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cobyun.HUNET-IN\Documents\"/>
    </mc:Choice>
  </mc:AlternateContent>
  <bookViews>
    <workbookView xWindow="0" yWindow="0" windowWidth="28800" windowHeight="12540"/>
  </bookViews>
  <sheets>
    <sheet name="2020년 SW 기술자 임금 기준 구축 견적" sheetId="30" r:id="rId1"/>
    <sheet name="별첨 2020년 SW기술자 평균임금" sheetId="28" r:id="rId2"/>
  </sheets>
  <definedNames>
    <definedName name="_xlnm.Print_Area" localSheetId="0">'2020년 SW 기술자 임금 기준 구축 견적'!$A$1:$M$34</definedName>
  </definedNames>
  <calcPr calcId="152511"/>
</workbook>
</file>

<file path=xl/calcChain.xml><?xml version="1.0" encoding="utf-8"?>
<calcChain xmlns="http://schemas.openxmlformats.org/spreadsheetml/2006/main">
  <c r="C9" i="30" l="1"/>
  <c r="C8" i="30" s="1"/>
  <c r="H25" i="30" l="1"/>
  <c r="H23" i="30"/>
  <c r="I23" i="30" s="1"/>
  <c r="H22" i="30"/>
  <c r="H21" i="30"/>
  <c r="H19" i="30"/>
  <c r="H18" i="30"/>
  <c r="H16" i="30"/>
  <c r="H14" i="30"/>
  <c r="I25" i="30"/>
  <c r="I26" i="30" s="1"/>
  <c r="F25" i="30"/>
  <c r="F23" i="30"/>
  <c r="F22" i="30"/>
  <c r="I21" i="30"/>
  <c r="F21" i="30"/>
  <c r="F19" i="30"/>
  <c r="F18" i="30"/>
  <c r="F16" i="30"/>
  <c r="F14" i="30"/>
  <c r="L33" i="28"/>
  <c r="O33" i="28" s="1"/>
  <c r="K33" i="28"/>
  <c r="I33" i="28"/>
  <c r="H33" i="28"/>
  <c r="G33" i="28"/>
  <c r="J33" i="28" s="1"/>
  <c r="F33" i="28"/>
  <c r="E33" i="28"/>
  <c r="L32" i="28"/>
  <c r="O32" i="28" s="1"/>
  <c r="K32" i="28"/>
  <c r="I32" i="28"/>
  <c r="H32" i="28"/>
  <c r="G32" i="28"/>
  <c r="J32" i="28" s="1"/>
  <c r="M32" i="28" s="1"/>
  <c r="F32" i="28"/>
  <c r="E32" i="28"/>
  <c r="L31" i="28"/>
  <c r="O31" i="28" s="1"/>
  <c r="I31" i="28"/>
  <c r="H31" i="28"/>
  <c r="G31" i="28"/>
  <c r="J31" i="28" s="1"/>
  <c r="M31" i="28" s="1"/>
  <c r="F31" i="28"/>
  <c r="E31" i="28"/>
  <c r="P30" i="28"/>
  <c r="O30" i="28"/>
  <c r="L30" i="28"/>
  <c r="I30" i="28"/>
  <c r="H30" i="28"/>
  <c r="G30" i="28"/>
  <c r="J30" i="28" s="1"/>
  <c r="M30" i="28" s="1"/>
  <c r="F30" i="28"/>
  <c r="E30" i="28"/>
  <c r="P29" i="28"/>
  <c r="L29" i="28"/>
  <c r="O29" i="28" s="1"/>
  <c r="K29" i="28"/>
  <c r="I29" i="28"/>
  <c r="H29" i="28"/>
  <c r="G29" i="28"/>
  <c r="J29" i="28" s="1"/>
  <c r="M29" i="28" s="1"/>
  <c r="F29" i="28"/>
  <c r="E29" i="28"/>
  <c r="O28" i="28"/>
  <c r="L28" i="28"/>
  <c r="K28" i="28"/>
  <c r="I28" i="28"/>
  <c r="H28" i="28"/>
  <c r="G28" i="28"/>
  <c r="J28" i="28" s="1"/>
  <c r="M28" i="28" s="1"/>
  <c r="F28" i="28"/>
  <c r="E28" i="28"/>
  <c r="L27" i="28"/>
  <c r="O27" i="28" s="1"/>
  <c r="I27" i="28"/>
  <c r="H27" i="28"/>
  <c r="G27" i="28"/>
  <c r="J27" i="28" s="1"/>
  <c r="M27" i="28" s="1"/>
  <c r="F27" i="28"/>
  <c r="E27" i="28"/>
  <c r="P26" i="28"/>
  <c r="O26" i="28"/>
  <c r="L26" i="28"/>
  <c r="I26" i="28"/>
  <c r="H26" i="28"/>
  <c r="G26" i="28"/>
  <c r="J26" i="28" s="1"/>
  <c r="M26" i="28" s="1"/>
  <c r="F26" i="28"/>
  <c r="E26" i="28"/>
  <c r="P25" i="28"/>
  <c r="L25" i="28"/>
  <c r="O25" i="28" s="1"/>
  <c r="K25" i="28"/>
  <c r="I25" i="28"/>
  <c r="H25" i="28"/>
  <c r="G25" i="28"/>
  <c r="J25" i="28" s="1"/>
  <c r="M25" i="28" s="1"/>
  <c r="F25" i="28"/>
  <c r="E25" i="28"/>
  <c r="O24" i="28"/>
  <c r="L24" i="28"/>
  <c r="K24" i="28"/>
  <c r="I24" i="28"/>
  <c r="H24" i="28"/>
  <c r="G24" i="28"/>
  <c r="J24" i="28" s="1"/>
  <c r="M24" i="28" s="1"/>
  <c r="F24" i="28"/>
  <c r="E24" i="28"/>
  <c r="L23" i="28"/>
  <c r="O23" i="28" s="1"/>
  <c r="I23" i="28"/>
  <c r="H23" i="28"/>
  <c r="G23" i="28"/>
  <c r="J23" i="28" s="1"/>
  <c r="M23" i="28" s="1"/>
  <c r="F23" i="28"/>
  <c r="E23" i="28"/>
  <c r="P22" i="28"/>
  <c r="O22" i="28"/>
  <c r="L22" i="28"/>
  <c r="I22" i="28"/>
  <c r="H22" i="28"/>
  <c r="G22" i="28"/>
  <c r="J22" i="28" s="1"/>
  <c r="M22" i="28" s="1"/>
  <c r="F22" i="28"/>
  <c r="E22" i="28"/>
  <c r="P21" i="28"/>
  <c r="L21" i="28"/>
  <c r="O21" i="28" s="1"/>
  <c r="K21" i="28"/>
  <c r="I21" i="28"/>
  <c r="H21" i="28"/>
  <c r="G21" i="28"/>
  <c r="J21" i="28" s="1"/>
  <c r="M21" i="28" s="1"/>
  <c r="F21" i="28"/>
  <c r="E21" i="28"/>
  <c r="O20" i="28"/>
  <c r="L20" i="28"/>
  <c r="K20" i="28"/>
  <c r="I20" i="28"/>
  <c r="H20" i="28"/>
  <c r="G20" i="28"/>
  <c r="J20" i="28" s="1"/>
  <c r="M20" i="28" s="1"/>
  <c r="F20" i="28"/>
  <c r="E20" i="28"/>
  <c r="L19" i="28"/>
  <c r="O19" i="28" s="1"/>
  <c r="I19" i="28"/>
  <c r="H19" i="28"/>
  <c r="G19" i="28"/>
  <c r="J19" i="28" s="1"/>
  <c r="M19" i="28" s="1"/>
  <c r="F19" i="28"/>
  <c r="E19" i="28"/>
  <c r="P18" i="28"/>
  <c r="O18" i="28"/>
  <c r="L18" i="28"/>
  <c r="I18" i="28"/>
  <c r="H18" i="28"/>
  <c r="K18" i="28" s="1"/>
  <c r="G18" i="28"/>
  <c r="J18" i="28" s="1"/>
  <c r="M18" i="28" s="1"/>
  <c r="F18" i="28"/>
  <c r="E18" i="28"/>
  <c r="P17" i="28"/>
  <c r="L17" i="28"/>
  <c r="O17" i="28" s="1"/>
  <c r="K17" i="28"/>
  <c r="I17" i="28"/>
  <c r="H17" i="28"/>
  <c r="G17" i="28"/>
  <c r="J17" i="28" s="1"/>
  <c r="M17" i="28" s="1"/>
  <c r="F17" i="28"/>
  <c r="E17" i="28"/>
  <c r="O16" i="28"/>
  <c r="L16" i="28"/>
  <c r="K16" i="28"/>
  <c r="I16" i="28"/>
  <c r="H16" i="28"/>
  <c r="G16" i="28"/>
  <c r="J16" i="28" s="1"/>
  <c r="M16" i="28" s="1"/>
  <c r="F16" i="28"/>
  <c r="E16" i="28"/>
  <c r="L15" i="28"/>
  <c r="O15" i="28" s="1"/>
  <c r="I15" i="28"/>
  <c r="H15" i="28"/>
  <c r="G15" i="28"/>
  <c r="J15" i="28" s="1"/>
  <c r="M15" i="28" s="1"/>
  <c r="F15" i="28"/>
  <c r="E15" i="28"/>
  <c r="P14" i="28"/>
  <c r="O14" i="28"/>
  <c r="L14" i="28"/>
  <c r="I14" i="28"/>
  <c r="H14" i="28"/>
  <c r="G14" i="28"/>
  <c r="J14" i="28" s="1"/>
  <c r="M14" i="28" s="1"/>
  <c r="F14" i="28"/>
  <c r="E14" i="28"/>
  <c r="P13" i="28"/>
  <c r="L13" i="28"/>
  <c r="O13" i="28" s="1"/>
  <c r="K13" i="28"/>
  <c r="I13" i="28"/>
  <c r="H13" i="28"/>
  <c r="G13" i="28"/>
  <c r="J13" i="28" s="1"/>
  <c r="M13" i="28" s="1"/>
  <c r="F13" i="28"/>
  <c r="E13" i="28"/>
  <c r="O12" i="28"/>
  <c r="L12" i="28"/>
  <c r="K12" i="28"/>
  <c r="I12" i="28"/>
  <c r="H12" i="28"/>
  <c r="G12" i="28"/>
  <c r="J12" i="28" s="1"/>
  <c r="M12" i="28" s="1"/>
  <c r="F12" i="28"/>
  <c r="E12" i="28"/>
  <c r="L11" i="28"/>
  <c r="O11" i="28" s="1"/>
  <c r="I11" i="28"/>
  <c r="H11" i="28"/>
  <c r="G11" i="28"/>
  <c r="J11" i="28" s="1"/>
  <c r="M11" i="28" s="1"/>
  <c r="F11" i="28"/>
  <c r="E11" i="28"/>
  <c r="P10" i="28"/>
  <c r="O10" i="28"/>
  <c r="L10" i="28"/>
  <c r="I10" i="28"/>
  <c r="H10" i="28"/>
  <c r="G10" i="28"/>
  <c r="J10" i="28" s="1"/>
  <c r="M10" i="28" s="1"/>
  <c r="F10" i="28"/>
  <c r="E10" i="28"/>
  <c r="P9" i="28"/>
  <c r="L9" i="28"/>
  <c r="O9" i="28" s="1"/>
  <c r="K9" i="28"/>
  <c r="I9" i="28"/>
  <c r="H9" i="28"/>
  <c r="G9" i="28"/>
  <c r="J9" i="28" s="1"/>
  <c r="M9" i="28" s="1"/>
  <c r="F9" i="28"/>
  <c r="E9" i="28"/>
  <c r="O8" i="28"/>
  <c r="L8" i="28"/>
  <c r="K8" i="28"/>
  <c r="I8" i="28"/>
  <c r="H8" i="28"/>
  <c r="G8" i="28"/>
  <c r="J8" i="28" s="1"/>
  <c r="M8" i="28" s="1"/>
  <c r="F8" i="28"/>
  <c r="E8" i="28"/>
  <c r="L7" i="28"/>
  <c r="O7" i="28" s="1"/>
  <c r="I7" i="28"/>
  <c r="H7" i="28"/>
  <c r="G7" i="28"/>
  <c r="J7" i="28" s="1"/>
  <c r="M7" i="28" s="1"/>
  <c r="F7" i="28"/>
  <c r="E7" i="28"/>
  <c r="P6" i="28"/>
  <c r="O6" i="28"/>
  <c r="L6" i="28"/>
  <c r="I6" i="28"/>
  <c r="H6" i="28"/>
  <c r="G6" i="28"/>
  <c r="J6" i="28" s="1"/>
  <c r="M6" i="28" s="1"/>
  <c r="F6" i="28"/>
  <c r="E6" i="28"/>
  <c r="I16" i="30" l="1"/>
  <c r="I17" i="30" s="1"/>
  <c r="I19" i="30"/>
  <c r="I22" i="30"/>
  <c r="I24" i="30" s="1"/>
  <c r="I14" i="30"/>
  <c r="I15" i="30" s="1"/>
  <c r="I18" i="30"/>
  <c r="N7" i="28"/>
  <c r="N23" i="28"/>
  <c r="N6" i="28"/>
  <c r="N14" i="28"/>
  <c r="P15" i="28"/>
  <c r="P19" i="28"/>
  <c r="N20" i="28"/>
  <c r="K22" i="28"/>
  <c r="N22" i="28" s="1"/>
  <c r="P23" i="28"/>
  <c r="N24" i="28"/>
  <c r="K26" i="28"/>
  <c r="N26" i="28" s="1"/>
  <c r="P27" i="28"/>
  <c r="N28" i="28"/>
  <c r="K30" i="28"/>
  <c r="N30" i="28" s="1"/>
  <c r="P31" i="28"/>
  <c r="N32" i="28"/>
  <c r="M33" i="28"/>
  <c r="P33" i="28"/>
  <c r="N18" i="28"/>
  <c r="K6" i="28"/>
  <c r="P7" i="28"/>
  <c r="N8" i="28"/>
  <c r="K10" i="28"/>
  <c r="N10" i="28" s="1"/>
  <c r="P11" i="28"/>
  <c r="N12" i="28"/>
  <c r="K14" i="28"/>
  <c r="N16" i="28"/>
  <c r="K7" i="28"/>
  <c r="P8" i="28"/>
  <c r="N9" i="28"/>
  <c r="K11" i="28"/>
  <c r="N11" i="28" s="1"/>
  <c r="P12" i="28"/>
  <c r="N13" i="28"/>
  <c r="K15" i="28"/>
  <c r="N15" i="28" s="1"/>
  <c r="P16" i="28"/>
  <c r="N17" i="28"/>
  <c r="K19" i="28"/>
  <c r="N19" i="28" s="1"/>
  <c r="P20" i="28"/>
  <c r="N21" i="28"/>
  <c r="K23" i="28"/>
  <c r="P24" i="28"/>
  <c r="N25" i="28"/>
  <c r="K27" i="28"/>
  <c r="N27" i="28" s="1"/>
  <c r="P28" i="28"/>
  <c r="N29" i="28"/>
  <c r="K31" i="28"/>
  <c r="N31" i="28" s="1"/>
  <c r="P32" i="28"/>
  <c r="N33" i="28"/>
  <c r="I20" i="30" l="1"/>
  <c r="I27" i="30"/>
  <c r="I29" i="30" l="1"/>
  <c r="I28" i="30"/>
  <c r="I30" i="30" l="1"/>
</calcChain>
</file>

<file path=xl/sharedStrings.xml><?xml version="1.0" encoding="utf-8"?>
<sst xmlns="http://schemas.openxmlformats.org/spreadsheetml/2006/main" count="109" uniqueCount="93">
  <si>
    <t>금액</t>
    <phoneticPr fontId="4" type="noConversion"/>
  </si>
  <si>
    <t>비고</t>
    <phoneticPr fontId="4" type="noConversion"/>
  </si>
  <si>
    <t>구 분</t>
  </si>
  <si>
    <t>소     계</t>
    <phoneticPr fontId="4" type="noConversion"/>
  </si>
  <si>
    <t>합        계</t>
    <phoneticPr fontId="4" type="noConversion"/>
  </si>
  <si>
    <t>VAT 별도</t>
    <phoneticPr fontId="4" type="noConversion"/>
  </si>
  <si>
    <t>상기와 같이 견적서를 제출합니다.</t>
    <phoneticPr fontId="4" type="noConversion"/>
  </si>
  <si>
    <t xml:space="preserve">■ 문서번호 : </t>
    <phoneticPr fontId="4" type="noConversion"/>
  </si>
  <si>
    <t xml:space="preserve">■ 수 신  처 : </t>
    <phoneticPr fontId="4" type="noConversion"/>
  </si>
  <si>
    <t>주      소 : 서울시 구로구 구로3동 182-13 대륭포스트타워 2차 3, 6, 11층</t>
    <phoneticPr fontId="4" type="noConversion"/>
  </si>
  <si>
    <t xml:space="preserve">■ 견적내용 : </t>
    <phoneticPr fontId="4" type="noConversion"/>
  </si>
  <si>
    <t xml:space="preserve">■ 견적일자 : </t>
    <phoneticPr fontId="4" type="noConversion"/>
  </si>
  <si>
    <t xml:space="preserve">■ 견적금액 : </t>
    <phoneticPr fontId="4" type="noConversion"/>
  </si>
  <si>
    <t>(단위 : 원)</t>
    <phoneticPr fontId="4" type="noConversion"/>
  </si>
  <si>
    <t>구분</t>
    <phoneticPr fontId="4" type="noConversion"/>
  </si>
  <si>
    <t>세부 내용</t>
    <phoneticPr fontId="4" type="noConversion"/>
  </si>
  <si>
    <t>인원</t>
    <phoneticPr fontId="4" type="noConversion"/>
  </si>
  <si>
    <t>기간
(월)</t>
    <phoneticPr fontId="4" type="noConversion"/>
  </si>
  <si>
    <t>단가</t>
    <phoneticPr fontId="4" type="noConversion"/>
  </si>
  <si>
    <t>PM 및 기획</t>
    <phoneticPr fontId="4" type="noConversion"/>
  </si>
  <si>
    <t>플랫폼 구현</t>
    <phoneticPr fontId="4" type="noConversion"/>
  </si>
  <si>
    <t>참여율</t>
    <phoneticPr fontId="4" type="noConversion"/>
  </si>
  <si>
    <t>투입M/M</t>
    <phoneticPr fontId="4" type="noConversion"/>
  </si>
  <si>
    <t>웹 디자인 (PC / 모바일)</t>
    <phoneticPr fontId="4" type="noConversion"/>
  </si>
  <si>
    <t>개발</t>
    <phoneticPr fontId="4" type="noConversion"/>
  </si>
  <si>
    <t>최종 제안 금액</t>
    <phoneticPr fontId="4" type="noConversion"/>
  </si>
  <si>
    <t>디자인&amp;
퍼블리싱</t>
    <phoneticPr fontId="4" type="noConversion"/>
  </si>
  <si>
    <t>퍼블리싱 (웹 표준)</t>
    <phoneticPr fontId="4" type="noConversion"/>
  </si>
  <si>
    <t>QA</t>
    <phoneticPr fontId="4" type="noConversion"/>
  </si>
  <si>
    <t>통합 테스트</t>
    <phoneticPr fontId="4" type="noConversion"/>
  </si>
  <si>
    <t>개 발 용 역 견 적 서</t>
    <phoneticPr fontId="4" type="noConversion"/>
  </si>
  <si>
    <t>관리자 페이지 커스터 마이징 개발</t>
    <phoneticPr fontId="4" type="noConversion"/>
  </si>
  <si>
    <t>DB 설계</t>
    <phoneticPr fontId="4" type="noConversion"/>
  </si>
  <si>
    <t>개발 요구사항에 따른 DB설계</t>
    <phoneticPr fontId="4" type="noConversion"/>
  </si>
  <si>
    <t>웹 페이지 개발</t>
    <phoneticPr fontId="4" type="noConversion"/>
  </si>
  <si>
    <t xml:space="preserve">모바일 개발 </t>
    <phoneticPr fontId="4" type="noConversion"/>
  </si>
  <si>
    <t>기술료 (20%)</t>
    <phoneticPr fontId="4" type="noConversion"/>
  </si>
  <si>
    <t>제경비 (110%)</t>
    <phoneticPr fontId="4" type="noConversion"/>
  </si>
  <si>
    <t>총 금액</t>
    <phoneticPr fontId="4" type="noConversion"/>
  </si>
  <si>
    <t>2019년 SW기술자 임금실태조사 _ 상하위 구간 평균임금</t>
    <phoneticPr fontId="22" type="noConversion"/>
  </si>
  <si>
    <t>(단위: 원)</t>
    <phoneticPr fontId="22" type="noConversion"/>
  </si>
  <si>
    <t>연간 합계</t>
    <phoneticPr fontId="22" type="noConversion"/>
  </si>
  <si>
    <t>연간 합계(간접비 예상, 30%)</t>
    <phoneticPr fontId="22" type="noConversion"/>
  </si>
  <si>
    <t>실 인건비(예상)</t>
    <phoneticPr fontId="22" type="noConversion"/>
  </si>
  <si>
    <t>상위20% 평균임금</t>
  </si>
  <si>
    <t>하위20% 평균임금</t>
  </si>
  <si>
    <t>전체 평균임금</t>
  </si>
  <si>
    <t>상위 20%</t>
    <phoneticPr fontId="22" type="noConversion"/>
  </si>
  <si>
    <t>중위 60%</t>
    <phoneticPr fontId="22" type="noConversion"/>
  </si>
  <si>
    <t>하위 20%</t>
    <phoneticPr fontId="22" type="noConversion"/>
  </si>
  <si>
    <t>상위 20%</t>
    <phoneticPr fontId="22" type="noConversion"/>
  </si>
  <si>
    <t>(일평균 임금)</t>
  </si>
  <si>
    <t>(일평균 임금)</t>
    <phoneticPr fontId="22" type="noConversion"/>
  </si>
  <si>
    <t>① IT기획자</t>
  </si>
  <si>
    <t>② IT컨설턴트</t>
  </si>
  <si>
    <t>③ 정보보호컨설턴트</t>
  </si>
  <si>
    <t>④ 업무분석가</t>
  </si>
  <si>
    <t>⑤ 데이터분석가</t>
  </si>
  <si>
    <t>⑥ IT PM</t>
  </si>
  <si>
    <t>⑦ IT PMO</t>
  </si>
  <si>
    <t>⑧ SW 아키텍트</t>
  </si>
  <si>
    <t>⑨ Infrastructure아키텍트</t>
  </si>
  <si>
    <t>⑩ 데이터 아키텍트</t>
  </si>
  <si>
    <t>⑫ 응용SW 개발자</t>
  </si>
  <si>
    <t>⑬ 시스템SW 개발자</t>
  </si>
  <si>
    <t>⑭ 임베디드SW 개발자</t>
  </si>
  <si>
    <t>⑮ 데이터베이스 운용자</t>
  </si>
  <si>
    <t>⑯ NW엔지니어</t>
  </si>
  <si>
    <t>⑰ IT시스템운용자</t>
  </si>
  <si>
    <t>⑱ IT지원 기술자</t>
  </si>
  <si>
    <t>⑲ SW제품 기획자</t>
  </si>
  <si>
    <t>⑳ IT서비스 기획자</t>
  </si>
  <si>
    <t>㉑ IT기술영업</t>
  </si>
  <si>
    <t>㉒ IT품질관리자</t>
  </si>
  <si>
    <t>㉓ IT테스터</t>
  </si>
  <si>
    <t>㉔ IT감리</t>
  </si>
  <si>
    <t>㉕ IT감사</t>
  </si>
  <si>
    <t>㉖ 정보보호관리자</t>
  </si>
  <si>
    <t>㉗ 침해사고대응전문가</t>
  </si>
  <si>
    <t>㉘ IT교육강사</t>
  </si>
  <si>
    <t xml:space="preserve"> IT서비스 기획자</t>
    <phoneticPr fontId="4" type="noConversion"/>
  </si>
  <si>
    <t>데이터 아키텍트</t>
    <phoneticPr fontId="4" type="noConversion"/>
  </si>
  <si>
    <t>⑪ UI/UX 개발자</t>
    <phoneticPr fontId="4" type="noConversion"/>
  </si>
  <si>
    <t>UI/UX 개발자</t>
    <phoneticPr fontId="4" type="noConversion"/>
  </si>
  <si>
    <t>UI/UX 개발자</t>
    <phoneticPr fontId="4" type="noConversion"/>
  </si>
  <si>
    <t>응용 SW 개발자</t>
    <phoneticPr fontId="4" type="noConversion"/>
  </si>
  <si>
    <t>&lt;본 평균임금을 SW사업대가 활용시 유의사항&gt;
  ※ 본 조사결과는 SW사업에서 반드시 활용해야 하는 강제사항은 아님
   * SW기술자 평균임금은 소프트웨어산업진흥법 제22조(소프트웨어사업의 대가지급) 4항 ‘소프트웨어기술자의 
     노임단가’를 지칭함
   * SW기술자 평균임금은 기본급, 제수당, 상여금, 퇴직급여충당금, 법인부담금을 모두 포함한 결과임
   * 월평균임금은 일평균*근무일수(20.9일), 시간평균임금은 일평균÷8시간으로 각각 산정함
   * 월평균 근무일수는 휴일, 법정공휴일 등을 제외한 업체가 응답한 근무일의 평균이며, 이는 개인의 휴가 
     사용여부와는 무관함
   * SW기술자 평균임금은 2018년 대비 7.7% 증가함
   * IT직무 중 ㉕ IT감사는 유효응답 표본이 적어 활용시 유의해야함</t>
    <phoneticPr fontId="4" type="noConversion"/>
  </si>
  <si>
    <t>인터뷰, 기능 요구분석, 기획서 제작, 
일정관리
회원가입, 수정
수강신청, 학습정책 구현(온/오프 통합, 오프라인관리)</t>
    <phoneticPr fontId="4" type="noConversion"/>
  </si>
  <si>
    <t xml:space="preserve">발      신 : </t>
    <phoneticPr fontId="4" type="noConversion"/>
  </si>
  <si>
    <t xml:space="preserve">대표이사 : </t>
    <phoneticPr fontId="4" type="noConversion"/>
  </si>
  <si>
    <t xml:space="preserve">대표전화 : </t>
    <phoneticPr fontId="4" type="noConversion"/>
  </si>
  <si>
    <t xml:space="preserve">담 당 자 : </t>
    <phoneticPr fontId="4" type="noConversion"/>
  </si>
  <si>
    <t>IT테스터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</si>
</sst>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3" formatCode="_-* #,##0.00_-;\-* #,##0.00_-;_-* &quot;-&quot;??_-;_-@_-"/>
    <numFmt numFmtId="176" formatCode="#,##0_);[Red]\(#,##0\)"/>
    <numFmt numFmtId="177" formatCode="_ * #,##0_ ;_ * \-#,##0_ ;_ * &quot;-&quot;_ ;_ @_ "/>
    <numFmt numFmtId="178" formatCode="_ * #,##0.00_ ;_ * \-#,##0.00_ ;_ * &quot;-&quot;??_ ;_ @_ "/>
    <numFmt numFmtId="179" formatCode="\(&quot;₩&quot;#,##0&quot;원)/VAT 포함&quot;;\-&quot;₩&quot;#,##0&quot;원&quot;"/>
    <numFmt numFmtId="180" formatCode="\(&quot;₩&quot;#,##0&quot;원)/VAT 별도&quot;;\-&quot;₩&quot;#,##0&quot;원&quot;"/>
    <numFmt numFmtId="181" formatCode="#,##0.000_);[Red]\(#,##0.000\)"/>
    <numFmt numFmtId="182" formatCode="0_);[Red]\(0\)"/>
  </numFmts>
  <fonts count="27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u/>
      <sz val="11"/>
      <color indexed="12"/>
      <name val="돋움"/>
      <family val="3"/>
      <charset val="129"/>
    </font>
    <font>
      <sz val="12"/>
      <name val="바탕체"/>
      <family val="1"/>
      <charset val="129"/>
    </font>
    <font>
      <sz val="10"/>
      <name val="Helv"/>
      <family val="2"/>
    </font>
    <font>
      <sz val="10"/>
      <name val="Arial"/>
      <family val="2"/>
    </font>
    <font>
      <sz val="10"/>
      <name val="굴림체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9"/>
      <name val="맑은 고딕"/>
      <family val="3"/>
      <charset val="129"/>
    </font>
    <font>
      <sz val="11"/>
      <name val="맑은 고딕"/>
      <family val="3"/>
      <charset val="129"/>
    </font>
    <font>
      <b/>
      <sz val="24"/>
      <name val="맑은 고딕"/>
      <family val="3"/>
      <charset val="129"/>
    </font>
    <font>
      <b/>
      <sz val="11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0"/>
      <name val="맑은 고딕"/>
      <family val="3"/>
      <charset val="129"/>
    </font>
    <font>
      <sz val="9"/>
      <color indexed="9"/>
      <name val="맑은 고딕"/>
      <family val="3"/>
      <charset val="129"/>
    </font>
    <font>
      <sz val="9"/>
      <color indexed="63"/>
      <name val="맑은 고딕"/>
      <family val="3"/>
      <charset val="129"/>
    </font>
    <font>
      <u/>
      <sz val="11"/>
      <color indexed="12"/>
      <name val="맑은 고딕"/>
      <family val="3"/>
      <charset val="129"/>
    </font>
    <font>
      <b/>
      <i/>
      <sz val="10"/>
      <color rgb="FFFF0000"/>
      <name val="맑은 고딕"/>
      <family val="3"/>
      <charset val="129"/>
    </font>
    <font>
      <sz val="8"/>
      <name val="맑은 고딕"/>
      <family val="2"/>
      <charset val="129"/>
      <scheme val="minor"/>
    </font>
    <font>
      <b/>
      <u/>
      <sz val="18"/>
      <color theme="1"/>
      <name val="맑은 고딕"/>
      <family val="3"/>
      <charset val="129"/>
      <scheme val="minor"/>
    </font>
    <font>
      <b/>
      <u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BBBBB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</borders>
  <cellStyleXfs count="21">
    <xf numFmtId="0" fontId="0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 vertical="center"/>
    </xf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" fillId="0" borderId="0"/>
    <xf numFmtId="17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3" fillId="0" borderId="0" applyFon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89">
    <xf numFmtId="0" fontId="0" fillId="0" borderId="0" xfId="0"/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/>
    <xf numFmtId="0" fontId="13" fillId="2" borderId="0" xfId="0" applyFont="1" applyFill="1" applyBorder="1" applyAlignment="1">
      <alignment horizontal="left" vertical="center"/>
    </xf>
    <xf numFmtId="179" fontId="15" fillId="2" borderId="2" xfId="0" applyNumberFormat="1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9" fontId="10" fillId="0" borderId="1" xfId="9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176" fontId="17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3" fontId="18" fillId="2" borderId="0" xfId="0" applyNumberFormat="1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vertical="center"/>
    </xf>
    <xf numFmtId="0" fontId="13" fillId="2" borderId="17" xfId="0" applyFont="1" applyFill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176" fontId="12" fillId="2" borderId="0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13" fillId="2" borderId="20" xfId="0" applyFont="1" applyFill="1" applyBorder="1"/>
    <xf numFmtId="0" fontId="13" fillId="2" borderId="0" xfId="0" applyFont="1" applyFill="1" applyBorder="1"/>
    <xf numFmtId="0" fontId="13" fillId="2" borderId="21" xfId="0" applyFont="1" applyFill="1" applyBorder="1"/>
    <xf numFmtId="0" fontId="13" fillId="2" borderId="20" xfId="0" applyFont="1" applyFill="1" applyBorder="1" applyAlignment="1">
      <alignment horizontal="right" vertical="center"/>
    </xf>
    <xf numFmtId="0" fontId="13" fillId="2" borderId="24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right" vertical="center"/>
    </xf>
    <xf numFmtId="0" fontId="13" fillId="2" borderId="21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right" vertical="center"/>
    </xf>
    <xf numFmtId="0" fontId="13" fillId="2" borderId="26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vertical="center"/>
    </xf>
    <xf numFmtId="3" fontId="10" fillId="2" borderId="21" xfId="0" applyNumberFormat="1" applyFont="1" applyFill="1" applyBorder="1" applyAlignment="1">
      <alignment horizontal="right"/>
    </xf>
    <xf numFmtId="0" fontId="15" fillId="3" borderId="27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176" fontId="17" fillId="2" borderId="21" xfId="0" applyNumberFormat="1" applyFont="1" applyFill="1" applyBorder="1" applyAlignment="1">
      <alignment vertical="center"/>
    </xf>
    <xf numFmtId="41" fontId="12" fillId="2" borderId="37" xfId="0" applyNumberFormat="1" applyFont="1" applyFill="1" applyBorder="1" applyAlignment="1">
      <alignment vertical="center"/>
    </xf>
    <xf numFmtId="0" fontId="12" fillId="2" borderId="38" xfId="0" applyFont="1" applyFill="1" applyBorder="1" applyAlignment="1">
      <alignment vertical="center"/>
    </xf>
    <xf numFmtId="0" fontId="12" fillId="2" borderId="38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vertical="center"/>
    </xf>
    <xf numFmtId="0" fontId="17" fillId="2" borderId="38" xfId="0" applyFont="1" applyFill="1" applyBorder="1" applyAlignment="1">
      <alignment horizontal="right" vertical="center"/>
    </xf>
    <xf numFmtId="0" fontId="17" fillId="2" borderId="39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82" fontId="13" fillId="2" borderId="0" xfId="0" applyNumberFormat="1" applyFont="1" applyFill="1" applyBorder="1"/>
    <xf numFmtId="182" fontId="13" fillId="2" borderId="16" xfId="0" applyNumberFormat="1" applyFont="1" applyFill="1" applyBorder="1" applyAlignment="1">
      <alignment horizontal="center" vertical="center"/>
    </xf>
    <xf numFmtId="182" fontId="13" fillId="2" borderId="13" xfId="0" applyNumberFormat="1" applyFont="1" applyFill="1" applyBorder="1" applyAlignment="1">
      <alignment horizontal="center" vertical="center"/>
    </xf>
    <xf numFmtId="182" fontId="13" fillId="2" borderId="17" xfId="0" applyNumberFormat="1" applyFont="1" applyFill="1" applyBorder="1" applyAlignment="1">
      <alignment horizontal="center" vertical="center"/>
    </xf>
    <xf numFmtId="182" fontId="13" fillId="2" borderId="0" xfId="0" applyNumberFormat="1" applyFont="1" applyFill="1" applyBorder="1" applyAlignment="1">
      <alignment horizontal="center" vertical="center"/>
    </xf>
    <xf numFmtId="182" fontId="13" fillId="2" borderId="2" xfId="0" applyNumberFormat="1" applyFont="1" applyFill="1" applyBorder="1" applyAlignment="1">
      <alignment horizontal="center" vertical="center"/>
    </xf>
    <xf numFmtId="182" fontId="13" fillId="2" borderId="0" xfId="0" applyNumberFormat="1" applyFont="1" applyFill="1" applyBorder="1" applyAlignment="1">
      <alignment vertical="center"/>
    </xf>
    <xf numFmtId="182" fontId="15" fillId="2" borderId="0" xfId="0" applyNumberFormat="1" applyFont="1" applyFill="1" applyBorder="1" applyAlignment="1">
      <alignment horizontal="center" vertical="center"/>
    </xf>
    <xf numFmtId="182" fontId="13" fillId="2" borderId="38" xfId="0" applyNumberFormat="1" applyFont="1" applyFill="1" applyBorder="1" applyAlignment="1">
      <alignment vertical="center"/>
    </xf>
    <xf numFmtId="182" fontId="18" fillId="2" borderId="0" xfId="0" applyNumberFormat="1" applyFont="1" applyFill="1" applyBorder="1" applyAlignment="1">
      <alignment vertical="center"/>
    </xf>
    <xf numFmtId="182" fontId="12" fillId="2" borderId="0" xfId="0" applyNumberFormat="1" applyFont="1" applyFill="1" applyBorder="1" applyAlignment="1">
      <alignment vertical="center"/>
    </xf>
    <xf numFmtId="41" fontId="10" fillId="0" borderId="4" xfId="1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right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23" fillId="0" borderId="0" xfId="19" applyFont="1" applyBorder="1" applyAlignment="1">
      <alignment horizontal="center" vertical="center"/>
    </xf>
    <xf numFmtId="0" fontId="24" fillId="0" borderId="0" xfId="19" applyFont="1" applyBorder="1" applyAlignment="1">
      <alignment vertical="center"/>
    </xf>
    <xf numFmtId="0" fontId="25" fillId="0" borderId="0" xfId="19" applyFont="1">
      <alignment vertical="center"/>
    </xf>
    <xf numFmtId="0" fontId="25" fillId="0" borderId="0" xfId="19" applyFont="1" applyAlignment="1">
      <alignment horizontal="right" vertical="center"/>
    </xf>
    <xf numFmtId="0" fontId="26" fillId="7" borderId="42" xfId="19" applyFont="1" applyFill="1" applyBorder="1" applyAlignment="1">
      <alignment horizontal="center" vertical="center" wrapText="1"/>
    </xf>
    <xf numFmtId="0" fontId="26" fillId="7" borderId="43" xfId="19" applyFont="1" applyFill="1" applyBorder="1" applyAlignment="1">
      <alignment horizontal="center" vertical="center" wrapText="1"/>
    </xf>
    <xf numFmtId="0" fontId="26" fillId="7" borderId="48" xfId="19" applyFont="1" applyFill="1" applyBorder="1" applyAlignment="1">
      <alignment horizontal="center" vertical="center" wrapText="1"/>
    </xf>
    <xf numFmtId="0" fontId="26" fillId="7" borderId="49" xfId="19" applyFont="1" applyFill="1" applyBorder="1" applyAlignment="1">
      <alignment horizontal="center" vertical="center" wrapText="1"/>
    </xf>
    <xf numFmtId="0" fontId="26" fillId="0" borderId="47" xfId="19" applyFont="1" applyBorder="1" applyAlignment="1">
      <alignment horizontal="left" vertical="center" wrapText="1"/>
    </xf>
    <xf numFmtId="3" fontId="26" fillId="0" borderId="50" xfId="19" applyNumberFormat="1" applyFont="1" applyBorder="1" applyAlignment="1">
      <alignment horizontal="right" vertical="center" wrapText="1"/>
    </xf>
    <xf numFmtId="3" fontId="26" fillId="0" borderId="51" xfId="19" applyNumberFormat="1" applyFont="1" applyBorder="1" applyAlignment="1">
      <alignment horizontal="right" vertical="center" wrapText="1"/>
    </xf>
    <xf numFmtId="41" fontId="25" fillId="0" borderId="47" xfId="20" applyFont="1" applyBorder="1">
      <alignment vertical="center"/>
    </xf>
    <xf numFmtId="41" fontId="25" fillId="0" borderId="50" xfId="20" applyFont="1" applyBorder="1">
      <alignment vertical="center"/>
    </xf>
    <xf numFmtId="41" fontId="25" fillId="0" borderId="51" xfId="20" applyFont="1" applyBorder="1">
      <alignment vertical="center"/>
    </xf>
    <xf numFmtId="43" fontId="25" fillId="0" borderId="47" xfId="19" applyNumberFormat="1" applyFont="1" applyBorder="1">
      <alignment vertical="center"/>
    </xf>
    <xf numFmtId="43" fontId="25" fillId="0" borderId="50" xfId="19" applyNumberFormat="1" applyFont="1" applyBorder="1">
      <alignment vertical="center"/>
    </xf>
    <xf numFmtId="43" fontId="25" fillId="0" borderId="51" xfId="19" applyNumberFormat="1" applyFont="1" applyBorder="1">
      <alignment vertical="center"/>
    </xf>
    <xf numFmtId="43" fontId="25" fillId="0" borderId="52" xfId="19" applyNumberFormat="1" applyFont="1" applyBorder="1">
      <alignment vertical="center"/>
    </xf>
    <xf numFmtId="0" fontId="26" fillId="8" borderId="47" xfId="19" applyFont="1" applyFill="1" applyBorder="1" applyAlignment="1">
      <alignment horizontal="left" vertical="center" wrapText="1"/>
    </xf>
    <xf numFmtId="3" fontId="26" fillId="8" borderId="50" xfId="19" applyNumberFormat="1" applyFont="1" applyFill="1" applyBorder="1" applyAlignment="1">
      <alignment horizontal="right" vertical="center" wrapText="1"/>
    </xf>
    <xf numFmtId="3" fontId="26" fillId="8" borderId="51" xfId="19" applyNumberFormat="1" applyFont="1" applyFill="1" applyBorder="1" applyAlignment="1">
      <alignment horizontal="right" vertical="center" wrapText="1"/>
    </xf>
    <xf numFmtId="41" fontId="25" fillId="8" borderId="47" xfId="20" applyFont="1" applyFill="1" applyBorder="1">
      <alignment vertical="center"/>
    </xf>
    <xf numFmtId="41" fontId="25" fillId="8" borderId="50" xfId="20" applyFont="1" applyFill="1" applyBorder="1">
      <alignment vertical="center"/>
    </xf>
    <xf numFmtId="41" fontId="25" fillId="8" borderId="51" xfId="20" applyFont="1" applyFill="1" applyBorder="1">
      <alignment vertical="center"/>
    </xf>
    <xf numFmtId="43" fontId="25" fillId="8" borderId="47" xfId="19" applyNumberFormat="1" applyFont="1" applyFill="1" applyBorder="1">
      <alignment vertical="center"/>
    </xf>
    <xf numFmtId="43" fontId="25" fillId="8" borderId="50" xfId="19" applyNumberFormat="1" applyFont="1" applyFill="1" applyBorder="1">
      <alignment vertical="center"/>
    </xf>
    <xf numFmtId="43" fontId="25" fillId="8" borderId="51" xfId="19" applyNumberFormat="1" applyFont="1" applyFill="1" applyBorder="1">
      <alignment vertical="center"/>
    </xf>
    <xf numFmtId="43" fontId="25" fillId="8" borderId="52" xfId="19" applyNumberFormat="1" applyFont="1" applyFill="1" applyBorder="1">
      <alignment vertical="center"/>
    </xf>
    <xf numFmtId="0" fontId="26" fillId="4" borderId="47" xfId="19" applyFont="1" applyFill="1" applyBorder="1" applyAlignment="1">
      <alignment horizontal="left" vertical="center" wrapText="1"/>
    </xf>
    <xf numFmtId="3" fontId="26" fillId="4" borderId="50" xfId="19" applyNumberFormat="1" applyFont="1" applyFill="1" applyBorder="1" applyAlignment="1">
      <alignment horizontal="right" vertical="center" wrapText="1"/>
    </xf>
    <xf numFmtId="3" fontId="26" fillId="4" borderId="51" xfId="19" applyNumberFormat="1" applyFont="1" applyFill="1" applyBorder="1" applyAlignment="1">
      <alignment horizontal="right" vertical="center" wrapText="1"/>
    </xf>
    <xf numFmtId="41" fontId="25" fillId="4" borderId="47" xfId="20" applyFont="1" applyFill="1" applyBorder="1">
      <alignment vertical="center"/>
    </xf>
    <xf numFmtId="41" fontId="25" fillId="4" borderId="50" xfId="20" applyFont="1" applyFill="1" applyBorder="1">
      <alignment vertical="center"/>
    </xf>
    <xf numFmtId="41" fontId="25" fillId="4" borderId="51" xfId="20" applyFont="1" applyFill="1" applyBorder="1">
      <alignment vertical="center"/>
    </xf>
    <xf numFmtId="43" fontId="25" fillId="4" borderId="47" xfId="19" applyNumberFormat="1" applyFont="1" applyFill="1" applyBorder="1">
      <alignment vertical="center"/>
    </xf>
    <xf numFmtId="43" fontId="25" fillId="4" borderId="50" xfId="19" applyNumberFormat="1" applyFont="1" applyFill="1" applyBorder="1">
      <alignment vertical="center"/>
    </xf>
    <xf numFmtId="43" fontId="25" fillId="4" borderId="51" xfId="19" applyNumberFormat="1" applyFont="1" applyFill="1" applyBorder="1">
      <alignment vertical="center"/>
    </xf>
    <xf numFmtId="43" fontId="25" fillId="4" borderId="52" xfId="19" applyNumberFormat="1" applyFont="1" applyFill="1" applyBorder="1">
      <alignment vertical="center"/>
    </xf>
    <xf numFmtId="0" fontId="26" fillId="0" borderId="53" xfId="19" applyFont="1" applyBorder="1" applyAlignment="1">
      <alignment horizontal="left" vertical="center" wrapText="1"/>
    </xf>
    <xf numFmtId="3" fontId="26" fillId="0" borderId="54" xfId="19" applyNumberFormat="1" applyFont="1" applyBorder="1" applyAlignment="1">
      <alignment horizontal="right" vertical="center" wrapText="1"/>
    </xf>
    <xf numFmtId="3" fontId="26" fillId="0" borderId="55" xfId="19" applyNumberFormat="1" applyFont="1" applyBorder="1" applyAlignment="1">
      <alignment horizontal="right" vertical="center" wrapText="1"/>
    </xf>
    <xf numFmtId="41" fontId="25" fillId="0" borderId="53" xfId="20" applyFont="1" applyBorder="1">
      <alignment vertical="center"/>
    </xf>
    <xf numFmtId="41" fontId="25" fillId="0" borderId="54" xfId="20" applyFont="1" applyBorder="1">
      <alignment vertical="center"/>
    </xf>
    <xf numFmtId="41" fontId="25" fillId="0" borderId="55" xfId="20" applyFont="1" applyBorder="1">
      <alignment vertical="center"/>
    </xf>
    <xf numFmtId="43" fontId="25" fillId="0" borderId="53" xfId="19" applyNumberFormat="1" applyFont="1" applyBorder="1">
      <alignment vertical="center"/>
    </xf>
    <xf numFmtId="43" fontId="25" fillId="0" borderId="54" xfId="19" applyNumberFormat="1" applyFont="1" applyBorder="1">
      <alignment vertical="center"/>
    </xf>
    <xf numFmtId="43" fontId="25" fillId="0" borderId="55" xfId="19" applyNumberFormat="1" applyFont="1" applyBorder="1">
      <alignment vertical="center"/>
    </xf>
    <xf numFmtId="43" fontId="25" fillId="0" borderId="56" xfId="19" applyNumberFormat="1" applyFont="1" applyBorder="1">
      <alignment vertical="center"/>
    </xf>
    <xf numFmtId="0" fontId="26" fillId="0" borderId="47" xfId="19" applyFont="1" applyFill="1" applyBorder="1" applyAlignment="1">
      <alignment horizontal="left" vertical="center" wrapText="1"/>
    </xf>
    <xf numFmtId="3" fontId="26" fillId="0" borderId="50" xfId="19" applyNumberFormat="1" applyFont="1" applyFill="1" applyBorder="1" applyAlignment="1">
      <alignment horizontal="right" vertical="center" wrapText="1"/>
    </xf>
    <xf numFmtId="3" fontId="26" fillId="0" borderId="51" xfId="19" applyNumberFormat="1" applyFont="1" applyFill="1" applyBorder="1" applyAlignment="1">
      <alignment horizontal="right" vertical="center" wrapText="1"/>
    </xf>
    <xf numFmtId="41" fontId="25" fillId="0" borderId="47" xfId="20" applyFont="1" applyFill="1" applyBorder="1">
      <alignment vertical="center"/>
    </xf>
    <xf numFmtId="41" fontId="25" fillId="0" borderId="50" xfId="20" applyFont="1" applyFill="1" applyBorder="1">
      <alignment vertical="center"/>
    </xf>
    <xf numFmtId="41" fontId="25" fillId="0" borderId="51" xfId="20" applyFont="1" applyFill="1" applyBorder="1">
      <alignment vertical="center"/>
    </xf>
    <xf numFmtId="43" fontId="25" fillId="0" borderId="47" xfId="19" applyNumberFormat="1" applyFont="1" applyFill="1" applyBorder="1">
      <alignment vertical="center"/>
    </xf>
    <xf numFmtId="43" fontId="25" fillId="0" borderId="50" xfId="19" applyNumberFormat="1" applyFont="1" applyFill="1" applyBorder="1">
      <alignment vertical="center"/>
    </xf>
    <xf numFmtId="43" fontId="25" fillId="0" borderId="51" xfId="19" applyNumberFormat="1" applyFont="1" applyFill="1" applyBorder="1">
      <alignment vertical="center"/>
    </xf>
    <xf numFmtId="43" fontId="25" fillId="0" borderId="52" xfId="19" applyNumberFormat="1" applyFont="1" applyFill="1" applyBorder="1">
      <alignment vertical="center"/>
    </xf>
    <xf numFmtId="0" fontId="15" fillId="2" borderId="13" xfId="0" applyFont="1" applyFill="1" applyBorder="1" applyAlignment="1">
      <alignment horizontal="left" vertical="center"/>
    </xf>
    <xf numFmtId="3" fontId="11" fillId="2" borderId="0" xfId="0" applyNumberFormat="1" applyFont="1" applyFill="1" applyBorder="1" applyAlignment="1">
      <alignment horizontal="right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left" vertical="center"/>
    </xf>
    <xf numFmtId="0" fontId="13" fillId="2" borderId="23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14" fontId="13" fillId="2" borderId="13" xfId="0" applyNumberFormat="1" applyFont="1" applyFill="1" applyBorder="1" applyAlignment="1">
      <alignment horizontal="left" vertical="center"/>
    </xf>
    <xf numFmtId="0" fontId="20" fillId="0" borderId="13" xfId="15" applyFont="1" applyBorder="1" applyAlignment="1" applyProtection="1">
      <alignment horizontal="center" vertical="center"/>
    </xf>
    <xf numFmtId="0" fontId="13" fillId="0" borderId="23" xfId="0" applyFont="1" applyBorder="1" applyAlignment="1">
      <alignment horizontal="center" vertical="center"/>
    </xf>
    <xf numFmtId="180" fontId="15" fillId="2" borderId="0" xfId="0" applyNumberFormat="1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center" vertical="center"/>
    </xf>
    <xf numFmtId="3" fontId="15" fillId="3" borderId="5" xfId="0" applyNumberFormat="1" applyFont="1" applyFill="1" applyBorder="1" applyAlignment="1">
      <alignment horizontal="center" vertical="center"/>
    </xf>
    <xf numFmtId="3" fontId="15" fillId="3" borderId="28" xfId="0" applyNumberFormat="1" applyFont="1" applyFill="1" applyBorder="1" applyAlignment="1">
      <alignment horizontal="center" vertical="center"/>
    </xf>
    <xf numFmtId="0" fontId="16" fillId="6" borderId="29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3" fillId="6" borderId="30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41" fontId="10" fillId="0" borderId="4" xfId="10" applyFont="1" applyFill="1" applyBorder="1" applyAlignment="1">
      <alignment horizontal="center" vertical="center"/>
    </xf>
    <xf numFmtId="41" fontId="10" fillId="0" borderId="4" xfId="10" applyFont="1" applyFill="1" applyBorder="1" applyAlignment="1">
      <alignment horizontal="center" vertical="center" wrapText="1"/>
    </xf>
    <xf numFmtId="41" fontId="10" fillId="0" borderId="31" xfId="1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41" fontId="10" fillId="5" borderId="1" xfId="10" applyFont="1" applyFill="1" applyBorder="1" applyAlignment="1">
      <alignment horizontal="center" vertical="center"/>
    </xf>
    <xf numFmtId="41" fontId="10" fillId="5" borderId="7" xfId="10" applyFont="1" applyFill="1" applyBorder="1" applyAlignment="1">
      <alignment horizontal="center" vertical="center"/>
    </xf>
    <xf numFmtId="41" fontId="10" fillId="5" borderId="32" xfId="10" applyFont="1" applyFill="1" applyBorder="1" applyAlignment="1">
      <alignment horizontal="center" vertical="center"/>
    </xf>
    <xf numFmtId="41" fontId="10" fillId="0" borderId="7" xfId="10" applyFont="1" applyFill="1" applyBorder="1" applyAlignment="1">
      <alignment horizontal="center" vertical="center"/>
    </xf>
    <xf numFmtId="41" fontId="10" fillId="0" borderId="32" xfId="1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41" fontId="17" fillId="3" borderId="11" xfId="0" applyNumberFormat="1" applyFont="1" applyFill="1" applyBorder="1" applyAlignment="1">
      <alignment horizontal="center" vertical="center" wrapText="1"/>
    </xf>
    <xf numFmtId="181" fontId="17" fillId="3" borderId="11" xfId="0" applyNumberFormat="1" applyFont="1" applyFill="1" applyBorder="1" applyAlignment="1">
      <alignment horizontal="center" vertical="center"/>
    </xf>
    <xf numFmtId="181" fontId="17" fillId="3" borderId="34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41" fontId="17" fillId="0" borderId="7" xfId="10" applyFont="1" applyFill="1" applyBorder="1" applyAlignment="1">
      <alignment horizontal="center" vertical="center" wrapText="1"/>
    </xf>
    <xf numFmtId="41" fontId="17" fillId="0" borderId="8" xfId="10" applyFont="1" applyFill="1" applyBorder="1" applyAlignment="1">
      <alignment horizontal="center" vertical="center" wrapText="1"/>
    </xf>
    <xf numFmtId="181" fontId="17" fillId="0" borderId="7" xfId="0" applyNumberFormat="1" applyFont="1" applyFill="1" applyBorder="1" applyAlignment="1">
      <alignment horizontal="center" vertical="center"/>
    </xf>
    <xf numFmtId="181" fontId="17" fillId="0" borderId="8" xfId="0" applyNumberFormat="1" applyFont="1" applyFill="1" applyBorder="1" applyAlignment="1">
      <alignment horizontal="center" vertical="center"/>
    </xf>
    <xf numFmtId="0" fontId="15" fillId="3" borderId="35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41" fontId="15" fillId="3" borderId="12" xfId="0" applyNumberFormat="1" applyFont="1" applyFill="1" applyBorder="1" applyAlignment="1">
      <alignment horizontal="center" vertical="center" wrapText="1"/>
    </xf>
    <xf numFmtId="176" fontId="17" fillId="3" borderId="12" xfId="0" applyNumberFormat="1" applyFont="1" applyFill="1" applyBorder="1" applyAlignment="1">
      <alignment horizontal="center" vertical="center"/>
    </xf>
    <xf numFmtId="176" fontId="17" fillId="3" borderId="36" xfId="0" applyNumberFormat="1" applyFont="1" applyFill="1" applyBorder="1" applyAlignment="1">
      <alignment horizontal="center" vertical="center"/>
    </xf>
    <xf numFmtId="41" fontId="15" fillId="3" borderId="12" xfId="10" applyFont="1" applyFill="1" applyBorder="1" applyAlignment="1">
      <alignment horizontal="center" vertical="center" wrapText="1"/>
    </xf>
    <xf numFmtId="0" fontId="23" fillId="0" borderId="0" xfId="19" applyFont="1" applyBorder="1" applyAlignment="1">
      <alignment horizontal="left" vertical="center"/>
    </xf>
    <xf numFmtId="0" fontId="25" fillId="0" borderId="40" xfId="19" applyFont="1" applyBorder="1" applyAlignment="1">
      <alignment horizontal="center" vertical="center"/>
    </xf>
    <xf numFmtId="0" fontId="26" fillId="7" borderId="41" xfId="19" applyFont="1" applyFill="1" applyBorder="1" applyAlignment="1">
      <alignment horizontal="center" vertical="center" wrapText="1"/>
    </xf>
    <xf numFmtId="0" fontId="26" fillId="7" borderId="47" xfId="19" applyFont="1" applyFill="1" applyBorder="1" applyAlignment="1">
      <alignment horizontal="center" vertical="center" wrapText="1"/>
    </xf>
    <xf numFmtId="0" fontId="26" fillId="7" borderId="44" xfId="19" applyFont="1" applyFill="1" applyBorder="1" applyAlignment="1">
      <alignment horizontal="center" vertical="center" wrapText="1"/>
    </xf>
    <xf numFmtId="0" fontId="26" fillId="7" borderId="50" xfId="19" applyFont="1" applyFill="1" applyBorder="1" applyAlignment="1">
      <alignment horizontal="center" vertical="center" wrapText="1"/>
    </xf>
    <xf numFmtId="0" fontId="26" fillId="7" borderId="45" xfId="19" applyFont="1" applyFill="1" applyBorder="1" applyAlignment="1">
      <alignment horizontal="center" vertical="center" wrapText="1"/>
    </xf>
    <xf numFmtId="0" fontId="26" fillId="7" borderId="51" xfId="19" applyFont="1" applyFill="1" applyBorder="1" applyAlignment="1">
      <alignment horizontal="center" vertical="center" wrapText="1"/>
    </xf>
    <xf numFmtId="0" fontId="25" fillId="0" borderId="0" xfId="19" applyFont="1" applyAlignment="1">
      <alignment horizontal="left" vertical="center" wrapText="1"/>
    </xf>
    <xf numFmtId="0" fontId="25" fillId="0" borderId="0" xfId="19" applyFont="1" applyAlignment="1">
      <alignment horizontal="left" vertical="center"/>
    </xf>
    <xf numFmtId="0" fontId="26" fillId="7" borderId="46" xfId="19" applyFont="1" applyFill="1" applyBorder="1" applyAlignment="1">
      <alignment horizontal="center" vertical="center" wrapText="1"/>
    </xf>
    <xf numFmtId="0" fontId="26" fillId="7" borderId="52" xfId="19" applyFont="1" applyFill="1" applyBorder="1" applyAlignment="1">
      <alignment horizontal="center" vertical="center" wrapText="1"/>
    </xf>
  </cellXfs>
  <cellStyles count="21">
    <cellStyle name="_0506(메가존-DL360G4)" xfId="1"/>
    <cellStyle name="_IST_HW_020529_01_오일뱅크(570RACK)" xfId="2"/>
    <cellStyle name="_씨네서울서버호스팅견적서" xfId="3"/>
    <cellStyle name="_인터 이민석_0502_ML370" xfId="4"/>
    <cellStyle name="_제온서버호스팅견적서" xfId="5"/>
    <cellStyle name="Comma [0]_500700서버 2003년 4월 가격표1" xfId="6"/>
    <cellStyle name="Comma_500700서버 2003년 4월 가격표1" xfId="7"/>
    <cellStyle name="Normal_BL Series" xfId="8"/>
    <cellStyle name="백분율" xfId="9" builtinId="5"/>
    <cellStyle name="백분율 2" xfId="17"/>
    <cellStyle name="쉼표 [0]" xfId="10" builtinId="6"/>
    <cellStyle name="쉼표 [0] 2" xfId="11"/>
    <cellStyle name="쉼표 [0] 3" xfId="20"/>
    <cellStyle name="스타일 1" xfId="12"/>
    <cellStyle name="콤마 [0]_KIM1" xfId="13"/>
    <cellStyle name="콤마_KIM1" xfId="14"/>
    <cellStyle name="표준" xfId="0" builtinId="0"/>
    <cellStyle name="표준 2" xfId="18"/>
    <cellStyle name="표준 2 2" xfId="16"/>
    <cellStyle name="표준 3" xfId="19"/>
    <cellStyle name="하이퍼링크" xfId="15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zoomScale="80" zoomScaleNormal="80" zoomScaleSheetLayoutView="100" workbookViewId="0">
      <selection activeCell="E7" sqref="E7"/>
    </sheetView>
  </sheetViews>
  <sheetFormatPr defaultColWidth="11.796875" defaultRowHeight="15.9" customHeight="1" x14ac:dyDescent="0.25"/>
  <cols>
    <col min="1" max="1" width="0.69921875" style="2" customWidth="1"/>
    <col min="2" max="2" width="14.296875" style="2" customWidth="1"/>
    <col min="3" max="3" width="41.09765625" style="2" customWidth="1"/>
    <col min="4" max="4" width="6.796875" style="18" customWidth="1"/>
    <col min="5" max="6" width="6.19921875" style="18" customWidth="1"/>
    <col min="7" max="7" width="7.69921875" style="18" customWidth="1"/>
    <col min="8" max="8" width="11.19921875" style="2" customWidth="1"/>
    <col min="9" max="9" width="4.69921875" style="61" customWidth="1"/>
    <col min="10" max="10" width="10.3984375" style="61" customWidth="1"/>
    <col min="11" max="12" width="15.59765625" style="21" customWidth="1"/>
    <col min="13" max="13" width="1.19921875" style="2" customWidth="1"/>
    <col min="14" max="14" width="2.796875" style="2" customWidth="1"/>
    <col min="15" max="16384" width="11.796875" style="2"/>
  </cols>
  <sheetData>
    <row r="1" spans="1:14" s="1" customFormat="1" ht="9.9" customHeight="1" thickBot="1" x14ac:dyDescent="0.3">
      <c r="G1" s="126"/>
      <c r="H1" s="126"/>
      <c r="I1" s="126"/>
      <c r="J1" s="126"/>
      <c r="K1" s="126"/>
      <c r="L1" s="64"/>
      <c r="N1" s="2"/>
    </row>
    <row r="2" spans="1:14" s="4" customFormat="1" ht="39.75" customHeight="1" thickTop="1" thickBot="1" x14ac:dyDescent="0.3">
      <c r="A2" s="3"/>
      <c r="B2" s="127" t="s">
        <v>30</v>
      </c>
      <c r="C2" s="128"/>
      <c r="D2" s="128"/>
      <c r="E2" s="128"/>
      <c r="F2" s="128"/>
      <c r="G2" s="128"/>
      <c r="H2" s="128"/>
      <c r="I2" s="128"/>
      <c r="J2" s="128"/>
      <c r="K2" s="128"/>
      <c r="L2" s="129"/>
    </row>
    <row r="3" spans="1:14" s="5" customFormat="1" ht="24" customHeight="1" thickTop="1" x14ac:dyDescent="0.4">
      <c r="B3" s="29"/>
      <c r="C3" s="30"/>
      <c r="D3" s="30"/>
      <c r="E3" s="30"/>
      <c r="F3" s="30"/>
      <c r="G3" s="30"/>
      <c r="H3" s="30"/>
      <c r="I3" s="51"/>
      <c r="J3" s="51"/>
      <c r="K3" s="30"/>
      <c r="L3" s="31"/>
    </row>
    <row r="4" spans="1:14" s="5" customFormat="1" ht="24" customHeight="1" x14ac:dyDescent="0.4">
      <c r="B4" s="32" t="s">
        <v>7</v>
      </c>
      <c r="C4" s="130"/>
      <c r="D4" s="130"/>
      <c r="E4" s="30"/>
      <c r="F4" s="30"/>
      <c r="G4" s="23" t="s">
        <v>88</v>
      </c>
      <c r="H4" s="65"/>
      <c r="I4" s="52"/>
      <c r="J4" s="52"/>
      <c r="K4" s="131"/>
      <c r="L4" s="132"/>
    </row>
    <row r="5" spans="1:14" s="4" customFormat="1" ht="24.9" customHeight="1" x14ac:dyDescent="0.25">
      <c r="A5" s="3"/>
      <c r="B5" s="32" t="s">
        <v>8</v>
      </c>
      <c r="C5" s="133"/>
      <c r="D5" s="133"/>
      <c r="E5" s="3"/>
      <c r="F5" s="3"/>
      <c r="G5" s="24" t="s">
        <v>9</v>
      </c>
      <c r="H5" s="133"/>
      <c r="I5" s="133"/>
      <c r="J5" s="133"/>
      <c r="K5" s="133"/>
      <c r="L5" s="134"/>
    </row>
    <row r="6" spans="1:14" s="4" customFormat="1" ht="24.9" customHeight="1" x14ac:dyDescent="0.25">
      <c r="A6" s="3"/>
      <c r="B6" s="32" t="s">
        <v>10</v>
      </c>
      <c r="C6" s="133"/>
      <c r="D6" s="133"/>
      <c r="E6" s="3"/>
      <c r="F6" s="3"/>
      <c r="G6" s="24" t="s">
        <v>89</v>
      </c>
      <c r="H6" s="66"/>
      <c r="I6" s="53"/>
      <c r="J6" s="53"/>
      <c r="K6" s="135"/>
      <c r="L6" s="136"/>
    </row>
    <row r="7" spans="1:14" s="4" customFormat="1" ht="24.9" customHeight="1" x14ac:dyDescent="0.25">
      <c r="A7" s="3"/>
      <c r="B7" s="32" t="s">
        <v>11</v>
      </c>
      <c r="C7" s="137"/>
      <c r="D7" s="137"/>
      <c r="E7" s="3"/>
      <c r="F7" s="3"/>
      <c r="G7" s="24" t="s">
        <v>90</v>
      </c>
      <c r="H7" s="66"/>
      <c r="I7" s="135"/>
      <c r="J7" s="135"/>
      <c r="K7" s="138"/>
      <c r="L7" s="139"/>
    </row>
    <row r="8" spans="1:14" s="4" customFormat="1" ht="24.9" customHeight="1" x14ac:dyDescent="0.25">
      <c r="A8" s="3"/>
      <c r="B8" s="32" t="s">
        <v>12</v>
      </c>
      <c r="C8" s="125" t="str">
        <f>"일금 "&amp;IF(MID(C9,1,1)="1",NUMBERSTRING(C9,1),NUMBERSTRING(C9,1))&amp;"원정"</f>
        <v>일금 칠천만원정</v>
      </c>
      <c r="D8" s="125"/>
      <c r="E8" s="3"/>
      <c r="F8" s="3"/>
      <c r="G8" s="25" t="s">
        <v>91</v>
      </c>
      <c r="H8" s="22"/>
      <c r="I8" s="54"/>
      <c r="J8" s="54"/>
      <c r="K8" s="22"/>
      <c r="L8" s="33"/>
    </row>
    <row r="9" spans="1:14" s="4" customFormat="1" ht="19.5" customHeight="1" x14ac:dyDescent="0.25">
      <c r="A9" s="3"/>
      <c r="B9" s="34"/>
      <c r="C9" s="140">
        <f>I31</f>
        <v>70000000</v>
      </c>
      <c r="D9" s="140"/>
      <c r="E9" s="6"/>
      <c r="F9" s="6"/>
      <c r="G9" s="3"/>
      <c r="H9" s="3"/>
      <c r="I9" s="55"/>
      <c r="J9" s="55"/>
      <c r="K9" s="3"/>
      <c r="L9" s="35"/>
    </row>
    <row r="10" spans="1:14" s="4" customFormat="1" ht="5.25" customHeight="1" x14ac:dyDescent="0.25">
      <c r="A10" s="3"/>
      <c r="B10" s="36"/>
      <c r="C10" s="7"/>
      <c r="D10" s="7"/>
      <c r="E10" s="8"/>
      <c r="F10" s="8"/>
      <c r="G10" s="9"/>
      <c r="H10" s="9"/>
      <c r="I10" s="56"/>
      <c r="J10" s="56"/>
      <c r="K10" s="9"/>
      <c r="L10" s="37"/>
    </row>
    <row r="11" spans="1:14" ht="24" customHeight="1" thickBot="1" x14ac:dyDescent="0.4">
      <c r="B11" s="38"/>
      <c r="C11" s="10"/>
      <c r="D11" s="3"/>
      <c r="E11" s="3"/>
      <c r="F11" s="3"/>
      <c r="G11" s="3"/>
      <c r="H11" s="10"/>
      <c r="I11" s="57"/>
      <c r="J11" s="57"/>
      <c r="K11" s="11"/>
      <c r="L11" s="39" t="s">
        <v>13</v>
      </c>
    </row>
    <row r="12" spans="1:14" ht="39" customHeight="1" thickBot="1" x14ac:dyDescent="0.3">
      <c r="B12" s="40" t="s">
        <v>14</v>
      </c>
      <c r="C12" s="63" t="s">
        <v>15</v>
      </c>
      <c r="D12" s="63" t="s">
        <v>16</v>
      </c>
      <c r="E12" s="12" t="s">
        <v>17</v>
      </c>
      <c r="F12" s="12" t="s">
        <v>22</v>
      </c>
      <c r="G12" s="12" t="s">
        <v>21</v>
      </c>
      <c r="H12" s="63" t="s">
        <v>18</v>
      </c>
      <c r="I12" s="141" t="s">
        <v>0</v>
      </c>
      <c r="J12" s="141"/>
      <c r="K12" s="142" t="s">
        <v>1</v>
      </c>
      <c r="L12" s="143"/>
    </row>
    <row r="13" spans="1:14" ht="24.75" customHeight="1" thickBot="1" x14ac:dyDescent="0.3">
      <c r="B13" s="144" t="s">
        <v>20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6"/>
    </row>
    <row r="14" spans="1:14" ht="144" customHeight="1" x14ac:dyDescent="0.25">
      <c r="B14" s="147" t="s">
        <v>19</v>
      </c>
      <c r="C14" s="13" t="s">
        <v>87</v>
      </c>
      <c r="D14" s="50">
        <v>1</v>
      </c>
      <c r="E14" s="50">
        <v>3</v>
      </c>
      <c r="F14" s="50">
        <f>E14*D14</f>
        <v>3</v>
      </c>
      <c r="G14" s="15">
        <v>0.5</v>
      </c>
      <c r="H14" s="62">
        <f>'별첨 2020년 SW기술자 평균임금'!F25</f>
        <v>8010865.4999999991</v>
      </c>
      <c r="I14" s="149">
        <f>H14*F14*G14</f>
        <v>12016298.249999998</v>
      </c>
      <c r="J14" s="149"/>
      <c r="K14" s="150" t="s">
        <v>80</v>
      </c>
      <c r="L14" s="151"/>
    </row>
    <row r="15" spans="1:14" ht="23.1" customHeight="1" x14ac:dyDescent="0.25">
      <c r="B15" s="148"/>
      <c r="C15" s="152" t="s">
        <v>3</v>
      </c>
      <c r="D15" s="152"/>
      <c r="E15" s="152"/>
      <c r="F15" s="152"/>
      <c r="G15" s="152"/>
      <c r="H15" s="153"/>
      <c r="I15" s="154">
        <f>SUM(I14:J14)</f>
        <v>12016298.249999998</v>
      </c>
      <c r="J15" s="154"/>
      <c r="K15" s="155"/>
      <c r="L15" s="156"/>
    </row>
    <row r="16" spans="1:14" ht="34.5" customHeight="1" x14ac:dyDescent="0.25">
      <c r="B16" s="147" t="s">
        <v>32</v>
      </c>
      <c r="C16" s="13" t="s">
        <v>33</v>
      </c>
      <c r="D16" s="50">
        <v>1</v>
      </c>
      <c r="E16" s="50">
        <v>0.5</v>
      </c>
      <c r="F16" s="50">
        <f>E16*D16</f>
        <v>0.5</v>
      </c>
      <c r="G16" s="15">
        <v>0.5</v>
      </c>
      <c r="H16" s="62">
        <f>'별첨 2020년 SW기술자 평균임금'!F15</f>
        <v>8359686.4999999991</v>
      </c>
      <c r="I16" s="149">
        <f>H16*F16*G16</f>
        <v>2089921.6249999998</v>
      </c>
      <c r="J16" s="149"/>
      <c r="K16" s="150" t="s">
        <v>81</v>
      </c>
      <c r="L16" s="151"/>
    </row>
    <row r="17" spans="2:16" ht="23.1" customHeight="1" x14ac:dyDescent="0.25">
      <c r="B17" s="148"/>
      <c r="C17" s="152" t="s">
        <v>3</v>
      </c>
      <c r="D17" s="152"/>
      <c r="E17" s="152"/>
      <c r="F17" s="152"/>
      <c r="G17" s="152"/>
      <c r="H17" s="153"/>
      <c r="I17" s="154">
        <f>SUM(I16:J16)</f>
        <v>2089921.6249999998</v>
      </c>
      <c r="J17" s="154"/>
      <c r="K17" s="155"/>
      <c r="L17" s="156"/>
    </row>
    <row r="18" spans="2:16" ht="30" customHeight="1" x14ac:dyDescent="0.25">
      <c r="B18" s="147" t="s">
        <v>26</v>
      </c>
      <c r="C18" s="14" t="s">
        <v>23</v>
      </c>
      <c r="D18" s="49">
        <v>1</v>
      </c>
      <c r="E18" s="49">
        <v>0.5</v>
      </c>
      <c r="F18" s="50">
        <f>E18*D18</f>
        <v>0.5</v>
      </c>
      <c r="G18" s="15">
        <v>1</v>
      </c>
      <c r="H18" s="62">
        <f>'별첨 2020년 SW기술자 평균임금'!F16</f>
        <v>5406746.3999999994</v>
      </c>
      <c r="I18" s="149">
        <f>H18*F18*G18</f>
        <v>2703373.1999999997</v>
      </c>
      <c r="J18" s="149"/>
      <c r="K18" s="157" t="s">
        <v>83</v>
      </c>
      <c r="L18" s="158"/>
    </row>
    <row r="19" spans="2:16" ht="30" customHeight="1" x14ac:dyDescent="0.25">
      <c r="B19" s="147"/>
      <c r="C19" s="14" t="s">
        <v>27</v>
      </c>
      <c r="D19" s="49">
        <v>1</v>
      </c>
      <c r="E19" s="49">
        <v>0.5</v>
      </c>
      <c r="F19" s="50">
        <f>E19*D19</f>
        <v>0.5</v>
      </c>
      <c r="G19" s="15">
        <v>1</v>
      </c>
      <c r="H19" s="62">
        <f>'별첨 2020년 SW기술자 평균임금'!F16</f>
        <v>5406746.3999999994</v>
      </c>
      <c r="I19" s="149">
        <f>H19*F19*G19</f>
        <v>2703373.1999999997</v>
      </c>
      <c r="J19" s="149"/>
      <c r="K19" s="157" t="s">
        <v>84</v>
      </c>
      <c r="L19" s="158"/>
    </row>
    <row r="20" spans="2:16" ht="23.1" customHeight="1" x14ac:dyDescent="0.25">
      <c r="B20" s="148"/>
      <c r="C20" s="152" t="s">
        <v>3</v>
      </c>
      <c r="D20" s="152"/>
      <c r="E20" s="152"/>
      <c r="F20" s="152"/>
      <c r="G20" s="152"/>
      <c r="H20" s="153"/>
      <c r="I20" s="154">
        <f>SUM(I18:J19)</f>
        <v>5406746.3999999994</v>
      </c>
      <c r="J20" s="154"/>
      <c r="K20" s="155"/>
      <c r="L20" s="156"/>
    </row>
    <row r="21" spans="2:16" ht="27" customHeight="1" x14ac:dyDescent="0.25">
      <c r="B21" s="147" t="s">
        <v>24</v>
      </c>
      <c r="C21" s="14" t="s">
        <v>34</v>
      </c>
      <c r="D21" s="49">
        <v>1</v>
      </c>
      <c r="E21" s="49">
        <v>1</v>
      </c>
      <c r="F21" s="50">
        <f>E21*D21</f>
        <v>1</v>
      </c>
      <c r="G21" s="15">
        <v>1</v>
      </c>
      <c r="H21" s="62">
        <f>'별첨 2020년 SW기술자 평균임금'!F17</f>
        <v>6395086.5</v>
      </c>
      <c r="I21" s="149">
        <f>H21*F21*G21</f>
        <v>6395086.5</v>
      </c>
      <c r="J21" s="149"/>
      <c r="K21" s="157" t="s">
        <v>85</v>
      </c>
      <c r="L21" s="158"/>
    </row>
    <row r="22" spans="2:16" ht="26.4" customHeight="1" x14ac:dyDescent="0.25">
      <c r="B22" s="147"/>
      <c r="C22" s="14" t="s">
        <v>31</v>
      </c>
      <c r="D22" s="49">
        <v>1</v>
      </c>
      <c r="E22" s="49">
        <v>0.5</v>
      </c>
      <c r="F22" s="50">
        <f>E22*D22</f>
        <v>0.5</v>
      </c>
      <c r="G22" s="15">
        <v>1</v>
      </c>
      <c r="H22" s="62">
        <f>'별첨 2020년 SW기술자 평균임금'!F17</f>
        <v>6395086.5</v>
      </c>
      <c r="I22" s="149">
        <f>H22*F22*G22</f>
        <v>3197543.25</v>
      </c>
      <c r="J22" s="149"/>
      <c r="K22" s="157" t="s">
        <v>85</v>
      </c>
      <c r="L22" s="158"/>
    </row>
    <row r="23" spans="2:16" ht="30" customHeight="1" x14ac:dyDescent="0.25">
      <c r="B23" s="147"/>
      <c r="C23" s="14" t="s">
        <v>35</v>
      </c>
      <c r="D23" s="49">
        <v>1</v>
      </c>
      <c r="E23" s="49">
        <v>0.5</v>
      </c>
      <c r="F23" s="50">
        <f>E23*D23</f>
        <v>0.5</v>
      </c>
      <c r="G23" s="15">
        <v>1</v>
      </c>
      <c r="H23" s="62">
        <f>'별첨 2020년 SW기술자 평균임금'!F17</f>
        <v>6395086.5</v>
      </c>
      <c r="I23" s="149">
        <f>H23*F23*G23</f>
        <v>3197543.25</v>
      </c>
      <c r="J23" s="149"/>
      <c r="K23" s="157" t="s">
        <v>85</v>
      </c>
      <c r="L23" s="158"/>
    </row>
    <row r="24" spans="2:16" ht="23.1" customHeight="1" x14ac:dyDescent="0.25">
      <c r="B24" s="148"/>
      <c r="C24" s="152" t="s">
        <v>3</v>
      </c>
      <c r="D24" s="152"/>
      <c r="E24" s="152"/>
      <c r="F24" s="152"/>
      <c r="G24" s="152"/>
      <c r="H24" s="153"/>
      <c r="I24" s="154">
        <f>SUM(I21:J23)</f>
        <v>12790173</v>
      </c>
      <c r="J24" s="154"/>
      <c r="K24" s="155"/>
      <c r="L24" s="156"/>
    </row>
    <row r="25" spans="2:16" ht="30" customHeight="1" x14ac:dyDescent="0.25">
      <c r="B25" s="147" t="s">
        <v>28</v>
      </c>
      <c r="C25" s="14" t="s">
        <v>29</v>
      </c>
      <c r="D25" s="49">
        <v>1</v>
      </c>
      <c r="E25" s="49">
        <v>0.5</v>
      </c>
      <c r="F25" s="50">
        <f>E25*D25</f>
        <v>0.5</v>
      </c>
      <c r="G25" s="15">
        <v>1</v>
      </c>
      <c r="H25" s="62">
        <f>'별첨 2020년 SW기술자 평균임금'!F28</f>
        <v>4150969.9</v>
      </c>
      <c r="I25" s="149">
        <f>H25*F25*G25</f>
        <v>2075484.95</v>
      </c>
      <c r="J25" s="149"/>
      <c r="K25" s="157" t="s">
        <v>92</v>
      </c>
      <c r="L25" s="158"/>
    </row>
    <row r="26" spans="2:16" ht="23.1" customHeight="1" thickBot="1" x14ac:dyDescent="0.3">
      <c r="B26" s="148"/>
      <c r="C26" s="152" t="s">
        <v>3</v>
      </c>
      <c r="D26" s="152"/>
      <c r="E26" s="152"/>
      <c r="F26" s="152"/>
      <c r="G26" s="152"/>
      <c r="H26" s="153"/>
      <c r="I26" s="154">
        <f>SUM(I25:J25)</f>
        <v>2075484.95</v>
      </c>
      <c r="J26" s="154"/>
      <c r="K26" s="155"/>
      <c r="L26" s="156"/>
    </row>
    <row r="27" spans="2:16" ht="24.9" customHeight="1" thickTop="1" x14ac:dyDescent="0.25">
      <c r="B27" s="159" t="s">
        <v>4</v>
      </c>
      <c r="C27" s="160"/>
      <c r="D27" s="160"/>
      <c r="E27" s="160"/>
      <c r="F27" s="160"/>
      <c r="G27" s="160"/>
      <c r="H27" s="160"/>
      <c r="I27" s="161">
        <f>I15+I17+I20+I24+I26</f>
        <v>34378624.225000001</v>
      </c>
      <c r="J27" s="160"/>
      <c r="K27" s="162"/>
      <c r="L27" s="163"/>
      <c r="O27" s="26"/>
      <c r="P27" s="26"/>
    </row>
    <row r="28" spans="2:16" ht="24.9" customHeight="1" x14ac:dyDescent="0.25">
      <c r="B28" s="164" t="s">
        <v>36</v>
      </c>
      <c r="C28" s="165"/>
      <c r="D28" s="165"/>
      <c r="E28" s="165"/>
      <c r="F28" s="165"/>
      <c r="G28" s="165"/>
      <c r="H28" s="166"/>
      <c r="I28" s="167">
        <f>I27*20%</f>
        <v>6875724.8450000007</v>
      </c>
      <c r="J28" s="168"/>
      <c r="K28" s="169"/>
      <c r="L28" s="170"/>
      <c r="O28" s="26"/>
      <c r="P28" s="26"/>
    </row>
    <row r="29" spans="2:16" ht="24.9" customHeight="1" x14ac:dyDescent="0.25">
      <c r="B29" s="164" t="s">
        <v>37</v>
      </c>
      <c r="C29" s="165"/>
      <c r="D29" s="165"/>
      <c r="E29" s="165"/>
      <c r="F29" s="165"/>
      <c r="G29" s="165"/>
      <c r="H29" s="166"/>
      <c r="I29" s="167">
        <f>I27*110%</f>
        <v>37816486.647500008</v>
      </c>
      <c r="J29" s="168"/>
      <c r="K29" s="169"/>
      <c r="L29" s="170"/>
      <c r="O29" s="26"/>
      <c r="P29" s="26"/>
    </row>
    <row r="30" spans="2:16" ht="24.9" customHeight="1" thickBot="1" x14ac:dyDescent="0.3">
      <c r="B30" s="171" t="s">
        <v>38</v>
      </c>
      <c r="C30" s="172"/>
      <c r="D30" s="172"/>
      <c r="E30" s="172"/>
      <c r="F30" s="172"/>
      <c r="G30" s="172"/>
      <c r="H30" s="172"/>
      <c r="I30" s="176">
        <f>I27+I28+I29</f>
        <v>79070835.717500001</v>
      </c>
      <c r="J30" s="176"/>
      <c r="K30" s="174" t="s">
        <v>5</v>
      </c>
      <c r="L30" s="175"/>
    </row>
    <row r="31" spans="2:16" ht="24.9" customHeight="1" thickBot="1" x14ac:dyDescent="0.3">
      <c r="B31" s="171" t="s">
        <v>25</v>
      </c>
      <c r="C31" s="172"/>
      <c r="D31" s="172"/>
      <c r="E31" s="172"/>
      <c r="F31" s="172"/>
      <c r="G31" s="172"/>
      <c r="H31" s="172"/>
      <c r="I31" s="173">
        <v>70000000</v>
      </c>
      <c r="J31" s="173"/>
      <c r="K31" s="174" t="s">
        <v>5</v>
      </c>
      <c r="L31" s="175"/>
    </row>
    <row r="32" spans="2:16" ht="6.75" customHeight="1" x14ac:dyDescent="0.25">
      <c r="B32" s="41"/>
      <c r="C32" s="16"/>
      <c r="D32" s="16"/>
      <c r="E32" s="16"/>
      <c r="F32" s="16"/>
      <c r="G32" s="16"/>
      <c r="H32" s="16"/>
      <c r="I32" s="58"/>
      <c r="J32" s="58"/>
      <c r="K32" s="17"/>
      <c r="L32" s="42"/>
    </row>
    <row r="33" spans="1:12" ht="24" customHeight="1" thickBot="1" x14ac:dyDescent="0.3">
      <c r="B33" s="43"/>
      <c r="C33" s="44"/>
      <c r="D33" s="45"/>
      <c r="E33" s="45"/>
      <c r="F33" s="45"/>
      <c r="G33" s="45"/>
      <c r="H33" s="46"/>
      <c r="I33" s="59"/>
      <c r="J33" s="59"/>
      <c r="K33" s="47"/>
      <c r="L33" s="48" t="s">
        <v>6</v>
      </c>
    </row>
    <row r="34" spans="1:12" ht="12" customHeight="1" thickTop="1" x14ac:dyDescent="0.25">
      <c r="B34" s="27"/>
      <c r="C34" s="27"/>
      <c r="D34" s="28"/>
      <c r="E34" s="28"/>
      <c r="F34" s="28"/>
      <c r="G34" s="28"/>
      <c r="H34" s="27"/>
      <c r="I34" s="60"/>
      <c r="J34" s="60"/>
      <c r="K34" s="19"/>
      <c r="L34" s="19"/>
    </row>
    <row r="35" spans="1:12" ht="15.9" customHeight="1" x14ac:dyDescent="0.25">
      <c r="A35" s="20"/>
    </row>
    <row r="36" spans="1:12" ht="15.9" customHeight="1" x14ac:dyDescent="0.25">
      <c r="A36" s="20"/>
    </row>
    <row r="37" spans="1:12" ht="15.9" customHeight="1" x14ac:dyDescent="0.25">
      <c r="A37" s="20"/>
    </row>
    <row r="38" spans="1:12" ht="15.9" customHeight="1" x14ac:dyDescent="0.25">
      <c r="A38" s="20"/>
    </row>
  </sheetData>
  <mergeCells count="67">
    <mergeCell ref="B31:H31"/>
    <mergeCell ref="I31:J31"/>
    <mergeCell ref="K31:L31"/>
    <mergeCell ref="B29:H29"/>
    <mergeCell ref="I29:J29"/>
    <mergeCell ref="K29:L29"/>
    <mergeCell ref="B30:H30"/>
    <mergeCell ref="I30:J30"/>
    <mergeCell ref="K30:L30"/>
    <mergeCell ref="B27:H27"/>
    <mergeCell ref="I27:J27"/>
    <mergeCell ref="K27:L27"/>
    <mergeCell ref="B28:H28"/>
    <mergeCell ref="I28:J28"/>
    <mergeCell ref="K28:L28"/>
    <mergeCell ref="B25:B26"/>
    <mergeCell ref="I25:J25"/>
    <mergeCell ref="K25:L25"/>
    <mergeCell ref="C26:H26"/>
    <mergeCell ref="I26:J26"/>
    <mergeCell ref="K26:L26"/>
    <mergeCell ref="B21:B24"/>
    <mergeCell ref="I21:J21"/>
    <mergeCell ref="K21:L21"/>
    <mergeCell ref="I22:J22"/>
    <mergeCell ref="K22:L22"/>
    <mergeCell ref="I23:J23"/>
    <mergeCell ref="K23:L23"/>
    <mergeCell ref="C24:H24"/>
    <mergeCell ref="I24:J24"/>
    <mergeCell ref="K24:L24"/>
    <mergeCell ref="B18:B20"/>
    <mergeCell ref="I18:J18"/>
    <mergeCell ref="K18:L18"/>
    <mergeCell ref="I19:J19"/>
    <mergeCell ref="K19:L19"/>
    <mergeCell ref="C20:H20"/>
    <mergeCell ref="I20:J20"/>
    <mergeCell ref="K20:L20"/>
    <mergeCell ref="B16:B17"/>
    <mergeCell ref="I16:J16"/>
    <mergeCell ref="K16:L16"/>
    <mergeCell ref="C17:H17"/>
    <mergeCell ref="I17:J17"/>
    <mergeCell ref="K17:L17"/>
    <mergeCell ref="C9:D9"/>
    <mergeCell ref="I12:J12"/>
    <mergeCell ref="K12:L12"/>
    <mergeCell ref="B13:L13"/>
    <mergeCell ref="B14:B15"/>
    <mergeCell ref="I14:J14"/>
    <mergeCell ref="K14:L14"/>
    <mergeCell ref="C15:H15"/>
    <mergeCell ref="I15:J15"/>
    <mergeCell ref="K15:L15"/>
    <mergeCell ref="C8:D8"/>
    <mergeCell ref="G1:K1"/>
    <mergeCell ref="B2:L2"/>
    <mergeCell ref="C4:D4"/>
    <mergeCell ref="K4:L4"/>
    <mergeCell ref="C5:D5"/>
    <mergeCell ref="H5:L5"/>
    <mergeCell ref="C6:D6"/>
    <mergeCell ref="K6:L6"/>
    <mergeCell ref="C7:D7"/>
    <mergeCell ref="I7:J7"/>
    <mergeCell ref="K7:L7"/>
  </mergeCells>
  <phoneticPr fontId="4" type="noConversion"/>
  <printOptions horizontalCentered="1"/>
  <pageMargins left="0.15748031496062992" right="0.15748031496062992" top="0.51181102362204722" bottom="0.23622047244094491" header="0.35433070866141736" footer="0.19685039370078741"/>
  <pageSetup paperSize="9" scale="62" orientation="portrait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D1"/>
    </sheetView>
  </sheetViews>
  <sheetFormatPr defaultColWidth="9" defaultRowHeight="19.5" customHeight="1" x14ac:dyDescent="0.25"/>
  <cols>
    <col min="1" max="1" width="24.09765625" style="69" customWidth="1"/>
    <col min="2" max="4" width="21.3984375" style="69" customWidth="1"/>
    <col min="5" max="7" width="11.5" style="69" customWidth="1"/>
    <col min="8" max="9" width="15.3984375" style="69" bestFit="1" customWidth="1"/>
    <col min="10" max="13" width="14.19921875" style="69" customWidth="1"/>
    <col min="14" max="14" width="15.3984375" style="69" bestFit="1" customWidth="1"/>
    <col min="15" max="16" width="14.19921875" style="69" customWidth="1"/>
    <col min="17" max="16384" width="9" style="69"/>
  </cols>
  <sheetData>
    <row r="1" spans="1:16" ht="31.5" customHeight="1" x14ac:dyDescent="0.25">
      <c r="A1" s="177" t="s">
        <v>39</v>
      </c>
      <c r="B1" s="177"/>
      <c r="C1" s="177"/>
      <c r="D1" s="177"/>
      <c r="E1" s="67"/>
      <c r="F1" s="68"/>
      <c r="G1" s="68"/>
      <c r="H1" s="68"/>
      <c r="I1" s="68"/>
      <c r="J1" s="68"/>
    </row>
    <row r="2" spans="1:16" ht="10.5" customHeight="1" x14ac:dyDescent="0.25"/>
    <row r="3" spans="1:16" ht="19.5" customHeight="1" x14ac:dyDescent="0.25">
      <c r="D3" s="70" t="s">
        <v>40</v>
      </c>
      <c r="E3" s="70"/>
      <c r="H3" s="178" t="s">
        <v>41</v>
      </c>
      <c r="I3" s="178"/>
      <c r="J3" s="178"/>
      <c r="K3" s="178" t="s">
        <v>42</v>
      </c>
      <c r="L3" s="178"/>
      <c r="M3" s="178"/>
      <c r="N3" s="178" t="s">
        <v>43</v>
      </c>
      <c r="O3" s="178"/>
      <c r="P3" s="178"/>
    </row>
    <row r="4" spans="1:16" ht="19.5" customHeight="1" x14ac:dyDescent="0.25">
      <c r="A4" s="179" t="s">
        <v>2</v>
      </c>
      <c r="B4" s="71" t="s">
        <v>44</v>
      </c>
      <c r="C4" s="71" t="s">
        <v>45</v>
      </c>
      <c r="D4" s="72" t="s">
        <v>46</v>
      </c>
      <c r="E4" s="179" t="s">
        <v>47</v>
      </c>
      <c r="F4" s="181" t="s">
        <v>48</v>
      </c>
      <c r="G4" s="183" t="s">
        <v>49</v>
      </c>
      <c r="H4" s="179" t="s">
        <v>50</v>
      </c>
      <c r="I4" s="181" t="s">
        <v>48</v>
      </c>
      <c r="J4" s="183" t="s">
        <v>49</v>
      </c>
      <c r="K4" s="179" t="s">
        <v>50</v>
      </c>
      <c r="L4" s="181" t="s">
        <v>48</v>
      </c>
      <c r="M4" s="187" t="s">
        <v>49</v>
      </c>
      <c r="N4" s="179" t="s">
        <v>50</v>
      </c>
      <c r="O4" s="181" t="s">
        <v>48</v>
      </c>
      <c r="P4" s="183" t="s">
        <v>49</v>
      </c>
    </row>
    <row r="5" spans="1:16" ht="19.5" customHeight="1" x14ac:dyDescent="0.25">
      <c r="A5" s="180"/>
      <c r="B5" s="73" t="s">
        <v>51</v>
      </c>
      <c r="C5" s="73" t="s">
        <v>51</v>
      </c>
      <c r="D5" s="74" t="s">
        <v>52</v>
      </c>
      <c r="E5" s="180"/>
      <c r="F5" s="182"/>
      <c r="G5" s="184"/>
      <c r="H5" s="180"/>
      <c r="I5" s="182"/>
      <c r="J5" s="184"/>
      <c r="K5" s="180"/>
      <c r="L5" s="182"/>
      <c r="M5" s="188"/>
      <c r="N5" s="180"/>
      <c r="O5" s="182"/>
      <c r="P5" s="184"/>
    </row>
    <row r="6" spans="1:16" ht="19.5" customHeight="1" x14ac:dyDescent="0.25">
      <c r="A6" s="75" t="s">
        <v>53</v>
      </c>
      <c r="B6" s="76">
        <v>696086</v>
      </c>
      <c r="C6" s="76">
        <v>176595</v>
      </c>
      <c r="D6" s="77">
        <v>403081</v>
      </c>
      <c r="E6" s="78">
        <f t="shared" ref="E6:E33" si="0">B6*20.9</f>
        <v>14548197.399999999</v>
      </c>
      <c r="F6" s="79">
        <f t="shared" ref="F6:F33" si="1">D6*20.9</f>
        <v>8424392.8999999985</v>
      </c>
      <c r="G6" s="80">
        <f t="shared" ref="G6:G33" si="2">C6*20.9</f>
        <v>3690835.4999999995</v>
      </c>
      <c r="H6" s="81">
        <f t="shared" ref="H6:J33" si="3">E6*12</f>
        <v>174578368.79999998</v>
      </c>
      <c r="I6" s="82">
        <f t="shared" si="3"/>
        <v>101092714.79999998</v>
      </c>
      <c r="J6" s="83">
        <f t="shared" si="3"/>
        <v>44290025.999999993</v>
      </c>
      <c r="K6" s="81">
        <f t="shared" ref="K6:M33" si="4">H6*0.3</f>
        <v>52373510.639999993</v>
      </c>
      <c r="L6" s="82">
        <f t="shared" si="4"/>
        <v>30327814.439999994</v>
      </c>
      <c r="M6" s="84">
        <f t="shared" si="4"/>
        <v>13287007.799999997</v>
      </c>
      <c r="N6" s="81">
        <f t="shared" ref="N6:P33" si="5">H6-K6</f>
        <v>122204858.16</v>
      </c>
      <c r="O6" s="82">
        <f t="shared" si="5"/>
        <v>70764900.359999985</v>
      </c>
      <c r="P6" s="83">
        <f t="shared" si="5"/>
        <v>31003018.199999996</v>
      </c>
    </row>
    <row r="7" spans="1:16" ht="19.5" customHeight="1" x14ac:dyDescent="0.25">
      <c r="A7" s="75" t="s">
        <v>54</v>
      </c>
      <c r="B7" s="76">
        <v>732676</v>
      </c>
      <c r="C7" s="76">
        <v>220010</v>
      </c>
      <c r="D7" s="77">
        <v>437900</v>
      </c>
      <c r="E7" s="78">
        <f t="shared" si="0"/>
        <v>15312928.399999999</v>
      </c>
      <c r="F7" s="79">
        <f t="shared" si="1"/>
        <v>9152110</v>
      </c>
      <c r="G7" s="80">
        <f t="shared" si="2"/>
        <v>4598209</v>
      </c>
      <c r="H7" s="81">
        <f t="shared" si="3"/>
        <v>183755140.79999998</v>
      </c>
      <c r="I7" s="82">
        <f t="shared" si="3"/>
        <v>109825320</v>
      </c>
      <c r="J7" s="83">
        <f t="shared" si="3"/>
        <v>55178508</v>
      </c>
      <c r="K7" s="81">
        <f t="shared" si="4"/>
        <v>55126542.239999995</v>
      </c>
      <c r="L7" s="82">
        <f t="shared" si="4"/>
        <v>32947596</v>
      </c>
      <c r="M7" s="84">
        <f t="shared" si="4"/>
        <v>16553552.399999999</v>
      </c>
      <c r="N7" s="81">
        <f t="shared" si="5"/>
        <v>128628598.55999999</v>
      </c>
      <c r="O7" s="82">
        <f t="shared" si="5"/>
        <v>76877724</v>
      </c>
      <c r="P7" s="83">
        <f t="shared" si="5"/>
        <v>38624955.600000001</v>
      </c>
    </row>
    <row r="8" spans="1:16" ht="19.5" customHeight="1" x14ac:dyDescent="0.25">
      <c r="A8" s="75" t="s">
        <v>55</v>
      </c>
      <c r="B8" s="76">
        <v>594088</v>
      </c>
      <c r="C8" s="76">
        <v>168674</v>
      </c>
      <c r="D8" s="77">
        <v>340978</v>
      </c>
      <c r="E8" s="78">
        <f t="shared" si="0"/>
        <v>12416439.199999999</v>
      </c>
      <c r="F8" s="79">
        <f t="shared" si="1"/>
        <v>7126440.1999999993</v>
      </c>
      <c r="G8" s="80">
        <f t="shared" si="2"/>
        <v>3525286.5999999996</v>
      </c>
      <c r="H8" s="81">
        <f t="shared" si="3"/>
        <v>148997270.39999998</v>
      </c>
      <c r="I8" s="82">
        <f t="shared" si="3"/>
        <v>85517282.399999991</v>
      </c>
      <c r="J8" s="83">
        <f t="shared" si="3"/>
        <v>42303439.199999996</v>
      </c>
      <c r="K8" s="81">
        <f t="shared" si="4"/>
        <v>44699181.11999999</v>
      </c>
      <c r="L8" s="82">
        <f t="shared" si="4"/>
        <v>25655184.719999995</v>
      </c>
      <c r="M8" s="84">
        <f t="shared" si="4"/>
        <v>12691031.759999998</v>
      </c>
      <c r="N8" s="81">
        <f t="shared" si="5"/>
        <v>104298089.27999999</v>
      </c>
      <c r="O8" s="82">
        <f t="shared" si="5"/>
        <v>59862097.679999992</v>
      </c>
      <c r="P8" s="83">
        <f t="shared" si="5"/>
        <v>29612407.439999998</v>
      </c>
    </row>
    <row r="9" spans="1:16" ht="19.5" customHeight="1" x14ac:dyDescent="0.25">
      <c r="A9" s="75" t="s">
        <v>56</v>
      </c>
      <c r="B9" s="76">
        <v>694153</v>
      </c>
      <c r="C9" s="76">
        <v>324405</v>
      </c>
      <c r="D9" s="77">
        <v>501090</v>
      </c>
      <c r="E9" s="78">
        <f t="shared" si="0"/>
        <v>14507797.699999999</v>
      </c>
      <c r="F9" s="79">
        <f t="shared" si="1"/>
        <v>10472781</v>
      </c>
      <c r="G9" s="80">
        <f t="shared" si="2"/>
        <v>6780064.5</v>
      </c>
      <c r="H9" s="81">
        <f t="shared" si="3"/>
        <v>174093572.39999998</v>
      </c>
      <c r="I9" s="82">
        <f t="shared" si="3"/>
        <v>125673372</v>
      </c>
      <c r="J9" s="83">
        <f t="shared" si="3"/>
        <v>81360774</v>
      </c>
      <c r="K9" s="81">
        <f t="shared" si="4"/>
        <v>52228071.719999991</v>
      </c>
      <c r="L9" s="82">
        <f t="shared" si="4"/>
        <v>37702011.600000001</v>
      </c>
      <c r="M9" s="84">
        <f t="shared" si="4"/>
        <v>24408232.199999999</v>
      </c>
      <c r="N9" s="81">
        <f t="shared" si="5"/>
        <v>121865500.67999998</v>
      </c>
      <c r="O9" s="82">
        <f t="shared" si="5"/>
        <v>87971360.400000006</v>
      </c>
      <c r="P9" s="83">
        <f t="shared" si="5"/>
        <v>56952541.799999997</v>
      </c>
    </row>
    <row r="10" spans="1:16" ht="19.5" customHeight="1" x14ac:dyDescent="0.25">
      <c r="A10" s="75" t="s">
        <v>57</v>
      </c>
      <c r="B10" s="76">
        <v>498259</v>
      </c>
      <c r="C10" s="76">
        <v>192256</v>
      </c>
      <c r="D10" s="77">
        <v>335799</v>
      </c>
      <c r="E10" s="78">
        <f t="shared" si="0"/>
        <v>10413613.1</v>
      </c>
      <c r="F10" s="79">
        <f t="shared" si="1"/>
        <v>7018199.0999999996</v>
      </c>
      <c r="G10" s="80">
        <f t="shared" si="2"/>
        <v>4018150.4</v>
      </c>
      <c r="H10" s="81">
        <f t="shared" si="3"/>
        <v>124963357.19999999</v>
      </c>
      <c r="I10" s="82">
        <f t="shared" si="3"/>
        <v>84218389.199999988</v>
      </c>
      <c r="J10" s="83">
        <f t="shared" si="3"/>
        <v>48217804.799999997</v>
      </c>
      <c r="K10" s="81">
        <f t="shared" si="4"/>
        <v>37489007.159999996</v>
      </c>
      <c r="L10" s="82">
        <f t="shared" si="4"/>
        <v>25265516.759999994</v>
      </c>
      <c r="M10" s="84">
        <f t="shared" si="4"/>
        <v>14465341.439999999</v>
      </c>
      <c r="N10" s="81">
        <f t="shared" si="5"/>
        <v>87474350.039999992</v>
      </c>
      <c r="O10" s="82">
        <f t="shared" si="5"/>
        <v>58952872.439999998</v>
      </c>
      <c r="P10" s="83">
        <f t="shared" si="5"/>
        <v>33752463.359999999</v>
      </c>
    </row>
    <row r="11" spans="1:16" ht="19.5" customHeight="1" x14ac:dyDescent="0.25">
      <c r="A11" s="75" t="s">
        <v>58</v>
      </c>
      <c r="B11" s="76">
        <v>551381</v>
      </c>
      <c r="C11" s="76">
        <v>214688</v>
      </c>
      <c r="D11" s="77">
        <v>362780</v>
      </c>
      <c r="E11" s="78">
        <f t="shared" si="0"/>
        <v>11523862.899999999</v>
      </c>
      <c r="F11" s="79">
        <f t="shared" si="1"/>
        <v>7582101.9999999991</v>
      </c>
      <c r="G11" s="80">
        <f t="shared" si="2"/>
        <v>4486979.1999999993</v>
      </c>
      <c r="H11" s="81">
        <f t="shared" si="3"/>
        <v>138286354.79999998</v>
      </c>
      <c r="I11" s="82">
        <f t="shared" si="3"/>
        <v>90985223.999999985</v>
      </c>
      <c r="J11" s="83">
        <f t="shared" si="3"/>
        <v>53843750.399999991</v>
      </c>
      <c r="K11" s="81">
        <f t="shared" si="4"/>
        <v>41485906.43999999</v>
      </c>
      <c r="L11" s="82">
        <f t="shared" si="4"/>
        <v>27295567.199999996</v>
      </c>
      <c r="M11" s="84">
        <f t="shared" si="4"/>
        <v>16153125.119999997</v>
      </c>
      <c r="N11" s="81">
        <f t="shared" si="5"/>
        <v>96800448.359999985</v>
      </c>
      <c r="O11" s="82">
        <f t="shared" si="5"/>
        <v>63689656.79999999</v>
      </c>
      <c r="P11" s="83">
        <f t="shared" si="5"/>
        <v>37690625.279999994</v>
      </c>
    </row>
    <row r="12" spans="1:16" ht="19.5" customHeight="1" x14ac:dyDescent="0.25">
      <c r="A12" s="75" t="s">
        <v>59</v>
      </c>
      <c r="B12" s="76">
        <v>624097</v>
      </c>
      <c r="C12" s="76">
        <v>229188</v>
      </c>
      <c r="D12" s="77">
        <v>410270</v>
      </c>
      <c r="E12" s="78">
        <f t="shared" si="0"/>
        <v>13043627.299999999</v>
      </c>
      <c r="F12" s="79">
        <f t="shared" si="1"/>
        <v>8574643</v>
      </c>
      <c r="G12" s="80">
        <f t="shared" si="2"/>
        <v>4790029.1999999993</v>
      </c>
      <c r="H12" s="81">
        <f t="shared" si="3"/>
        <v>156523527.59999999</v>
      </c>
      <c r="I12" s="82">
        <f t="shared" si="3"/>
        <v>102895716</v>
      </c>
      <c r="J12" s="83">
        <f t="shared" si="3"/>
        <v>57480350.399999991</v>
      </c>
      <c r="K12" s="81">
        <f t="shared" si="4"/>
        <v>46957058.279999994</v>
      </c>
      <c r="L12" s="82">
        <f t="shared" si="4"/>
        <v>30868714.799999997</v>
      </c>
      <c r="M12" s="84">
        <f t="shared" si="4"/>
        <v>17244105.119999997</v>
      </c>
      <c r="N12" s="81">
        <f t="shared" si="5"/>
        <v>109566469.31999999</v>
      </c>
      <c r="O12" s="82">
        <f t="shared" si="5"/>
        <v>72027001.200000003</v>
      </c>
      <c r="P12" s="83">
        <f t="shared" si="5"/>
        <v>40236245.279999994</v>
      </c>
    </row>
    <row r="13" spans="1:16" ht="19.5" customHeight="1" x14ac:dyDescent="0.25">
      <c r="A13" s="85" t="s">
        <v>60</v>
      </c>
      <c r="B13" s="86">
        <v>665462</v>
      </c>
      <c r="C13" s="86">
        <v>220058</v>
      </c>
      <c r="D13" s="87">
        <v>389104</v>
      </c>
      <c r="E13" s="88">
        <f t="shared" si="0"/>
        <v>13908155.799999999</v>
      </c>
      <c r="F13" s="89">
        <f t="shared" si="1"/>
        <v>8132273.5999999996</v>
      </c>
      <c r="G13" s="90">
        <f t="shared" si="2"/>
        <v>4599212.1999999993</v>
      </c>
      <c r="H13" s="91">
        <f t="shared" si="3"/>
        <v>166897869.59999999</v>
      </c>
      <c r="I13" s="92">
        <f t="shared" si="3"/>
        <v>97587283.199999988</v>
      </c>
      <c r="J13" s="93">
        <f t="shared" si="3"/>
        <v>55190546.399999991</v>
      </c>
      <c r="K13" s="91">
        <f t="shared" si="4"/>
        <v>50069360.879999995</v>
      </c>
      <c r="L13" s="92">
        <f t="shared" si="4"/>
        <v>29276184.959999997</v>
      </c>
      <c r="M13" s="94">
        <f t="shared" si="4"/>
        <v>16557163.919999996</v>
      </c>
      <c r="N13" s="91">
        <f t="shared" si="5"/>
        <v>116828508.72</v>
      </c>
      <c r="O13" s="92">
        <f t="shared" si="5"/>
        <v>68311098.239999995</v>
      </c>
      <c r="P13" s="93">
        <f t="shared" si="5"/>
        <v>38633382.479999997</v>
      </c>
    </row>
    <row r="14" spans="1:16" ht="19.5" customHeight="1" x14ac:dyDescent="0.25">
      <c r="A14" s="85" t="s">
        <v>61</v>
      </c>
      <c r="B14" s="86">
        <v>716250</v>
      </c>
      <c r="C14" s="86">
        <v>328553</v>
      </c>
      <c r="D14" s="87">
        <v>461684</v>
      </c>
      <c r="E14" s="88">
        <f t="shared" si="0"/>
        <v>14969624.999999998</v>
      </c>
      <c r="F14" s="89">
        <f t="shared" si="1"/>
        <v>9649195.5999999996</v>
      </c>
      <c r="G14" s="90">
        <f t="shared" si="2"/>
        <v>6866757.6999999993</v>
      </c>
      <c r="H14" s="91">
        <f t="shared" si="3"/>
        <v>179635499.99999997</v>
      </c>
      <c r="I14" s="92">
        <f t="shared" si="3"/>
        <v>115790347.19999999</v>
      </c>
      <c r="J14" s="93">
        <f t="shared" si="3"/>
        <v>82401092.399999991</v>
      </c>
      <c r="K14" s="91">
        <f t="shared" si="4"/>
        <v>53890649.999999993</v>
      </c>
      <c r="L14" s="92">
        <f t="shared" si="4"/>
        <v>34737104.159999996</v>
      </c>
      <c r="M14" s="94">
        <f t="shared" si="4"/>
        <v>24720327.719999995</v>
      </c>
      <c r="N14" s="91">
        <f t="shared" si="5"/>
        <v>125744849.99999997</v>
      </c>
      <c r="O14" s="92">
        <f t="shared" si="5"/>
        <v>81053243.039999992</v>
      </c>
      <c r="P14" s="93">
        <f t="shared" si="5"/>
        <v>57680764.679999992</v>
      </c>
    </row>
    <row r="15" spans="1:16" ht="19.5" customHeight="1" x14ac:dyDescent="0.25">
      <c r="A15" s="85" t="s">
        <v>62</v>
      </c>
      <c r="B15" s="86">
        <v>680255</v>
      </c>
      <c r="C15" s="86">
        <v>234831</v>
      </c>
      <c r="D15" s="87">
        <v>399985</v>
      </c>
      <c r="E15" s="88">
        <f t="shared" si="0"/>
        <v>14217329.499999998</v>
      </c>
      <c r="F15" s="89">
        <f t="shared" si="1"/>
        <v>8359686.4999999991</v>
      </c>
      <c r="G15" s="90">
        <f t="shared" si="2"/>
        <v>4907967.8999999994</v>
      </c>
      <c r="H15" s="91">
        <f t="shared" si="3"/>
        <v>170607953.99999997</v>
      </c>
      <c r="I15" s="92">
        <f t="shared" si="3"/>
        <v>100316237.99999999</v>
      </c>
      <c r="J15" s="93">
        <f t="shared" si="3"/>
        <v>58895614.799999997</v>
      </c>
      <c r="K15" s="91">
        <f t="shared" si="4"/>
        <v>51182386.199999988</v>
      </c>
      <c r="L15" s="92">
        <f t="shared" si="4"/>
        <v>30094871.399999995</v>
      </c>
      <c r="M15" s="94">
        <f t="shared" si="4"/>
        <v>17668684.439999998</v>
      </c>
      <c r="N15" s="91">
        <f t="shared" si="5"/>
        <v>119425567.79999998</v>
      </c>
      <c r="O15" s="92">
        <f t="shared" si="5"/>
        <v>70221366.599999994</v>
      </c>
      <c r="P15" s="93">
        <f t="shared" si="5"/>
        <v>41226930.359999999</v>
      </c>
    </row>
    <row r="16" spans="1:16" ht="19.5" customHeight="1" x14ac:dyDescent="0.25">
      <c r="A16" s="85" t="s">
        <v>82</v>
      </c>
      <c r="B16" s="86">
        <v>449994</v>
      </c>
      <c r="C16" s="86">
        <v>132295</v>
      </c>
      <c r="D16" s="87">
        <v>258696</v>
      </c>
      <c r="E16" s="88">
        <f t="shared" si="0"/>
        <v>9404874.5999999996</v>
      </c>
      <c r="F16" s="89">
        <f t="shared" si="1"/>
        <v>5406746.3999999994</v>
      </c>
      <c r="G16" s="90">
        <f t="shared" si="2"/>
        <v>2764965.5</v>
      </c>
      <c r="H16" s="91">
        <f t="shared" si="3"/>
        <v>112858495.19999999</v>
      </c>
      <c r="I16" s="92">
        <f t="shared" si="3"/>
        <v>64880956.799999997</v>
      </c>
      <c r="J16" s="93">
        <f t="shared" si="3"/>
        <v>33179586</v>
      </c>
      <c r="K16" s="91">
        <f t="shared" si="4"/>
        <v>33857548.559999995</v>
      </c>
      <c r="L16" s="92">
        <f t="shared" si="4"/>
        <v>19464287.039999999</v>
      </c>
      <c r="M16" s="94">
        <f t="shared" si="4"/>
        <v>9953875.7999999989</v>
      </c>
      <c r="N16" s="91">
        <f t="shared" si="5"/>
        <v>79000946.639999986</v>
      </c>
      <c r="O16" s="92">
        <f t="shared" si="5"/>
        <v>45416669.759999998</v>
      </c>
      <c r="P16" s="93">
        <f t="shared" si="5"/>
        <v>23225710.200000003</v>
      </c>
    </row>
    <row r="17" spans="1:16" ht="19.5" customHeight="1" x14ac:dyDescent="0.25">
      <c r="A17" s="85" t="s">
        <v>63</v>
      </c>
      <c r="B17" s="86">
        <v>497210</v>
      </c>
      <c r="C17" s="86">
        <v>153431</v>
      </c>
      <c r="D17" s="87">
        <v>305985</v>
      </c>
      <c r="E17" s="88">
        <f t="shared" si="0"/>
        <v>10391689</v>
      </c>
      <c r="F17" s="89">
        <f t="shared" si="1"/>
        <v>6395086.5</v>
      </c>
      <c r="G17" s="90">
        <f t="shared" si="2"/>
        <v>3206707.9</v>
      </c>
      <c r="H17" s="91">
        <f t="shared" si="3"/>
        <v>124700268</v>
      </c>
      <c r="I17" s="92">
        <f t="shared" si="3"/>
        <v>76741038</v>
      </c>
      <c r="J17" s="93">
        <f t="shared" si="3"/>
        <v>38480494.799999997</v>
      </c>
      <c r="K17" s="91">
        <f t="shared" si="4"/>
        <v>37410080.399999999</v>
      </c>
      <c r="L17" s="92">
        <f t="shared" si="4"/>
        <v>23022311.399999999</v>
      </c>
      <c r="M17" s="94">
        <f t="shared" si="4"/>
        <v>11544148.439999999</v>
      </c>
      <c r="N17" s="91">
        <f t="shared" si="5"/>
        <v>87290187.599999994</v>
      </c>
      <c r="O17" s="92">
        <f t="shared" si="5"/>
        <v>53718726.600000001</v>
      </c>
      <c r="P17" s="93">
        <f t="shared" si="5"/>
        <v>26936346.359999999</v>
      </c>
    </row>
    <row r="18" spans="1:16" ht="19.5" customHeight="1" x14ac:dyDescent="0.25">
      <c r="A18" s="75" t="s">
        <v>64</v>
      </c>
      <c r="B18" s="76">
        <v>377901</v>
      </c>
      <c r="C18" s="76">
        <v>144810</v>
      </c>
      <c r="D18" s="77">
        <v>247970</v>
      </c>
      <c r="E18" s="78">
        <f t="shared" si="0"/>
        <v>7898130.8999999994</v>
      </c>
      <c r="F18" s="79">
        <f t="shared" si="1"/>
        <v>5182573</v>
      </c>
      <c r="G18" s="80">
        <f t="shared" si="2"/>
        <v>3026529</v>
      </c>
      <c r="H18" s="81">
        <f t="shared" si="3"/>
        <v>94777570.799999997</v>
      </c>
      <c r="I18" s="82">
        <f t="shared" si="3"/>
        <v>62190876</v>
      </c>
      <c r="J18" s="83">
        <f t="shared" si="3"/>
        <v>36318348</v>
      </c>
      <c r="K18" s="81">
        <f t="shared" si="4"/>
        <v>28433271.239999998</v>
      </c>
      <c r="L18" s="82">
        <f t="shared" si="4"/>
        <v>18657262.800000001</v>
      </c>
      <c r="M18" s="84">
        <f t="shared" si="4"/>
        <v>10895504.4</v>
      </c>
      <c r="N18" s="81">
        <f t="shared" si="5"/>
        <v>66344299.560000002</v>
      </c>
      <c r="O18" s="82">
        <f t="shared" si="5"/>
        <v>43533613.200000003</v>
      </c>
      <c r="P18" s="83">
        <f t="shared" si="5"/>
        <v>25422843.600000001</v>
      </c>
    </row>
    <row r="19" spans="1:16" ht="19.5" customHeight="1" x14ac:dyDescent="0.25">
      <c r="A19" s="75" t="s">
        <v>65</v>
      </c>
      <c r="B19" s="76">
        <v>443963</v>
      </c>
      <c r="C19" s="76">
        <v>152689</v>
      </c>
      <c r="D19" s="77">
        <v>271214</v>
      </c>
      <c r="E19" s="78">
        <f t="shared" si="0"/>
        <v>9278826.6999999993</v>
      </c>
      <c r="F19" s="79">
        <f t="shared" si="1"/>
        <v>5668372.5999999996</v>
      </c>
      <c r="G19" s="80">
        <f t="shared" si="2"/>
        <v>3191200.0999999996</v>
      </c>
      <c r="H19" s="81">
        <f t="shared" si="3"/>
        <v>111345920.39999999</v>
      </c>
      <c r="I19" s="82">
        <f t="shared" si="3"/>
        <v>68020471.199999988</v>
      </c>
      <c r="J19" s="83">
        <f t="shared" si="3"/>
        <v>38294401.199999996</v>
      </c>
      <c r="K19" s="81">
        <f t="shared" si="4"/>
        <v>33403776.119999997</v>
      </c>
      <c r="L19" s="82">
        <f t="shared" si="4"/>
        <v>20406141.359999996</v>
      </c>
      <c r="M19" s="84">
        <f t="shared" si="4"/>
        <v>11488320.359999998</v>
      </c>
      <c r="N19" s="81">
        <f t="shared" si="5"/>
        <v>77942144.280000001</v>
      </c>
      <c r="O19" s="82">
        <f t="shared" si="5"/>
        <v>47614329.839999989</v>
      </c>
      <c r="P19" s="83">
        <f t="shared" si="5"/>
        <v>26806080.839999996</v>
      </c>
    </row>
    <row r="20" spans="1:16" ht="19.5" customHeight="1" x14ac:dyDescent="0.25">
      <c r="A20" s="115" t="s">
        <v>66</v>
      </c>
      <c r="B20" s="116">
        <v>480827</v>
      </c>
      <c r="C20" s="116">
        <v>132616</v>
      </c>
      <c r="D20" s="117">
        <v>274324</v>
      </c>
      <c r="E20" s="118">
        <f t="shared" si="0"/>
        <v>10049284.299999999</v>
      </c>
      <c r="F20" s="119">
        <f t="shared" si="1"/>
        <v>5733371.5999999996</v>
      </c>
      <c r="G20" s="120">
        <f t="shared" si="2"/>
        <v>2771674.4</v>
      </c>
      <c r="H20" s="121">
        <f t="shared" si="3"/>
        <v>120591411.59999999</v>
      </c>
      <c r="I20" s="122">
        <f t="shared" si="3"/>
        <v>68800459.199999988</v>
      </c>
      <c r="J20" s="123">
        <f t="shared" si="3"/>
        <v>33260092.799999997</v>
      </c>
      <c r="K20" s="121">
        <f t="shared" si="4"/>
        <v>36177423.479999997</v>
      </c>
      <c r="L20" s="122">
        <f t="shared" si="4"/>
        <v>20640137.759999994</v>
      </c>
      <c r="M20" s="124">
        <f t="shared" si="4"/>
        <v>9978027.839999998</v>
      </c>
      <c r="N20" s="121">
        <f t="shared" si="5"/>
        <v>84413988.120000005</v>
      </c>
      <c r="O20" s="122">
        <f t="shared" si="5"/>
        <v>48160321.439999998</v>
      </c>
      <c r="P20" s="123">
        <f t="shared" si="5"/>
        <v>23282064.960000001</v>
      </c>
    </row>
    <row r="21" spans="1:16" ht="19.5" customHeight="1" x14ac:dyDescent="0.25">
      <c r="A21" s="85" t="s">
        <v>67</v>
      </c>
      <c r="B21" s="86">
        <v>601182</v>
      </c>
      <c r="C21" s="86">
        <v>170390</v>
      </c>
      <c r="D21" s="87">
        <v>327598</v>
      </c>
      <c r="E21" s="88">
        <f t="shared" si="0"/>
        <v>12564703.799999999</v>
      </c>
      <c r="F21" s="89">
        <f t="shared" si="1"/>
        <v>6846798.1999999993</v>
      </c>
      <c r="G21" s="90">
        <f t="shared" si="2"/>
        <v>3561150.9999999995</v>
      </c>
      <c r="H21" s="91">
        <f t="shared" si="3"/>
        <v>150776445.59999999</v>
      </c>
      <c r="I21" s="92">
        <f t="shared" si="3"/>
        <v>82161578.399999991</v>
      </c>
      <c r="J21" s="93">
        <f t="shared" si="3"/>
        <v>42733811.999999993</v>
      </c>
      <c r="K21" s="91">
        <f t="shared" si="4"/>
        <v>45232933.68</v>
      </c>
      <c r="L21" s="92">
        <f t="shared" si="4"/>
        <v>24648473.519999996</v>
      </c>
      <c r="M21" s="94">
        <f t="shared" si="4"/>
        <v>12820143.599999998</v>
      </c>
      <c r="N21" s="91">
        <f t="shared" si="5"/>
        <v>105543511.91999999</v>
      </c>
      <c r="O21" s="92">
        <f t="shared" si="5"/>
        <v>57513104.879999995</v>
      </c>
      <c r="P21" s="93">
        <f t="shared" si="5"/>
        <v>29913668.399999995</v>
      </c>
    </row>
    <row r="22" spans="1:16" ht="19.5" customHeight="1" x14ac:dyDescent="0.25">
      <c r="A22" s="85" t="s">
        <v>68</v>
      </c>
      <c r="B22" s="86">
        <v>489360</v>
      </c>
      <c r="C22" s="86">
        <v>132752</v>
      </c>
      <c r="D22" s="87">
        <v>278605</v>
      </c>
      <c r="E22" s="88">
        <f t="shared" si="0"/>
        <v>10227624</v>
      </c>
      <c r="F22" s="89">
        <f t="shared" si="1"/>
        <v>5822844.5</v>
      </c>
      <c r="G22" s="90">
        <f t="shared" si="2"/>
        <v>2774516.8</v>
      </c>
      <c r="H22" s="91">
        <f t="shared" si="3"/>
        <v>122731488</v>
      </c>
      <c r="I22" s="92">
        <f t="shared" si="3"/>
        <v>69874134</v>
      </c>
      <c r="J22" s="93">
        <f t="shared" si="3"/>
        <v>33294201.599999998</v>
      </c>
      <c r="K22" s="91">
        <f t="shared" si="4"/>
        <v>36819446.399999999</v>
      </c>
      <c r="L22" s="92">
        <f t="shared" si="4"/>
        <v>20962240.199999999</v>
      </c>
      <c r="M22" s="94">
        <f t="shared" si="4"/>
        <v>9988260.4799999986</v>
      </c>
      <c r="N22" s="91">
        <f t="shared" si="5"/>
        <v>85912041.599999994</v>
      </c>
      <c r="O22" s="92">
        <f t="shared" si="5"/>
        <v>48911893.799999997</v>
      </c>
      <c r="P22" s="93">
        <f t="shared" si="5"/>
        <v>23305941.119999997</v>
      </c>
    </row>
    <row r="23" spans="1:16" ht="19.5" customHeight="1" x14ac:dyDescent="0.25">
      <c r="A23" s="85" t="s">
        <v>69</v>
      </c>
      <c r="B23" s="86">
        <v>282491</v>
      </c>
      <c r="C23" s="86">
        <v>118192</v>
      </c>
      <c r="D23" s="87">
        <v>183743</v>
      </c>
      <c r="E23" s="88">
        <f t="shared" si="0"/>
        <v>5904061.8999999994</v>
      </c>
      <c r="F23" s="89">
        <f t="shared" si="1"/>
        <v>3840228.6999999997</v>
      </c>
      <c r="G23" s="90">
        <f t="shared" si="2"/>
        <v>2470212.7999999998</v>
      </c>
      <c r="H23" s="91">
        <f t="shared" si="3"/>
        <v>70848742.799999997</v>
      </c>
      <c r="I23" s="92">
        <f t="shared" si="3"/>
        <v>46082744.399999999</v>
      </c>
      <c r="J23" s="93">
        <f t="shared" si="3"/>
        <v>29642553.599999998</v>
      </c>
      <c r="K23" s="91">
        <f t="shared" si="4"/>
        <v>21254622.84</v>
      </c>
      <c r="L23" s="92">
        <f t="shared" si="4"/>
        <v>13824823.319999998</v>
      </c>
      <c r="M23" s="94">
        <f t="shared" si="4"/>
        <v>8892766.0799999982</v>
      </c>
      <c r="N23" s="91">
        <f t="shared" si="5"/>
        <v>49594119.959999993</v>
      </c>
      <c r="O23" s="92">
        <f t="shared" si="5"/>
        <v>32257921.079999998</v>
      </c>
      <c r="P23" s="93">
        <f t="shared" si="5"/>
        <v>20749787.52</v>
      </c>
    </row>
    <row r="24" spans="1:16" ht="19.5" customHeight="1" x14ac:dyDescent="0.25">
      <c r="A24" s="75" t="s">
        <v>70</v>
      </c>
      <c r="B24" s="76">
        <v>717052</v>
      </c>
      <c r="C24" s="76">
        <v>197135</v>
      </c>
      <c r="D24" s="77">
        <v>426419</v>
      </c>
      <c r="E24" s="78">
        <f t="shared" si="0"/>
        <v>14986386.799999999</v>
      </c>
      <c r="F24" s="79">
        <f t="shared" si="1"/>
        <v>8912157.0999999996</v>
      </c>
      <c r="G24" s="80">
        <f t="shared" si="2"/>
        <v>4120121.4999999995</v>
      </c>
      <c r="H24" s="81">
        <f t="shared" si="3"/>
        <v>179836641.59999999</v>
      </c>
      <c r="I24" s="82">
        <f t="shared" si="3"/>
        <v>106945885.19999999</v>
      </c>
      <c r="J24" s="83">
        <f t="shared" si="3"/>
        <v>49441457.999999993</v>
      </c>
      <c r="K24" s="81">
        <f t="shared" si="4"/>
        <v>53950992.479999997</v>
      </c>
      <c r="L24" s="82">
        <f t="shared" si="4"/>
        <v>32083765.559999995</v>
      </c>
      <c r="M24" s="84">
        <f t="shared" si="4"/>
        <v>14832437.399999997</v>
      </c>
      <c r="N24" s="81">
        <f t="shared" si="5"/>
        <v>125885649.12</v>
      </c>
      <c r="O24" s="82">
        <f t="shared" si="5"/>
        <v>74862119.639999986</v>
      </c>
      <c r="P24" s="83">
        <f t="shared" si="5"/>
        <v>34609020.599999994</v>
      </c>
    </row>
    <row r="25" spans="1:16" ht="19.5" customHeight="1" x14ac:dyDescent="0.25">
      <c r="A25" s="85" t="s">
        <v>71</v>
      </c>
      <c r="B25" s="86">
        <v>513856</v>
      </c>
      <c r="C25" s="86">
        <v>163294</v>
      </c>
      <c r="D25" s="87">
        <v>383295</v>
      </c>
      <c r="E25" s="88">
        <f t="shared" si="0"/>
        <v>10739590.399999999</v>
      </c>
      <c r="F25" s="89">
        <f t="shared" si="1"/>
        <v>8010865.4999999991</v>
      </c>
      <c r="G25" s="90">
        <f t="shared" si="2"/>
        <v>3412844.5999999996</v>
      </c>
      <c r="H25" s="91">
        <f t="shared" si="3"/>
        <v>128875084.79999998</v>
      </c>
      <c r="I25" s="92">
        <f t="shared" si="3"/>
        <v>96130385.999999985</v>
      </c>
      <c r="J25" s="93">
        <f t="shared" si="3"/>
        <v>40954135.199999996</v>
      </c>
      <c r="K25" s="91">
        <f t="shared" si="4"/>
        <v>38662525.43999999</v>
      </c>
      <c r="L25" s="92">
        <f t="shared" si="4"/>
        <v>28839115.799999993</v>
      </c>
      <c r="M25" s="94">
        <f t="shared" si="4"/>
        <v>12286240.559999999</v>
      </c>
      <c r="N25" s="91">
        <f t="shared" si="5"/>
        <v>90212559.359999985</v>
      </c>
      <c r="O25" s="92">
        <f t="shared" si="5"/>
        <v>67291270.199999988</v>
      </c>
      <c r="P25" s="93">
        <f t="shared" si="5"/>
        <v>28667894.639999997</v>
      </c>
    </row>
    <row r="26" spans="1:16" ht="19.5" customHeight="1" x14ac:dyDescent="0.25">
      <c r="A26" s="75" t="s">
        <v>72</v>
      </c>
      <c r="B26" s="76">
        <v>573050</v>
      </c>
      <c r="C26" s="76">
        <v>197890</v>
      </c>
      <c r="D26" s="77">
        <v>376746</v>
      </c>
      <c r="E26" s="78">
        <f t="shared" si="0"/>
        <v>11976745</v>
      </c>
      <c r="F26" s="79">
        <f t="shared" si="1"/>
        <v>7873991.3999999994</v>
      </c>
      <c r="G26" s="80">
        <f t="shared" si="2"/>
        <v>4135900.9999999995</v>
      </c>
      <c r="H26" s="81">
        <f t="shared" si="3"/>
        <v>143720940</v>
      </c>
      <c r="I26" s="82">
        <f t="shared" si="3"/>
        <v>94487896.799999997</v>
      </c>
      <c r="J26" s="83">
        <f t="shared" si="3"/>
        <v>49630811.999999993</v>
      </c>
      <c r="K26" s="81">
        <f t="shared" si="4"/>
        <v>43116282</v>
      </c>
      <c r="L26" s="82">
        <f t="shared" si="4"/>
        <v>28346369.039999999</v>
      </c>
      <c r="M26" s="84">
        <f t="shared" si="4"/>
        <v>14889243.599999998</v>
      </c>
      <c r="N26" s="81">
        <f t="shared" si="5"/>
        <v>100604658</v>
      </c>
      <c r="O26" s="82">
        <f t="shared" si="5"/>
        <v>66141527.759999998</v>
      </c>
      <c r="P26" s="83">
        <f t="shared" si="5"/>
        <v>34741568.399999991</v>
      </c>
    </row>
    <row r="27" spans="1:16" ht="19.5" customHeight="1" x14ac:dyDescent="0.25">
      <c r="A27" s="95" t="s">
        <v>73</v>
      </c>
      <c r="B27" s="96">
        <v>685771</v>
      </c>
      <c r="C27" s="96">
        <v>177729</v>
      </c>
      <c r="D27" s="97">
        <v>402554</v>
      </c>
      <c r="E27" s="98">
        <f t="shared" si="0"/>
        <v>14332613.899999999</v>
      </c>
      <c r="F27" s="99">
        <f t="shared" si="1"/>
        <v>8413378.5999999996</v>
      </c>
      <c r="G27" s="100">
        <f t="shared" si="2"/>
        <v>3714536.0999999996</v>
      </c>
      <c r="H27" s="101">
        <f t="shared" si="3"/>
        <v>171991366.79999998</v>
      </c>
      <c r="I27" s="102">
        <f t="shared" si="3"/>
        <v>100960543.19999999</v>
      </c>
      <c r="J27" s="103">
        <f t="shared" si="3"/>
        <v>44574433.199999996</v>
      </c>
      <c r="K27" s="101">
        <f t="shared" si="4"/>
        <v>51597410.039999992</v>
      </c>
      <c r="L27" s="102">
        <f t="shared" si="4"/>
        <v>30288162.959999993</v>
      </c>
      <c r="M27" s="104">
        <f t="shared" si="4"/>
        <v>13372329.959999999</v>
      </c>
      <c r="N27" s="101">
        <f t="shared" si="5"/>
        <v>120393956.75999999</v>
      </c>
      <c r="O27" s="102">
        <f t="shared" si="5"/>
        <v>70672380.239999995</v>
      </c>
      <c r="P27" s="103">
        <f t="shared" si="5"/>
        <v>31202103.239999995</v>
      </c>
    </row>
    <row r="28" spans="1:16" ht="19.5" customHeight="1" x14ac:dyDescent="0.25">
      <c r="A28" s="85" t="s">
        <v>74</v>
      </c>
      <c r="B28" s="86">
        <v>298593</v>
      </c>
      <c r="C28" s="86">
        <v>121127</v>
      </c>
      <c r="D28" s="87">
        <v>198611</v>
      </c>
      <c r="E28" s="88">
        <f t="shared" si="0"/>
        <v>6240593.6999999993</v>
      </c>
      <c r="F28" s="89">
        <f t="shared" si="1"/>
        <v>4150969.9</v>
      </c>
      <c r="G28" s="90">
        <f t="shared" si="2"/>
        <v>2531554.2999999998</v>
      </c>
      <c r="H28" s="91">
        <f t="shared" si="3"/>
        <v>74887124.399999991</v>
      </c>
      <c r="I28" s="92">
        <f t="shared" si="3"/>
        <v>49811638.799999997</v>
      </c>
      <c r="J28" s="93">
        <f t="shared" si="3"/>
        <v>30378651.599999998</v>
      </c>
      <c r="K28" s="91">
        <f t="shared" si="4"/>
        <v>22466137.319999997</v>
      </c>
      <c r="L28" s="92">
        <f t="shared" si="4"/>
        <v>14943491.639999999</v>
      </c>
      <c r="M28" s="94">
        <f t="shared" si="4"/>
        <v>9113595.4799999986</v>
      </c>
      <c r="N28" s="91">
        <f t="shared" si="5"/>
        <v>52420987.079999998</v>
      </c>
      <c r="O28" s="92">
        <f t="shared" si="5"/>
        <v>34868147.159999996</v>
      </c>
      <c r="P28" s="93">
        <f t="shared" si="5"/>
        <v>21265056.119999997</v>
      </c>
    </row>
    <row r="29" spans="1:16" ht="19.5" customHeight="1" x14ac:dyDescent="0.25">
      <c r="A29" s="75" t="s">
        <v>75</v>
      </c>
      <c r="B29" s="76">
        <v>452490</v>
      </c>
      <c r="C29" s="76">
        <v>221194</v>
      </c>
      <c r="D29" s="77">
        <v>340109</v>
      </c>
      <c r="E29" s="78">
        <f t="shared" si="0"/>
        <v>9457041</v>
      </c>
      <c r="F29" s="79">
        <f t="shared" si="1"/>
        <v>7108278.0999999996</v>
      </c>
      <c r="G29" s="80">
        <f t="shared" si="2"/>
        <v>4622954.5999999996</v>
      </c>
      <c r="H29" s="81">
        <f t="shared" si="3"/>
        <v>113484492</v>
      </c>
      <c r="I29" s="82">
        <f t="shared" si="3"/>
        <v>85299337.199999988</v>
      </c>
      <c r="J29" s="83">
        <f t="shared" si="3"/>
        <v>55475455.199999996</v>
      </c>
      <c r="K29" s="81">
        <f t="shared" si="4"/>
        <v>34045347.600000001</v>
      </c>
      <c r="L29" s="82">
        <f t="shared" si="4"/>
        <v>25589801.159999996</v>
      </c>
      <c r="M29" s="84">
        <f t="shared" si="4"/>
        <v>16642636.559999999</v>
      </c>
      <c r="N29" s="81">
        <f t="shared" si="5"/>
        <v>79439144.400000006</v>
      </c>
      <c r="O29" s="82">
        <f t="shared" si="5"/>
        <v>59709536.039999992</v>
      </c>
      <c r="P29" s="83">
        <f t="shared" si="5"/>
        <v>38832818.640000001</v>
      </c>
    </row>
    <row r="30" spans="1:16" ht="19.5" customHeight="1" x14ac:dyDescent="0.25">
      <c r="A30" s="75" t="s">
        <v>76</v>
      </c>
      <c r="B30" s="76">
        <v>531151</v>
      </c>
      <c r="C30" s="76">
        <v>255538</v>
      </c>
      <c r="D30" s="77">
        <v>398085</v>
      </c>
      <c r="E30" s="78">
        <f t="shared" si="0"/>
        <v>11101055.899999999</v>
      </c>
      <c r="F30" s="79">
        <f t="shared" si="1"/>
        <v>8319976.4999999991</v>
      </c>
      <c r="G30" s="80">
        <f t="shared" si="2"/>
        <v>5340744.1999999993</v>
      </c>
      <c r="H30" s="81">
        <f t="shared" si="3"/>
        <v>133212670.79999998</v>
      </c>
      <c r="I30" s="82">
        <f t="shared" si="3"/>
        <v>99839717.999999985</v>
      </c>
      <c r="J30" s="83">
        <f t="shared" si="3"/>
        <v>64088930.399999991</v>
      </c>
      <c r="K30" s="81">
        <f t="shared" si="4"/>
        <v>39963801.239999995</v>
      </c>
      <c r="L30" s="82">
        <f t="shared" si="4"/>
        <v>29951915.399999995</v>
      </c>
      <c r="M30" s="84">
        <f t="shared" si="4"/>
        <v>19226679.119999997</v>
      </c>
      <c r="N30" s="81">
        <f t="shared" si="5"/>
        <v>93248869.559999987</v>
      </c>
      <c r="O30" s="82">
        <f t="shared" si="5"/>
        <v>69887802.599999994</v>
      </c>
      <c r="P30" s="83">
        <f t="shared" si="5"/>
        <v>44862251.279999994</v>
      </c>
    </row>
    <row r="31" spans="1:16" ht="19.5" customHeight="1" x14ac:dyDescent="0.25">
      <c r="A31" s="85" t="s">
        <v>77</v>
      </c>
      <c r="B31" s="86">
        <v>642869</v>
      </c>
      <c r="C31" s="86">
        <v>204995</v>
      </c>
      <c r="D31" s="87">
        <v>376529</v>
      </c>
      <c r="E31" s="88">
        <f t="shared" si="0"/>
        <v>13435962.1</v>
      </c>
      <c r="F31" s="89">
        <f t="shared" si="1"/>
        <v>7869456.0999999996</v>
      </c>
      <c r="G31" s="90">
        <f t="shared" si="2"/>
        <v>4284395.5</v>
      </c>
      <c r="H31" s="91">
        <f t="shared" si="3"/>
        <v>161231545.19999999</v>
      </c>
      <c r="I31" s="92">
        <f t="shared" si="3"/>
        <v>94433473.199999988</v>
      </c>
      <c r="J31" s="93">
        <f t="shared" si="3"/>
        <v>51412746</v>
      </c>
      <c r="K31" s="91">
        <f t="shared" si="4"/>
        <v>48369463.559999995</v>
      </c>
      <c r="L31" s="92">
        <f t="shared" si="4"/>
        <v>28330041.959999997</v>
      </c>
      <c r="M31" s="94">
        <f t="shared" si="4"/>
        <v>15423823.799999999</v>
      </c>
      <c r="N31" s="91">
        <f t="shared" si="5"/>
        <v>112862081.63999999</v>
      </c>
      <c r="O31" s="92">
        <f t="shared" si="5"/>
        <v>66103431.239999995</v>
      </c>
      <c r="P31" s="93">
        <f t="shared" si="5"/>
        <v>35988922.200000003</v>
      </c>
    </row>
    <row r="32" spans="1:16" ht="19.5" customHeight="1" x14ac:dyDescent="0.25">
      <c r="A32" s="85" t="s">
        <v>78</v>
      </c>
      <c r="B32" s="86">
        <v>473207</v>
      </c>
      <c r="C32" s="86">
        <v>166557</v>
      </c>
      <c r="D32" s="87">
        <v>278202</v>
      </c>
      <c r="E32" s="88">
        <f t="shared" si="0"/>
        <v>9890026.2999999989</v>
      </c>
      <c r="F32" s="89">
        <f t="shared" si="1"/>
        <v>5814421.7999999998</v>
      </c>
      <c r="G32" s="90">
        <f t="shared" si="2"/>
        <v>3481041.3</v>
      </c>
      <c r="H32" s="91">
        <f t="shared" si="3"/>
        <v>118680315.59999999</v>
      </c>
      <c r="I32" s="92">
        <f t="shared" si="3"/>
        <v>69773061.599999994</v>
      </c>
      <c r="J32" s="93">
        <f t="shared" si="3"/>
        <v>41772495.599999994</v>
      </c>
      <c r="K32" s="91">
        <f t="shared" si="4"/>
        <v>35604094.68</v>
      </c>
      <c r="L32" s="92">
        <f t="shared" si="4"/>
        <v>20931918.479999997</v>
      </c>
      <c r="M32" s="94">
        <f t="shared" si="4"/>
        <v>12531748.679999998</v>
      </c>
      <c r="N32" s="91">
        <f t="shared" si="5"/>
        <v>83076220.919999987</v>
      </c>
      <c r="O32" s="92">
        <f t="shared" si="5"/>
        <v>48841143.119999997</v>
      </c>
      <c r="P32" s="93">
        <f t="shared" si="5"/>
        <v>29240746.919999994</v>
      </c>
    </row>
    <row r="33" spans="1:16" ht="19.5" customHeight="1" x14ac:dyDescent="0.25">
      <c r="A33" s="105" t="s">
        <v>79</v>
      </c>
      <c r="B33" s="106">
        <v>403656</v>
      </c>
      <c r="C33" s="106">
        <v>242229</v>
      </c>
      <c r="D33" s="107">
        <v>321017</v>
      </c>
      <c r="E33" s="108">
        <f t="shared" si="0"/>
        <v>8436410.3999999985</v>
      </c>
      <c r="F33" s="109">
        <f t="shared" si="1"/>
        <v>6709255.2999999998</v>
      </c>
      <c r="G33" s="110">
        <f t="shared" si="2"/>
        <v>5062586.0999999996</v>
      </c>
      <c r="H33" s="111">
        <f t="shared" si="3"/>
        <v>101236924.79999998</v>
      </c>
      <c r="I33" s="112">
        <f t="shared" si="3"/>
        <v>80511063.599999994</v>
      </c>
      <c r="J33" s="113">
        <f t="shared" si="3"/>
        <v>60751033.199999996</v>
      </c>
      <c r="K33" s="111">
        <f t="shared" si="4"/>
        <v>30371077.439999994</v>
      </c>
      <c r="L33" s="112">
        <f t="shared" si="4"/>
        <v>24153319.079999998</v>
      </c>
      <c r="M33" s="114">
        <f t="shared" si="4"/>
        <v>18225309.959999997</v>
      </c>
      <c r="N33" s="111">
        <f t="shared" si="5"/>
        <v>70865847.359999985</v>
      </c>
      <c r="O33" s="112">
        <f t="shared" si="5"/>
        <v>56357744.519999996</v>
      </c>
      <c r="P33" s="113">
        <f t="shared" si="5"/>
        <v>42525723.239999995</v>
      </c>
    </row>
    <row r="35" spans="1:16" ht="234.6" customHeight="1" x14ac:dyDescent="0.25">
      <c r="A35" s="185" t="s">
        <v>86</v>
      </c>
      <c r="B35" s="186"/>
      <c r="C35" s="186"/>
      <c r="D35" s="186"/>
    </row>
  </sheetData>
  <mergeCells count="18">
    <mergeCell ref="A35:D35"/>
    <mergeCell ref="J4:J5"/>
    <mergeCell ref="K4:K5"/>
    <mergeCell ref="L4:L5"/>
    <mergeCell ref="M4:M5"/>
    <mergeCell ref="A1:D1"/>
    <mergeCell ref="H3:J3"/>
    <mergeCell ref="K3:M3"/>
    <mergeCell ref="N3:P3"/>
    <mergeCell ref="A4:A5"/>
    <mergeCell ref="E4:E5"/>
    <mergeCell ref="F4:F5"/>
    <mergeCell ref="G4:G5"/>
    <mergeCell ref="H4:H5"/>
    <mergeCell ref="I4:I5"/>
    <mergeCell ref="P4:P5"/>
    <mergeCell ref="N4:N5"/>
    <mergeCell ref="O4:O5"/>
  </mergeCells>
  <phoneticPr fontId="4" type="noConversion"/>
  <pageMargins left="0.31" right="0.26" top="0.98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2020년 SW 기술자 임금 기준 구축 견적</vt:lpstr>
      <vt:lpstr>별첨 2020년 SW기술자 평균임금</vt:lpstr>
      <vt:lpstr>'2020년 SW 기술자 임금 기준 구축 견적'!Print_Area</vt:lpstr>
    </vt:vector>
  </TitlesOfParts>
  <Company>(주)홍익인터넷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바람붐</dc:creator>
  <cp:lastModifiedBy>변재명</cp:lastModifiedBy>
  <cp:lastPrinted>2019-09-30T00:17:48Z</cp:lastPrinted>
  <dcterms:created xsi:type="dcterms:W3CDTF">2000-10-10T13:29:44Z</dcterms:created>
  <dcterms:modified xsi:type="dcterms:W3CDTF">2020-03-06T09:30:12Z</dcterms:modified>
</cp:coreProperties>
</file>