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macbookair/Desktop/데스크탑 - macbook의 MacBook Air/브런치/공짜앱의 실제 사용료/"/>
    </mc:Choice>
  </mc:AlternateContent>
  <bookViews>
    <workbookView xWindow="0" yWindow="0" windowWidth="28800" windowHeight="18000" tabRatio="500"/>
  </bookViews>
  <sheets>
    <sheet name="시트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M15" i="1"/>
  <c r="M16" i="1"/>
  <c r="M14" i="1"/>
  <c r="M6" i="1"/>
  <c r="M7" i="1"/>
  <c r="M8" i="1"/>
  <c r="M10" i="1"/>
  <c r="M11" i="1"/>
  <c r="M12" i="1"/>
  <c r="M18" i="1"/>
  <c r="M5" i="1"/>
  <c r="F7" i="1"/>
  <c r="F6" i="1"/>
  <c r="F8" i="1"/>
  <c r="F5" i="1"/>
  <c r="D5" i="1"/>
  <c r="F12" i="1"/>
  <c r="F11" i="1"/>
  <c r="D14" i="1"/>
  <c r="D10" i="1"/>
  <c r="C10" i="1"/>
  <c r="L10" i="1"/>
  <c r="C11" i="1"/>
  <c r="L11" i="1"/>
  <c r="D12" i="1"/>
  <c r="C12" i="1"/>
  <c r="L12" i="1"/>
  <c r="C14" i="1"/>
  <c r="L14" i="1"/>
  <c r="D15" i="1"/>
  <c r="C15" i="1"/>
  <c r="L15" i="1"/>
  <c r="C16" i="1"/>
  <c r="L16" i="1"/>
  <c r="D8" i="1"/>
  <c r="C8" i="1"/>
  <c r="I18" i="1"/>
  <c r="D18" i="1"/>
  <c r="C18" i="1"/>
  <c r="E6" i="1"/>
  <c r="D6" i="1"/>
  <c r="C6" i="1"/>
  <c r="L6" i="1"/>
  <c r="E7" i="1"/>
  <c r="D7" i="1"/>
  <c r="C7" i="1"/>
  <c r="L7" i="1"/>
  <c r="L8" i="1"/>
  <c r="L18" i="1"/>
  <c r="C5" i="1"/>
  <c r="L5" i="1"/>
</calcChain>
</file>

<file path=xl/sharedStrings.xml><?xml version="1.0" encoding="utf-8"?>
<sst xmlns="http://schemas.openxmlformats.org/spreadsheetml/2006/main" count="56" uniqueCount="46">
  <si>
    <t>카카오톡</t>
    <phoneticPr fontId="5" type="noConversion"/>
  </si>
  <si>
    <t>비고</t>
    <phoneticPr fontId="5" type="noConversion"/>
  </si>
  <si>
    <t>광고매출액/mau</t>
    <phoneticPr fontId="5" type="noConversion"/>
  </si>
  <si>
    <t>instagram</t>
    <phoneticPr fontId="5" type="noConversion"/>
  </si>
  <si>
    <t>facebook/messenger</t>
    <phoneticPr fontId="5" type="noConversion"/>
  </si>
  <si>
    <t>Facebook</t>
    <phoneticPr fontId="5" type="noConversion"/>
  </si>
  <si>
    <t>매출액(백만원)</t>
    <phoneticPr fontId="5" type="noConversion"/>
  </si>
  <si>
    <r>
      <t>Instagram mobile internet ad revenue forecast for 2018 – $6.84 billion (</t>
    </r>
    <r>
      <rPr>
        <i/>
        <sz val="11"/>
        <color rgb="FF444444"/>
        <rFont val="Lato"/>
      </rPr>
      <t>Source: </t>
    </r>
    <r>
      <rPr>
        <i/>
        <u/>
        <sz val="11"/>
        <color rgb="FF1B7EBB"/>
        <rFont val="Lato"/>
      </rPr>
      <t>Stat</t>
    </r>
    <r>
      <rPr>
        <i/>
        <sz val="11"/>
        <color rgb="FF444444"/>
        <rFont val="Lato"/>
      </rPr>
      <t>i</t>
    </r>
    <r>
      <rPr>
        <i/>
        <u/>
        <sz val="11"/>
        <color rgb="FF1B7EBB"/>
        <rFont val="Lato"/>
      </rPr>
      <t>sta</t>
    </r>
    <r>
      <rPr>
        <i/>
        <sz val="11"/>
        <color rgb="FF444444"/>
        <rFont val="Lato"/>
      </rPr>
      <t>)
https://techcrunch.com/2018/06/20/instagram-1-billion-users/</t>
    </r>
    <phoneticPr fontId="5" type="noConversion"/>
  </si>
  <si>
    <t>MAU(M)</t>
    <phoneticPr fontId="5" type="noConversion"/>
  </si>
  <si>
    <t>배달의민족</t>
    <phoneticPr fontId="5" type="noConversion"/>
  </si>
  <si>
    <t>야놀자</t>
    <phoneticPr fontId="5" type="noConversion"/>
  </si>
  <si>
    <t>twitter</t>
    <phoneticPr fontId="5" type="noConversion"/>
  </si>
  <si>
    <t>월매출액(백만원)</t>
    <phoneticPr fontId="5" type="noConversion"/>
  </si>
  <si>
    <t>한달이용료(원)</t>
    <phoneticPr fontId="5" type="noConversion"/>
  </si>
  <si>
    <t>twitter ir자료 
매출액 = 전체 중 광고매출액</t>
    <phoneticPr fontId="5" type="noConversion"/>
  </si>
  <si>
    <t>youtube</t>
    <phoneticPr fontId="5" type="noConversion"/>
  </si>
  <si>
    <t>source</t>
    <phoneticPr fontId="5" type="noConversion"/>
  </si>
  <si>
    <t>source</t>
    <phoneticPr fontId="5" type="noConversion"/>
  </si>
  <si>
    <t>18.2Q IR</t>
    <phoneticPr fontId="5" type="noConversion"/>
  </si>
  <si>
    <t>17 감사보고서</t>
    <phoneticPr fontId="5" type="noConversion"/>
  </si>
  <si>
    <t>18.06.20 instagram announcement</t>
    <phoneticPr fontId="5" type="noConversion"/>
  </si>
  <si>
    <t>2017.6 techcrunch 
* 9.2%(statista user growth estimation)</t>
    <phoneticPr fontId="5" type="noConversion"/>
  </si>
  <si>
    <t>17 감사보고서  중
광고매출 + 판매수수료매출</t>
    <phoneticPr fontId="5" type="noConversion"/>
  </si>
  <si>
    <t>앱애니 2017.11~2018.02 조사결과</t>
    <phoneticPr fontId="5" type="noConversion"/>
  </si>
  <si>
    <t>배달의 민족 내부 수치자료</t>
    <phoneticPr fontId="5" type="noConversion"/>
  </si>
  <si>
    <t>직방</t>
    <phoneticPr fontId="5" type="noConversion"/>
  </si>
  <si>
    <t>앱애니 2017.1~7 mau평균</t>
    <phoneticPr fontId="5" type="noConversion"/>
  </si>
  <si>
    <t>https://byline.network/2018/04/1-1062/</t>
    <phoneticPr fontId="5" type="noConversion"/>
  </si>
  <si>
    <t>2018  ad revenue
analyst in Robert W. Baird</t>
    <phoneticPr fontId="5" type="noConversion"/>
  </si>
  <si>
    <t>라인</t>
    <phoneticPr fontId="5" type="noConversion"/>
  </si>
  <si>
    <t>18.2Q (Core business ads : 54%)</t>
    <phoneticPr fontId="5" type="noConversion"/>
  </si>
  <si>
    <t>라인 내부데이터, techasia</t>
    <phoneticPr fontId="5" type="noConversion"/>
  </si>
  <si>
    <t>위챗</t>
    <phoneticPr fontId="5" type="noConversion"/>
  </si>
  <si>
    <t>18.2Q (social &amp; others ads)
QQ 7.08M wechat 10.57M</t>
    <phoneticPr fontId="5" type="noConversion"/>
  </si>
  <si>
    <t>sns</t>
    <phoneticPr fontId="5" type="noConversion"/>
  </si>
  <si>
    <t>messenger</t>
    <phoneticPr fontId="5" type="noConversion"/>
  </si>
  <si>
    <t>O2O</t>
    <phoneticPr fontId="5" type="noConversion"/>
  </si>
  <si>
    <t>17 감사보고서 중 서비스매출 
-특수관계인매출</t>
    <phoneticPr fontId="5" type="noConversion"/>
  </si>
  <si>
    <t>기준매출액($M)</t>
    <phoneticPr fontId="5" type="noConversion"/>
  </si>
  <si>
    <t>총매출액(백만원)</t>
    <phoneticPr fontId="5" type="noConversion"/>
  </si>
  <si>
    <t>18.2Q 광고매출 166,381M
중 카카오플랫폼 광고 : 33%</t>
    <phoneticPr fontId="5" type="noConversion"/>
  </si>
  <si>
    <t xml:space="preserve"> 업계추정치 12%</t>
    <phoneticPr fontId="5" type="noConversion"/>
  </si>
  <si>
    <t>18.2Q IR
data licensing + other revenue 제외</t>
    <phoneticPr fontId="5" type="noConversion"/>
  </si>
  <si>
    <t>총매출기준</t>
    <phoneticPr fontId="5" type="noConversion"/>
  </si>
  <si>
    <t>-</t>
    <phoneticPr fontId="5" type="noConversion"/>
  </si>
  <si>
    <t>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</si>
</sst>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9" x14ac:knownFonts="1"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0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444444"/>
      <name val="Lato"/>
    </font>
    <font>
      <i/>
      <sz val="11"/>
      <color rgb="FF444444"/>
      <name val="Lato"/>
    </font>
    <font>
      <i/>
      <u/>
      <sz val="11"/>
      <color rgb="FF1B7EBB"/>
      <name val="Lato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6" fillId="0" borderId="0" xfId="0" applyFont="1" applyAlignment="1">
      <alignment wrapText="1"/>
    </xf>
    <xf numFmtId="41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0" fontId="2" fillId="6" borderId="0" xfId="0" applyFont="1" applyFill="1"/>
    <xf numFmtId="2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3" fillId="2" borderId="1" xfId="2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2" fontId="2" fillId="4" borderId="0" xfId="4" applyNumberFormat="1" applyFont="1"/>
    <xf numFmtId="0" fontId="2" fillId="4" borderId="0" xfId="4" applyFont="1"/>
    <xf numFmtId="41" fontId="2" fillId="3" borderId="0" xfId="3" applyNumberFormat="1" applyFont="1"/>
    <xf numFmtId="43" fontId="2" fillId="3" borderId="0" xfId="3" applyNumberFormat="1" applyFont="1"/>
    <xf numFmtId="185" fontId="2" fillId="3" borderId="0" xfId="3" applyNumberFormat="1" applyFont="1"/>
    <xf numFmtId="2" fontId="2" fillId="5" borderId="0" xfId="5" applyNumberFormat="1" applyFont="1"/>
    <xf numFmtId="184" fontId="2" fillId="3" borderId="0" xfId="3" applyNumberFormat="1" applyFont="1"/>
    <xf numFmtId="2" fontId="0" fillId="0" borderId="0" xfId="0" applyNumberFormat="1" applyFill="1"/>
    <xf numFmtId="43" fontId="0" fillId="0" borderId="0" xfId="0" applyNumberFormat="1"/>
  </cellXfs>
  <cellStyles count="6">
    <cellStyle name="강조2" xfId="3" builtinId="33"/>
    <cellStyle name="강조4" xfId="4" builtinId="41"/>
    <cellStyle name="강조6" xfId="5" builtinId="49"/>
    <cellStyle name="기본" xfId="0" builtinId="0"/>
    <cellStyle name="노트" xfId="2" builtinId="10"/>
    <cellStyle name="쉼표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"/>
  <sheetViews>
    <sheetView tabSelected="1" workbookViewId="0">
      <selection activeCell="D14" sqref="D14"/>
    </sheetView>
  </sheetViews>
  <sheetFormatPr baseColWidth="10" defaultRowHeight="18" x14ac:dyDescent="0.25"/>
  <cols>
    <col min="2" max="2" width="17.42578125" bestFit="1" customWidth="1"/>
    <col min="3" max="3" width="16.7109375" bestFit="1" customWidth="1"/>
    <col min="4" max="4" width="14.85546875" bestFit="1" customWidth="1"/>
    <col min="5" max="5" width="15.7109375" bestFit="1" customWidth="1"/>
    <col min="6" max="6" width="15.5703125" customWidth="1"/>
    <col min="7" max="7" width="30" customWidth="1"/>
    <col min="8" max="8" width="13.28515625" customWidth="1"/>
    <col min="9" max="9" width="13" customWidth="1"/>
    <col min="10" max="10" width="28.140625" bestFit="1" customWidth="1"/>
    <col min="11" max="11" width="15.42578125" customWidth="1"/>
    <col min="12" max="12" width="12.7109375" bestFit="1" customWidth="1"/>
    <col min="13" max="13" width="13.42578125" customWidth="1"/>
    <col min="14" max="14" width="44" bestFit="1" customWidth="1"/>
  </cols>
  <sheetData>
    <row r="4" spans="1:14" x14ac:dyDescent="0.25">
      <c r="B4" s="5"/>
      <c r="C4" s="6" t="s">
        <v>12</v>
      </c>
      <c r="D4" s="6" t="s">
        <v>6</v>
      </c>
      <c r="E4" s="6" t="s">
        <v>38</v>
      </c>
      <c r="F4" s="6" t="s">
        <v>39</v>
      </c>
      <c r="G4" s="6" t="s">
        <v>16</v>
      </c>
      <c r="I4" s="6" t="s">
        <v>8</v>
      </c>
      <c r="J4" s="6" t="s">
        <v>17</v>
      </c>
      <c r="L4" s="6" t="s">
        <v>13</v>
      </c>
      <c r="M4" s="6" t="s">
        <v>43</v>
      </c>
      <c r="N4" s="6" t="s">
        <v>1</v>
      </c>
    </row>
    <row r="5" spans="1:14" x14ac:dyDescent="0.25">
      <c r="A5" s="9" t="s">
        <v>34</v>
      </c>
      <c r="B5" s="5" t="s">
        <v>5</v>
      </c>
      <c r="C5" s="16">
        <f>D5/3</f>
        <v>4863174</v>
      </c>
      <c r="D5" s="3">
        <f>(E5*1119)</f>
        <v>14589522</v>
      </c>
      <c r="E5" s="1">
        <v>13038</v>
      </c>
      <c r="F5" s="3">
        <f>13231*1119</f>
        <v>14805489</v>
      </c>
      <c r="G5" t="s">
        <v>18</v>
      </c>
      <c r="I5" s="14">
        <v>2234</v>
      </c>
      <c r="J5" t="s">
        <v>18</v>
      </c>
      <c r="L5" s="19">
        <f>C5/I5</f>
        <v>2176.8907788719785</v>
      </c>
      <c r="M5" s="22">
        <f>F5/I5/3</f>
        <v>2209.1150402864819</v>
      </c>
      <c r="N5" t="s">
        <v>2</v>
      </c>
    </row>
    <row r="6" spans="1:14" x14ac:dyDescent="0.25">
      <c r="A6" s="9"/>
      <c r="B6" s="5" t="s">
        <v>4</v>
      </c>
      <c r="C6" s="16">
        <f>D6/3</f>
        <v>4279593.12</v>
      </c>
      <c r="D6" s="3">
        <f t="shared" ref="D6:D7" si="0">(E6*1119)</f>
        <v>12838779.360000001</v>
      </c>
      <c r="E6">
        <f>E5*88/100</f>
        <v>11473.44</v>
      </c>
      <c r="F6" s="3">
        <f>13231*1119</f>
        <v>14805489</v>
      </c>
      <c r="G6" t="s">
        <v>18</v>
      </c>
      <c r="I6" s="14">
        <v>2234</v>
      </c>
      <c r="J6" t="s">
        <v>18</v>
      </c>
      <c r="L6" s="19">
        <f>C6/I6</f>
        <v>1915.6638854073412</v>
      </c>
      <c r="M6" s="22">
        <f t="shared" ref="M6:M18" si="1">F6/I6/3</f>
        <v>2209.1150402864819</v>
      </c>
    </row>
    <row r="7" spans="1:14" ht="53" customHeight="1" x14ac:dyDescent="0.25">
      <c r="A7" s="9"/>
      <c r="B7" s="5" t="s">
        <v>3</v>
      </c>
      <c r="C7" s="16">
        <f>D7/3</f>
        <v>583580.88</v>
      </c>
      <c r="D7" s="3">
        <f t="shared" si="0"/>
        <v>1750742.64</v>
      </c>
      <c r="E7">
        <f>E5*12/100</f>
        <v>1564.56</v>
      </c>
      <c r="F7" s="3">
        <f>13231*1119</f>
        <v>14805489</v>
      </c>
      <c r="G7" t="s">
        <v>41</v>
      </c>
      <c r="I7" s="15">
        <v>1000</v>
      </c>
      <c r="J7" t="s">
        <v>20</v>
      </c>
      <c r="L7" s="19">
        <f>C7/I7</f>
        <v>583.58087999999998</v>
      </c>
      <c r="M7" s="22">
        <f t="shared" si="1"/>
        <v>4935.1629999999996</v>
      </c>
      <c r="N7" s="2" t="s">
        <v>7</v>
      </c>
    </row>
    <row r="8" spans="1:14" ht="36" x14ac:dyDescent="0.25">
      <c r="A8" s="9"/>
      <c r="B8" s="5" t="s">
        <v>11</v>
      </c>
      <c r="C8" s="20">
        <f>D8/3</f>
        <v>224173</v>
      </c>
      <c r="D8" s="3">
        <f>(E8*1119)</f>
        <v>672519</v>
      </c>
      <c r="E8" s="1">
        <v>601</v>
      </c>
      <c r="F8" s="3">
        <f>711*1119</f>
        <v>795609</v>
      </c>
      <c r="G8" s="4" t="s">
        <v>42</v>
      </c>
      <c r="I8" s="15">
        <v>335</v>
      </c>
      <c r="J8" t="s">
        <v>18</v>
      </c>
      <c r="L8" s="19">
        <f>C8/I8</f>
        <v>669.17313432835817</v>
      </c>
      <c r="M8" s="22">
        <f t="shared" si="1"/>
        <v>791.65074626865669</v>
      </c>
      <c r="N8" s="4" t="s">
        <v>14</v>
      </c>
    </row>
    <row r="9" spans="1:14" x14ac:dyDescent="0.25">
      <c r="A9" s="10"/>
      <c r="B9" s="5"/>
      <c r="C9" s="5"/>
      <c r="F9" s="3"/>
      <c r="I9" s="5"/>
      <c r="L9" s="5"/>
      <c r="M9" s="22"/>
    </row>
    <row r="10" spans="1:14" ht="36" x14ac:dyDescent="0.25">
      <c r="A10" s="11" t="s">
        <v>35</v>
      </c>
      <c r="B10" s="5" t="s">
        <v>0</v>
      </c>
      <c r="C10" s="17">
        <f>D10/3</f>
        <v>18301.91</v>
      </c>
      <c r="D10" s="3">
        <f>166381*33/100</f>
        <v>54905.73</v>
      </c>
      <c r="E10" s="21" t="s">
        <v>44</v>
      </c>
      <c r="F10" s="3">
        <v>588933</v>
      </c>
      <c r="G10" s="7" t="s">
        <v>40</v>
      </c>
      <c r="I10" s="14">
        <v>43.6</v>
      </c>
      <c r="J10" t="s">
        <v>18</v>
      </c>
      <c r="L10" s="19">
        <f>C10/I10</f>
        <v>419.76857798165133</v>
      </c>
      <c r="M10" s="22">
        <f t="shared" si="1"/>
        <v>4502.5458715596333</v>
      </c>
    </row>
    <row r="11" spans="1:14" ht="36" x14ac:dyDescent="0.25">
      <c r="A11" s="12"/>
      <c r="B11" s="5" t="s">
        <v>32</v>
      </c>
      <c r="C11" s="17">
        <f>D11/3</f>
        <v>837041.25440982066</v>
      </c>
      <c r="D11" s="3">
        <f>25610*163.73*10.57/(10.57+7.08)</f>
        <v>2511123.7632294619</v>
      </c>
      <c r="E11" s="1" t="s">
        <v>44</v>
      </c>
      <c r="F11" s="3">
        <f>76675*163.73</f>
        <v>12553997.75</v>
      </c>
      <c r="G11" s="7" t="s">
        <v>33</v>
      </c>
      <c r="I11" s="14">
        <v>1057.7</v>
      </c>
      <c r="J11" t="s">
        <v>18</v>
      </c>
      <c r="L11" s="19">
        <f>C11/I11</f>
        <v>791.37870323326149</v>
      </c>
      <c r="M11" s="22">
        <f t="shared" si="1"/>
        <v>3956.3826384292965</v>
      </c>
    </row>
    <row r="12" spans="1:14" x14ac:dyDescent="0.25">
      <c r="A12" s="13"/>
      <c r="B12" s="5" t="s">
        <v>29</v>
      </c>
      <c r="C12" s="17">
        <f>D12/3</f>
        <v>91262.160000000018</v>
      </c>
      <c r="D12" s="3">
        <f>50600*10.02*0.54</f>
        <v>273786.48000000004</v>
      </c>
      <c r="E12" s="1" t="s">
        <v>45</v>
      </c>
      <c r="F12" s="3">
        <f>50.6*10.02*1000</f>
        <v>507012</v>
      </c>
      <c r="G12" s="1" t="s">
        <v>30</v>
      </c>
      <c r="I12" s="14">
        <v>217</v>
      </c>
      <c r="J12" t="s">
        <v>31</v>
      </c>
      <c r="L12" s="19">
        <f>C12/I12</f>
        <v>420.56294930875583</v>
      </c>
      <c r="M12" s="22">
        <f t="shared" si="1"/>
        <v>778.82027649769589</v>
      </c>
    </row>
    <row r="13" spans="1:14" x14ac:dyDescent="0.25">
      <c r="A13" s="10"/>
      <c r="B13" s="5"/>
      <c r="C13" s="5"/>
      <c r="F13" s="3"/>
      <c r="I13" s="5"/>
      <c r="L13" s="5"/>
      <c r="M13" s="22"/>
    </row>
    <row r="14" spans="1:14" ht="36" x14ac:dyDescent="0.25">
      <c r="A14" s="11" t="s">
        <v>36</v>
      </c>
      <c r="B14" s="5" t="s">
        <v>9</v>
      </c>
      <c r="C14" s="18">
        <f>D14/12</f>
        <v>13008.25</v>
      </c>
      <c r="D14" s="3">
        <f>160652-4553</f>
        <v>156099</v>
      </c>
      <c r="E14" s="1" t="s">
        <v>44</v>
      </c>
      <c r="F14" s="3">
        <v>162600</v>
      </c>
      <c r="G14" s="4" t="s">
        <v>37</v>
      </c>
      <c r="I14" s="14">
        <v>6.5</v>
      </c>
      <c r="J14" t="s">
        <v>24</v>
      </c>
      <c r="L14" s="19">
        <f>C14/I14</f>
        <v>2001.2692307692307</v>
      </c>
      <c r="M14" s="22">
        <f>F14/I14/12</f>
        <v>2084.6153846153848</v>
      </c>
      <c r="N14" s="4" t="s">
        <v>27</v>
      </c>
    </row>
    <row r="15" spans="1:14" ht="36" x14ac:dyDescent="0.25">
      <c r="A15" s="12"/>
      <c r="B15" s="5" t="s">
        <v>10</v>
      </c>
      <c r="C15" s="18">
        <f>D15/12</f>
        <v>1718.5</v>
      </c>
      <c r="D15" s="3">
        <f>14698+5924</f>
        <v>20622</v>
      </c>
      <c r="E15" s="1" t="s">
        <v>44</v>
      </c>
      <c r="F15" s="3">
        <v>100500</v>
      </c>
      <c r="G15" s="4" t="s">
        <v>22</v>
      </c>
      <c r="I15" s="14">
        <v>2.113</v>
      </c>
      <c r="J15" t="s">
        <v>23</v>
      </c>
      <c r="L15" s="19">
        <f>C15/I15</f>
        <v>813.29862754377666</v>
      </c>
      <c r="M15" s="22">
        <f t="shared" ref="M15:M16" si="2">F15/I15/12</f>
        <v>3963.5589209654518</v>
      </c>
    </row>
    <row r="16" spans="1:14" x14ac:dyDescent="0.25">
      <c r="A16" s="13"/>
      <c r="B16" s="5" t="s">
        <v>25</v>
      </c>
      <c r="C16" s="18">
        <f>D16/12</f>
        <v>2880</v>
      </c>
      <c r="D16" s="3">
        <v>34560</v>
      </c>
      <c r="E16" s="1" t="s">
        <v>44</v>
      </c>
      <c r="F16" s="3">
        <v>34560</v>
      </c>
      <c r="G16" t="s">
        <v>19</v>
      </c>
      <c r="I16" s="14">
        <v>1.07</v>
      </c>
      <c r="J16" t="s">
        <v>26</v>
      </c>
      <c r="L16" s="19">
        <f>C16/I16</f>
        <v>2691.5887850467288</v>
      </c>
      <c r="M16" s="22">
        <f t="shared" si="2"/>
        <v>2691.5887850467288</v>
      </c>
    </row>
    <row r="17" spans="1:13" x14ac:dyDescent="0.25">
      <c r="A17" s="8"/>
      <c r="B17" s="5"/>
      <c r="C17" s="5"/>
      <c r="F17" s="3"/>
      <c r="I17" s="5"/>
      <c r="L17" s="5"/>
      <c r="M17" s="22"/>
    </row>
    <row r="18" spans="1:13" ht="54" x14ac:dyDescent="0.25">
      <c r="A18" s="8"/>
      <c r="B18" s="5" t="s">
        <v>15</v>
      </c>
      <c r="C18" s="16">
        <f>D18/3</f>
        <v>5595000</v>
      </c>
      <c r="D18" s="3">
        <f>(E18*1119)</f>
        <v>16785000</v>
      </c>
      <c r="E18">
        <v>15000</v>
      </c>
      <c r="F18" s="3"/>
      <c r="G18" s="4" t="s">
        <v>28</v>
      </c>
      <c r="I18" s="15">
        <f>1500*109.2/100</f>
        <v>1638</v>
      </c>
      <c r="J18" s="4" t="s">
        <v>21</v>
      </c>
      <c r="L18" s="19">
        <f>C18/I18</f>
        <v>3415.7509157509157</v>
      </c>
      <c r="M18" s="22">
        <f t="shared" si="1"/>
        <v>0</v>
      </c>
    </row>
  </sheetData>
  <mergeCells count="3">
    <mergeCell ref="A5:A8"/>
    <mergeCell ref="A10:A12"/>
    <mergeCell ref="A14:A16"/>
  </mergeCells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사용자</cp:lastModifiedBy>
  <dcterms:created xsi:type="dcterms:W3CDTF">2018-08-25T03:18:48Z</dcterms:created>
  <dcterms:modified xsi:type="dcterms:W3CDTF">2018-08-27T06:43:00Z</dcterms:modified>
</cp:coreProperties>
</file>