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박지현\Desktop\"/>
    </mc:Choice>
  </mc:AlternateContent>
  <xr:revisionPtr revIDLastSave="0" documentId="8_{A4BAC15A-015D-47FD-90A2-1EBC7FD3870E}" xr6:coauthVersionLast="36" xr6:coauthVersionMax="36" xr10:uidLastSave="{00000000-0000-0000-0000-000000000000}"/>
  <bookViews>
    <workbookView xWindow="0" yWindow="0" windowWidth="13660" windowHeight="5000" activeTab="1" xr2:uid="{4377FD57-5281-499A-B6AD-6CE616A166DF}"/>
  </bookViews>
  <sheets>
    <sheet name="요약" sheetId="3" r:id="rId1"/>
    <sheet name="말레이시아" sheetId="1" r:id="rId2"/>
    <sheet name="헝가리" sheetId="2" r:id="rId3"/>
  </sheets>
  <definedNames>
    <definedName name="_xlnm._FilterDatabase" localSheetId="1" hidden="1">말레이시아!$C$4:$T$4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3" l="1"/>
  <c r="C20" i="3"/>
  <c r="C14" i="3"/>
  <c r="C8" i="3"/>
  <c r="S13" i="2"/>
  <c r="S12" i="2"/>
  <c r="S10" i="2"/>
  <c r="S9" i="2"/>
  <c r="S8" i="2"/>
  <c r="S7" i="2"/>
  <c r="S6" i="2"/>
  <c r="R5" i="2"/>
  <c r="S5" i="2" s="1"/>
  <c r="S11" i="2"/>
  <c r="E8" i="3" s="1"/>
  <c r="R13" i="2"/>
  <c r="R12" i="2"/>
  <c r="R11" i="2"/>
  <c r="R10" i="2"/>
  <c r="R9" i="2"/>
  <c r="R8" i="2"/>
  <c r="R7" i="2"/>
  <c r="R6" i="2"/>
  <c r="Q13" i="2"/>
  <c r="P13" i="2"/>
  <c r="O13" i="2"/>
  <c r="N13" i="2"/>
  <c r="M13" i="2"/>
  <c r="L13" i="2"/>
  <c r="K13" i="2"/>
  <c r="J13" i="2"/>
  <c r="I13" i="2"/>
  <c r="H13" i="2"/>
  <c r="G13" i="2"/>
  <c r="F13" i="2"/>
  <c r="Q8" i="2"/>
  <c r="P8" i="2"/>
  <c r="O8" i="2"/>
  <c r="N8" i="2"/>
  <c r="M8" i="2"/>
  <c r="L8" i="2"/>
  <c r="K8" i="2"/>
  <c r="J8" i="2"/>
  <c r="I8" i="2"/>
  <c r="H8" i="2"/>
  <c r="G8" i="2"/>
  <c r="F8" i="2"/>
  <c r="P5" i="1"/>
  <c r="Q5" i="1" s="1"/>
  <c r="R9" i="1"/>
  <c r="O9" i="1"/>
  <c r="N9" i="1"/>
  <c r="M9" i="1"/>
  <c r="L9" i="1"/>
  <c r="K9" i="1"/>
  <c r="J9" i="1"/>
  <c r="I9" i="1"/>
  <c r="H9" i="1"/>
  <c r="G9" i="1"/>
  <c r="P9" i="1" s="1"/>
  <c r="Q9" i="1" s="1"/>
  <c r="F9" i="1"/>
  <c r="P27" i="1"/>
  <c r="Q27" i="1" s="1"/>
  <c r="P28" i="1"/>
  <c r="Q28" i="1" s="1"/>
  <c r="P24" i="1"/>
  <c r="Q24" i="1" s="1"/>
  <c r="P25" i="1"/>
  <c r="Q25" i="1" s="1"/>
  <c r="P26" i="1"/>
  <c r="Q26" i="1" s="1"/>
  <c r="P23" i="1"/>
  <c r="Q23" i="1" s="1"/>
  <c r="P20" i="1"/>
  <c r="Q20" i="1" s="1"/>
  <c r="P22" i="1"/>
  <c r="Q22" i="1" s="1"/>
  <c r="P21" i="1"/>
  <c r="Q21" i="1" s="1"/>
  <c r="P19" i="1"/>
  <c r="Q19" i="1" s="1"/>
  <c r="P16" i="1"/>
  <c r="Q16" i="1" s="1"/>
  <c r="P15" i="1"/>
  <c r="Q15" i="1" s="1"/>
  <c r="P17" i="1"/>
  <c r="Q17" i="1" s="1"/>
  <c r="P18" i="1"/>
  <c r="Q18" i="1" s="1"/>
  <c r="P14" i="1"/>
  <c r="Q14" i="1" s="1"/>
  <c r="P13" i="1"/>
  <c r="Q13" i="1" s="1"/>
  <c r="P11" i="1"/>
  <c r="Q11" i="1" s="1"/>
  <c r="P10" i="1"/>
  <c r="Q10" i="1" s="1"/>
  <c r="P12" i="1"/>
  <c r="Q12" i="1" s="1"/>
  <c r="P8" i="1"/>
  <c r="Q8" i="1" s="1"/>
  <c r="P7" i="1"/>
  <c r="Q7" i="1" s="1"/>
  <c r="P6" i="1"/>
  <c r="Q6" i="1" s="1"/>
  <c r="E14" i="3" l="1"/>
</calcChain>
</file>

<file path=xl/sharedStrings.xml><?xml version="1.0" encoding="utf-8"?>
<sst xmlns="http://schemas.openxmlformats.org/spreadsheetml/2006/main" count="226" uniqueCount="141">
  <si>
    <t>학교명</t>
    <phoneticPr fontId="2" type="noConversion"/>
  </si>
  <si>
    <t>SAYFOL</t>
    <phoneticPr fontId="2" type="noConversion"/>
  </si>
  <si>
    <t>19/20</t>
    <phoneticPr fontId="2" type="noConversion"/>
  </si>
  <si>
    <t>학교계열</t>
    <phoneticPr fontId="2" type="noConversion"/>
  </si>
  <si>
    <t>영국계</t>
    <phoneticPr fontId="2" type="noConversion"/>
  </si>
  <si>
    <t>UCSI SUBANG</t>
    <phoneticPr fontId="2" type="noConversion"/>
  </si>
  <si>
    <t>KINGSLEY</t>
    <phoneticPr fontId="2" type="noConversion"/>
  </si>
  <si>
    <t>TENBY SETIA ECO PARK</t>
    <phoneticPr fontId="2" type="noConversion"/>
  </si>
  <si>
    <t>DWI EMAS</t>
    <phoneticPr fontId="2" type="noConversion"/>
  </si>
  <si>
    <t>TAYLOR'S KL</t>
    <phoneticPr fontId="2" type="noConversion"/>
  </si>
  <si>
    <t>SUNWAY KL</t>
    <phoneticPr fontId="2" type="noConversion"/>
  </si>
  <si>
    <t>GEMS</t>
    <phoneticPr fontId="2" type="noConversion"/>
  </si>
  <si>
    <t>HELP</t>
    <phoneticPr fontId="2" type="noConversion"/>
  </si>
  <si>
    <t>KDU</t>
    <phoneticPr fontId="2" type="noConversion"/>
  </si>
  <si>
    <t>OASIS</t>
    <phoneticPr fontId="2" type="noConversion"/>
  </si>
  <si>
    <t>FAIRVIEW SUBANG</t>
    <phoneticPr fontId="2" type="noConversion"/>
  </si>
  <si>
    <t>FAIRVIEW KL</t>
    <phoneticPr fontId="2" type="noConversion"/>
  </si>
  <si>
    <t>KING HENRY 8</t>
    <phoneticPr fontId="2" type="noConversion"/>
  </si>
  <si>
    <t>ISP</t>
    <phoneticPr fontId="2" type="noConversion"/>
  </si>
  <si>
    <t>NEXUS</t>
    <phoneticPr fontId="2" type="noConversion"/>
  </si>
  <si>
    <t>PENINSULA</t>
    <phoneticPr fontId="2" type="noConversion"/>
  </si>
  <si>
    <t>SJIIM</t>
    <phoneticPr fontId="2" type="noConversion"/>
  </si>
  <si>
    <t>GARDEN</t>
    <phoneticPr fontId="2" type="noConversion"/>
  </si>
  <si>
    <t>ALICE SMITH</t>
    <phoneticPr fontId="2" type="noConversion"/>
  </si>
  <si>
    <t>BSKL</t>
    <phoneticPr fontId="2" type="noConversion"/>
  </si>
  <si>
    <t>ISKL</t>
    <phoneticPr fontId="2" type="noConversion"/>
  </si>
  <si>
    <t>MKIS</t>
    <phoneticPr fontId="2" type="noConversion"/>
  </si>
  <si>
    <t>미국계</t>
    <phoneticPr fontId="2" type="noConversion"/>
  </si>
  <si>
    <t>호주계</t>
    <phoneticPr fontId="2" type="noConversion"/>
  </si>
  <si>
    <t>캐나다계</t>
    <phoneticPr fontId="2" type="noConversion"/>
  </si>
  <si>
    <t>18/19</t>
    <phoneticPr fontId="2" type="noConversion"/>
  </si>
  <si>
    <t>-</t>
    <phoneticPr fontId="2" type="noConversion"/>
  </si>
  <si>
    <t>year 1</t>
    <phoneticPr fontId="2" type="noConversion"/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</si>
  <si>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</si>
  <si>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</si>
  <si>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</si>
  <si>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</si>
  <si>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</si>
  <si>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</si>
  <si>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</si>
  <si>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</si>
  <si>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</si>
  <si>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</si>
  <si>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</si>
  <si>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</si>
  <si>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과정마다상이</t>
    <phoneticPr fontId="2" type="noConversion"/>
  </si>
  <si>
    <t>5텀 52,000</t>
    <phoneticPr fontId="2" type="noConversion"/>
  </si>
  <si>
    <t>2텀 25,245</t>
    <phoneticPr fontId="2" type="noConversion"/>
  </si>
  <si>
    <t>2텀 24,484</t>
    <phoneticPr fontId="2" type="noConversion"/>
  </si>
  <si>
    <t>24개월과정/37,748</t>
    <phoneticPr fontId="2" type="noConversion"/>
  </si>
  <si>
    <t>18개월과정 / 32,970</t>
    <phoneticPr fontId="2" type="noConversion"/>
  </si>
  <si>
    <t>18개월과정 / 28,800</t>
    <phoneticPr fontId="2" type="noConversion"/>
  </si>
  <si>
    <t>평균(10년)</t>
    <phoneticPr fontId="2" type="noConversion"/>
  </si>
  <si>
    <t>제외</t>
    <phoneticPr fontId="2" type="noConversion"/>
  </si>
  <si>
    <t>평균(10년)
원화환산</t>
    <phoneticPr fontId="2" type="noConversion"/>
  </si>
  <si>
    <t>말레이시아 국제학교 학비 현황</t>
    <phoneticPr fontId="2" type="noConversion"/>
  </si>
  <si>
    <t>번호</t>
    <phoneticPr fontId="2" type="noConversion"/>
  </si>
  <si>
    <t>01</t>
    <phoneticPr fontId="2" type="noConversion"/>
  </si>
  <si>
    <t>02</t>
  </si>
  <si>
    <t>02</t>
    <phoneticPr fontId="2" type="noConversion"/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</si>
  <si>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</si>
  <si>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</si>
  <si>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</si>
  <si>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</si>
  <si>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</si>
  <si>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</si>
  <si>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</si>
  <si>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</si>
  <si>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</si>
  <si>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</si>
  <si>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</si>
  <si>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</si>
  <si>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</si>
  <si>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</si>
  <si>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</si>
  <si>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</si>
  <si>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</si>
  <si>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</si>
  <si>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</si>
  <si>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</si>
  <si>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</si>
  <si>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ELC</t>
    <phoneticPr fontId="2" type="noConversion"/>
  </si>
  <si>
    <t>24</t>
  </si>
  <si>
    <t>Zenith</t>
    <phoneticPr fontId="2" type="noConversion"/>
  </si>
  <si>
    <t>IGCSE 24,000</t>
    <phoneticPr fontId="2" type="noConversion"/>
  </si>
  <si>
    <t>25</t>
    <phoneticPr fontId="2" type="noConversion"/>
  </si>
  <si>
    <t>학비
공시년도</t>
    <phoneticPr fontId="2" type="noConversion"/>
  </si>
  <si>
    <t>구분</t>
    <phoneticPr fontId="2" type="noConversion"/>
  </si>
  <si>
    <t>교육과정</t>
    <phoneticPr fontId="2" type="noConversion"/>
  </si>
  <si>
    <t>위치</t>
    <phoneticPr fontId="2" type="noConversion"/>
  </si>
  <si>
    <t>비고</t>
    <phoneticPr fontId="2" type="noConversion"/>
  </si>
  <si>
    <t>통화</t>
    <phoneticPr fontId="2" type="noConversion"/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</si>
  <si>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</si>
  <si>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</si>
  <si>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</si>
  <si>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</si>
  <si>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</si>
  <si>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</si>
  <si>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</si>
  <si>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</si>
  <si>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</si>
  <si>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</si>
  <si>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</si>
  <si>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</si>
  <si>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AISB</t>
    <phoneticPr fontId="2" type="noConversion"/>
  </si>
  <si>
    <r>
      <t>Nagykov</t>
    </r>
    <r>
      <rPr>
        <sz val="11"/>
        <color theme="1"/>
        <rFont val="Calibri"/>
        <family val="2"/>
      </rPr>
      <t>á</t>
    </r>
    <r>
      <rPr>
        <sz val="11"/>
        <color theme="1"/>
        <rFont val="Calibri"/>
        <family val="2"/>
        <charset val="238"/>
      </rPr>
      <t>csi</t>
    </r>
    <phoneticPr fontId="2" type="noConversion"/>
  </si>
  <si>
    <t>2구역외곽</t>
    <phoneticPr fontId="2" type="noConversion"/>
  </si>
  <si>
    <t>USD</t>
    <phoneticPr fontId="2" type="noConversion"/>
  </si>
  <si>
    <t>British ISB</t>
    <phoneticPr fontId="2" type="noConversion"/>
  </si>
  <si>
    <t>3구역</t>
    <phoneticPr fontId="2" type="noConversion"/>
  </si>
  <si>
    <t>2구역근처</t>
    <phoneticPr fontId="2" type="noConversion"/>
  </si>
  <si>
    <t>HUF</t>
    <phoneticPr fontId="2" type="noConversion"/>
  </si>
  <si>
    <t>Britannica ISB</t>
    <phoneticPr fontId="2" type="noConversion"/>
  </si>
  <si>
    <t>12구역</t>
    <phoneticPr fontId="2" type="noConversion"/>
  </si>
  <si>
    <t>GGIS</t>
    <phoneticPr fontId="2" type="noConversion"/>
  </si>
  <si>
    <t>2구역경계</t>
    <phoneticPr fontId="2" type="noConversion"/>
  </si>
  <si>
    <t>BBIS</t>
    <phoneticPr fontId="2" type="noConversion"/>
  </si>
  <si>
    <t>Y10~Y12 건축중</t>
    <phoneticPr fontId="2" type="noConversion"/>
  </si>
  <si>
    <t>BBIA</t>
    <phoneticPr fontId="2" type="noConversion"/>
  </si>
  <si>
    <t>2구역</t>
    <phoneticPr fontId="2" type="noConversion"/>
  </si>
  <si>
    <t>ICSB</t>
    <phoneticPr fontId="2" type="noConversion"/>
  </si>
  <si>
    <r>
      <t>Di</t>
    </r>
    <r>
      <rPr>
        <sz val="11"/>
        <color theme="1"/>
        <rFont val="Calibri"/>
        <family val="2"/>
      </rPr>
      <t>ó</t>
    </r>
    <r>
      <rPr>
        <sz val="11"/>
        <color theme="1"/>
        <rFont val="Calibri"/>
        <family val="2"/>
        <charset val="238"/>
      </rPr>
      <t>s</t>
    </r>
    <phoneticPr fontId="2" type="noConversion"/>
  </si>
  <si>
    <t>22구역외곽</t>
    <phoneticPr fontId="2" type="noConversion"/>
  </si>
  <si>
    <t>자리없음</t>
    <phoneticPr fontId="2" type="noConversion"/>
  </si>
  <si>
    <t>ISB</t>
    <phoneticPr fontId="2" type="noConversion"/>
  </si>
  <si>
    <t>SEK</t>
    <phoneticPr fontId="2" type="noConversion"/>
  </si>
  <si>
    <t>스페인계</t>
    <phoneticPr fontId="2" type="noConversion"/>
  </si>
  <si>
    <t>헝가리교육과정</t>
    <phoneticPr fontId="2" type="noConversion"/>
  </si>
  <si>
    <t>헝가리 국제학교 현황</t>
    <phoneticPr fontId="2" type="noConversion"/>
  </si>
  <si>
    <t>위치세부</t>
    <phoneticPr fontId="2" type="noConversion"/>
  </si>
  <si>
    <t>평균(10년)
원화</t>
    <phoneticPr fontId="2" type="noConversion"/>
  </si>
  <si>
    <t>말레이시아</t>
    <phoneticPr fontId="2" type="noConversion"/>
  </si>
  <si>
    <t>헝가리</t>
    <phoneticPr fontId="2" type="noConversion"/>
  </si>
  <si>
    <t>학교수</t>
    <phoneticPr fontId="2" type="noConversion"/>
  </si>
  <si>
    <t>평균학비</t>
    <phoneticPr fontId="2" type="noConversion"/>
  </si>
  <si>
    <t>1. 전체 평균(year1 ~ year 10)</t>
    <phoneticPr fontId="2" type="noConversion"/>
  </si>
  <si>
    <t>[단위 : 개, 원]</t>
    <phoneticPr fontId="2" type="noConversion"/>
  </si>
  <si>
    <t>@ 학비요약(말레이시아 vs 헝가리)</t>
    <phoneticPr fontId="2" type="noConversion"/>
  </si>
  <si>
    <t>2. 전체 평균(year1 ~ year 10) - 상하위 학비 각 한 학교 씩 제외</t>
    <phoneticPr fontId="2" type="noConversion"/>
  </si>
  <si>
    <t>3. 전체 평균(year1 ~ year 10) - 중위값 비교</t>
    <phoneticPr fontId="2" type="noConversion"/>
  </si>
  <si>
    <t>순위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</si>
</sst>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41" fontId="0" fillId="0" borderId="1" xfId="1" applyFont="1" applyBorder="1">
      <alignment vertical="center"/>
    </xf>
    <xf numFmtId="0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41" fontId="0" fillId="0" borderId="1" xfId="1" applyFont="1" applyBorder="1" applyAlignme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0" fillId="0" borderId="2" xfId="0" applyBorder="1">
      <alignment vertical="center"/>
    </xf>
    <xf numFmtId="0" fontId="0" fillId="0" borderId="1" xfId="0" quotePrefix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1" fontId="0" fillId="0" borderId="3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41" fontId="0" fillId="0" borderId="2" xfId="1" applyFont="1" applyBorder="1">
      <alignment vertical="center"/>
    </xf>
    <xf numFmtId="0" fontId="0" fillId="3" borderId="4" xfId="0" applyFill="1" applyBorder="1" applyAlignment="1">
      <alignment horizontal="center" vertical="center" wrapText="1"/>
    </xf>
    <xf numFmtId="41" fontId="0" fillId="3" borderId="5" xfId="0" applyNumberFormat="1" applyFill="1" applyBorder="1">
      <alignment vertical="center"/>
    </xf>
    <xf numFmtId="41" fontId="0" fillId="3" borderId="6" xfId="0" applyNumberFormat="1" applyFill="1" applyBorder="1">
      <alignment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4" fillId="0" borderId="0" xfId="0" quotePrefix="1" applyFont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8F267-1451-4955-AFC0-FD520F4CF301}">
  <dimension ref="B2:E20"/>
  <sheetViews>
    <sheetView workbookViewId="0">
      <selection activeCell="D15" sqref="D15"/>
    </sheetView>
  </sheetViews>
  <sheetFormatPr defaultRowHeight="17" x14ac:dyDescent="0.45"/>
  <cols>
    <col min="1" max="1" width="3.08203125" customWidth="1"/>
    <col min="2" max="2" width="7.75" customWidth="1"/>
    <col min="3" max="3" width="11.6640625" bestFit="1" customWidth="1"/>
    <col min="5" max="5" width="11.6640625" bestFit="1" customWidth="1"/>
  </cols>
  <sheetData>
    <row r="2" spans="2:5" ht="17.5" x14ac:dyDescent="0.45">
      <c r="B2" s="24" t="s">
        <v>137</v>
      </c>
    </row>
    <row r="4" spans="2:5" x14ac:dyDescent="0.45">
      <c r="B4" s="8" t="s">
        <v>135</v>
      </c>
      <c r="E4" t="s">
        <v>136</v>
      </c>
    </row>
    <row r="5" spans="2:5" ht="9" customHeight="1" x14ac:dyDescent="0.45"/>
    <row r="6" spans="2:5" x14ac:dyDescent="0.45">
      <c r="B6" s="25" t="s">
        <v>131</v>
      </c>
      <c r="C6" s="25"/>
      <c r="D6" s="25" t="s">
        <v>132</v>
      </c>
      <c r="E6" s="25"/>
    </row>
    <row r="7" spans="2:5" x14ac:dyDescent="0.45">
      <c r="B7" s="3" t="s">
        <v>133</v>
      </c>
      <c r="C7" s="3" t="s">
        <v>134</v>
      </c>
      <c r="D7" s="3" t="s">
        <v>133</v>
      </c>
      <c r="E7" s="3" t="s">
        <v>134</v>
      </c>
    </row>
    <row r="8" spans="2:5" x14ac:dyDescent="0.45">
      <c r="B8" s="4">
        <v>24</v>
      </c>
      <c r="C8" s="6">
        <f>AVERAGE(말레이시아!Q5:Q28)</f>
        <v>14442918.875</v>
      </c>
      <c r="D8" s="4">
        <v>9</v>
      </c>
      <c r="E8" s="6">
        <f>AVERAGE(헝가리!S5:S13)</f>
        <v>16216859.932098767</v>
      </c>
    </row>
    <row r="10" spans="2:5" x14ac:dyDescent="0.45">
      <c r="B10" s="8" t="s">
        <v>138</v>
      </c>
    </row>
    <row r="11" spans="2:5" ht="9.5" customHeight="1" x14ac:dyDescent="0.45"/>
    <row r="12" spans="2:5" x14ac:dyDescent="0.45">
      <c r="B12" s="25" t="s">
        <v>131</v>
      </c>
      <c r="C12" s="25"/>
      <c r="D12" s="25" t="s">
        <v>132</v>
      </c>
      <c r="E12" s="25"/>
    </row>
    <row r="13" spans="2:5" x14ac:dyDescent="0.45">
      <c r="B13" s="3" t="s">
        <v>133</v>
      </c>
      <c r="C13" s="3" t="s">
        <v>134</v>
      </c>
      <c r="D13" s="3" t="s">
        <v>133</v>
      </c>
      <c r="E13" s="3" t="s">
        <v>134</v>
      </c>
    </row>
    <row r="14" spans="2:5" x14ac:dyDescent="0.45">
      <c r="B14" s="4">
        <v>22</v>
      </c>
      <c r="C14" s="6">
        <f>AVERAGE(말레이시아!Q6:Q27)</f>
        <v>14218336.5</v>
      </c>
      <c r="D14" s="4">
        <v>7</v>
      </c>
      <c r="E14" s="6">
        <f>AVERAGE(헝가리!S6:S12)</f>
        <v>16121855.626984125</v>
      </c>
    </row>
    <row r="16" spans="2:5" x14ac:dyDescent="0.45">
      <c r="B16" s="8" t="s">
        <v>139</v>
      </c>
    </row>
    <row r="17" spans="2:5" ht="10" customHeight="1" x14ac:dyDescent="0.45"/>
    <row r="18" spans="2:5" x14ac:dyDescent="0.45">
      <c r="B18" s="25" t="s">
        <v>131</v>
      </c>
      <c r="C18" s="25"/>
      <c r="D18" s="25" t="s">
        <v>132</v>
      </c>
      <c r="E18" s="25"/>
    </row>
    <row r="19" spans="2:5" x14ac:dyDescent="0.45">
      <c r="B19" s="3" t="s">
        <v>140</v>
      </c>
      <c r="C19" s="3" t="s">
        <v>134</v>
      </c>
      <c r="D19" s="22" t="s">
        <v>140</v>
      </c>
      <c r="E19" s="3" t="s">
        <v>134</v>
      </c>
    </row>
    <row r="20" spans="2:5" x14ac:dyDescent="0.45">
      <c r="B20" s="4">
        <v>13</v>
      </c>
      <c r="C20" s="6">
        <f>말레이시아!Q17</f>
        <v>12825000</v>
      </c>
      <c r="D20" s="4">
        <v>5</v>
      </c>
      <c r="E20" s="6">
        <f>헝가리!S9</f>
        <v>15277238.888888888</v>
      </c>
    </row>
  </sheetData>
  <mergeCells count="6">
    <mergeCell ref="B6:C6"/>
    <mergeCell ref="D6:E6"/>
    <mergeCell ref="B12:C12"/>
    <mergeCell ref="D12:E12"/>
    <mergeCell ref="B18:C18"/>
    <mergeCell ref="D18:E18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06E21-73D1-47C5-A6D6-6ECA1A25E064}">
  <dimension ref="B2:T30"/>
  <sheetViews>
    <sheetView showGridLines="0" tabSelected="1" topLeftCell="E13" workbookViewId="0">
      <selection activeCell="B2" sqref="B2:T30"/>
    </sheetView>
  </sheetViews>
  <sheetFormatPr defaultRowHeight="17" x14ac:dyDescent="0.45"/>
  <cols>
    <col min="1" max="2" width="3.83203125" customWidth="1"/>
    <col min="3" max="3" width="21.9140625" bestFit="1" customWidth="1"/>
    <col min="4" max="4" width="12.33203125" bestFit="1" customWidth="1"/>
    <col min="9" max="10" width="9.08203125" bestFit="1" customWidth="1"/>
    <col min="14" max="14" width="9.08203125" bestFit="1" customWidth="1"/>
    <col min="16" max="16" width="9.83203125" bestFit="1" customWidth="1"/>
    <col min="17" max="17" width="14" bestFit="1" customWidth="1"/>
    <col min="18" max="18" width="11.75" bestFit="1" customWidth="1"/>
    <col min="19" max="19" width="13.08203125" bestFit="1" customWidth="1"/>
  </cols>
  <sheetData>
    <row r="2" spans="2:20" ht="21" x14ac:dyDescent="0.45">
      <c r="B2" s="9" t="s">
        <v>55</v>
      </c>
      <c r="C2" s="9"/>
    </row>
    <row r="3" spans="2:20" ht="17.5" thickBot="1" x14ac:dyDescent="0.5">
      <c r="T3">
        <v>285</v>
      </c>
    </row>
    <row r="4" spans="2:20" ht="34" x14ac:dyDescent="0.45">
      <c r="B4" s="2" t="s">
        <v>56</v>
      </c>
      <c r="C4" s="10" t="s">
        <v>0</v>
      </c>
      <c r="D4" s="19" t="s">
        <v>86</v>
      </c>
      <c r="E4" s="2" t="s">
        <v>3</v>
      </c>
      <c r="F4" s="3" t="s">
        <v>32</v>
      </c>
      <c r="G4" s="3" t="s">
        <v>33</v>
      </c>
      <c r="H4" s="3" t="s">
        <v>34</v>
      </c>
      <c r="I4" s="3" t="s">
        <v>35</v>
      </c>
      <c r="J4" s="3" t="s">
        <v>36</v>
      </c>
      <c r="K4" s="3" t="s">
        <v>37</v>
      </c>
      <c r="L4" s="3" t="s">
        <v>38</v>
      </c>
      <c r="M4" s="3" t="s">
        <v>39</v>
      </c>
      <c r="N4" s="3" t="s">
        <v>40</v>
      </c>
      <c r="O4" s="3" t="s">
        <v>41</v>
      </c>
      <c r="P4" s="12" t="s">
        <v>52</v>
      </c>
      <c r="Q4" s="16" t="s">
        <v>54</v>
      </c>
      <c r="R4" s="14" t="s">
        <v>42</v>
      </c>
      <c r="S4" s="3" t="s">
        <v>43</v>
      </c>
      <c r="T4" s="3" t="s">
        <v>44</v>
      </c>
    </row>
    <row r="5" spans="2:20" x14ac:dyDescent="0.45">
      <c r="B5" s="11" t="s">
        <v>57</v>
      </c>
      <c r="C5" s="10" t="s">
        <v>83</v>
      </c>
      <c r="D5" s="11" t="s">
        <v>2</v>
      </c>
      <c r="E5" s="2" t="s">
        <v>4</v>
      </c>
      <c r="F5" s="4">
        <v>12000</v>
      </c>
      <c r="G5" s="4">
        <v>12000</v>
      </c>
      <c r="H5" s="4">
        <v>15000</v>
      </c>
      <c r="I5" s="4">
        <v>15000</v>
      </c>
      <c r="J5" s="4">
        <v>18000</v>
      </c>
      <c r="K5" s="4">
        <v>18000</v>
      </c>
      <c r="L5" s="4">
        <v>21000</v>
      </c>
      <c r="M5" s="4">
        <v>21000</v>
      </c>
      <c r="N5" s="4">
        <v>21000</v>
      </c>
      <c r="O5" s="4">
        <v>24000</v>
      </c>
      <c r="P5" s="13">
        <f t="shared" ref="P5:P28" si="0">AVERAGE(F5:O5)</f>
        <v>17700</v>
      </c>
      <c r="Q5" s="17">
        <f>P5*$T$3</f>
        <v>5044500</v>
      </c>
      <c r="R5" s="15" t="s">
        <v>84</v>
      </c>
      <c r="S5" s="7"/>
      <c r="T5" s="7"/>
    </row>
    <row r="6" spans="2:20" x14ac:dyDescent="0.45">
      <c r="B6" s="11" t="s">
        <v>59</v>
      </c>
      <c r="C6" s="10" t="s">
        <v>1</v>
      </c>
      <c r="D6" s="11" t="s">
        <v>2</v>
      </c>
      <c r="E6" s="2" t="s">
        <v>4</v>
      </c>
      <c r="F6" s="4">
        <v>15630</v>
      </c>
      <c r="G6" s="4">
        <v>16260</v>
      </c>
      <c r="H6" s="4">
        <v>17820</v>
      </c>
      <c r="I6" s="4">
        <v>18450</v>
      </c>
      <c r="J6" s="4">
        <v>19440</v>
      </c>
      <c r="K6" s="4">
        <v>20820</v>
      </c>
      <c r="L6" s="4">
        <v>23400</v>
      </c>
      <c r="M6" s="4">
        <v>24030</v>
      </c>
      <c r="N6" s="4">
        <v>25650</v>
      </c>
      <c r="O6" s="4">
        <v>29250</v>
      </c>
      <c r="P6" s="13">
        <f t="shared" si="0"/>
        <v>21075</v>
      </c>
      <c r="Q6" s="17">
        <f>P6*$T$3</f>
        <v>6006375</v>
      </c>
      <c r="R6" s="15">
        <v>29650</v>
      </c>
      <c r="S6" s="7" t="s">
        <v>51</v>
      </c>
      <c r="T6" s="7"/>
    </row>
    <row r="7" spans="2:20" x14ac:dyDescent="0.45">
      <c r="B7" s="11" t="s">
        <v>60</v>
      </c>
      <c r="C7" s="10" t="s">
        <v>5</v>
      </c>
      <c r="D7" s="11" t="s">
        <v>2</v>
      </c>
      <c r="E7" s="2" t="s">
        <v>4</v>
      </c>
      <c r="F7" s="4">
        <v>18540</v>
      </c>
      <c r="G7" s="4">
        <v>19830</v>
      </c>
      <c r="H7" s="4">
        <v>21030</v>
      </c>
      <c r="I7" s="4">
        <v>21480</v>
      </c>
      <c r="J7" s="4">
        <v>22380</v>
      </c>
      <c r="K7" s="4">
        <v>23670</v>
      </c>
      <c r="L7" s="4">
        <v>24870</v>
      </c>
      <c r="M7" s="4">
        <v>25980</v>
      </c>
      <c r="N7" s="4">
        <v>27180</v>
      </c>
      <c r="O7" s="4">
        <v>27180</v>
      </c>
      <c r="P7" s="13">
        <f t="shared" si="0"/>
        <v>23214</v>
      </c>
      <c r="Q7" s="17">
        <f t="shared" ref="Q7:Q28" si="1">P7*$T$3</f>
        <v>6615990</v>
      </c>
      <c r="R7" s="15" t="s">
        <v>50</v>
      </c>
      <c r="S7" s="4"/>
      <c r="T7" s="4"/>
    </row>
    <row r="8" spans="2:20" x14ac:dyDescent="0.45">
      <c r="B8" s="11" t="s">
        <v>61</v>
      </c>
      <c r="C8" s="10" t="s">
        <v>6</v>
      </c>
      <c r="D8" s="11" t="s">
        <v>2</v>
      </c>
      <c r="E8" s="2" t="s">
        <v>4</v>
      </c>
      <c r="F8" s="4">
        <v>24594</v>
      </c>
      <c r="G8" s="4">
        <v>24594</v>
      </c>
      <c r="H8" s="4">
        <v>24594</v>
      </c>
      <c r="I8" s="4">
        <v>24654</v>
      </c>
      <c r="J8" s="4">
        <v>24654</v>
      </c>
      <c r="K8" s="4">
        <v>24654</v>
      </c>
      <c r="L8" s="4">
        <v>32442</v>
      </c>
      <c r="M8" s="4">
        <v>32442</v>
      </c>
      <c r="N8" s="4">
        <v>32442</v>
      </c>
      <c r="O8" s="4">
        <v>38226</v>
      </c>
      <c r="P8" s="13">
        <f t="shared" si="0"/>
        <v>28329.599999999999</v>
      </c>
      <c r="Q8" s="17">
        <f t="shared" si="1"/>
        <v>8073936</v>
      </c>
      <c r="R8" s="15" t="s">
        <v>48</v>
      </c>
      <c r="S8" s="4" t="s">
        <v>49</v>
      </c>
      <c r="T8" s="4"/>
    </row>
    <row r="9" spans="2:20" x14ac:dyDescent="0.45">
      <c r="B9" s="11" t="s">
        <v>62</v>
      </c>
      <c r="C9" s="10" t="s">
        <v>81</v>
      </c>
      <c r="D9" s="11" t="s">
        <v>2</v>
      </c>
      <c r="E9" s="2" t="s">
        <v>4</v>
      </c>
      <c r="F9" s="4">
        <f>5880*3</f>
        <v>17640</v>
      </c>
      <c r="G9" s="4">
        <f>6600*3</f>
        <v>19800</v>
      </c>
      <c r="H9" s="4">
        <f>7370*3</f>
        <v>22110</v>
      </c>
      <c r="I9" s="4">
        <f>8080*3</f>
        <v>24240</v>
      </c>
      <c r="J9" s="4">
        <f>8800*3</f>
        <v>26400</v>
      </c>
      <c r="K9" s="4">
        <f>9570*3</f>
        <v>28710</v>
      </c>
      <c r="L9" s="4">
        <f>11160*3</f>
        <v>33480</v>
      </c>
      <c r="M9" s="4">
        <f>11600*3</f>
        <v>34800</v>
      </c>
      <c r="N9" s="4">
        <f>13360*3</f>
        <v>40080</v>
      </c>
      <c r="O9" s="4">
        <f>14080*3</f>
        <v>42240</v>
      </c>
      <c r="P9" s="13">
        <f t="shared" si="0"/>
        <v>28950</v>
      </c>
      <c r="Q9" s="17">
        <f>P9*$T$3</f>
        <v>8250750</v>
      </c>
      <c r="R9" s="15">
        <f>14790*3</f>
        <v>44370</v>
      </c>
      <c r="S9" s="7"/>
      <c r="T9" s="7"/>
    </row>
    <row r="10" spans="2:20" x14ac:dyDescent="0.45">
      <c r="B10" s="11" t="s">
        <v>63</v>
      </c>
      <c r="C10" s="10" t="s">
        <v>8</v>
      </c>
      <c r="D10" s="11" t="s">
        <v>30</v>
      </c>
      <c r="E10" s="2" t="s">
        <v>31</v>
      </c>
      <c r="F10" s="4">
        <v>28000</v>
      </c>
      <c r="G10" s="4">
        <v>28000</v>
      </c>
      <c r="H10" s="4">
        <v>28000</v>
      </c>
      <c r="I10" s="4">
        <v>30000</v>
      </c>
      <c r="J10" s="4">
        <v>30000</v>
      </c>
      <c r="K10" s="4">
        <v>30000</v>
      </c>
      <c r="L10" s="4">
        <v>34000</v>
      </c>
      <c r="M10" s="4">
        <v>34000</v>
      </c>
      <c r="N10" s="4">
        <v>39000</v>
      </c>
      <c r="O10" s="4">
        <v>39000</v>
      </c>
      <c r="P10" s="13">
        <f t="shared" si="0"/>
        <v>32000</v>
      </c>
      <c r="Q10" s="17">
        <f t="shared" si="1"/>
        <v>9120000</v>
      </c>
      <c r="R10" s="15">
        <v>39000</v>
      </c>
      <c r="S10" s="4">
        <v>0</v>
      </c>
      <c r="T10" s="4">
        <v>0</v>
      </c>
    </row>
    <row r="11" spans="2:20" x14ac:dyDescent="0.45">
      <c r="B11" s="11" t="s">
        <v>64</v>
      </c>
      <c r="C11" s="10" t="s">
        <v>9</v>
      </c>
      <c r="D11" s="11" t="s">
        <v>2</v>
      </c>
      <c r="E11" s="2" t="s">
        <v>4</v>
      </c>
      <c r="F11" s="4">
        <v>21645</v>
      </c>
      <c r="G11" s="4">
        <v>23365</v>
      </c>
      <c r="H11" s="4">
        <v>25905</v>
      </c>
      <c r="I11" s="4">
        <v>27495</v>
      </c>
      <c r="J11" s="4">
        <v>30840</v>
      </c>
      <c r="K11" s="4">
        <v>33420</v>
      </c>
      <c r="L11" s="4">
        <v>38580</v>
      </c>
      <c r="M11" s="4">
        <v>40320</v>
      </c>
      <c r="N11" s="4">
        <v>41910</v>
      </c>
      <c r="O11" s="4">
        <v>44835</v>
      </c>
      <c r="P11" s="13">
        <f t="shared" si="0"/>
        <v>32831.5</v>
      </c>
      <c r="Q11" s="17">
        <f t="shared" si="1"/>
        <v>9356977.5</v>
      </c>
      <c r="R11" s="15">
        <v>44835</v>
      </c>
      <c r="S11" s="4">
        <v>0</v>
      </c>
      <c r="T11" s="4">
        <v>0</v>
      </c>
    </row>
    <row r="12" spans="2:20" x14ac:dyDescent="0.45">
      <c r="B12" s="11" t="s">
        <v>65</v>
      </c>
      <c r="C12" s="10" t="s">
        <v>7</v>
      </c>
      <c r="D12" s="11" t="s">
        <v>2</v>
      </c>
      <c r="E12" s="2" t="s">
        <v>4</v>
      </c>
      <c r="F12" s="4">
        <v>20190</v>
      </c>
      <c r="G12" s="4">
        <v>24420</v>
      </c>
      <c r="H12" s="4">
        <v>28230</v>
      </c>
      <c r="I12" s="4">
        <v>28950</v>
      </c>
      <c r="J12" s="4">
        <v>30690</v>
      </c>
      <c r="K12" s="4">
        <v>34920</v>
      </c>
      <c r="L12" s="4">
        <v>40230</v>
      </c>
      <c r="M12" s="4">
        <v>40230</v>
      </c>
      <c r="N12" s="4">
        <v>46260</v>
      </c>
      <c r="O12" s="4">
        <v>49290</v>
      </c>
      <c r="P12" s="13">
        <f t="shared" si="0"/>
        <v>34341</v>
      </c>
      <c r="Q12" s="17">
        <f t="shared" si="1"/>
        <v>9787185</v>
      </c>
      <c r="R12" s="15" t="s">
        <v>47</v>
      </c>
      <c r="S12" s="7" t="s">
        <v>46</v>
      </c>
      <c r="T12" s="7"/>
    </row>
    <row r="13" spans="2:20" x14ac:dyDescent="0.45">
      <c r="B13" s="11" t="s">
        <v>66</v>
      </c>
      <c r="C13" s="10" t="s">
        <v>11</v>
      </c>
      <c r="D13" s="11" t="s">
        <v>2</v>
      </c>
      <c r="E13" s="2" t="s">
        <v>4</v>
      </c>
      <c r="F13" s="4">
        <v>30625</v>
      </c>
      <c r="G13" s="4">
        <v>30625</v>
      </c>
      <c r="H13" s="4">
        <v>30625</v>
      </c>
      <c r="I13" s="4">
        <v>37810</v>
      </c>
      <c r="J13" s="4">
        <v>37810</v>
      </c>
      <c r="K13" s="4">
        <v>37810</v>
      </c>
      <c r="L13" s="4">
        <v>42850</v>
      </c>
      <c r="M13" s="4">
        <v>42850</v>
      </c>
      <c r="N13" s="4">
        <v>42850</v>
      </c>
      <c r="O13" s="4">
        <v>47875</v>
      </c>
      <c r="P13" s="13">
        <f t="shared" si="0"/>
        <v>38173</v>
      </c>
      <c r="Q13" s="17">
        <f t="shared" si="1"/>
        <v>10879305</v>
      </c>
      <c r="R13" s="15">
        <v>47875</v>
      </c>
      <c r="S13" s="4">
        <v>0</v>
      </c>
      <c r="T13" s="4">
        <v>0</v>
      </c>
    </row>
    <row r="14" spans="2:20" x14ac:dyDescent="0.45">
      <c r="B14" s="11" t="s">
        <v>67</v>
      </c>
      <c r="C14" s="10" t="s">
        <v>12</v>
      </c>
      <c r="D14" s="11" t="s">
        <v>2</v>
      </c>
      <c r="E14" s="2" t="s">
        <v>4</v>
      </c>
      <c r="F14" s="4">
        <v>35241</v>
      </c>
      <c r="G14" s="4">
        <v>35241</v>
      </c>
      <c r="H14" s="4">
        <v>35241</v>
      </c>
      <c r="I14" s="4">
        <v>39159</v>
      </c>
      <c r="J14" s="4">
        <v>39159</v>
      </c>
      <c r="K14" s="4">
        <v>39159</v>
      </c>
      <c r="L14" s="4">
        <v>46989</v>
      </c>
      <c r="M14" s="4">
        <v>46989</v>
      </c>
      <c r="N14" s="4">
        <v>50904</v>
      </c>
      <c r="O14" s="4">
        <v>50904</v>
      </c>
      <c r="P14" s="13">
        <f t="shared" si="0"/>
        <v>41898.6</v>
      </c>
      <c r="Q14" s="17">
        <f t="shared" si="1"/>
        <v>11941101</v>
      </c>
      <c r="R14" s="15">
        <v>50904</v>
      </c>
      <c r="S14" s="4">
        <v>25000</v>
      </c>
      <c r="T14" s="4">
        <v>25000</v>
      </c>
    </row>
    <row r="15" spans="2:20" x14ac:dyDescent="0.45">
      <c r="B15" s="11" t="s">
        <v>68</v>
      </c>
      <c r="C15" s="10" t="s">
        <v>15</v>
      </c>
      <c r="D15" s="11" t="s">
        <v>2</v>
      </c>
      <c r="E15" s="2" t="s">
        <v>4</v>
      </c>
      <c r="F15" s="4">
        <v>30000</v>
      </c>
      <c r="G15" s="4">
        <v>30000</v>
      </c>
      <c r="H15" s="4">
        <v>35000</v>
      </c>
      <c r="I15" s="4">
        <v>39000</v>
      </c>
      <c r="J15" s="4">
        <v>44000</v>
      </c>
      <c r="K15" s="4">
        <v>49000</v>
      </c>
      <c r="L15" s="4">
        <v>54000</v>
      </c>
      <c r="M15" s="4">
        <v>54000</v>
      </c>
      <c r="N15" s="4">
        <v>54000</v>
      </c>
      <c r="O15" s="4">
        <v>60000</v>
      </c>
      <c r="P15" s="13">
        <f t="shared" si="0"/>
        <v>44900</v>
      </c>
      <c r="Q15" s="17">
        <f t="shared" si="1"/>
        <v>12796500</v>
      </c>
      <c r="R15" s="15">
        <v>60000</v>
      </c>
      <c r="S15" s="4">
        <v>0</v>
      </c>
      <c r="T15" s="4">
        <v>0</v>
      </c>
    </row>
    <row r="16" spans="2:20" x14ac:dyDescent="0.45">
      <c r="B16" s="11" t="s">
        <v>69</v>
      </c>
      <c r="C16" s="10" t="s">
        <v>16</v>
      </c>
      <c r="D16" s="11" t="s">
        <v>2</v>
      </c>
      <c r="E16" s="2" t="s">
        <v>4</v>
      </c>
      <c r="F16" s="4">
        <v>30000</v>
      </c>
      <c r="G16" s="4">
        <v>30000</v>
      </c>
      <c r="H16" s="4">
        <v>35000</v>
      </c>
      <c r="I16" s="4">
        <v>39000</v>
      </c>
      <c r="J16" s="4">
        <v>44000</v>
      </c>
      <c r="K16" s="4">
        <v>49000</v>
      </c>
      <c r="L16" s="4">
        <v>54000</v>
      </c>
      <c r="M16" s="4">
        <v>54000</v>
      </c>
      <c r="N16" s="4">
        <v>54000</v>
      </c>
      <c r="O16" s="4">
        <v>60000</v>
      </c>
      <c r="P16" s="13">
        <f t="shared" si="0"/>
        <v>44900</v>
      </c>
      <c r="Q16" s="17">
        <f t="shared" si="1"/>
        <v>12796500</v>
      </c>
      <c r="R16" s="15">
        <v>60000</v>
      </c>
      <c r="S16" s="4">
        <v>60000</v>
      </c>
      <c r="T16" s="4">
        <v>60000</v>
      </c>
    </row>
    <row r="17" spans="2:20" x14ac:dyDescent="0.45">
      <c r="B17" s="11" t="s">
        <v>70</v>
      </c>
      <c r="C17" s="10" t="s">
        <v>14</v>
      </c>
      <c r="D17" s="11" t="s">
        <v>2</v>
      </c>
      <c r="E17" s="2" t="s">
        <v>27</v>
      </c>
      <c r="F17" s="4">
        <v>38000</v>
      </c>
      <c r="G17" s="4">
        <v>38000</v>
      </c>
      <c r="H17" s="4">
        <v>38000</v>
      </c>
      <c r="I17" s="4">
        <v>38000</v>
      </c>
      <c r="J17" s="4">
        <v>38000</v>
      </c>
      <c r="K17" s="4">
        <v>48000</v>
      </c>
      <c r="L17" s="4">
        <v>48000</v>
      </c>
      <c r="M17" s="4">
        <v>48000</v>
      </c>
      <c r="N17" s="4">
        <v>58000</v>
      </c>
      <c r="O17" s="4">
        <v>58000</v>
      </c>
      <c r="P17" s="13">
        <f t="shared" si="0"/>
        <v>45000</v>
      </c>
      <c r="Q17" s="17">
        <f t="shared" si="1"/>
        <v>12825000</v>
      </c>
      <c r="R17" s="15">
        <v>58000</v>
      </c>
      <c r="S17" s="4">
        <v>58000</v>
      </c>
      <c r="T17" s="4">
        <v>0</v>
      </c>
    </row>
    <row r="18" spans="2:20" x14ac:dyDescent="0.45">
      <c r="B18" s="11" t="s">
        <v>71</v>
      </c>
      <c r="C18" s="10" t="s">
        <v>13</v>
      </c>
      <c r="D18" s="11" t="s">
        <v>2</v>
      </c>
      <c r="E18" s="2" t="s">
        <v>4</v>
      </c>
      <c r="F18" s="4">
        <v>40560</v>
      </c>
      <c r="G18" s="4">
        <v>40560</v>
      </c>
      <c r="H18" s="4">
        <v>44070</v>
      </c>
      <c r="I18" s="4">
        <v>44070</v>
      </c>
      <c r="J18" s="4">
        <v>44070</v>
      </c>
      <c r="K18" s="4">
        <v>44070</v>
      </c>
      <c r="L18" s="4">
        <v>44070</v>
      </c>
      <c r="M18" s="4">
        <v>47400</v>
      </c>
      <c r="N18" s="4">
        <v>51780</v>
      </c>
      <c r="O18" s="4">
        <v>56160</v>
      </c>
      <c r="P18" s="13">
        <f t="shared" si="0"/>
        <v>45681</v>
      </c>
      <c r="Q18" s="17">
        <f t="shared" si="1"/>
        <v>13019085</v>
      </c>
      <c r="R18" s="15">
        <v>60570</v>
      </c>
      <c r="S18" s="4">
        <v>60570</v>
      </c>
      <c r="T18" s="4">
        <v>60570</v>
      </c>
    </row>
    <row r="19" spans="2:20" x14ac:dyDescent="0.45">
      <c r="B19" s="11" t="s">
        <v>72</v>
      </c>
      <c r="C19" s="10" t="s">
        <v>17</v>
      </c>
      <c r="D19" s="11" t="s">
        <v>2</v>
      </c>
      <c r="E19" s="2" t="s">
        <v>4</v>
      </c>
      <c r="F19" s="4">
        <v>15000</v>
      </c>
      <c r="G19" s="4">
        <v>18000</v>
      </c>
      <c r="H19" s="4">
        <v>48000</v>
      </c>
      <c r="I19" s="4">
        <v>48000</v>
      </c>
      <c r="J19" s="4">
        <v>48000</v>
      </c>
      <c r="K19" s="4">
        <v>48000</v>
      </c>
      <c r="L19" s="4">
        <v>65000</v>
      </c>
      <c r="M19" s="4">
        <v>65000</v>
      </c>
      <c r="N19" s="4">
        <v>65000</v>
      </c>
      <c r="O19" s="4">
        <v>70000</v>
      </c>
      <c r="P19" s="13">
        <f t="shared" si="0"/>
        <v>49000</v>
      </c>
      <c r="Q19" s="17">
        <f t="shared" si="1"/>
        <v>13965000</v>
      </c>
      <c r="R19" s="15">
        <v>70000</v>
      </c>
      <c r="S19" s="4">
        <v>80000</v>
      </c>
      <c r="T19" s="4">
        <v>80000</v>
      </c>
    </row>
    <row r="20" spans="2:20" x14ac:dyDescent="0.45">
      <c r="B20" s="11" t="s">
        <v>73</v>
      </c>
      <c r="C20" s="10" t="s">
        <v>20</v>
      </c>
      <c r="D20" s="11" t="s">
        <v>2</v>
      </c>
      <c r="E20" s="2" t="s">
        <v>28</v>
      </c>
      <c r="F20" s="4">
        <v>37200</v>
      </c>
      <c r="G20" s="4">
        <v>42000</v>
      </c>
      <c r="H20" s="4">
        <v>46600</v>
      </c>
      <c r="I20" s="4">
        <v>51300</v>
      </c>
      <c r="J20" s="4">
        <v>56000</v>
      </c>
      <c r="K20" s="4">
        <v>60800</v>
      </c>
      <c r="L20" s="4">
        <v>65500</v>
      </c>
      <c r="M20" s="4">
        <v>70200</v>
      </c>
      <c r="N20" s="4">
        <v>75000</v>
      </c>
      <c r="O20" s="4">
        <v>75000</v>
      </c>
      <c r="P20" s="13">
        <f t="shared" si="0"/>
        <v>57960</v>
      </c>
      <c r="Q20" s="17">
        <f t="shared" si="1"/>
        <v>16518600</v>
      </c>
      <c r="R20" s="15">
        <v>75000</v>
      </c>
      <c r="S20" s="4">
        <v>75000</v>
      </c>
      <c r="T20" s="4">
        <v>0</v>
      </c>
    </row>
    <row r="21" spans="2:20" x14ac:dyDescent="0.45">
      <c r="B21" s="11" t="s">
        <v>74</v>
      </c>
      <c r="C21" s="10" t="s">
        <v>18</v>
      </c>
      <c r="D21" s="11" t="s">
        <v>2</v>
      </c>
      <c r="E21" s="2" t="s">
        <v>4</v>
      </c>
      <c r="F21" s="4">
        <v>49800</v>
      </c>
      <c r="G21" s="4">
        <v>49800</v>
      </c>
      <c r="H21" s="4">
        <v>56760</v>
      </c>
      <c r="I21" s="4">
        <v>56760</v>
      </c>
      <c r="J21" s="4">
        <v>57540</v>
      </c>
      <c r="K21" s="4">
        <v>57540</v>
      </c>
      <c r="L21" s="4">
        <v>68550</v>
      </c>
      <c r="M21" s="4">
        <v>68550</v>
      </c>
      <c r="N21" s="4">
        <v>68550</v>
      </c>
      <c r="O21" s="4">
        <v>74040</v>
      </c>
      <c r="P21" s="13">
        <f t="shared" si="0"/>
        <v>60789</v>
      </c>
      <c r="Q21" s="17">
        <f t="shared" si="1"/>
        <v>17324865</v>
      </c>
      <c r="R21" s="15">
        <v>74040</v>
      </c>
      <c r="S21" s="4">
        <v>81750</v>
      </c>
      <c r="T21" s="4">
        <v>81750</v>
      </c>
    </row>
    <row r="22" spans="2:20" x14ac:dyDescent="0.45">
      <c r="B22" s="11" t="s">
        <v>75</v>
      </c>
      <c r="C22" s="10" t="s">
        <v>19</v>
      </c>
      <c r="D22" s="11" t="s">
        <v>2</v>
      </c>
      <c r="E22" s="2" t="s">
        <v>4</v>
      </c>
      <c r="F22" s="4">
        <v>53475</v>
      </c>
      <c r="G22" s="4">
        <v>53475</v>
      </c>
      <c r="H22" s="4">
        <v>60258</v>
      </c>
      <c r="I22" s="4">
        <v>60258</v>
      </c>
      <c r="J22" s="4">
        <v>64800</v>
      </c>
      <c r="K22" s="4">
        <v>64800</v>
      </c>
      <c r="L22" s="4">
        <v>73164</v>
      </c>
      <c r="M22" s="4">
        <v>73164</v>
      </c>
      <c r="N22" s="4">
        <v>73164</v>
      </c>
      <c r="O22" s="4">
        <v>82242</v>
      </c>
      <c r="P22" s="13">
        <f t="shared" si="0"/>
        <v>65880</v>
      </c>
      <c r="Q22" s="17">
        <f t="shared" si="1"/>
        <v>18775800</v>
      </c>
      <c r="R22" s="15">
        <v>82242</v>
      </c>
      <c r="S22" s="4">
        <v>87867</v>
      </c>
      <c r="T22" s="4">
        <v>87867</v>
      </c>
    </row>
    <row r="23" spans="2:20" x14ac:dyDescent="0.45">
      <c r="B23" s="11" t="s">
        <v>76</v>
      </c>
      <c r="C23" s="10" t="s">
        <v>21</v>
      </c>
      <c r="D23" s="11" t="s">
        <v>2</v>
      </c>
      <c r="E23" s="2" t="s">
        <v>4</v>
      </c>
      <c r="F23" s="4">
        <v>53316</v>
      </c>
      <c r="G23" s="4">
        <v>60885</v>
      </c>
      <c r="H23" s="4">
        <v>60885</v>
      </c>
      <c r="I23" s="4">
        <v>63705</v>
      </c>
      <c r="J23" s="4">
        <v>65733</v>
      </c>
      <c r="K23" s="4">
        <v>65733</v>
      </c>
      <c r="L23" s="4">
        <v>69828</v>
      </c>
      <c r="M23" s="4">
        <v>78738</v>
      </c>
      <c r="N23" s="4">
        <v>78738</v>
      </c>
      <c r="O23" s="4">
        <v>83586</v>
      </c>
      <c r="P23" s="13">
        <f t="shared" si="0"/>
        <v>68114.7</v>
      </c>
      <c r="Q23" s="17">
        <f t="shared" si="1"/>
        <v>19412689.5</v>
      </c>
      <c r="R23" s="15">
        <v>90465</v>
      </c>
      <c r="S23" s="4">
        <v>93906</v>
      </c>
      <c r="T23" s="4">
        <v>93906</v>
      </c>
    </row>
    <row r="24" spans="2:20" x14ac:dyDescent="0.45">
      <c r="B24" s="11" t="s">
        <v>77</v>
      </c>
      <c r="C24" s="10" t="s">
        <v>24</v>
      </c>
      <c r="D24" s="11" t="s">
        <v>2</v>
      </c>
      <c r="E24" s="2" t="s">
        <v>4</v>
      </c>
      <c r="F24" s="4">
        <v>55170</v>
      </c>
      <c r="G24" s="4">
        <v>72200</v>
      </c>
      <c r="H24" s="4">
        <v>72200</v>
      </c>
      <c r="I24" s="4">
        <v>72200</v>
      </c>
      <c r="J24" s="4">
        <v>72200</v>
      </c>
      <c r="K24" s="4">
        <v>72200</v>
      </c>
      <c r="L24" s="4">
        <v>82310</v>
      </c>
      <c r="M24" s="4">
        <v>82310</v>
      </c>
      <c r="N24" s="4">
        <v>82310</v>
      </c>
      <c r="O24" s="4">
        <v>97300</v>
      </c>
      <c r="P24" s="13">
        <f t="shared" si="0"/>
        <v>76040</v>
      </c>
      <c r="Q24" s="17">
        <f t="shared" si="1"/>
        <v>21671400</v>
      </c>
      <c r="R24" s="15">
        <v>97300</v>
      </c>
      <c r="S24" s="4">
        <v>99970</v>
      </c>
      <c r="T24" s="4">
        <v>99970</v>
      </c>
    </row>
    <row r="25" spans="2:20" x14ac:dyDescent="0.45">
      <c r="B25" s="11" t="s">
        <v>78</v>
      </c>
      <c r="C25" s="10" t="s">
        <v>23</v>
      </c>
      <c r="D25" s="11" t="s">
        <v>2</v>
      </c>
      <c r="E25" s="2" t="s">
        <v>4</v>
      </c>
      <c r="F25" s="4">
        <v>69420</v>
      </c>
      <c r="G25" s="4">
        <v>69420</v>
      </c>
      <c r="H25" s="4">
        <v>73170</v>
      </c>
      <c r="I25" s="4">
        <v>73170</v>
      </c>
      <c r="J25" s="4">
        <v>73170</v>
      </c>
      <c r="K25" s="4">
        <v>73170</v>
      </c>
      <c r="L25" s="4">
        <v>85680</v>
      </c>
      <c r="M25" s="4">
        <v>85680</v>
      </c>
      <c r="N25" s="4">
        <v>85680</v>
      </c>
      <c r="O25" s="4">
        <v>93300</v>
      </c>
      <c r="P25" s="13">
        <f t="shared" si="0"/>
        <v>78186</v>
      </c>
      <c r="Q25" s="17">
        <f t="shared" si="1"/>
        <v>22283010</v>
      </c>
      <c r="R25" s="15">
        <v>93300</v>
      </c>
      <c r="S25" s="4">
        <v>93300</v>
      </c>
      <c r="T25" s="4">
        <v>93300</v>
      </c>
    </row>
    <row r="26" spans="2:20" x14ac:dyDescent="0.45">
      <c r="B26" s="11" t="s">
        <v>79</v>
      </c>
      <c r="C26" s="10" t="s">
        <v>22</v>
      </c>
      <c r="D26" s="11" t="s">
        <v>2</v>
      </c>
      <c r="E26" s="2" t="s">
        <v>4</v>
      </c>
      <c r="F26" s="4">
        <v>71040</v>
      </c>
      <c r="G26" s="4">
        <v>71040</v>
      </c>
      <c r="H26" s="4">
        <v>78840</v>
      </c>
      <c r="I26" s="4">
        <v>78840</v>
      </c>
      <c r="J26" s="4">
        <v>82410</v>
      </c>
      <c r="K26" s="4">
        <v>82410</v>
      </c>
      <c r="L26" s="4">
        <v>90630</v>
      </c>
      <c r="M26" s="4">
        <v>90630</v>
      </c>
      <c r="N26" s="4">
        <v>94920</v>
      </c>
      <c r="O26" s="4">
        <v>97050</v>
      </c>
      <c r="P26" s="13">
        <f t="shared" si="0"/>
        <v>83781</v>
      </c>
      <c r="Q26" s="17">
        <f t="shared" si="1"/>
        <v>23877585</v>
      </c>
      <c r="R26" s="15">
        <v>97050</v>
      </c>
      <c r="S26" s="4">
        <v>98460</v>
      </c>
      <c r="T26" s="4">
        <v>98460</v>
      </c>
    </row>
    <row r="27" spans="2:20" x14ac:dyDescent="0.45">
      <c r="B27" s="11" t="s">
        <v>80</v>
      </c>
      <c r="C27" s="10" t="s">
        <v>26</v>
      </c>
      <c r="D27" s="11" t="s">
        <v>2</v>
      </c>
      <c r="E27" s="2" t="s">
        <v>27</v>
      </c>
      <c r="F27" s="4">
        <v>88580</v>
      </c>
      <c r="G27" s="4">
        <v>88580</v>
      </c>
      <c r="H27" s="4">
        <v>88580</v>
      </c>
      <c r="I27" s="4">
        <v>88580</v>
      </c>
      <c r="J27" s="4">
        <v>88580</v>
      </c>
      <c r="K27" s="4">
        <v>100186</v>
      </c>
      <c r="L27" s="4">
        <v>100186</v>
      </c>
      <c r="M27" s="4">
        <v>100186</v>
      </c>
      <c r="N27" s="4">
        <v>110828</v>
      </c>
      <c r="O27" s="4">
        <v>110828</v>
      </c>
      <c r="P27" s="13">
        <f t="shared" si="0"/>
        <v>96511.4</v>
      </c>
      <c r="Q27" s="17">
        <f t="shared" si="1"/>
        <v>27505749</v>
      </c>
      <c r="R27" s="15">
        <v>110828</v>
      </c>
      <c r="S27" s="4">
        <v>110828</v>
      </c>
      <c r="T27" s="4">
        <v>0</v>
      </c>
    </row>
    <row r="28" spans="2:20" ht="17.5" thickBot="1" x14ac:dyDescent="0.5">
      <c r="B28" s="11" t="s">
        <v>82</v>
      </c>
      <c r="C28" s="10" t="s">
        <v>25</v>
      </c>
      <c r="D28" s="11" t="s">
        <v>2</v>
      </c>
      <c r="E28" s="2" t="s">
        <v>27</v>
      </c>
      <c r="F28" s="4">
        <v>92905</v>
      </c>
      <c r="G28" s="4">
        <v>92905</v>
      </c>
      <c r="H28" s="4">
        <v>92905</v>
      </c>
      <c r="I28" s="4">
        <v>92905</v>
      </c>
      <c r="J28" s="4">
        <v>92905</v>
      </c>
      <c r="K28" s="4">
        <v>104935</v>
      </c>
      <c r="L28" s="4">
        <v>104935</v>
      </c>
      <c r="M28" s="4">
        <v>104935</v>
      </c>
      <c r="N28" s="4">
        <v>115285</v>
      </c>
      <c r="O28" s="4">
        <v>115285</v>
      </c>
      <c r="P28" s="13">
        <f t="shared" si="0"/>
        <v>100990</v>
      </c>
      <c r="Q28" s="18">
        <f t="shared" si="1"/>
        <v>28782150</v>
      </c>
      <c r="R28" s="15">
        <v>115285</v>
      </c>
      <c r="S28" s="4">
        <v>115285</v>
      </c>
      <c r="T28" s="4">
        <v>0</v>
      </c>
    </row>
    <row r="29" spans="2:20" ht="7.5" customHeight="1" x14ac:dyDescent="0.45">
      <c r="D29" s="1"/>
    </row>
    <row r="30" spans="2:20" x14ac:dyDescent="0.45">
      <c r="B30" s="11" t="s">
        <v>85</v>
      </c>
      <c r="C30" s="10" t="s">
        <v>10</v>
      </c>
      <c r="D30" s="11" t="s">
        <v>2</v>
      </c>
      <c r="E30" s="2" t="s">
        <v>29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39900</v>
      </c>
      <c r="M30" s="4">
        <v>39900</v>
      </c>
      <c r="N30" s="4">
        <v>46900</v>
      </c>
      <c r="O30" s="4">
        <v>46900</v>
      </c>
      <c r="P30" s="2" t="s">
        <v>53</v>
      </c>
      <c r="Q30" s="2"/>
      <c r="R30" s="4">
        <v>46900</v>
      </c>
      <c r="S30" s="5" t="s">
        <v>45</v>
      </c>
      <c r="T30" s="4">
        <v>0</v>
      </c>
    </row>
  </sheetData>
  <autoFilter ref="C4:T4" xr:uid="{48356763-6ED4-4794-A8C8-9A8402B6C6EA}">
    <sortState ref="C5:T28">
      <sortCondition ref="P4"/>
    </sortState>
  </autoFilter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0BA27D-BF64-4ED1-A0DA-52776A50ADA7}">
  <dimension ref="B2:V13"/>
  <sheetViews>
    <sheetView showGridLines="0" topLeftCell="J1" workbookViewId="0">
      <selection activeCell="M13" sqref="M13"/>
    </sheetView>
  </sheetViews>
  <sheetFormatPr defaultRowHeight="17" x14ac:dyDescent="0.45"/>
  <cols>
    <col min="1" max="1" width="2.6640625" customWidth="1"/>
    <col min="2" max="2" width="4.83203125" bestFit="1" customWidth="1"/>
    <col min="3" max="3" width="12.6640625" bestFit="1" customWidth="1"/>
    <col min="4" max="4" width="8.5" bestFit="1" customWidth="1"/>
    <col min="5" max="5" width="4.83203125" bestFit="1" customWidth="1"/>
    <col min="6" max="17" width="10.58203125" bestFit="1" customWidth="1"/>
    <col min="18" max="18" width="10.58203125" customWidth="1"/>
    <col min="19" max="19" width="14.25" bestFit="1" customWidth="1"/>
    <col min="20" max="20" width="14.9140625" bestFit="1" customWidth="1"/>
    <col min="21" max="21" width="11.33203125" bestFit="1" customWidth="1"/>
    <col min="22" max="22" width="10.58203125" bestFit="1" customWidth="1"/>
  </cols>
  <sheetData>
    <row r="2" spans="2:22" ht="21" x14ac:dyDescent="0.45">
      <c r="B2" s="9" t="s">
        <v>128</v>
      </c>
      <c r="S2">
        <v>3.91</v>
      </c>
    </row>
    <row r="3" spans="2:22" x14ac:dyDescent="0.45">
      <c r="S3">
        <v>1200</v>
      </c>
    </row>
    <row r="4" spans="2:22" ht="34" x14ac:dyDescent="0.45">
      <c r="B4" s="3" t="s">
        <v>56</v>
      </c>
      <c r="C4" s="3" t="s">
        <v>87</v>
      </c>
      <c r="D4" s="3" t="s">
        <v>88</v>
      </c>
      <c r="E4" s="3" t="s">
        <v>91</v>
      </c>
      <c r="F4" s="3" t="s">
        <v>92</v>
      </c>
      <c r="G4" s="3" t="s">
        <v>93</v>
      </c>
      <c r="H4" s="3" t="s">
        <v>94</v>
      </c>
      <c r="I4" s="3" t="s">
        <v>95</v>
      </c>
      <c r="J4" s="3" t="s">
        <v>96</v>
      </c>
      <c r="K4" s="3" t="s">
        <v>97</v>
      </c>
      <c r="L4" s="3" t="s">
        <v>98</v>
      </c>
      <c r="M4" s="3" t="s">
        <v>99</v>
      </c>
      <c r="N4" s="3" t="s">
        <v>100</v>
      </c>
      <c r="O4" s="3" t="s">
        <v>101</v>
      </c>
      <c r="P4" s="3" t="s">
        <v>102</v>
      </c>
      <c r="Q4" s="3" t="s">
        <v>103</v>
      </c>
      <c r="R4" s="3" t="s">
        <v>52</v>
      </c>
      <c r="S4" s="19" t="s">
        <v>130</v>
      </c>
      <c r="T4" s="3" t="s">
        <v>90</v>
      </c>
      <c r="U4" s="3" t="s">
        <v>89</v>
      </c>
      <c r="V4" s="3" t="s">
        <v>129</v>
      </c>
    </row>
    <row r="5" spans="2:22" x14ac:dyDescent="0.45">
      <c r="B5" s="11" t="s">
        <v>57</v>
      </c>
      <c r="C5" s="3" t="s">
        <v>104</v>
      </c>
      <c r="D5" s="3" t="s">
        <v>27</v>
      </c>
      <c r="E5" s="20" t="s">
        <v>107</v>
      </c>
      <c r="F5" s="4">
        <v>20100</v>
      </c>
      <c r="G5" s="4">
        <v>20100</v>
      </c>
      <c r="H5" s="4">
        <v>20100</v>
      </c>
      <c r="I5" s="4">
        <v>20100</v>
      </c>
      <c r="J5" s="4">
        <v>20100</v>
      </c>
      <c r="K5" s="4">
        <v>22000</v>
      </c>
      <c r="L5" s="4">
        <v>22000</v>
      </c>
      <c r="M5" s="4">
        <v>22000</v>
      </c>
      <c r="N5" s="4">
        <v>23300</v>
      </c>
      <c r="O5" s="4">
        <v>23300</v>
      </c>
      <c r="P5" s="4">
        <v>23900</v>
      </c>
      <c r="Q5" s="4">
        <v>23900</v>
      </c>
      <c r="R5" s="4">
        <f>AVERAGE(F5:O5)</f>
        <v>21310</v>
      </c>
      <c r="S5" s="4">
        <f>R5*$S$3</f>
        <v>25572000</v>
      </c>
      <c r="T5" s="3"/>
      <c r="U5" s="3" t="s">
        <v>105</v>
      </c>
      <c r="V5" s="3" t="s">
        <v>106</v>
      </c>
    </row>
    <row r="6" spans="2:22" x14ac:dyDescent="0.45">
      <c r="B6" s="11" t="s">
        <v>58</v>
      </c>
      <c r="C6" s="3" t="s">
        <v>108</v>
      </c>
      <c r="D6" s="3" t="s">
        <v>4</v>
      </c>
      <c r="E6" s="3" t="s">
        <v>111</v>
      </c>
      <c r="F6" s="4">
        <v>5145000</v>
      </c>
      <c r="G6" s="4">
        <v>5145000</v>
      </c>
      <c r="H6" s="4">
        <v>5967000</v>
      </c>
      <c r="I6" s="4">
        <v>5967000</v>
      </c>
      <c r="J6" s="4">
        <v>5967000</v>
      </c>
      <c r="K6" s="4">
        <v>5967000</v>
      </c>
      <c r="L6" s="4">
        <v>6030000</v>
      </c>
      <c r="M6" s="4">
        <v>6030000</v>
      </c>
      <c r="N6" s="4">
        <v>6030000</v>
      </c>
      <c r="O6" s="4">
        <v>6316000</v>
      </c>
      <c r="P6" s="4">
        <v>6316000</v>
      </c>
      <c r="Q6" s="4">
        <v>6668000</v>
      </c>
      <c r="R6" s="4">
        <f t="shared" ref="R6:R13" si="0">AVERAGE(F6:Q6)</f>
        <v>5962333.333333333</v>
      </c>
      <c r="S6" s="4">
        <f>R6*$S$2</f>
        <v>23312723.333333332</v>
      </c>
      <c r="T6" s="3"/>
      <c r="U6" s="3" t="s">
        <v>109</v>
      </c>
      <c r="V6" s="3" t="s">
        <v>110</v>
      </c>
    </row>
    <row r="7" spans="2:22" x14ac:dyDescent="0.45">
      <c r="B7" s="11" t="s">
        <v>60</v>
      </c>
      <c r="C7" s="3" t="s">
        <v>112</v>
      </c>
      <c r="D7" s="3" t="s">
        <v>4</v>
      </c>
      <c r="E7" s="3" t="s">
        <v>111</v>
      </c>
      <c r="F7" s="4">
        <v>3800000</v>
      </c>
      <c r="G7" s="4">
        <v>3800000</v>
      </c>
      <c r="H7" s="4">
        <v>4400000</v>
      </c>
      <c r="I7" s="4">
        <v>4400000</v>
      </c>
      <c r="J7" s="4">
        <v>4400000</v>
      </c>
      <c r="K7" s="4">
        <v>4400000</v>
      </c>
      <c r="L7" s="4">
        <v>4700000</v>
      </c>
      <c r="M7" s="4">
        <v>4700000</v>
      </c>
      <c r="N7" s="4">
        <v>4700000</v>
      </c>
      <c r="O7" s="4">
        <v>5000000</v>
      </c>
      <c r="P7" s="4">
        <v>5000000</v>
      </c>
      <c r="Q7" s="4">
        <v>5100000</v>
      </c>
      <c r="R7" s="4">
        <f t="shared" si="0"/>
        <v>4533333.333333333</v>
      </c>
      <c r="S7" s="4">
        <f>R7*$S$2</f>
        <v>17725333.333333332</v>
      </c>
      <c r="T7" s="3"/>
      <c r="U7" s="3" t="s">
        <v>113</v>
      </c>
      <c r="V7" s="3"/>
    </row>
    <row r="8" spans="2:22" x14ac:dyDescent="0.45">
      <c r="B8" s="11" t="s">
        <v>61</v>
      </c>
      <c r="C8" s="3" t="s">
        <v>114</v>
      </c>
      <c r="D8" s="3" t="s">
        <v>27</v>
      </c>
      <c r="E8" s="3" t="s">
        <v>111</v>
      </c>
      <c r="F8" s="4">
        <f>3555000+350000</f>
        <v>3905000</v>
      </c>
      <c r="G8" s="4">
        <f t="shared" ref="G8:K8" si="1">3555000+350000</f>
        <v>3905000</v>
      </c>
      <c r="H8" s="4">
        <f t="shared" si="1"/>
        <v>3905000</v>
      </c>
      <c r="I8" s="4">
        <f t="shared" si="1"/>
        <v>3905000</v>
      </c>
      <c r="J8" s="4">
        <f t="shared" si="1"/>
        <v>3905000</v>
      </c>
      <c r="K8" s="4">
        <f t="shared" si="1"/>
        <v>3905000</v>
      </c>
      <c r="L8" s="4">
        <f>3875000+350000</f>
        <v>4225000</v>
      </c>
      <c r="M8" s="4">
        <f>3875000+350000</f>
        <v>4225000</v>
      </c>
      <c r="N8" s="4">
        <f>4085000+350000</f>
        <v>4435000</v>
      </c>
      <c r="O8" s="4">
        <f>4085000+350000</f>
        <v>4435000</v>
      </c>
      <c r="P8" s="4">
        <f>4185000+350000</f>
        <v>4535000</v>
      </c>
      <c r="Q8" s="4">
        <f>4185000+350000</f>
        <v>4535000</v>
      </c>
      <c r="R8" s="4">
        <f t="shared" si="0"/>
        <v>4151666.6666666665</v>
      </c>
      <c r="S8" s="4">
        <f>R8*$S$2</f>
        <v>16233016.666666666</v>
      </c>
      <c r="T8" s="2"/>
      <c r="U8" s="3" t="s">
        <v>113</v>
      </c>
      <c r="V8" s="3" t="s">
        <v>115</v>
      </c>
    </row>
    <row r="9" spans="2:22" x14ac:dyDescent="0.45">
      <c r="B9" s="11" t="s">
        <v>62</v>
      </c>
      <c r="C9" s="3" t="s">
        <v>116</v>
      </c>
      <c r="D9" s="3" t="s">
        <v>4</v>
      </c>
      <c r="E9" s="3" t="s">
        <v>111</v>
      </c>
      <c r="F9" s="4">
        <v>3465000</v>
      </c>
      <c r="G9" s="4">
        <v>3465000</v>
      </c>
      <c r="H9" s="4">
        <v>3860000</v>
      </c>
      <c r="I9" s="4">
        <v>3860000</v>
      </c>
      <c r="J9" s="4">
        <v>3860000</v>
      </c>
      <c r="K9" s="4">
        <v>3860000</v>
      </c>
      <c r="L9" s="4">
        <v>4265000</v>
      </c>
      <c r="M9" s="4">
        <v>4265000</v>
      </c>
      <c r="N9" s="4">
        <v>4265000</v>
      </c>
      <c r="O9" s="21"/>
      <c r="P9" s="21"/>
      <c r="Q9" s="21"/>
      <c r="R9" s="4">
        <f t="shared" si="0"/>
        <v>3907222.222222222</v>
      </c>
      <c r="S9" s="4">
        <f>R9*$S$2</f>
        <v>15277238.888888888</v>
      </c>
      <c r="T9" s="3" t="s">
        <v>117</v>
      </c>
      <c r="U9" s="3" t="s">
        <v>113</v>
      </c>
      <c r="V9" s="3"/>
    </row>
    <row r="10" spans="2:22" x14ac:dyDescent="0.45">
      <c r="B10" s="11" t="s">
        <v>63</v>
      </c>
      <c r="C10" s="3" t="s">
        <v>118</v>
      </c>
      <c r="D10" s="3" t="s">
        <v>4</v>
      </c>
      <c r="E10" s="3" t="s">
        <v>111</v>
      </c>
      <c r="F10" s="4">
        <v>2950000</v>
      </c>
      <c r="G10" s="4">
        <v>2950000</v>
      </c>
      <c r="H10" s="4">
        <v>3290000</v>
      </c>
      <c r="I10" s="4">
        <v>3290000</v>
      </c>
      <c r="J10" s="4">
        <v>3290000</v>
      </c>
      <c r="K10" s="4">
        <v>3290000</v>
      </c>
      <c r="L10" s="21"/>
      <c r="M10" s="21"/>
      <c r="N10" s="21"/>
      <c r="O10" s="21"/>
      <c r="P10" s="21"/>
      <c r="Q10" s="21"/>
      <c r="R10" s="4">
        <f t="shared" si="0"/>
        <v>3176666.6666666665</v>
      </c>
      <c r="S10" s="4">
        <f>R10*$S$2</f>
        <v>12420766.666666666</v>
      </c>
      <c r="T10" s="3"/>
      <c r="U10" s="3" t="s">
        <v>119</v>
      </c>
      <c r="V10" s="3"/>
    </row>
    <row r="11" spans="2:22" x14ac:dyDescent="0.45">
      <c r="B11" s="11" t="s">
        <v>64</v>
      </c>
      <c r="C11" s="3" t="s">
        <v>120</v>
      </c>
      <c r="D11" s="3" t="s">
        <v>27</v>
      </c>
      <c r="E11" s="20" t="s">
        <v>107</v>
      </c>
      <c r="F11" s="7">
        <v>11250</v>
      </c>
      <c r="G11" s="7">
        <v>11250</v>
      </c>
      <c r="H11" s="7">
        <v>11250</v>
      </c>
      <c r="I11" s="7">
        <v>11250</v>
      </c>
      <c r="J11" s="7">
        <v>11250</v>
      </c>
      <c r="K11" s="7">
        <v>12245</v>
      </c>
      <c r="L11" s="7">
        <v>12245</v>
      </c>
      <c r="M11" s="7">
        <v>12245</v>
      </c>
      <c r="N11" s="7">
        <v>12245</v>
      </c>
      <c r="O11" s="7">
        <v>12245</v>
      </c>
      <c r="P11" s="7">
        <v>12245</v>
      </c>
      <c r="Q11" s="7">
        <v>12795</v>
      </c>
      <c r="R11" s="4">
        <f t="shared" si="0"/>
        <v>11876.25</v>
      </c>
      <c r="S11" s="4">
        <f>R11*$S$3</f>
        <v>14251500</v>
      </c>
      <c r="T11" s="2" t="s">
        <v>123</v>
      </c>
      <c r="U11" s="3" t="s">
        <v>121</v>
      </c>
      <c r="V11" s="3" t="s">
        <v>122</v>
      </c>
    </row>
    <row r="12" spans="2:22" x14ac:dyDescent="0.45">
      <c r="B12" s="11" t="s">
        <v>65</v>
      </c>
      <c r="C12" s="3" t="s">
        <v>124</v>
      </c>
      <c r="D12" s="3" t="s">
        <v>4</v>
      </c>
      <c r="E12" s="3" t="s">
        <v>111</v>
      </c>
      <c r="F12" s="4">
        <v>2904600</v>
      </c>
      <c r="G12" s="4">
        <v>3368100</v>
      </c>
      <c r="H12" s="4">
        <v>3368100</v>
      </c>
      <c r="I12" s="4">
        <v>3368100</v>
      </c>
      <c r="J12" s="4">
        <v>3357800</v>
      </c>
      <c r="K12" s="4">
        <v>3471100</v>
      </c>
      <c r="L12" s="4">
        <v>3471100</v>
      </c>
      <c r="M12" s="4">
        <v>3471100</v>
      </c>
      <c r="N12" s="4">
        <v>3708000</v>
      </c>
      <c r="O12" s="4">
        <v>3708000</v>
      </c>
      <c r="P12" s="4">
        <v>3821300</v>
      </c>
      <c r="Q12" s="4">
        <v>3821300</v>
      </c>
      <c r="R12" s="4">
        <f t="shared" si="0"/>
        <v>3486550</v>
      </c>
      <c r="S12" s="4">
        <f>R12*$S$2</f>
        <v>13632410.5</v>
      </c>
      <c r="T12" s="2"/>
      <c r="U12" s="3" t="s">
        <v>113</v>
      </c>
      <c r="V12" s="3"/>
    </row>
    <row r="13" spans="2:22" x14ac:dyDescent="0.45">
      <c r="B13" s="11" t="s">
        <v>66</v>
      </c>
      <c r="C13" s="3" t="s">
        <v>125</v>
      </c>
      <c r="D13" s="3" t="s">
        <v>126</v>
      </c>
      <c r="E13" s="3" t="s">
        <v>111</v>
      </c>
      <c r="F13" s="4">
        <f>1620000+140000</f>
        <v>1760000</v>
      </c>
      <c r="G13" s="4">
        <f t="shared" ref="G13:H13" si="2">1620000+140000</f>
        <v>1760000</v>
      </c>
      <c r="H13" s="4">
        <f t="shared" si="2"/>
        <v>1760000</v>
      </c>
      <c r="I13" s="4">
        <f>1630000+140000</f>
        <v>1770000</v>
      </c>
      <c r="J13" s="4">
        <f t="shared" ref="J13:K13" si="3">1630000+140000</f>
        <v>1770000</v>
      </c>
      <c r="K13" s="4">
        <f t="shared" si="3"/>
        <v>1770000</v>
      </c>
      <c r="L13" s="4">
        <f>1900000+140000</f>
        <v>2040000</v>
      </c>
      <c r="M13" s="4">
        <f t="shared" ref="M13:N13" si="4">1900000+140000</f>
        <v>2040000</v>
      </c>
      <c r="N13" s="4">
        <f t="shared" si="4"/>
        <v>2040000</v>
      </c>
      <c r="O13" s="4">
        <f>1990000+140000</f>
        <v>2130000</v>
      </c>
      <c r="P13" s="4">
        <f t="shared" ref="P13:Q13" si="5">1990000+140000</f>
        <v>2130000</v>
      </c>
      <c r="Q13" s="4">
        <f t="shared" si="5"/>
        <v>2130000</v>
      </c>
      <c r="R13" s="4">
        <f t="shared" si="0"/>
        <v>1925000</v>
      </c>
      <c r="S13" s="4">
        <f>R13*$S$2</f>
        <v>7526750</v>
      </c>
      <c r="T13" s="23" t="s">
        <v>127</v>
      </c>
      <c r="U13" s="3" t="s">
        <v>119</v>
      </c>
      <c r="V13" s="3"/>
    </row>
  </sheetData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요약</vt:lpstr>
      <vt:lpstr>말레이시아</vt:lpstr>
      <vt:lpstr>헝가리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박지현</dc:creator>
  <cp:lastModifiedBy>박지현</cp:lastModifiedBy>
  <dcterms:created xsi:type="dcterms:W3CDTF">2019-09-27T13:31:34Z</dcterms:created>
  <dcterms:modified xsi:type="dcterms:W3CDTF">2020-02-09T21:49:22Z</dcterms:modified>
</cp:coreProperties>
</file>