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11325" windowHeight="5925" tabRatio="748" activeTab="0"/>
  </bookViews>
  <sheets>
    <sheet name="Banner" sheetId="1" r:id="rId1"/>
    <sheet name="LCC Worksheet" sheetId="2" r:id="rId2"/>
    <sheet name="LCC Example 1" sheetId="3" r:id="rId3"/>
    <sheet name="LCC Example 2" sheetId="4" r:id="rId4"/>
  </sheets>
  <definedNames/>
  <calcPr fullCalcOnLoad="1" iterate="1" iterateCount="1000" iterateDelta="1E-05"/>
</workbook>
</file>

<file path=xl/sharedStrings.xml><?xml version="1.0" encoding="utf-8"?>
<sst xmlns="http://schemas.openxmlformats.org/spreadsheetml/2006/main" count="149" uniqueCount="52">
  <si>
    <t>Life Cycle Cost Spreadsheet</t>
  </si>
  <si>
    <t>Acquisition Costs:</t>
  </si>
  <si>
    <t xml:space="preserve">  Program Management Costs</t>
  </si>
  <si>
    <t xml:space="preserve">  Engineering Design Costs</t>
  </si>
  <si>
    <t xml:space="preserve">  Engineering Data Costs</t>
  </si>
  <si>
    <t xml:space="preserve">  Spare Parts &amp; Logistics Costs</t>
  </si>
  <si>
    <t xml:space="preserve">  Facilities &amp; Construction Costs</t>
  </si>
  <si>
    <t xml:space="preserve">  Initial Training Costs</t>
  </si>
  <si>
    <t xml:space="preserve">  Technical Data Costs</t>
  </si>
  <si>
    <t xml:space="preserve">  Documentation Costs</t>
  </si>
  <si>
    <t xml:space="preserve">  Annual recuring costs</t>
  </si>
  <si>
    <t xml:space="preserve">  Disposal Costs</t>
  </si>
  <si>
    <t xml:space="preserve">  Other periodic costs</t>
  </si>
  <si>
    <t>Capital Costs:</t>
  </si>
  <si>
    <t xml:space="preserve">  Capital Acquisition Costs</t>
  </si>
  <si>
    <t>Savings:</t>
  </si>
  <si>
    <t>Life Cycle Cost Worksheet</t>
  </si>
  <si>
    <t xml:space="preserve"> Annual Savings (use positive #s)</t>
  </si>
  <si>
    <t>Project Life (yrs)--&gt;</t>
  </si>
  <si>
    <t>Tax Provision (%)--&gt;</t>
  </si>
  <si>
    <t>Discount Rate (%)--&gt;</t>
  </si>
  <si>
    <t>&lt;--Net Present Value</t>
  </si>
  <si>
    <t xml:space="preserve"> &lt;--Internal Rate Of Return</t>
  </si>
  <si>
    <t>Capital equipment</t>
  </si>
  <si>
    <t>Costs</t>
  </si>
  <si>
    <t>Savings</t>
  </si>
  <si>
    <t>Straight Line Depreciation</t>
  </si>
  <si>
    <t>Profit Before Taxes</t>
  </si>
  <si>
    <t>Net Income can be profit or loss</t>
  </si>
  <si>
    <t>Add Back Depreciation</t>
  </si>
  <si>
    <t>Cash Flow (Net Income + Depreciation)</t>
  </si>
  <si>
    <t>Present Value</t>
  </si>
  <si>
    <t>Net Present Value</t>
  </si>
  <si>
    <t>Internal Rate Return</t>
  </si>
  <si>
    <t>NPV &amp; IRR Calculations:</t>
  </si>
  <si>
    <t/>
  </si>
  <si>
    <r>
      <t xml:space="preserve">For information contact Paul Barringer, P.E., </t>
    </r>
    <r>
      <rPr>
        <b/>
        <sz val="9"/>
        <rFont val="Arial"/>
        <family val="2"/>
      </rPr>
      <t>Barringer &amp; Associates, Inc.</t>
    </r>
    <r>
      <rPr>
        <sz val="9"/>
        <rFont val="Arial"/>
        <family val="0"/>
      </rPr>
      <t xml:space="preserve"> http://www.barringer1.com   hpaul@barringer1.com</t>
    </r>
  </si>
  <si>
    <t>Check with your local accountant for specific details before making financial decisions of great importance.</t>
  </si>
  <si>
    <t>Ph: 281-852-6810</t>
  </si>
  <si>
    <t>FAX: 281-852-3749</t>
  </si>
  <si>
    <t>Email: hpaul@barringer1.com</t>
  </si>
  <si>
    <t>Website: http://www.barringer1.com</t>
  </si>
  <si>
    <t>Paul Barringer, P.E.</t>
  </si>
  <si>
    <t xml:space="preserve">  &lt;--Requires at least one positive and one negative number in the present value row 32</t>
  </si>
  <si>
    <t xml:space="preserve"> &lt;--Yellow Boxes Are For Data Input</t>
  </si>
  <si>
    <r>
      <t>LCC Example 2</t>
    </r>
    <r>
      <rPr>
        <sz val="10"/>
        <rFont val="Arial"/>
        <family val="0"/>
      </rPr>
      <t xml:space="preserve"> is a typical worksheet example for a single alternative.</t>
    </r>
  </si>
  <si>
    <r>
      <t>LCC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Example 1</t>
    </r>
    <r>
      <rPr>
        <sz val="10"/>
        <rFont val="Arial"/>
        <family val="0"/>
      </rPr>
      <t xml:space="preserve"> is a short problem using Excel Solver (Tools/Solver) to find the maximum allowed capital expenditure.</t>
    </r>
  </si>
  <si>
    <r>
      <t xml:space="preserve">LCC Worksheet </t>
    </r>
    <r>
      <rPr>
        <sz val="10"/>
        <rFont val="Arial"/>
        <family val="0"/>
      </rPr>
      <t>is a simple net present value calculation sheet for your use.</t>
    </r>
  </si>
  <si>
    <t>This sheet is prepared for simple engineering calculations as an aid for making engineering decisions.</t>
  </si>
  <si>
    <t>Year--&gt;</t>
  </si>
  <si>
    <t>Project Life (35 yrs max)--&gt;</t>
  </si>
  <si>
    <r>
      <t xml:space="preserve">Version 1.9, September, 2006, Copyright 2004 by </t>
    </r>
    <r>
      <rPr>
        <b/>
        <sz val="8"/>
        <rFont val="Arial"/>
        <family val="2"/>
      </rPr>
      <t>Barringer &amp; Associates, Inc.</t>
    </r>
    <r>
      <rPr>
        <sz val="8"/>
        <rFont val="Arial"/>
        <family val="2"/>
      </rPr>
      <t>, Humble, TX 77347, USA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</si>
</sst>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0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&quot;$&quot;#,##0.00"/>
    <numFmt numFmtId="172" formatCode="0.0000%"/>
    <numFmt numFmtId="173" formatCode="0.00000%"/>
    <numFmt numFmtId="174" formatCode="0.000000%"/>
    <numFmt numFmtId="175" formatCode="0.000%"/>
  </numFmts>
  <fonts count="1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4"/>
      <color indexed="10"/>
      <name val="Arial"/>
      <family val="2"/>
    </font>
    <font>
      <b/>
      <sz val="11"/>
      <name val="Arial Narrow"/>
      <family val="2"/>
    </font>
    <font>
      <b/>
      <sz val="10"/>
      <color indexed="10"/>
      <name val="Arial"/>
      <family val="2"/>
    </font>
    <font>
      <b/>
      <sz val="10"/>
      <color indexed="4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color indexed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gray125"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2" borderId="1" xfId="0" applyFont="1" applyFill="1" applyBorder="1" applyAlignment="1" applyProtection="1">
      <alignment/>
      <protection locked="0"/>
    </xf>
    <xf numFmtId="0" fontId="0" fillId="2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3" fillId="2" borderId="6" xfId="0" applyFont="1" applyFill="1" applyBorder="1" applyAlignment="1" applyProtection="1">
      <alignment/>
      <protection locked="0"/>
    </xf>
    <xf numFmtId="0" fontId="3" fillId="2" borderId="7" xfId="0" applyFont="1" applyFill="1" applyBorder="1" applyAlignment="1" applyProtection="1">
      <alignment/>
      <protection locked="0"/>
    </xf>
    <xf numFmtId="0" fontId="3" fillId="4" borderId="8" xfId="0" applyFont="1" applyFill="1" applyBorder="1" applyAlignment="1" applyProtection="1">
      <alignment/>
      <protection locked="0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16" xfId="0" applyFill="1" applyBorder="1" applyAlignment="1" applyProtection="1">
      <alignment/>
      <protection locked="0"/>
    </xf>
    <xf numFmtId="0" fontId="2" fillId="0" borderId="17" xfId="0" applyFont="1" applyBorder="1" applyAlignment="1">
      <alignment horizontal="center"/>
    </xf>
    <xf numFmtId="164" fontId="0" fillId="2" borderId="2" xfId="0" applyNumberFormat="1" applyFill="1" applyBorder="1" applyAlignment="1" applyProtection="1">
      <alignment/>
      <protection locked="0"/>
    </xf>
    <xf numFmtId="9" fontId="2" fillId="2" borderId="2" xfId="21" applyFont="1" applyFill="1" applyBorder="1" applyAlignment="1" applyProtection="1">
      <alignment horizontal="center"/>
      <protection locked="0"/>
    </xf>
    <xf numFmtId="9" fontId="2" fillId="2" borderId="18" xfId="21" applyFont="1" applyFill="1" applyBorder="1" applyAlignment="1" applyProtection="1">
      <alignment horizontal="center"/>
      <protection locked="0"/>
    </xf>
    <xf numFmtId="0" fontId="2" fillId="2" borderId="18" xfId="0" applyFont="1" applyFill="1" applyBorder="1" applyAlignment="1" applyProtection="1">
      <alignment horizontal="center"/>
      <protection locked="0"/>
    </xf>
    <xf numFmtId="0" fontId="0" fillId="5" borderId="19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20" xfId="0" applyFill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0" fontId="6" fillId="6" borderId="17" xfId="0" applyNumberFormat="1" applyFont="1" applyFill="1" applyBorder="1" applyAlignment="1">
      <alignment horizontal="center"/>
    </xf>
    <xf numFmtId="164" fontId="6" fillId="6" borderId="17" xfId="0" applyNumberFormat="1" applyFont="1" applyFill="1" applyBorder="1" applyAlignment="1">
      <alignment horizontal="center"/>
    </xf>
    <xf numFmtId="164" fontId="7" fillId="2" borderId="2" xfId="0" applyNumberFormat="1" applyFont="1" applyFill="1" applyBorder="1" applyAlignment="1" applyProtection="1">
      <alignment/>
      <protection locked="0"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17" xfId="0" applyNumberFormat="1" applyFont="1" applyBorder="1" applyAlignment="1">
      <alignment horizontal="center"/>
    </xf>
    <xf numFmtId="10" fontId="6" fillId="0" borderId="17" xfId="21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164" fontId="7" fillId="5" borderId="2" xfId="0" applyNumberFormat="1" applyFont="1" applyFill="1" applyBorder="1" applyAlignment="1" applyProtection="1">
      <alignment/>
      <protection/>
    </xf>
    <xf numFmtId="164" fontId="0" fillId="2" borderId="2" xfId="0" applyNumberFormat="1" applyFill="1" applyBorder="1" applyAlignment="1" applyProtection="1" quotePrefix="1">
      <alignment/>
      <protection locked="0"/>
    </xf>
    <xf numFmtId="164" fontId="0" fillId="7" borderId="2" xfId="0" applyNumberFormat="1" applyFill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164" fontId="7" fillId="8" borderId="2" xfId="0" applyNumberFormat="1" applyFont="1" applyFill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right"/>
    </xf>
    <xf numFmtId="0" fontId="8" fillId="0" borderId="30" xfId="0" applyFont="1" applyBorder="1" applyAlignment="1">
      <alignment horizontal="right"/>
    </xf>
    <xf numFmtId="0" fontId="5" fillId="9" borderId="8" xfId="0" applyFont="1" applyFill="1" applyBorder="1" applyAlignment="1">
      <alignment horizontal="left"/>
    </xf>
    <xf numFmtId="0" fontId="5" fillId="9" borderId="9" xfId="0" applyFont="1" applyFill="1" applyBorder="1" applyAlignment="1">
      <alignment horizontal="left"/>
    </xf>
    <xf numFmtId="0" fontId="5" fillId="9" borderId="1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9" borderId="8" xfId="0" applyFont="1" applyFill="1" applyBorder="1" applyAlignment="1">
      <alignment horizontal="left" vertical="center"/>
    </xf>
    <xf numFmtId="0" fontId="5" fillId="9" borderId="9" xfId="0" applyFont="1" applyFill="1" applyBorder="1" applyAlignment="1">
      <alignment horizontal="left" vertical="center"/>
    </xf>
    <xf numFmtId="0" fontId="5" fillId="9" borderId="1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333375</xdr:colOff>
      <xdr:row>21</xdr:row>
      <xdr:rowOff>38100</xdr:rowOff>
    </xdr:from>
    <xdr:to>
      <xdr:col>16</xdr:col>
      <xdr:colOff>190500</xdr:colOff>
      <xdr:row>39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48125" y="3724275"/>
          <a:ext cx="8029575" cy="2914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Question: 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How much capital can we afford to spend on a project if we save $1,319,500/year?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Given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 20 year project life, 12% discount rate, 38% tax rate, and the internal requirment for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 25% internal rate of return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?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Hint: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1)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 Input annual savings of $1,319,500 in the yellow boxes of row 19 for each of the 20 years. 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2)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 Put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$1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in cell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D5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for initializing the calculations using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Excel Goal Seek Tool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to find how much capital we can afford.
      Set the iterative process for Goal Seek to perform more accurately by clicking on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Tools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Options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Calculation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and 
      change calculations to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Automatic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place check mark in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Iterations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change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Max Iterations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= 1000: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Max Change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= 0.0001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3)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 Click on cell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F3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for IRR and notice that it refers to the formula in cell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C34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--this is an important clue because
       Excel needs to work on a formula where as cell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F3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only reports the results.
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4)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 Click on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Tools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click on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Goal Seek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, 
        s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e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t cell: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C34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   &lt;--remember this is where the formula is located
        to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v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alue: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25%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 &lt;--you can also use 0.25
        by </a:t>
          </a:r>
          <a:r>
            <a:rPr lang="en-US" cap="none" sz="1100" b="0" i="0" u="sng" baseline="0">
              <a:latin typeface="Arial"/>
              <a:ea typeface="Arial"/>
              <a:cs typeface="Arial"/>
            </a:rPr>
            <a:t>c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hanging cell: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D5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.  &lt;--we start with $1 to begin the iterative calculations
         Click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OK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and  Goal Seek will adjust cell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D5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=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~$3,497,367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to meet the IRR = 25% with NPV = </a:t>
          </a:r>
          <a:r>
            <a:rPr lang="en-US" cap="none" sz="11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~$3,109,654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.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 
By convention, the IRR is based on cash flow (row 30) rather than the present values (row 32).</a:t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4</xdr:row>
      <xdr:rowOff>114300</xdr:rowOff>
    </xdr:from>
    <xdr:to>
      <xdr:col>14</xdr:col>
      <xdr:colOff>66675</xdr:colOff>
      <xdr:row>13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19375" y="838200"/>
          <a:ext cx="6038850" cy="1447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Given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 20 year project life, 12% discount rate, and 38% tax rate.
Equipment cost $75,000.  Annual sustaining cost = $12,264/yr.  Overhaul cost = $20,000 in year 10.  Disposal costs = $5,000 in year 20.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What is the net present value of the project?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NPV=($125,465)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and must be compared to other alternatives to find the most favorable NPV (this often means selection of the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LEAST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negative NPV).  Remember when you have two negative NPV's from two alternatives, you would select the least negative, and you will then have a positive NPV "delta" between the alternatives.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:K1"/>
    </sheetView>
  </sheetViews>
  <sheetFormatPr defaultColWidth="9.140625" defaultRowHeight="12.75"/>
  <sheetData>
    <row r="1" spans="1:11" ht="18.75" thickTop="1">
      <c r="A1" s="45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7"/>
    </row>
    <row r="2" spans="1:11" ht="12.75">
      <c r="A2" s="48" t="s">
        <v>51</v>
      </c>
      <c r="B2" s="49"/>
      <c r="C2" s="49"/>
      <c r="D2" s="49"/>
      <c r="E2" s="49"/>
      <c r="F2" s="49"/>
      <c r="G2" s="49"/>
      <c r="H2" s="49"/>
      <c r="I2" s="49"/>
      <c r="J2" s="49"/>
      <c r="K2" s="50"/>
    </row>
    <row r="3" spans="1:11" ht="13.5" thickBot="1">
      <c r="A3" s="51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3"/>
    </row>
    <row r="4" ht="13.5" thickTop="1"/>
    <row r="5" ht="12.75">
      <c r="A5" t="s">
        <v>48</v>
      </c>
    </row>
    <row r="6" ht="12.75">
      <c r="A6" t="s">
        <v>37</v>
      </c>
    </row>
    <row r="7" ht="12.75">
      <c r="A7" t="s">
        <v>42</v>
      </c>
    </row>
    <row r="8" ht="12.75">
      <c r="A8" t="s">
        <v>38</v>
      </c>
    </row>
    <row r="9" ht="12.75">
      <c r="A9" t="s">
        <v>39</v>
      </c>
    </row>
    <row r="10" ht="12.75">
      <c r="A10" t="s">
        <v>40</v>
      </c>
    </row>
    <row r="11" ht="12.75">
      <c r="A11" t="s">
        <v>41</v>
      </c>
    </row>
    <row r="13" ht="12.75">
      <c r="B13" s="11" t="s">
        <v>47</v>
      </c>
    </row>
    <row r="14" ht="12.75">
      <c r="B14" s="11" t="s">
        <v>46</v>
      </c>
    </row>
    <row r="15" ht="12.75">
      <c r="B15" s="11" t="s">
        <v>45</v>
      </c>
    </row>
    <row r="16" ht="12.75">
      <c r="B16" s="11"/>
    </row>
    <row r="18" ht="12.75">
      <c r="B18" s="11"/>
    </row>
  </sheetData>
  <sheetProtection password="DC5C" sheet="1" objects="1" scenarios="1"/>
  <mergeCells count="3">
    <mergeCell ref="A1:K1"/>
    <mergeCell ref="A2:K2"/>
    <mergeCell ref="A3:K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workbookViewId="0" topLeftCell="A1">
      <selection activeCell="E25" sqref="E25"/>
    </sheetView>
  </sheetViews>
  <sheetFormatPr defaultColWidth="9.140625" defaultRowHeight="12.75"/>
  <cols>
    <col min="2" max="2" width="10.00390625" style="0" customWidth="1"/>
    <col min="3" max="3" width="15.28125" style="0" customWidth="1"/>
    <col min="4" max="39" width="12.7109375" style="0" customWidth="1"/>
  </cols>
  <sheetData>
    <row r="1" spans="1:6" ht="12.75">
      <c r="A1" s="59" t="s">
        <v>16</v>
      </c>
      <c r="B1" s="59"/>
      <c r="C1" s="59"/>
      <c r="E1" s="2"/>
      <c r="F1" s="11" t="s">
        <v>44</v>
      </c>
    </row>
    <row r="2" spans="1:9" ht="13.5" thickBot="1">
      <c r="A2" s="12"/>
      <c r="B2" s="36" t="s">
        <v>20</v>
      </c>
      <c r="C2" s="22">
        <v>0.12</v>
      </c>
      <c r="D2" s="54" t="s">
        <v>50</v>
      </c>
      <c r="E2" s="55"/>
      <c r="F2" s="23">
        <v>20</v>
      </c>
      <c r="H2" s="36" t="s">
        <v>19</v>
      </c>
      <c r="I2" s="21">
        <v>0.38</v>
      </c>
    </row>
    <row r="3" spans="3:7" ht="13.5" thickBot="1">
      <c r="C3" s="30">
        <f>C33</f>
        <v>0</v>
      </c>
      <c r="D3" s="11" t="s">
        <v>21</v>
      </c>
      <c r="F3" s="29">
        <f>C34</f>
      </c>
      <c r="G3" s="11" t="s">
        <v>22</v>
      </c>
    </row>
    <row r="4" spans="1:39" ht="26.25" thickBot="1">
      <c r="A4" s="60" t="s">
        <v>13</v>
      </c>
      <c r="B4" s="61"/>
      <c r="C4" s="62"/>
      <c r="D4" s="44">
        <v>0</v>
      </c>
      <c r="E4" s="43">
        <f>IF(ISERROR(IF($F$2&gt;=E36,D4+1,"Exceeds Project Life")),"",IF($F$2&gt;=E36,D4+1,"Exceeds Project Life"))</f>
        <v>1</v>
      </c>
      <c r="F4" s="43">
        <f aca="true" t="shared" si="0" ref="F4:AM4">IF(ISERROR(IF($F$2&gt;=F36,E4+1,"Exceeds Project Life")),"",IF($F$2&gt;=F36,E4+1,"Exceeds Project Life"))</f>
        <v>2</v>
      </c>
      <c r="G4" s="43">
        <f t="shared" si="0"/>
        <v>3</v>
      </c>
      <c r="H4" s="43">
        <f t="shared" si="0"/>
        <v>4</v>
      </c>
      <c r="I4" s="43">
        <f t="shared" si="0"/>
        <v>5</v>
      </c>
      <c r="J4" s="43">
        <f t="shared" si="0"/>
        <v>6</v>
      </c>
      <c r="K4" s="43">
        <f t="shared" si="0"/>
        <v>7</v>
      </c>
      <c r="L4" s="43">
        <f t="shared" si="0"/>
        <v>8</v>
      </c>
      <c r="M4" s="43">
        <f t="shared" si="0"/>
        <v>9</v>
      </c>
      <c r="N4" s="43">
        <f t="shared" si="0"/>
        <v>10</v>
      </c>
      <c r="O4" s="43">
        <f t="shared" si="0"/>
        <v>11</v>
      </c>
      <c r="P4" s="43">
        <f t="shared" si="0"/>
        <v>12</v>
      </c>
      <c r="Q4" s="43">
        <f t="shared" si="0"/>
        <v>13</v>
      </c>
      <c r="R4" s="43">
        <f t="shared" si="0"/>
        <v>14</v>
      </c>
      <c r="S4" s="43">
        <f t="shared" si="0"/>
        <v>15</v>
      </c>
      <c r="T4" s="43">
        <f t="shared" si="0"/>
        <v>16</v>
      </c>
      <c r="U4" s="43">
        <f t="shared" si="0"/>
        <v>17</v>
      </c>
      <c r="V4" s="43">
        <f t="shared" si="0"/>
        <v>18</v>
      </c>
      <c r="W4" s="43">
        <f t="shared" si="0"/>
        <v>19</v>
      </c>
      <c r="X4" s="43">
        <f t="shared" si="0"/>
        <v>20</v>
      </c>
      <c r="Y4" s="43" t="str">
        <f t="shared" si="0"/>
        <v>Exceeds Project Life</v>
      </c>
      <c r="Z4" s="43" t="str">
        <f t="shared" si="0"/>
        <v>Exceeds Project Life</v>
      </c>
      <c r="AA4" s="43" t="str">
        <f t="shared" si="0"/>
        <v>Exceeds Project Life</v>
      </c>
      <c r="AB4" s="43" t="str">
        <f t="shared" si="0"/>
        <v>Exceeds Project Life</v>
      </c>
      <c r="AC4" s="43" t="str">
        <f t="shared" si="0"/>
        <v>Exceeds Project Life</v>
      </c>
      <c r="AD4" s="43" t="str">
        <f t="shared" si="0"/>
        <v>Exceeds Project Life</v>
      </c>
      <c r="AE4" s="43" t="str">
        <f t="shared" si="0"/>
        <v>Exceeds Project Life</v>
      </c>
      <c r="AF4" s="43" t="str">
        <f t="shared" si="0"/>
        <v>Exceeds Project Life</v>
      </c>
      <c r="AG4" s="43" t="str">
        <f t="shared" si="0"/>
        <v>Exceeds Project Life</v>
      </c>
      <c r="AH4" s="43" t="str">
        <f t="shared" si="0"/>
        <v>Exceeds Project Life</v>
      </c>
      <c r="AI4" s="43" t="str">
        <f t="shared" si="0"/>
        <v>Exceeds Project Life</v>
      </c>
      <c r="AJ4" s="43" t="str">
        <f t="shared" si="0"/>
        <v>Exceeds Project Life</v>
      </c>
      <c r="AK4" s="43" t="str">
        <f t="shared" si="0"/>
        <v>Exceeds Project Life</v>
      </c>
      <c r="AL4" s="43" t="str">
        <f t="shared" si="0"/>
        <v>Exceeds Project Life</v>
      </c>
      <c r="AM4" s="43" t="str">
        <f t="shared" si="0"/>
        <v>Exceeds Project Life</v>
      </c>
    </row>
    <row r="5" spans="1:39" ht="13.5" thickBot="1">
      <c r="A5" s="3" t="s">
        <v>14</v>
      </c>
      <c r="B5" s="4"/>
      <c r="C5" s="5"/>
      <c r="D5" s="20"/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6"/>
    </row>
    <row r="6" spans="1:3" ht="13.5" customHeight="1" thickBot="1">
      <c r="A6" s="56" t="s">
        <v>1</v>
      </c>
      <c r="B6" s="57"/>
      <c r="C6" s="58"/>
    </row>
    <row r="7" spans="1:39" ht="12.75" customHeight="1">
      <c r="A7" s="6" t="s">
        <v>2</v>
      </c>
      <c r="B7" s="13"/>
      <c r="C7" s="14"/>
      <c r="D7" s="3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38" t="s">
        <v>35</v>
      </c>
    </row>
    <row r="8" spans="1:39" ht="12.75" customHeight="1">
      <c r="A8" s="1" t="s">
        <v>3</v>
      </c>
      <c r="B8" s="15"/>
      <c r="C8" s="16"/>
      <c r="D8" s="3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38" t="s">
        <v>35</v>
      </c>
    </row>
    <row r="9" spans="1:39" ht="12.75" customHeight="1">
      <c r="A9" s="1" t="s">
        <v>4</v>
      </c>
      <c r="B9" s="15"/>
      <c r="C9" s="16"/>
      <c r="D9" s="3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38" t="s">
        <v>35</v>
      </c>
    </row>
    <row r="10" spans="1:39" ht="12.75" customHeight="1">
      <c r="A10" s="1" t="s">
        <v>5</v>
      </c>
      <c r="B10" s="15"/>
      <c r="C10" s="16"/>
      <c r="D10" s="3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38" t="s">
        <v>35</v>
      </c>
    </row>
    <row r="11" spans="1:39" ht="12.75" customHeight="1">
      <c r="A11" s="1" t="s">
        <v>6</v>
      </c>
      <c r="B11" s="15"/>
      <c r="C11" s="16"/>
      <c r="D11" s="3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8" t="s">
        <v>35</v>
      </c>
    </row>
    <row r="12" spans="1:39" ht="12.75" customHeight="1">
      <c r="A12" s="1" t="s">
        <v>7</v>
      </c>
      <c r="B12" s="15"/>
      <c r="C12" s="16"/>
      <c r="D12" s="3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38" t="s">
        <v>35</v>
      </c>
    </row>
    <row r="13" spans="1:39" ht="12.75" customHeight="1">
      <c r="A13" s="1" t="s">
        <v>8</v>
      </c>
      <c r="B13" s="15"/>
      <c r="C13" s="16"/>
      <c r="D13" s="3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38" t="s">
        <v>35</v>
      </c>
    </row>
    <row r="14" spans="1:39" ht="12.75" customHeight="1">
      <c r="A14" s="1" t="s">
        <v>9</v>
      </c>
      <c r="B14" s="15"/>
      <c r="C14" s="16"/>
      <c r="D14" s="3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8" t="s">
        <v>35</v>
      </c>
    </row>
    <row r="15" spans="1:39" ht="12.75" customHeight="1">
      <c r="A15" s="1" t="s">
        <v>10</v>
      </c>
      <c r="B15" s="15"/>
      <c r="C15" s="16"/>
      <c r="D15" s="3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38" t="s">
        <v>35</v>
      </c>
    </row>
    <row r="16" spans="1:39" ht="12.75" customHeight="1">
      <c r="A16" s="1" t="s">
        <v>12</v>
      </c>
      <c r="B16" s="15"/>
      <c r="C16" s="16"/>
      <c r="D16" s="3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12.75" customHeight="1" thickBot="1">
      <c r="A17" s="7" t="s">
        <v>11</v>
      </c>
      <c r="B17" s="17"/>
      <c r="C17" s="18"/>
      <c r="D17" s="3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" ht="17.25" thickBot="1">
      <c r="A18" s="56" t="s">
        <v>15</v>
      </c>
      <c r="B18" s="57"/>
      <c r="C18" s="58"/>
    </row>
    <row r="19" spans="1:39" ht="13.5" thickBot="1">
      <c r="A19" s="8" t="s">
        <v>17</v>
      </c>
      <c r="B19" s="9"/>
      <c r="C19" s="10"/>
      <c r="D19" s="42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ht="13.5" thickBot="1"/>
    <row r="21" spans="1:39" ht="17.25" thickBot="1">
      <c r="A21" s="56" t="s">
        <v>34</v>
      </c>
      <c r="B21" s="57"/>
      <c r="C21" s="58"/>
      <c r="D21" s="19">
        <v>0</v>
      </c>
      <c r="E21" s="19">
        <f>IF($F$2&gt;=E4,E4,"")</f>
        <v>1</v>
      </c>
      <c r="F21" s="19">
        <f aca="true" t="shared" si="1" ref="F21:AM21">IF($F$2&gt;=F4,F4,"")</f>
        <v>2</v>
      </c>
      <c r="G21" s="19">
        <f t="shared" si="1"/>
        <v>3</v>
      </c>
      <c r="H21" s="19">
        <f t="shared" si="1"/>
        <v>4</v>
      </c>
      <c r="I21" s="19">
        <f t="shared" si="1"/>
        <v>5</v>
      </c>
      <c r="J21" s="19">
        <f t="shared" si="1"/>
        <v>6</v>
      </c>
      <c r="K21" s="19">
        <f t="shared" si="1"/>
        <v>7</v>
      </c>
      <c r="L21" s="19">
        <f t="shared" si="1"/>
        <v>8</v>
      </c>
      <c r="M21" s="19">
        <f t="shared" si="1"/>
        <v>9</v>
      </c>
      <c r="N21" s="19">
        <f t="shared" si="1"/>
        <v>10</v>
      </c>
      <c r="O21" s="19">
        <f t="shared" si="1"/>
        <v>11</v>
      </c>
      <c r="P21" s="19">
        <f t="shared" si="1"/>
        <v>12</v>
      </c>
      <c r="Q21" s="19">
        <f t="shared" si="1"/>
        <v>13</v>
      </c>
      <c r="R21" s="19">
        <f t="shared" si="1"/>
        <v>14</v>
      </c>
      <c r="S21" s="19">
        <f t="shared" si="1"/>
        <v>15</v>
      </c>
      <c r="T21" s="19">
        <f t="shared" si="1"/>
        <v>16</v>
      </c>
      <c r="U21" s="19">
        <f t="shared" si="1"/>
        <v>17</v>
      </c>
      <c r="V21" s="19">
        <f t="shared" si="1"/>
        <v>18</v>
      </c>
      <c r="W21" s="19">
        <f t="shared" si="1"/>
        <v>19</v>
      </c>
      <c r="X21" s="19">
        <f t="shared" si="1"/>
        <v>20</v>
      </c>
      <c r="Y21" s="19">
        <f t="shared" si="1"/>
      </c>
      <c r="Z21" s="19">
        <f t="shared" si="1"/>
      </c>
      <c r="AA21" s="19">
        <f t="shared" si="1"/>
      </c>
      <c r="AB21" s="19">
        <f t="shared" si="1"/>
      </c>
      <c r="AC21" s="19">
        <f t="shared" si="1"/>
      </c>
      <c r="AD21" s="19">
        <f t="shared" si="1"/>
      </c>
      <c r="AE21" s="19">
        <f t="shared" si="1"/>
      </c>
      <c r="AF21" s="19">
        <f t="shared" si="1"/>
      </c>
      <c r="AG21" s="19">
        <f t="shared" si="1"/>
      </c>
      <c r="AH21" s="19">
        <f t="shared" si="1"/>
      </c>
      <c r="AI21" s="19">
        <f t="shared" si="1"/>
      </c>
      <c r="AJ21" s="19">
        <f t="shared" si="1"/>
      </c>
      <c r="AK21" s="19">
        <f t="shared" si="1"/>
      </c>
      <c r="AL21" s="19">
        <f t="shared" si="1"/>
      </c>
      <c r="AM21" s="19">
        <f t="shared" si="1"/>
      </c>
    </row>
    <row r="22" spans="1:4" ht="12.75">
      <c r="A22" t="s">
        <v>23</v>
      </c>
      <c r="D22" s="27">
        <f>D5</f>
        <v>0</v>
      </c>
    </row>
    <row r="23" spans="1:39" ht="12.75">
      <c r="A23" t="s">
        <v>24</v>
      </c>
      <c r="D23" s="33">
        <f>IF($F$2&gt;=D$4,SUM(D7:D17),"")</f>
        <v>0</v>
      </c>
      <c r="E23" s="33">
        <f>IF($F$2&gt;=E$4,SUM(E7:E17),"")</f>
        <v>0</v>
      </c>
      <c r="F23" s="33">
        <f aca="true" t="shared" si="2" ref="F23:AM23">IF($F$2&gt;=F$4,SUM(F7:F17),"")</f>
        <v>0</v>
      </c>
      <c r="G23" s="33">
        <f t="shared" si="2"/>
        <v>0</v>
      </c>
      <c r="H23" s="33">
        <f t="shared" si="2"/>
        <v>0</v>
      </c>
      <c r="I23" s="33">
        <f t="shared" si="2"/>
        <v>0</v>
      </c>
      <c r="J23" s="33">
        <f t="shared" si="2"/>
        <v>0</v>
      </c>
      <c r="K23" s="33">
        <f t="shared" si="2"/>
        <v>0</v>
      </c>
      <c r="L23" s="33">
        <f t="shared" si="2"/>
        <v>0</v>
      </c>
      <c r="M23" s="33">
        <f t="shared" si="2"/>
        <v>0</v>
      </c>
      <c r="N23" s="33">
        <f t="shared" si="2"/>
        <v>0</v>
      </c>
      <c r="O23" s="33">
        <f t="shared" si="2"/>
        <v>0</v>
      </c>
      <c r="P23" s="33">
        <f t="shared" si="2"/>
        <v>0</v>
      </c>
      <c r="Q23" s="33">
        <f t="shared" si="2"/>
        <v>0</v>
      </c>
      <c r="R23" s="33">
        <f t="shared" si="2"/>
        <v>0</v>
      </c>
      <c r="S23" s="33">
        <f t="shared" si="2"/>
        <v>0</v>
      </c>
      <c r="T23" s="33">
        <f t="shared" si="2"/>
        <v>0</v>
      </c>
      <c r="U23" s="33">
        <f t="shared" si="2"/>
        <v>0</v>
      </c>
      <c r="V23" s="33">
        <f t="shared" si="2"/>
        <v>0</v>
      </c>
      <c r="W23" s="33">
        <f t="shared" si="2"/>
        <v>0</v>
      </c>
      <c r="X23" s="33">
        <f t="shared" si="2"/>
        <v>0</v>
      </c>
      <c r="Y23" s="33">
        <f t="shared" si="2"/>
      </c>
      <c r="Z23" s="33">
        <f t="shared" si="2"/>
      </c>
      <c r="AA23" s="33">
        <f t="shared" si="2"/>
      </c>
      <c r="AB23" s="33">
        <f t="shared" si="2"/>
      </c>
      <c r="AC23" s="33">
        <f t="shared" si="2"/>
      </c>
      <c r="AD23" s="33">
        <f t="shared" si="2"/>
      </c>
      <c r="AE23" s="33">
        <f t="shared" si="2"/>
      </c>
      <c r="AF23" s="33">
        <f t="shared" si="2"/>
      </c>
      <c r="AG23" s="33">
        <f t="shared" si="2"/>
      </c>
      <c r="AH23" s="33">
        <f t="shared" si="2"/>
      </c>
      <c r="AI23" s="33">
        <f t="shared" si="2"/>
      </c>
      <c r="AJ23" s="33">
        <f t="shared" si="2"/>
      </c>
      <c r="AK23" s="33">
        <f t="shared" si="2"/>
      </c>
      <c r="AL23" s="33">
        <f t="shared" si="2"/>
      </c>
      <c r="AM23" s="33">
        <f t="shared" si="2"/>
      </c>
    </row>
    <row r="24" spans="1:39" ht="12.75">
      <c r="A24" t="s">
        <v>25</v>
      </c>
      <c r="D24" s="32"/>
      <c r="E24" s="32">
        <f>IF($F$2&gt;=E$4,E19,"")</f>
        <v>0</v>
      </c>
      <c r="F24" s="32">
        <f aca="true" t="shared" si="3" ref="F24:AM24">IF($F$2&gt;=F$4,F19,"")</f>
        <v>0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0</v>
      </c>
      <c r="N24" s="32">
        <f t="shared" si="3"/>
        <v>0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  <c r="S24" s="32">
        <f t="shared" si="3"/>
        <v>0</v>
      </c>
      <c r="T24" s="32">
        <f t="shared" si="3"/>
        <v>0</v>
      </c>
      <c r="U24" s="32">
        <f t="shared" si="3"/>
        <v>0</v>
      </c>
      <c r="V24" s="32">
        <f t="shared" si="3"/>
        <v>0</v>
      </c>
      <c r="W24" s="32">
        <f t="shared" si="3"/>
        <v>0</v>
      </c>
      <c r="X24" s="32">
        <f t="shared" si="3"/>
        <v>0</v>
      </c>
      <c r="Y24" s="32">
        <f t="shared" si="3"/>
      </c>
      <c r="Z24" s="32">
        <f t="shared" si="3"/>
      </c>
      <c r="AA24" s="32">
        <f t="shared" si="3"/>
      </c>
      <c r="AB24" s="32">
        <f t="shared" si="3"/>
      </c>
      <c r="AC24" s="32">
        <f t="shared" si="3"/>
      </c>
      <c r="AD24" s="32">
        <f t="shared" si="3"/>
      </c>
      <c r="AE24" s="32">
        <f t="shared" si="3"/>
      </c>
      <c r="AF24" s="32">
        <f t="shared" si="3"/>
      </c>
      <c r="AG24" s="32">
        <f t="shared" si="3"/>
      </c>
      <c r="AH24" s="32">
        <f t="shared" si="3"/>
      </c>
      <c r="AI24" s="32">
        <f t="shared" si="3"/>
      </c>
      <c r="AJ24" s="32">
        <f t="shared" si="3"/>
      </c>
      <c r="AK24" s="32">
        <f t="shared" si="3"/>
      </c>
      <c r="AL24" s="32">
        <f t="shared" si="3"/>
      </c>
      <c r="AM24" s="32">
        <f t="shared" si="3"/>
      </c>
    </row>
    <row r="25" spans="1:40" ht="12.75">
      <c r="A25" t="s">
        <v>26</v>
      </c>
      <c r="D25" s="27"/>
      <c r="E25" s="27">
        <f>IF($F$2&gt;=E$4,$D$5/$F$2,"")</f>
        <v>0</v>
      </c>
      <c r="F25" s="27">
        <f aca="true" t="shared" si="4" ref="F25:AM25">IF($F$2&gt;=F$4,$D$5/$F$2,"")</f>
        <v>0</v>
      </c>
      <c r="G25" s="27">
        <f t="shared" si="4"/>
        <v>0</v>
      </c>
      <c r="H25" s="27">
        <f t="shared" si="4"/>
        <v>0</v>
      </c>
      <c r="I25" s="27">
        <f t="shared" si="4"/>
        <v>0</v>
      </c>
      <c r="J25" s="27">
        <f t="shared" si="4"/>
        <v>0</v>
      </c>
      <c r="K25" s="27">
        <f t="shared" si="4"/>
        <v>0</v>
      </c>
      <c r="L25" s="27">
        <f t="shared" si="4"/>
        <v>0</v>
      </c>
      <c r="M25" s="27">
        <f t="shared" si="4"/>
        <v>0</v>
      </c>
      <c r="N25" s="27">
        <f t="shared" si="4"/>
        <v>0</v>
      </c>
      <c r="O25" s="27">
        <f t="shared" si="4"/>
        <v>0</v>
      </c>
      <c r="P25" s="27">
        <f t="shared" si="4"/>
        <v>0</v>
      </c>
      <c r="Q25" s="27">
        <f t="shared" si="4"/>
        <v>0</v>
      </c>
      <c r="R25" s="27">
        <f t="shared" si="4"/>
        <v>0</v>
      </c>
      <c r="S25" s="27">
        <f t="shared" si="4"/>
        <v>0</v>
      </c>
      <c r="T25" s="27">
        <f t="shared" si="4"/>
        <v>0</v>
      </c>
      <c r="U25" s="27">
        <f t="shared" si="4"/>
        <v>0</v>
      </c>
      <c r="V25" s="27">
        <f t="shared" si="4"/>
        <v>0</v>
      </c>
      <c r="W25" s="27">
        <f t="shared" si="4"/>
        <v>0</v>
      </c>
      <c r="X25" s="27">
        <f t="shared" si="4"/>
        <v>0</v>
      </c>
      <c r="Y25" s="27">
        <f t="shared" si="4"/>
      </c>
      <c r="Z25" s="27">
        <f t="shared" si="4"/>
      </c>
      <c r="AA25" s="27">
        <f t="shared" si="4"/>
      </c>
      <c r="AB25" s="27">
        <f t="shared" si="4"/>
      </c>
      <c r="AC25" s="27">
        <f t="shared" si="4"/>
      </c>
      <c r="AD25" s="27">
        <f t="shared" si="4"/>
      </c>
      <c r="AE25" s="27">
        <f t="shared" si="4"/>
      </c>
      <c r="AF25" s="27">
        <f t="shared" si="4"/>
      </c>
      <c r="AG25" s="27">
        <f t="shared" si="4"/>
      </c>
      <c r="AH25" s="27">
        <f t="shared" si="4"/>
      </c>
      <c r="AI25" s="27">
        <f t="shared" si="4"/>
      </c>
      <c r="AJ25" s="27">
        <f t="shared" si="4"/>
      </c>
      <c r="AK25" s="27">
        <f t="shared" si="4"/>
      </c>
      <c r="AL25" s="27">
        <f t="shared" si="4"/>
      </c>
      <c r="AM25" s="27">
        <f t="shared" si="4"/>
      </c>
      <c r="AN25" s="27">
        <f>SUM(E25:AM25)</f>
        <v>0</v>
      </c>
    </row>
    <row r="26" spans="1:39" ht="12.75">
      <c r="A26" t="s">
        <v>27</v>
      </c>
      <c r="D26" s="27">
        <f>IF($F$2&gt;=D$4,-(D23-D24+D25),"")</f>
        <v>0</v>
      </c>
      <c r="E26" s="27">
        <f>IF($F$2&gt;=E$4,-(E23-E24+E25),"")</f>
        <v>0</v>
      </c>
      <c r="F26" s="27">
        <f aca="true" t="shared" si="5" ref="F26:AM26">IF($F$2&gt;=F$4,-(F23-F24+F25),"")</f>
        <v>0</v>
      </c>
      <c r="G26" s="27">
        <f t="shared" si="5"/>
        <v>0</v>
      </c>
      <c r="H26" s="27">
        <f t="shared" si="5"/>
        <v>0</v>
      </c>
      <c r="I26" s="27">
        <f t="shared" si="5"/>
        <v>0</v>
      </c>
      <c r="J26" s="27">
        <f t="shared" si="5"/>
        <v>0</v>
      </c>
      <c r="K26" s="27">
        <f t="shared" si="5"/>
        <v>0</v>
      </c>
      <c r="L26" s="27">
        <f t="shared" si="5"/>
        <v>0</v>
      </c>
      <c r="M26" s="27">
        <f t="shared" si="5"/>
        <v>0</v>
      </c>
      <c r="N26" s="27">
        <f t="shared" si="5"/>
        <v>0</v>
      </c>
      <c r="O26" s="27">
        <f t="shared" si="5"/>
        <v>0</v>
      </c>
      <c r="P26" s="27">
        <f t="shared" si="5"/>
        <v>0</v>
      </c>
      <c r="Q26" s="27">
        <f t="shared" si="5"/>
        <v>0</v>
      </c>
      <c r="R26" s="27">
        <f t="shared" si="5"/>
        <v>0</v>
      </c>
      <c r="S26" s="27">
        <f t="shared" si="5"/>
        <v>0</v>
      </c>
      <c r="T26" s="27">
        <f t="shared" si="5"/>
        <v>0</v>
      </c>
      <c r="U26" s="27">
        <f t="shared" si="5"/>
        <v>0</v>
      </c>
      <c r="V26" s="27">
        <f t="shared" si="5"/>
        <v>0</v>
      </c>
      <c r="W26" s="27">
        <f t="shared" si="5"/>
        <v>0</v>
      </c>
      <c r="X26" s="27">
        <f t="shared" si="5"/>
        <v>0</v>
      </c>
      <c r="Y26" s="27">
        <f t="shared" si="5"/>
      </c>
      <c r="Z26" s="27">
        <f t="shared" si="5"/>
      </c>
      <c r="AA26" s="27">
        <f t="shared" si="5"/>
      </c>
      <c r="AB26" s="27">
        <f t="shared" si="5"/>
      </c>
      <c r="AC26" s="27">
        <f t="shared" si="5"/>
      </c>
      <c r="AD26" s="27">
        <f t="shared" si="5"/>
      </c>
      <c r="AE26" s="27">
        <f t="shared" si="5"/>
      </c>
      <c r="AF26" s="27">
        <f t="shared" si="5"/>
      </c>
      <c r="AG26" s="27">
        <f t="shared" si="5"/>
      </c>
      <c r="AH26" s="27">
        <f t="shared" si="5"/>
      </c>
      <c r="AI26" s="27">
        <f t="shared" si="5"/>
      </c>
      <c r="AJ26" s="27">
        <f t="shared" si="5"/>
      </c>
      <c r="AK26" s="27">
        <f t="shared" si="5"/>
      </c>
      <c r="AL26" s="27">
        <f t="shared" si="5"/>
      </c>
      <c r="AM26" s="27">
        <f t="shared" si="5"/>
      </c>
    </row>
    <row r="27" spans="1:39" ht="12.75">
      <c r="A27" t="str">
        <f>CONCATENATE("Tax Provision @ ",100*I2,"% Of Profit Before Tax")</f>
        <v>Tax Provision @ 38% Of Profit Before Tax</v>
      </c>
      <c r="D27" s="27">
        <f>IF($F$2&gt;=D$4,-$I$2*D26,"")</f>
        <v>0</v>
      </c>
      <c r="E27" s="27">
        <f>IF($F$2&gt;=E$4,-$I$2*E26,"")</f>
        <v>0</v>
      </c>
      <c r="F27" s="27">
        <f aca="true" t="shared" si="6" ref="F27:AM27">IF($F$2&gt;=F$4,-$I$2*F26,"")</f>
        <v>0</v>
      </c>
      <c r="G27" s="27">
        <f t="shared" si="6"/>
        <v>0</v>
      </c>
      <c r="H27" s="27">
        <f t="shared" si="6"/>
        <v>0</v>
      </c>
      <c r="I27" s="27">
        <f t="shared" si="6"/>
        <v>0</v>
      </c>
      <c r="J27" s="27">
        <f t="shared" si="6"/>
        <v>0</v>
      </c>
      <c r="K27" s="27">
        <f t="shared" si="6"/>
        <v>0</v>
      </c>
      <c r="L27" s="27">
        <f t="shared" si="6"/>
        <v>0</v>
      </c>
      <c r="M27" s="27">
        <f t="shared" si="6"/>
        <v>0</v>
      </c>
      <c r="N27" s="27">
        <f t="shared" si="6"/>
        <v>0</v>
      </c>
      <c r="O27" s="27">
        <f t="shared" si="6"/>
        <v>0</v>
      </c>
      <c r="P27" s="27">
        <f t="shared" si="6"/>
        <v>0</v>
      </c>
      <c r="Q27" s="27">
        <f t="shared" si="6"/>
        <v>0</v>
      </c>
      <c r="R27" s="27">
        <f t="shared" si="6"/>
        <v>0</v>
      </c>
      <c r="S27" s="27">
        <f t="shared" si="6"/>
        <v>0</v>
      </c>
      <c r="T27" s="27">
        <f t="shared" si="6"/>
        <v>0</v>
      </c>
      <c r="U27" s="27">
        <f t="shared" si="6"/>
        <v>0</v>
      </c>
      <c r="V27" s="27">
        <f t="shared" si="6"/>
        <v>0</v>
      </c>
      <c r="W27" s="27">
        <f t="shared" si="6"/>
        <v>0</v>
      </c>
      <c r="X27" s="27">
        <f t="shared" si="6"/>
        <v>0</v>
      </c>
      <c r="Y27" s="27">
        <f t="shared" si="6"/>
      </c>
      <c r="Z27" s="27">
        <f t="shared" si="6"/>
      </c>
      <c r="AA27" s="27">
        <f t="shared" si="6"/>
      </c>
      <c r="AB27" s="27">
        <f t="shared" si="6"/>
      </c>
      <c r="AC27" s="27">
        <f t="shared" si="6"/>
      </c>
      <c r="AD27" s="27">
        <f t="shared" si="6"/>
      </c>
      <c r="AE27" s="27">
        <f t="shared" si="6"/>
      </c>
      <c r="AF27" s="27">
        <f t="shared" si="6"/>
      </c>
      <c r="AG27" s="27">
        <f t="shared" si="6"/>
      </c>
      <c r="AH27" s="27">
        <f t="shared" si="6"/>
      </c>
      <c r="AI27" s="27">
        <f t="shared" si="6"/>
      </c>
      <c r="AJ27" s="27">
        <f t="shared" si="6"/>
      </c>
      <c r="AK27" s="27">
        <f t="shared" si="6"/>
      </c>
      <c r="AL27" s="27">
        <f t="shared" si="6"/>
      </c>
      <c r="AM27" s="27">
        <f t="shared" si="6"/>
      </c>
    </row>
    <row r="28" spans="1:39" ht="12.75">
      <c r="A28" t="s">
        <v>28</v>
      </c>
      <c r="D28" s="27">
        <f>IF($F$2&gt;=D$4,SUM(D26:D27),"")</f>
        <v>0</v>
      </c>
      <c r="E28" s="27">
        <f>IF($F$2&gt;=E$4,SUM(E26:E27),"")</f>
        <v>0</v>
      </c>
      <c r="F28" s="27">
        <f aca="true" t="shared" si="7" ref="F28:AH28">IF($F$2&gt;=F$4,SUM(F26:F27),"")</f>
        <v>0</v>
      </c>
      <c r="G28" s="27">
        <f t="shared" si="7"/>
        <v>0</v>
      </c>
      <c r="H28" s="27">
        <f t="shared" si="7"/>
        <v>0</v>
      </c>
      <c r="I28" s="27">
        <f t="shared" si="7"/>
        <v>0</v>
      </c>
      <c r="J28" s="27">
        <f t="shared" si="7"/>
        <v>0</v>
      </c>
      <c r="K28" s="27">
        <f t="shared" si="7"/>
        <v>0</v>
      </c>
      <c r="L28" s="27">
        <f t="shared" si="7"/>
        <v>0</v>
      </c>
      <c r="M28" s="27">
        <f t="shared" si="7"/>
        <v>0</v>
      </c>
      <c r="N28" s="27">
        <f t="shared" si="7"/>
        <v>0</v>
      </c>
      <c r="O28" s="27">
        <f t="shared" si="7"/>
        <v>0</v>
      </c>
      <c r="P28" s="27">
        <f t="shared" si="7"/>
        <v>0</v>
      </c>
      <c r="Q28" s="27">
        <f t="shared" si="7"/>
        <v>0</v>
      </c>
      <c r="R28" s="27">
        <f t="shared" si="7"/>
        <v>0</v>
      </c>
      <c r="S28" s="27">
        <f t="shared" si="7"/>
        <v>0</v>
      </c>
      <c r="T28" s="27">
        <f t="shared" si="7"/>
        <v>0</v>
      </c>
      <c r="U28" s="27">
        <f t="shared" si="7"/>
        <v>0</v>
      </c>
      <c r="V28" s="27">
        <f t="shared" si="7"/>
        <v>0</v>
      </c>
      <c r="W28" s="27">
        <f t="shared" si="7"/>
        <v>0</v>
      </c>
      <c r="X28" s="27">
        <f t="shared" si="7"/>
        <v>0</v>
      </c>
      <c r="Y28" s="27">
        <f t="shared" si="7"/>
      </c>
      <c r="Z28" s="27">
        <f t="shared" si="7"/>
      </c>
      <c r="AA28" s="27">
        <f t="shared" si="7"/>
      </c>
      <c r="AB28" s="27">
        <f t="shared" si="7"/>
      </c>
      <c r="AC28" s="27">
        <f t="shared" si="7"/>
      </c>
      <c r="AD28" s="27">
        <f t="shared" si="7"/>
      </c>
      <c r="AE28" s="27">
        <f t="shared" si="7"/>
      </c>
      <c r="AF28" s="27">
        <f t="shared" si="7"/>
      </c>
      <c r="AG28" s="27">
        <f t="shared" si="7"/>
      </c>
      <c r="AH28" s="27">
        <f t="shared" si="7"/>
      </c>
      <c r="AI28" s="27">
        <f>IF($F$2&gt;=AI$4,SUM(AI26:AI27),"")</f>
      </c>
      <c r="AJ28" s="27">
        <f>IF($F$2&gt;=AJ$4,SUM(AJ26:AJ27),"")</f>
      </c>
      <c r="AK28" s="27">
        <f>IF($F$2&gt;=AK$4,SUM(AK26:AK27),"")</f>
      </c>
      <c r="AL28" s="27">
        <f>IF($F$2&gt;=AL$4,SUM(AL26:AL27),"")</f>
      </c>
      <c r="AM28" s="27">
        <f>IF($F$2&gt;=AM$4,SUM(AM26:AM27),"")</f>
      </c>
    </row>
    <row r="29" spans="1:39" ht="12.75">
      <c r="A29" t="s">
        <v>29</v>
      </c>
      <c r="D29" s="27"/>
      <c r="E29" s="27">
        <f>IF($F$2&gt;=E$4,E25,"")</f>
        <v>0</v>
      </c>
      <c r="F29" s="27">
        <f aca="true" t="shared" si="8" ref="F29:AM29">IF($F$2&gt;=F$4,F25,"")</f>
        <v>0</v>
      </c>
      <c r="G29" s="27">
        <f t="shared" si="8"/>
        <v>0</v>
      </c>
      <c r="H29" s="27">
        <f t="shared" si="8"/>
        <v>0</v>
      </c>
      <c r="I29" s="27">
        <f t="shared" si="8"/>
        <v>0</v>
      </c>
      <c r="J29" s="27">
        <f t="shared" si="8"/>
        <v>0</v>
      </c>
      <c r="K29" s="27">
        <f t="shared" si="8"/>
        <v>0</v>
      </c>
      <c r="L29" s="27">
        <f t="shared" si="8"/>
        <v>0</v>
      </c>
      <c r="M29" s="27">
        <f t="shared" si="8"/>
        <v>0</v>
      </c>
      <c r="N29" s="27">
        <f t="shared" si="8"/>
        <v>0</v>
      </c>
      <c r="O29" s="27">
        <f t="shared" si="8"/>
        <v>0</v>
      </c>
      <c r="P29" s="27">
        <f t="shared" si="8"/>
        <v>0</v>
      </c>
      <c r="Q29" s="27">
        <f t="shared" si="8"/>
        <v>0</v>
      </c>
      <c r="R29" s="27">
        <f t="shared" si="8"/>
        <v>0</v>
      </c>
      <c r="S29" s="27">
        <f t="shared" si="8"/>
        <v>0</v>
      </c>
      <c r="T29" s="27">
        <f t="shared" si="8"/>
        <v>0</v>
      </c>
      <c r="U29" s="27">
        <f t="shared" si="8"/>
        <v>0</v>
      </c>
      <c r="V29" s="27">
        <f t="shared" si="8"/>
        <v>0</v>
      </c>
      <c r="W29" s="27">
        <f t="shared" si="8"/>
        <v>0</v>
      </c>
      <c r="X29" s="27">
        <f t="shared" si="8"/>
        <v>0</v>
      </c>
      <c r="Y29" s="27">
        <f t="shared" si="8"/>
      </c>
      <c r="Z29" s="27">
        <f t="shared" si="8"/>
      </c>
      <c r="AA29" s="27">
        <f t="shared" si="8"/>
      </c>
      <c r="AB29" s="27">
        <f t="shared" si="8"/>
      </c>
      <c r="AC29" s="27">
        <f>IF($F$2&gt;=AC$4,AC25,"")</f>
      </c>
      <c r="AD29" s="27">
        <f t="shared" si="8"/>
      </c>
      <c r="AE29" s="27">
        <f t="shared" si="8"/>
      </c>
      <c r="AF29" s="27">
        <f t="shared" si="8"/>
      </c>
      <c r="AG29" s="27">
        <f t="shared" si="8"/>
      </c>
      <c r="AH29" s="27">
        <f t="shared" si="8"/>
      </c>
      <c r="AI29" s="27">
        <f t="shared" si="8"/>
      </c>
      <c r="AJ29" s="27">
        <f t="shared" si="8"/>
      </c>
      <c r="AK29" s="27">
        <f t="shared" si="8"/>
      </c>
      <c r="AL29" s="27">
        <f t="shared" si="8"/>
      </c>
      <c r="AM29" s="27">
        <f t="shared" si="8"/>
      </c>
    </row>
    <row r="30" spans="1:39" ht="12.75">
      <c r="A30" t="s">
        <v>30</v>
      </c>
      <c r="D30" s="27">
        <f>IF($F$2&gt;=D$4,(-D22+D28),"")</f>
        <v>0</v>
      </c>
      <c r="E30" s="27">
        <f>IF($F$2&gt;=E$4,E28+E29,"")</f>
        <v>0</v>
      </c>
      <c r="F30" s="27">
        <f aca="true" t="shared" si="9" ref="F30:AB30">IF($F$2&gt;=F$4,F28+F29,"")</f>
        <v>0</v>
      </c>
      <c r="G30" s="27">
        <f t="shared" si="9"/>
        <v>0</v>
      </c>
      <c r="H30" s="27">
        <f t="shared" si="9"/>
        <v>0</v>
      </c>
      <c r="I30" s="27">
        <f t="shared" si="9"/>
        <v>0</v>
      </c>
      <c r="J30" s="27">
        <f t="shared" si="9"/>
        <v>0</v>
      </c>
      <c r="K30" s="27">
        <f t="shared" si="9"/>
        <v>0</v>
      </c>
      <c r="L30" s="27">
        <f t="shared" si="9"/>
        <v>0</v>
      </c>
      <c r="M30" s="27">
        <f t="shared" si="9"/>
        <v>0</v>
      </c>
      <c r="N30" s="27">
        <f t="shared" si="9"/>
        <v>0</v>
      </c>
      <c r="O30" s="27">
        <f t="shared" si="9"/>
        <v>0</v>
      </c>
      <c r="P30" s="27">
        <f t="shared" si="9"/>
        <v>0</v>
      </c>
      <c r="Q30" s="27">
        <f t="shared" si="9"/>
        <v>0</v>
      </c>
      <c r="R30" s="27">
        <f t="shared" si="9"/>
        <v>0</v>
      </c>
      <c r="S30" s="27">
        <f t="shared" si="9"/>
        <v>0</v>
      </c>
      <c r="T30" s="27">
        <f t="shared" si="9"/>
        <v>0</v>
      </c>
      <c r="U30" s="27">
        <f t="shared" si="9"/>
        <v>0</v>
      </c>
      <c r="V30" s="27">
        <f t="shared" si="9"/>
        <v>0</v>
      </c>
      <c r="W30" s="27">
        <f t="shared" si="9"/>
        <v>0</v>
      </c>
      <c r="X30" s="27">
        <f t="shared" si="9"/>
        <v>0</v>
      </c>
      <c r="Y30" s="27">
        <f t="shared" si="9"/>
      </c>
      <c r="Z30" s="27">
        <f t="shared" si="9"/>
      </c>
      <c r="AA30" s="27">
        <f t="shared" si="9"/>
      </c>
      <c r="AB30" s="27">
        <f t="shared" si="9"/>
      </c>
      <c r="AC30" s="27">
        <f aca="true" t="shared" si="10" ref="AC30:AM30">IF($F$2&gt;=AC$4,AC28+AC29,"")</f>
      </c>
      <c r="AD30" s="27">
        <f t="shared" si="10"/>
      </c>
      <c r="AE30" s="27">
        <f t="shared" si="10"/>
      </c>
      <c r="AF30" s="27">
        <f t="shared" si="10"/>
      </c>
      <c r="AG30" s="27">
        <f t="shared" si="10"/>
      </c>
      <c r="AH30" s="27">
        <f t="shared" si="10"/>
      </c>
      <c r="AI30" s="27">
        <f t="shared" si="10"/>
      </c>
      <c r="AJ30" s="27">
        <f t="shared" si="10"/>
      </c>
      <c r="AK30" s="27">
        <f t="shared" si="10"/>
      </c>
      <c r="AL30" s="27">
        <f t="shared" si="10"/>
      </c>
      <c r="AM30" s="27">
        <f t="shared" si="10"/>
      </c>
    </row>
    <row r="31" spans="1:39" ht="12.75">
      <c r="A31" t="str">
        <f>CONCATENATE("Discount Factors @ ",100*C2,"%")</f>
        <v>Discount Factors @ 12%</v>
      </c>
      <c r="D31" s="28">
        <f>IF($F$2&gt;=D$4,1/((1+$C$2)^D$4),"")</f>
        <v>1</v>
      </c>
      <c r="E31" s="28">
        <f aca="true" t="shared" si="11" ref="E31:AM31">IF($F$2&gt;=E$4,1/((1+$C$2)^E$4),"")</f>
        <v>0.8928571428571428</v>
      </c>
      <c r="F31" s="28">
        <f t="shared" si="11"/>
        <v>0.7971938775510203</v>
      </c>
      <c r="G31" s="28">
        <f t="shared" si="11"/>
        <v>0.7117802478134109</v>
      </c>
      <c r="H31" s="28">
        <f t="shared" si="11"/>
        <v>0.6355180784048312</v>
      </c>
      <c r="I31" s="28">
        <f t="shared" si="11"/>
        <v>0.5674268557185992</v>
      </c>
      <c r="J31" s="28">
        <f t="shared" si="11"/>
        <v>0.5066311211773207</v>
      </c>
      <c r="K31" s="28">
        <f t="shared" si="11"/>
        <v>0.45234921533689343</v>
      </c>
      <c r="L31" s="28">
        <f t="shared" si="11"/>
        <v>0.4038832279793691</v>
      </c>
      <c r="M31" s="28">
        <f t="shared" si="11"/>
        <v>0.36061002498157957</v>
      </c>
      <c r="N31" s="28">
        <f t="shared" si="11"/>
        <v>0.321973236590696</v>
      </c>
      <c r="O31" s="28">
        <f t="shared" si="11"/>
        <v>0.28747610409883567</v>
      </c>
      <c r="P31" s="28">
        <f t="shared" si="11"/>
        <v>0.25667509294538904</v>
      </c>
      <c r="Q31" s="28">
        <f t="shared" si="11"/>
        <v>0.22917419012981158</v>
      </c>
      <c r="R31" s="28">
        <f t="shared" si="11"/>
        <v>0.20461981261590317</v>
      </c>
      <c r="S31" s="28">
        <f t="shared" si="11"/>
        <v>0.18269626126419927</v>
      </c>
      <c r="T31" s="28">
        <f t="shared" si="11"/>
        <v>0.16312166184303503</v>
      </c>
      <c r="U31" s="28">
        <f t="shared" si="11"/>
        <v>0.14564434093128129</v>
      </c>
      <c r="V31" s="28">
        <f t="shared" si="11"/>
        <v>0.13003959011721541</v>
      </c>
      <c r="W31" s="28">
        <f t="shared" si="11"/>
        <v>0.1161067768903709</v>
      </c>
      <c r="X31" s="28">
        <f t="shared" si="11"/>
        <v>0.1036667650806883</v>
      </c>
      <c r="Y31" s="28">
        <f t="shared" si="11"/>
      </c>
      <c r="Z31" s="28">
        <f t="shared" si="11"/>
      </c>
      <c r="AA31" s="28">
        <f>IF($F$2&gt;=AA$4,1/((1+$C$2)^AA$4),"")</f>
      </c>
      <c r="AB31" s="28">
        <f t="shared" si="11"/>
      </c>
      <c r="AC31" s="28">
        <f t="shared" si="11"/>
      </c>
      <c r="AD31" s="28">
        <f t="shared" si="11"/>
      </c>
      <c r="AE31" s="28">
        <f t="shared" si="11"/>
      </c>
      <c r="AF31" s="28">
        <f t="shared" si="11"/>
      </c>
      <c r="AG31" s="28">
        <f t="shared" si="11"/>
      </c>
      <c r="AH31" s="28">
        <f t="shared" si="11"/>
      </c>
      <c r="AI31" s="28">
        <f t="shared" si="11"/>
      </c>
      <c r="AJ31" s="28">
        <f t="shared" si="11"/>
      </c>
      <c r="AK31" s="28">
        <f t="shared" si="11"/>
      </c>
      <c r="AL31" s="28">
        <f t="shared" si="11"/>
      </c>
      <c r="AM31" s="28">
        <f t="shared" si="11"/>
      </c>
    </row>
    <row r="32" spans="1:39" ht="13.5" thickBot="1">
      <c r="A32" t="s">
        <v>31</v>
      </c>
      <c r="D32" s="27">
        <f>IF($F$2&gt;=D$4,D30*D31,"")</f>
        <v>0</v>
      </c>
      <c r="E32" s="27">
        <f aca="true" t="shared" si="12" ref="E32:AM32">IF($F$2&gt;=E$4,E30*E31,"")</f>
        <v>0</v>
      </c>
      <c r="F32" s="27">
        <f t="shared" si="12"/>
        <v>0</v>
      </c>
      <c r="G32" s="27">
        <f t="shared" si="12"/>
        <v>0</v>
      </c>
      <c r="H32" s="27">
        <f t="shared" si="12"/>
        <v>0</v>
      </c>
      <c r="I32" s="27">
        <f t="shared" si="12"/>
        <v>0</v>
      </c>
      <c r="J32" s="27">
        <f t="shared" si="12"/>
        <v>0</v>
      </c>
      <c r="K32" s="27">
        <f t="shared" si="12"/>
        <v>0</v>
      </c>
      <c r="L32" s="27">
        <f t="shared" si="12"/>
        <v>0</v>
      </c>
      <c r="M32" s="27">
        <f t="shared" si="12"/>
        <v>0</v>
      </c>
      <c r="N32" s="27">
        <f t="shared" si="12"/>
        <v>0</v>
      </c>
      <c r="O32" s="27">
        <f t="shared" si="12"/>
        <v>0</v>
      </c>
      <c r="P32" s="27">
        <f t="shared" si="12"/>
        <v>0</v>
      </c>
      <c r="Q32" s="27">
        <f t="shared" si="12"/>
        <v>0</v>
      </c>
      <c r="R32" s="27">
        <f t="shared" si="12"/>
        <v>0</v>
      </c>
      <c r="S32" s="27">
        <f t="shared" si="12"/>
        <v>0</v>
      </c>
      <c r="T32" s="27">
        <f t="shared" si="12"/>
        <v>0</v>
      </c>
      <c r="U32" s="27">
        <f t="shared" si="12"/>
        <v>0</v>
      </c>
      <c r="V32" s="27">
        <f t="shared" si="12"/>
        <v>0</v>
      </c>
      <c r="W32" s="27">
        <f t="shared" si="12"/>
        <v>0</v>
      </c>
      <c r="X32" s="27">
        <f t="shared" si="12"/>
        <v>0</v>
      </c>
      <c r="Y32" s="27">
        <f t="shared" si="12"/>
      </c>
      <c r="Z32" s="27">
        <f t="shared" si="12"/>
      </c>
      <c r="AA32" s="27">
        <f t="shared" si="12"/>
      </c>
      <c r="AB32" s="27">
        <f t="shared" si="12"/>
      </c>
      <c r="AC32" s="27">
        <f t="shared" si="12"/>
      </c>
      <c r="AD32" s="27">
        <f t="shared" si="12"/>
      </c>
      <c r="AE32" s="27">
        <f t="shared" si="12"/>
      </c>
      <c r="AF32" s="27">
        <f t="shared" si="12"/>
      </c>
      <c r="AG32" s="27">
        <f t="shared" si="12"/>
      </c>
      <c r="AH32" s="27">
        <f t="shared" si="12"/>
      </c>
      <c r="AI32" s="27">
        <f t="shared" si="12"/>
      </c>
      <c r="AJ32" s="27">
        <f t="shared" si="12"/>
      </c>
      <c r="AK32" s="27">
        <f t="shared" si="12"/>
      </c>
      <c r="AL32" s="27">
        <f t="shared" si="12"/>
      </c>
      <c r="AM32" s="27">
        <f t="shared" si="12"/>
      </c>
    </row>
    <row r="33" spans="1:3" ht="13.5" thickBot="1">
      <c r="A33" t="s">
        <v>32</v>
      </c>
      <c r="C33" s="34">
        <f>SUM(D32:AM32)</f>
        <v>0</v>
      </c>
    </row>
    <row r="34" spans="1:4" ht="13.5" thickBot="1">
      <c r="A34" t="s">
        <v>33</v>
      </c>
      <c r="C34" s="35">
        <f>IF(ISERROR(IRR(D30:AM30,-40%)),"",IRR(D30:AM30,-40%))</f>
      </c>
      <c r="D34" t="s">
        <v>43</v>
      </c>
    </row>
    <row r="35" ht="13.5" thickBot="1"/>
    <row r="36" spans="3:39" ht="13.5" thickBot="1">
      <c r="C36" s="41" t="s">
        <v>49</v>
      </c>
      <c r="D36" s="40">
        <v>0</v>
      </c>
      <c r="E36" s="40">
        <v>1</v>
      </c>
      <c r="F36" s="40">
        <v>2</v>
      </c>
      <c r="G36" s="40">
        <v>3</v>
      </c>
      <c r="H36" s="40">
        <v>4</v>
      </c>
      <c r="I36" s="40">
        <v>5</v>
      </c>
      <c r="J36" s="40">
        <v>6</v>
      </c>
      <c r="K36" s="40">
        <v>7</v>
      </c>
      <c r="L36" s="40">
        <v>8</v>
      </c>
      <c r="M36" s="40">
        <v>9</v>
      </c>
      <c r="N36" s="40">
        <v>10</v>
      </c>
      <c r="O36" s="40">
        <v>11</v>
      </c>
      <c r="P36" s="40">
        <v>12</v>
      </c>
      <c r="Q36" s="40">
        <v>13</v>
      </c>
      <c r="R36" s="40">
        <v>14</v>
      </c>
      <c r="S36" s="40">
        <v>15</v>
      </c>
      <c r="T36" s="40">
        <v>16</v>
      </c>
      <c r="U36" s="40">
        <v>17</v>
      </c>
      <c r="V36" s="40">
        <v>18</v>
      </c>
      <c r="W36" s="40">
        <v>19</v>
      </c>
      <c r="X36" s="40">
        <v>20</v>
      </c>
      <c r="Y36" s="40">
        <v>21</v>
      </c>
      <c r="Z36" s="40">
        <v>22</v>
      </c>
      <c r="AA36" s="40">
        <v>23</v>
      </c>
      <c r="AB36" s="40">
        <v>24</v>
      </c>
      <c r="AC36" s="40">
        <v>25</v>
      </c>
      <c r="AD36" s="40">
        <v>26</v>
      </c>
      <c r="AE36" s="40">
        <v>27</v>
      </c>
      <c r="AF36" s="40">
        <v>28</v>
      </c>
      <c r="AG36" s="40">
        <v>29</v>
      </c>
      <c r="AH36" s="40">
        <v>30</v>
      </c>
      <c r="AI36" s="40">
        <v>31</v>
      </c>
      <c r="AJ36" s="40">
        <v>32</v>
      </c>
      <c r="AK36" s="40">
        <v>33</v>
      </c>
      <c r="AL36" s="40">
        <v>34</v>
      </c>
      <c r="AM36" s="40">
        <v>35</v>
      </c>
    </row>
  </sheetData>
  <sheetProtection password="DC5C" sheet="1" objects="1" scenarios="1"/>
  <mergeCells count="6">
    <mergeCell ref="D2:E2"/>
    <mergeCell ref="A21:C21"/>
    <mergeCell ref="A1:C1"/>
    <mergeCell ref="A6:C6"/>
    <mergeCell ref="A4:C4"/>
    <mergeCell ref="A18:C1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34"/>
  <sheetViews>
    <sheetView zoomScale="75" zoomScaleNormal="75" workbookViewId="0" topLeftCell="A1">
      <selection activeCell="A1" sqref="A1:C1"/>
    </sheetView>
  </sheetViews>
  <sheetFormatPr defaultColWidth="9.140625" defaultRowHeight="12.75"/>
  <cols>
    <col min="2" max="2" width="10.00390625" style="0" customWidth="1"/>
    <col min="3" max="3" width="13.28125" style="0" customWidth="1"/>
    <col min="4" max="4" width="12.140625" style="0" customWidth="1"/>
    <col min="5" max="39" width="11.140625" style="0" customWidth="1"/>
  </cols>
  <sheetData>
    <row r="1" spans="1:6" ht="12.75">
      <c r="A1" s="59" t="s">
        <v>16</v>
      </c>
      <c r="B1" s="59"/>
      <c r="C1" s="59"/>
      <c r="E1" s="2"/>
      <c r="F1" s="11" t="s">
        <v>44</v>
      </c>
    </row>
    <row r="2" spans="1:9" ht="13.5" thickBot="1">
      <c r="A2" s="12"/>
      <c r="B2" s="36" t="s">
        <v>20</v>
      </c>
      <c r="C2" s="22">
        <v>0.12</v>
      </c>
      <c r="D2" s="54" t="s">
        <v>50</v>
      </c>
      <c r="E2" s="55"/>
      <c r="F2" s="23">
        <v>20</v>
      </c>
      <c r="H2" s="36" t="s">
        <v>19</v>
      </c>
      <c r="I2" s="21">
        <v>0.38</v>
      </c>
    </row>
    <row r="3" spans="3:7" ht="13.5" thickBot="1">
      <c r="C3" s="30">
        <f>C33</f>
        <v>3109654.3769126385</v>
      </c>
      <c r="D3" s="11" t="s">
        <v>21</v>
      </c>
      <c r="F3" s="29">
        <f>C34</f>
        <v>0.25000004455761504</v>
      </c>
      <c r="G3" s="11" t="s">
        <v>22</v>
      </c>
    </row>
    <row r="4" spans="1:39" ht="17.25" thickBot="1">
      <c r="A4" s="56" t="s">
        <v>13</v>
      </c>
      <c r="B4" s="57"/>
      <c r="C4" s="58"/>
      <c r="D4" s="19">
        <v>0</v>
      </c>
      <c r="E4" s="19">
        <f>IF(ISERROR(IF($F$2&gt;=D4+1,D4+1,"")),"",IF($F$2&gt;=D4+1,D4+1,""))</f>
        <v>1</v>
      </c>
      <c r="F4" s="19">
        <f aca="true" t="shared" si="0" ref="F4:AM4">IF(ISERROR(IF($F$2&gt;=E4+1,E4+1,"")),"",IF($F$2&gt;=E4+1,E4+1,""))</f>
        <v>2</v>
      </c>
      <c r="G4" s="19">
        <f t="shared" si="0"/>
        <v>3</v>
      </c>
      <c r="H4" s="19">
        <f t="shared" si="0"/>
        <v>4</v>
      </c>
      <c r="I4" s="19">
        <f t="shared" si="0"/>
        <v>5</v>
      </c>
      <c r="J4" s="19">
        <f t="shared" si="0"/>
        <v>6</v>
      </c>
      <c r="K4" s="19">
        <f t="shared" si="0"/>
        <v>7</v>
      </c>
      <c r="L4" s="19">
        <f t="shared" si="0"/>
        <v>8</v>
      </c>
      <c r="M4" s="19">
        <f t="shared" si="0"/>
        <v>9</v>
      </c>
      <c r="N4" s="19">
        <f t="shared" si="0"/>
        <v>10</v>
      </c>
      <c r="O4" s="19">
        <f t="shared" si="0"/>
        <v>11</v>
      </c>
      <c r="P4" s="19">
        <f t="shared" si="0"/>
        <v>12</v>
      </c>
      <c r="Q4" s="19">
        <f t="shared" si="0"/>
        <v>13</v>
      </c>
      <c r="R4" s="19">
        <f t="shared" si="0"/>
        <v>14</v>
      </c>
      <c r="S4" s="19">
        <f t="shared" si="0"/>
        <v>15</v>
      </c>
      <c r="T4" s="19">
        <f t="shared" si="0"/>
        <v>16</v>
      </c>
      <c r="U4" s="19">
        <f t="shared" si="0"/>
        <v>17</v>
      </c>
      <c r="V4" s="19">
        <f t="shared" si="0"/>
        <v>18</v>
      </c>
      <c r="W4" s="19">
        <f t="shared" si="0"/>
        <v>19</v>
      </c>
      <c r="X4" s="19">
        <f t="shared" si="0"/>
        <v>20</v>
      </c>
      <c r="Y4" s="19">
        <f t="shared" si="0"/>
      </c>
      <c r="Z4" s="19">
        <f t="shared" si="0"/>
      </c>
      <c r="AA4" s="19">
        <f t="shared" si="0"/>
      </c>
      <c r="AB4" s="19">
        <f t="shared" si="0"/>
      </c>
      <c r="AC4" s="19">
        <f t="shared" si="0"/>
      </c>
      <c r="AD4" s="19">
        <f t="shared" si="0"/>
      </c>
      <c r="AE4" s="19">
        <f t="shared" si="0"/>
      </c>
      <c r="AF4" s="19">
        <f t="shared" si="0"/>
      </c>
      <c r="AG4" s="19">
        <f t="shared" si="0"/>
      </c>
      <c r="AH4" s="19">
        <f t="shared" si="0"/>
      </c>
      <c r="AI4" s="19">
        <f t="shared" si="0"/>
      </c>
      <c r="AJ4" s="19">
        <f t="shared" si="0"/>
      </c>
      <c r="AK4" s="19">
        <f t="shared" si="0"/>
      </c>
      <c r="AL4" s="19">
        <f t="shared" si="0"/>
      </c>
      <c r="AM4" s="19">
        <f t="shared" si="0"/>
      </c>
    </row>
    <row r="5" spans="1:39" ht="13.5" thickBot="1">
      <c r="A5" s="3" t="s">
        <v>14</v>
      </c>
      <c r="B5" s="4"/>
      <c r="C5" s="5"/>
      <c r="D5" s="20">
        <v>3497367.098912753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6"/>
    </row>
    <row r="6" spans="1:3" ht="17.25" thickBot="1">
      <c r="A6" s="56" t="s">
        <v>1</v>
      </c>
      <c r="B6" s="57"/>
      <c r="C6" s="58"/>
    </row>
    <row r="7" spans="1:39" ht="12.75">
      <c r="A7" s="6" t="s">
        <v>2</v>
      </c>
      <c r="B7" s="13"/>
      <c r="C7" s="14"/>
      <c r="D7" s="3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38" t="s">
        <v>35</v>
      </c>
    </row>
    <row r="8" spans="1:39" ht="12.75">
      <c r="A8" s="1" t="s">
        <v>3</v>
      </c>
      <c r="B8" s="15"/>
      <c r="C8" s="16"/>
      <c r="D8" s="3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38" t="s">
        <v>35</v>
      </c>
    </row>
    <row r="9" spans="1:39" ht="12.75">
      <c r="A9" s="1" t="s">
        <v>4</v>
      </c>
      <c r="B9" s="15"/>
      <c r="C9" s="16"/>
      <c r="D9" s="3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38" t="s">
        <v>35</v>
      </c>
    </row>
    <row r="10" spans="1:39" ht="12.75">
      <c r="A10" s="1" t="s">
        <v>5</v>
      </c>
      <c r="B10" s="15"/>
      <c r="C10" s="16"/>
      <c r="D10" s="3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38" t="s">
        <v>35</v>
      </c>
    </row>
    <row r="11" spans="1:39" ht="12.75">
      <c r="A11" s="1" t="s">
        <v>6</v>
      </c>
      <c r="B11" s="15"/>
      <c r="C11" s="16"/>
      <c r="D11" s="3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8" t="s">
        <v>35</v>
      </c>
    </row>
    <row r="12" spans="1:39" ht="12.75">
      <c r="A12" s="1" t="s">
        <v>7</v>
      </c>
      <c r="B12" s="15"/>
      <c r="C12" s="16"/>
      <c r="D12" s="3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38" t="s">
        <v>35</v>
      </c>
    </row>
    <row r="13" spans="1:39" ht="12.75">
      <c r="A13" s="1" t="s">
        <v>8</v>
      </c>
      <c r="B13" s="15"/>
      <c r="C13" s="16"/>
      <c r="D13" s="3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38" t="s">
        <v>35</v>
      </c>
    </row>
    <row r="14" spans="1:39" ht="12.75">
      <c r="A14" s="1" t="s">
        <v>9</v>
      </c>
      <c r="B14" s="15"/>
      <c r="C14" s="16"/>
      <c r="D14" s="3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8" t="s">
        <v>35</v>
      </c>
    </row>
    <row r="15" spans="1:39" ht="12.75">
      <c r="A15" s="1" t="s">
        <v>10</v>
      </c>
      <c r="B15" s="15"/>
      <c r="C15" s="16"/>
      <c r="D15" s="3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38" t="s">
        <v>35</v>
      </c>
    </row>
    <row r="16" spans="1:39" ht="12.75">
      <c r="A16" s="1" t="s">
        <v>12</v>
      </c>
      <c r="B16" s="15"/>
      <c r="C16" s="16"/>
      <c r="D16" s="39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13.5" thickBot="1">
      <c r="A17" s="7" t="s">
        <v>11</v>
      </c>
      <c r="B17" s="17"/>
      <c r="C17" s="18"/>
      <c r="D17" s="3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" ht="17.25" thickBot="1">
      <c r="A18" s="56" t="s">
        <v>15</v>
      </c>
      <c r="B18" s="57"/>
      <c r="C18" s="58"/>
    </row>
    <row r="19" spans="1:39" ht="13.5" thickBot="1">
      <c r="A19" s="8" t="s">
        <v>17</v>
      </c>
      <c r="B19" s="9"/>
      <c r="C19" s="10"/>
      <c r="D19" s="42"/>
      <c r="E19" s="31">
        <v>1319500</v>
      </c>
      <c r="F19" s="31">
        <v>1319500</v>
      </c>
      <c r="G19" s="31">
        <v>1319500</v>
      </c>
      <c r="H19" s="31">
        <v>1319500</v>
      </c>
      <c r="I19" s="31">
        <v>1319500</v>
      </c>
      <c r="J19" s="31">
        <v>1319500</v>
      </c>
      <c r="K19" s="31">
        <v>1319500</v>
      </c>
      <c r="L19" s="31">
        <v>1319500</v>
      </c>
      <c r="M19" s="31">
        <v>1319500</v>
      </c>
      <c r="N19" s="31">
        <v>1319500</v>
      </c>
      <c r="O19" s="31">
        <v>1319500</v>
      </c>
      <c r="P19" s="31">
        <v>1319500</v>
      </c>
      <c r="Q19" s="31">
        <v>1319500</v>
      </c>
      <c r="R19" s="31">
        <v>1319500</v>
      </c>
      <c r="S19" s="31">
        <v>1319500</v>
      </c>
      <c r="T19" s="31">
        <v>1319500</v>
      </c>
      <c r="U19" s="31">
        <v>1319500</v>
      </c>
      <c r="V19" s="31">
        <v>1319500</v>
      </c>
      <c r="W19" s="31">
        <v>1319500</v>
      </c>
      <c r="X19" s="31">
        <v>1319500</v>
      </c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ht="13.5" thickBot="1"/>
    <row r="21" spans="1:39" ht="17.25" thickBot="1">
      <c r="A21" s="56" t="s">
        <v>34</v>
      </c>
      <c r="B21" s="57"/>
      <c r="C21" s="58"/>
      <c r="D21" s="19">
        <v>0</v>
      </c>
      <c r="E21" s="19">
        <f>IF($F$2&gt;=E4,E4,"")</f>
        <v>1</v>
      </c>
      <c r="F21" s="19">
        <f aca="true" t="shared" si="1" ref="F21:AM21">IF($F$2&gt;=F4,F4,"")</f>
        <v>2</v>
      </c>
      <c r="G21" s="19">
        <f t="shared" si="1"/>
        <v>3</v>
      </c>
      <c r="H21" s="19">
        <f t="shared" si="1"/>
        <v>4</v>
      </c>
      <c r="I21" s="19">
        <f t="shared" si="1"/>
        <v>5</v>
      </c>
      <c r="J21" s="19">
        <f t="shared" si="1"/>
        <v>6</v>
      </c>
      <c r="K21" s="19">
        <f t="shared" si="1"/>
        <v>7</v>
      </c>
      <c r="L21" s="19">
        <f t="shared" si="1"/>
        <v>8</v>
      </c>
      <c r="M21" s="19">
        <f t="shared" si="1"/>
        <v>9</v>
      </c>
      <c r="N21" s="19">
        <f t="shared" si="1"/>
        <v>10</v>
      </c>
      <c r="O21" s="19">
        <f t="shared" si="1"/>
        <v>11</v>
      </c>
      <c r="P21" s="19">
        <f t="shared" si="1"/>
        <v>12</v>
      </c>
      <c r="Q21" s="19">
        <f t="shared" si="1"/>
        <v>13</v>
      </c>
      <c r="R21" s="19">
        <f t="shared" si="1"/>
        <v>14</v>
      </c>
      <c r="S21" s="19">
        <f t="shared" si="1"/>
        <v>15</v>
      </c>
      <c r="T21" s="19">
        <f t="shared" si="1"/>
        <v>16</v>
      </c>
      <c r="U21" s="19">
        <f t="shared" si="1"/>
        <v>17</v>
      </c>
      <c r="V21" s="19">
        <f t="shared" si="1"/>
        <v>18</v>
      </c>
      <c r="W21" s="19">
        <f t="shared" si="1"/>
        <v>19</v>
      </c>
      <c r="X21" s="19">
        <f t="shared" si="1"/>
        <v>20</v>
      </c>
      <c r="Y21" s="19">
        <f t="shared" si="1"/>
      </c>
      <c r="Z21" s="19">
        <f t="shared" si="1"/>
      </c>
      <c r="AA21" s="19">
        <f t="shared" si="1"/>
      </c>
      <c r="AB21" s="19">
        <f t="shared" si="1"/>
      </c>
      <c r="AC21" s="19">
        <f t="shared" si="1"/>
      </c>
      <c r="AD21" s="19">
        <f t="shared" si="1"/>
      </c>
      <c r="AE21" s="19">
        <f t="shared" si="1"/>
      </c>
      <c r="AF21" s="19">
        <f t="shared" si="1"/>
      </c>
      <c r="AG21" s="19">
        <f t="shared" si="1"/>
      </c>
      <c r="AH21" s="19">
        <f t="shared" si="1"/>
      </c>
      <c r="AI21" s="19">
        <f t="shared" si="1"/>
      </c>
      <c r="AJ21" s="19">
        <f t="shared" si="1"/>
      </c>
      <c r="AK21" s="19">
        <f t="shared" si="1"/>
      </c>
      <c r="AL21" s="19">
        <f t="shared" si="1"/>
      </c>
      <c r="AM21" s="19">
        <f t="shared" si="1"/>
      </c>
    </row>
    <row r="22" spans="1:4" ht="12.75">
      <c r="A22" t="s">
        <v>23</v>
      </c>
      <c r="D22" s="27">
        <f>D5</f>
        <v>3497367.098912753</v>
      </c>
    </row>
    <row r="23" spans="1:39" ht="12.75">
      <c r="A23" t="s">
        <v>24</v>
      </c>
      <c r="D23" s="33">
        <f>IF($F$2&gt;=D$4,SUM(D7:D17),"")</f>
        <v>0</v>
      </c>
      <c r="E23" s="33">
        <f>IF($F$2&gt;=E$4,SUM(E7:E17),"")</f>
        <v>0</v>
      </c>
      <c r="F23" s="33">
        <f aca="true" t="shared" si="2" ref="F23:AM23">IF($F$2&gt;=F$4,SUM(F7:F17),"")</f>
        <v>0</v>
      </c>
      <c r="G23" s="33">
        <f t="shared" si="2"/>
        <v>0</v>
      </c>
      <c r="H23" s="33">
        <f t="shared" si="2"/>
        <v>0</v>
      </c>
      <c r="I23" s="33">
        <f t="shared" si="2"/>
        <v>0</v>
      </c>
      <c r="J23" s="33">
        <f t="shared" si="2"/>
        <v>0</v>
      </c>
      <c r="K23" s="33">
        <f t="shared" si="2"/>
        <v>0</v>
      </c>
      <c r="L23" s="33">
        <f t="shared" si="2"/>
        <v>0</v>
      </c>
      <c r="M23" s="33">
        <f t="shared" si="2"/>
        <v>0</v>
      </c>
      <c r="N23" s="33">
        <f t="shared" si="2"/>
        <v>0</v>
      </c>
      <c r="O23" s="33">
        <f t="shared" si="2"/>
        <v>0</v>
      </c>
      <c r="P23" s="33">
        <f t="shared" si="2"/>
        <v>0</v>
      </c>
      <c r="Q23" s="33">
        <f t="shared" si="2"/>
        <v>0</v>
      </c>
      <c r="R23" s="33">
        <f t="shared" si="2"/>
        <v>0</v>
      </c>
      <c r="S23" s="33">
        <f t="shared" si="2"/>
        <v>0</v>
      </c>
      <c r="T23" s="33">
        <f t="shared" si="2"/>
        <v>0</v>
      </c>
      <c r="U23" s="33">
        <f t="shared" si="2"/>
        <v>0</v>
      </c>
      <c r="V23" s="33">
        <f t="shared" si="2"/>
        <v>0</v>
      </c>
      <c r="W23" s="33">
        <f t="shared" si="2"/>
        <v>0</v>
      </c>
      <c r="X23" s="33">
        <f t="shared" si="2"/>
        <v>0</v>
      </c>
      <c r="Y23" s="33">
        <f t="shared" si="2"/>
      </c>
      <c r="Z23" s="33">
        <f t="shared" si="2"/>
      </c>
      <c r="AA23" s="33">
        <f t="shared" si="2"/>
      </c>
      <c r="AB23" s="33">
        <f t="shared" si="2"/>
      </c>
      <c r="AC23" s="33">
        <f t="shared" si="2"/>
      </c>
      <c r="AD23" s="33">
        <f t="shared" si="2"/>
      </c>
      <c r="AE23" s="33">
        <f t="shared" si="2"/>
      </c>
      <c r="AF23" s="33">
        <f t="shared" si="2"/>
      </c>
      <c r="AG23" s="33">
        <f t="shared" si="2"/>
      </c>
      <c r="AH23" s="33">
        <f t="shared" si="2"/>
      </c>
      <c r="AI23" s="33">
        <f t="shared" si="2"/>
      </c>
      <c r="AJ23" s="33">
        <f t="shared" si="2"/>
      </c>
      <c r="AK23" s="33">
        <f t="shared" si="2"/>
      </c>
      <c r="AL23" s="33">
        <f t="shared" si="2"/>
      </c>
      <c r="AM23" s="33">
        <f t="shared" si="2"/>
      </c>
    </row>
    <row r="24" spans="1:39" ht="12.75">
      <c r="A24" t="s">
        <v>25</v>
      </c>
      <c r="D24" s="32"/>
      <c r="E24" s="32">
        <f>IF($F$2&gt;=E$4,E19,"")</f>
        <v>1319500</v>
      </c>
      <c r="F24" s="32">
        <f aca="true" t="shared" si="3" ref="F24:AM24">IF($F$2&gt;=F$4,F19,"")</f>
        <v>1319500</v>
      </c>
      <c r="G24" s="32">
        <f t="shared" si="3"/>
        <v>1319500</v>
      </c>
      <c r="H24" s="32">
        <f t="shared" si="3"/>
        <v>1319500</v>
      </c>
      <c r="I24" s="32">
        <f t="shared" si="3"/>
        <v>1319500</v>
      </c>
      <c r="J24" s="32">
        <f t="shared" si="3"/>
        <v>1319500</v>
      </c>
      <c r="K24" s="32">
        <f t="shared" si="3"/>
        <v>1319500</v>
      </c>
      <c r="L24" s="32">
        <f t="shared" si="3"/>
        <v>1319500</v>
      </c>
      <c r="M24" s="32">
        <f t="shared" si="3"/>
        <v>1319500</v>
      </c>
      <c r="N24" s="32">
        <f t="shared" si="3"/>
        <v>1319500</v>
      </c>
      <c r="O24" s="32">
        <f t="shared" si="3"/>
        <v>1319500</v>
      </c>
      <c r="P24" s="32">
        <f t="shared" si="3"/>
        <v>1319500</v>
      </c>
      <c r="Q24" s="32">
        <f t="shared" si="3"/>
        <v>1319500</v>
      </c>
      <c r="R24" s="32">
        <f t="shared" si="3"/>
        <v>1319500</v>
      </c>
      <c r="S24" s="32">
        <f t="shared" si="3"/>
        <v>1319500</v>
      </c>
      <c r="T24" s="32">
        <f t="shared" si="3"/>
        <v>1319500</v>
      </c>
      <c r="U24" s="32">
        <f t="shared" si="3"/>
        <v>1319500</v>
      </c>
      <c r="V24" s="32">
        <f t="shared" si="3"/>
        <v>1319500</v>
      </c>
      <c r="W24" s="32">
        <f t="shared" si="3"/>
        <v>1319500</v>
      </c>
      <c r="X24" s="32">
        <f t="shared" si="3"/>
        <v>1319500</v>
      </c>
      <c r="Y24" s="32">
        <f t="shared" si="3"/>
      </c>
      <c r="Z24" s="32">
        <f t="shared" si="3"/>
      </c>
      <c r="AA24" s="32">
        <f t="shared" si="3"/>
      </c>
      <c r="AB24" s="32">
        <f t="shared" si="3"/>
      </c>
      <c r="AC24" s="32">
        <f t="shared" si="3"/>
      </c>
      <c r="AD24" s="32">
        <f t="shared" si="3"/>
      </c>
      <c r="AE24" s="32">
        <f t="shared" si="3"/>
      </c>
      <c r="AF24" s="32">
        <f t="shared" si="3"/>
      </c>
      <c r="AG24" s="32">
        <f t="shared" si="3"/>
      </c>
      <c r="AH24" s="32">
        <f t="shared" si="3"/>
      </c>
      <c r="AI24" s="32">
        <f t="shared" si="3"/>
      </c>
      <c r="AJ24" s="32">
        <f t="shared" si="3"/>
      </c>
      <c r="AK24" s="32">
        <f t="shared" si="3"/>
      </c>
      <c r="AL24" s="32">
        <f t="shared" si="3"/>
      </c>
      <c r="AM24" s="32">
        <f t="shared" si="3"/>
      </c>
    </row>
    <row r="25" spans="1:40" ht="12.75">
      <c r="A25" t="s">
        <v>26</v>
      </c>
      <c r="D25" s="27"/>
      <c r="E25" s="27">
        <f>IF($F$2&gt;=E$4,$D$5/$F$2,"")</f>
        <v>174868.35494563766</v>
      </c>
      <c r="F25" s="27">
        <f aca="true" t="shared" si="4" ref="F25:AM25">IF($F$2&gt;=F$4,$D$5/$F$2,"")</f>
        <v>174868.35494563766</v>
      </c>
      <c r="G25" s="27">
        <f t="shared" si="4"/>
        <v>174868.35494563766</v>
      </c>
      <c r="H25" s="27">
        <f t="shared" si="4"/>
        <v>174868.35494563766</v>
      </c>
      <c r="I25" s="27">
        <f t="shared" si="4"/>
        <v>174868.35494563766</v>
      </c>
      <c r="J25" s="27">
        <f t="shared" si="4"/>
        <v>174868.35494563766</v>
      </c>
      <c r="K25" s="27">
        <f t="shared" si="4"/>
        <v>174868.35494563766</v>
      </c>
      <c r="L25" s="27">
        <f t="shared" si="4"/>
        <v>174868.35494563766</v>
      </c>
      <c r="M25" s="27">
        <f t="shared" si="4"/>
        <v>174868.35494563766</v>
      </c>
      <c r="N25" s="27">
        <f t="shared" si="4"/>
        <v>174868.35494563766</v>
      </c>
      <c r="O25" s="27">
        <f t="shared" si="4"/>
        <v>174868.35494563766</v>
      </c>
      <c r="P25" s="27">
        <f t="shared" si="4"/>
        <v>174868.35494563766</v>
      </c>
      <c r="Q25" s="27">
        <f t="shared" si="4"/>
        <v>174868.35494563766</v>
      </c>
      <c r="R25" s="27">
        <f t="shared" si="4"/>
        <v>174868.35494563766</v>
      </c>
      <c r="S25" s="27">
        <f t="shared" si="4"/>
        <v>174868.35494563766</v>
      </c>
      <c r="T25" s="27">
        <f t="shared" si="4"/>
        <v>174868.35494563766</v>
      </c>
      <c r="U25" s="27">
        <f t="shared" si="4"/>
        <v>174868.35494563766</v>
      </c>
      <c r="V25" s="27">
        <f t="shared" si="4"/>
        <v>174868.35494563766</v>
      </c>
      <c r="W25" s="27">
        <f t="shared" si="4"/>
        <v>174868.35494563766</v>
      </c>
      <c r="X25" s="27">
        <f t="shared" si="4"/>
        <v>174868.35494563766</v>
      </c>
      <c r="Y25" s="27">
        <f t="shared" si="4"/>
      </c>
      <c r="Z25" s="27">
        <f t="shared" si="4"/>
      </c>
      <c r="AA25" s="27">
        <f t="shared" si="4"/>
      </c>
      <c r="AB25" s="27">
        <f t="shared" si="4"/>
      </c>
      <c r="AC25" s="27">
        <f t="shared" si="4"/>
      </c>
      <c r="AD25" s="27">
        <f t="shared" si="4"/>
      </c>
      <c r="AE25" s="27">
        <f t="shared" si="4"/>
      </c>
      <c r="AF25" s="27">
        <f t="shared" si="4"/>
      </c>
      <c r="AG25" s="27">
        <f t="shared" si="4"/>
      </c>
      <c r="AH25" s="27">
        <f t="shared" si="4"/>
      </c>
      <c r="AI25" s="27">
        <f t="shared" si="4"/>
      </c>
      <c r="AJ25" s="27">
        <f t="shared" si="4"/>
      </c>
      <c r="AK25" s="27">
        <f t="shared" si="4"/>
      </c>
      <c r="AL25" s="27">
        <f t="shared" si="4"/>
      </c>
      <c r="AM25" s="27">
        <f t="shared" si="4"/>
      </c>
      <c r="AN25" s="27">
        <f>SUM(E25:AM25)</f>
        <v>3497367.0989127546</v>
      </c>
    </row>
    <row r="26" spans="1:39" ht="12.75">
      <c r="A26" t="s">
        <v>27</v>
      </c>
      <c r="D26" s="27">
        <f>IF($F$2&gt;=D$4,-(D23-D24+D25),"")</f>
        <v>0</v>
      </c>
      <c r="E26" s="27">
        <f>IF($F$2&gt;=E$4,-(E23-E24+E25),"")</f>
        <v>1144631.6450543622</v>
      </c>
      <c r="F26" s="27">
        <f aca="true" t="shared" si="5" ref="F26:AM26">IF($F$2&gt;=F$4,-(F23-F24+F25),"")</f>
        <v>1144631.6450543622</v>
      </c>
      <c r="G26" s="27">
        <f t="shared" si="5"/>
        <v>1144631.6450543622</v>
      </c>
      <c r="H26" s="27">
        <f t="shared" si="5"/>
        <v>1144631.6450543622</v>
      </c>
      <c r="I26" s="27">
        <f t="shared" si="5"/>
        <v>1144631.6450543622</v>
      </c>
      <c r="J26" s="27">
        <f t="shared" si="5"/>
        <v>1144631.6450543622</v>
      </c>
      <c r="K26" s="27">
        <f t="shared" si="5"/>
        <v>1144631.6450543622</v>
      </c>
      <c r="L26" s="27">
        <f t="shared" si="5"/>
        <v>1144631.6450543622</v>
      </c>
      <c r="M26" s="27">
        <f t="shared" si="5"/>
        <v>1144631.6450543622</v>
      </c>
      <c r="N26" s="27">
        <f t="shared" si="5"/>
        <v>1144631.6450543622</v>
      </c>
      <c r="O26" s="27">
        <f t="shared" si="5"/>
        <v>1144631.6450543622</v>
      </c>
      <c r="P26" s="27">
        <f t="shared" si="5"/>
        <v>1144631.6450543622</v>
      </c>
      <c r="Q26" s="27">
        <f t="shared" si="5"/>
        <v>1144631.6450543622</v>
      </c>
      <c r="R26" s="27">
        <f t="shared" si="5"/>
        <v>1144631.6450543622</v>
      </c>
      <c r="S26" s="27">
        <f t="shared" si="5"/>
        <v>1144631.6450543622</v>
      </c>
      <c r="T26" s="27">
        <f t="shared" si="5"/>
        <v>1144631.6450543622</v>
      </c>
      <c r="U26" s="27">
        <f t="shared" si="5"/>
        <v>1144631.6450543622</v>
      </c>
      <c r="V26" s="27">
        <f t="shared" si="5"/>
        <v>1144631.6450543622</v>
      </c>
      <c r="W26" s="27">
        <f t="shared" si="5"/>
        <v>1144631.6450543622</v>
      </c>
      <c r="X26" s="27">
        <f t="shared" si="5"/>
        <v>1144631.6450543622</v>
      </c>
      <c r="Y26" s="27">
        <f t="shared" si="5"/>
      </c>
      <c r="Z26" s="27">
        <f t="shared" si="5"/>
      </c>
      <c r="AA26" s="27">
        <f t="shared" si="5"/>
      </c>
      <c r="AB26" s="27">
        <f t="shared" si="5"/>
      </c>
      <c r="AC26" s="27">
        <f t="shared" si="5"/>
      </c>
      <c r="AD26" s="27">
        <f t="shared" si="5"/>
      </c>
      <c r="AE26" s="27">
        <f t="shared" si="5"/>
      </c>
      <c r="AF26" s="27">
        <f t="shared" si="5"/>
      </c>
      <c r="AG26" s="27">
        <f t="shared" si="5"/>
      </c>
      <c r="AH26" s="27">
        <f t="shared" si="5"/>
      </c>
      <c r="AI26" s="27">
        <f t="shared" si="5"/>
      </c>
      <c r="AJ26" s="27">
        <f t="shared" si="5"/>
      </c>
      <c r="AK26" s="27">
        <f t="shared" si="5"/>
      </c>
      <c r="AL26" s="27">
        <f t="shared" si="5"/>
      </c>
      <c r="AM26" s="27">
        <f t="shared" si="5"/>
      </c>
    </row>
    <row r="27" spans="1:39" ht="12.75">
      <c r="A27" t="str">
        <f>CONCATENATE("Tax Provision @ ",100*I2,"% Of Profit Before Tax")</f>
        <v>Tax Provision @ 38% Of Profit Before Tax</v>
      </c>
      <c r="D27" s="27">
        <f>IF($F$2&gt;=D$4,-$I$2*D26,"")</f>
        <v>0</v>
      </c>
      <c r="E27" s="27">
        <f>IF($F$2&gt;=E$4,-$I$2*E26,"")</f>
        <v>-434960.02512065764</v>
      </c>
      <c r="F27" s="27">
        <f aca="true" t="shared" si="6" ref="F27:AM27">IF($F$2&gt;=F$4,-$I$2*F26,"")</f>
        <v>-434960.02512065764</v>
      </c>
      <c r="G27" s="27">
        <f t="shared" si="6"/>
        <v>-434960.02512065764</v>
      </c>
      <c r="H27" s="27">
        <f t="shared" si="6"/>
        <v>-434960.02512065764</v>
      </c>
      <c r="I27" s="27">
        <f t="shared" si="6"/>
        <v>-434960.02512065764</v>
      </c>
      <c r="J27" s="27">
        <f t="shared" si="6"/>
        <v>-434960.02512065764</v>
      </c>
      <c r="K27" s="27">
        <f t="shared" si="6"/>
        <v>-434960.02512065764</v>
      </c>
      <c r="L27" s="27">
        <f t="shared" si="6"/>
        <v>-434960.02512065764</v>
      </c>
      <c r="M27" s="27">
        <f t="shared" si="6"/>
        <v>-434960.02512065764</v>
      </c>
      <c r="N27" s="27">
        <f t="shared" si="6"/>
        <v>-434960.02512065764</v>
      </c>
      <c r="O27" s="27">
        <f t="shared" si="6"/>
        <v>-434960.02512065764</v>
      </c>
      <c r="P27" s="27">
        <f t="shared" si="6"/>
        <v>-434960.02512065764</v>
      </c>
      <c r="Q27" s="27">
        <f t="shared" si="6"/>
        <v>-434960.02512065764</v>
      </c>
      <c r="R27" s="27">
        <f t="shared" si="6"/>
        <v>-434960.02512065764</v>
      </c>
      <c r="S27" s="27">
        <f t="shared" si="6"/>
        <v>-434960.02512065764</v>
      </c>
      <c r="T27" s="27">
        <f t="shared" si="6"/>
        <v>-434960.02512065764</v>
      </c>
      <c r="U27" s="27">
        <f t="shared" si="6"/>
        <v>-434960.02512065764</v>
      </c>
      <c r="V27" s="27">
        <f t="shared" si="6"/>
        <v>-434960.02512065764</v>
      </c>
      <c r="W27" s="27">
        <f t="shared" si="6"/>
        <v>-434960.02512065764</v>
      </c>
      <c r="X27" s="27">
        <f t="shared" si="6"/>
        <v>-434960.02512065764</v>
      </c>
      <c r="Y27" s="27">
        <f t="shared" si="6"/>
      </c>
      <c r="Z27" s="27">
        <f t="shared" si="6"/>
      </c>
      <c r="AA27" s="27">
        <f t="shared" si="6"/>
      </c>
      <c r="AB27" s="27">
        <f t="shared" si="6"/>
      </c>
      <c r="AC27" s="27">
        <f t="shared" si="6"/>
      </c>
      <c r="AD27" s="27">
        <f t="shared" si="6"/>
      </c>
      <c r="AE27" s="27">
        <f t="shared" si="6"/>
      </c>
      <c r="AF27" s="27">
        <f t="shared" si="6"/>
      </c>
      <c r="AG27" s="27">
        <f t="shared" si="6"/>
      </c>
      <c r="AH27" s="27">
        <f t="shared" si="6"/>
      </c>
      <c r="AI27" s="27">
        <f t="shared" si="6"/>
      </c>
      <c r="AJ27" s="27">
        <f t="shared" si="6"/>
      </c>
      <c r="AK27" s="27">
        <f t="shared" si="6"/>
      </c>
      <c r="AL27" s="27">
        <f t="shared" si="6"/>
      </c>
      <c r="AM27" s="27">
        <f t="shared" si="6"/>
      </c>
    </row>
    <row r="28" spans="1:39" ht="12.75">
      <c r="A28" t="s">
        <v>28</v>
      </c>
      <c r="D28" s="27">
        <f>IF($F$2&gt;=D$4,SUM(D26:D27),"")</f>
        <v>0</v>
      </c>
      <c r="E28" s="27">
        <f>IF($F$2&gt;=E$4,SUM(E26:E27),"")</f>
        <v>709671.6199337046</v>
      </c>
      <c r="F28" s="27">
        <f aca="true" t="shared" si="7" ref="F28:AH28">IF($F$2&gt;=F$4,SUM(F26:F27),"")</f>
        <v>709671.6199337046</v>
      </c>
      <c r="G28" s="27">
        <f t="shared" si="7"/>
        <v>709671.6199337046</v>
      </c>
      <c r="H28" s="27">
        <f t="shared" si="7"/>
        <v>709671.6199337046</v>
      </c>
      <c r="I28" s="27">
        <f t="shared" si="7"/>
        <v>709671.6199337046</v>
      </c>
      <c r="J28" s="27">
        <f t="shared" si="7"/>
        <v>709671.6199337046</v>
      </c>
      <c r="K28" s="27">
        <f t="shared" si="7"/>
        <v>709671.6199337046</v>
      </c>
      <c r="L28" s="27">
        <f t="shared" si="7"/>
        <v>709671.6199337046</v>
      </c>
      <c r="M28" s="27">
        <f t="shared" si="7"/>
        <v>709671.6199337046</v>
      </c>
      <c r="N28" s="27">
        <f t="shared" si="7"/>
        <v>709671.6199337046</v>
      </c>
      <c r="O28" s="27">
        <f t="shared" si="7"/>
        <v>709671.6199337046</v>
      </c>
      <c r="P28" s="27">
        <f t="shared" si="7"/>
        <v>709671.6199337046</v>
      </c>
      <c r="Q28" s="27">
        <f t="shared" si="7"/>
        <v>709671.6199337046</v>
      </c>
      <c r="R28" s="27">
        <f t="shared" si="7"/>
        <v>709671.6199337046</v>
      </c>
      <c r="S28" s="27">
        <f t="shared" si="7"/>
        <v>709671.6199337046</v>
      </c>
      <c r="T28" s="27">
        <f t="shared" si="7"/>
        <v>709671.6199337046</v>
      </c>
      <c r="U28" s="27">
        <f t="shared" si="7"/>
        <v>709671.6199337046</v>
      </c>
      <c r="V28" s="27">
        <f t="shared" si="7"/>
        <v>709671.6199337046</v>
      </c>
      <c r="W28" s="27">
        <f t="shared" si="7"/>
        <v>709671.6199337046</v>
      </c>
      <c r="X28" s="27">
        <f t="shared" si="7"/>
        <v>709671.6199337046</v>
      </c>
      <c r="Y28" s="27">
        <f t="shared" si="7"/>
      </c>
      <c r="Z28" s="27">
        <f t="shared" si="7"/>
      </c>
      <c r="AA28" s="27">
        <f t="shared" si="7"/>
      </c>
      <c r="AB28" s="27">
        <f t="shared" si="7"/>
      </c>
      <c r="AC28" s="27">
        <f t="shared" si="7"/>
      </c>
      <c r="AD28" s="27">
        <f t="shared" si="7"/>
      </c>
      <c r="AE28" s="27">
        <f t="shared" si="7"/>
      </c>
      <c r="AF28" s="27">
        <f t="shared" si="7"/>
      </c>
      <c r="AG28" s="27">
        <f t="shared" si="7"/>
      </c>
      <c r="AH28" s="27">
        <f t="shared" si="7"/>
      </c>
      <c r="AI28" s="27">
        <f>IF($F$2&gt;=AI$4,SUM(AI26:AI27),"")</f>
      </c>
      <c r="AJ28" s="27">
        <f>IF($F$2&gt;=AJ$4,SUM(AJ26:AJ27),"")</f>
      </c>
      <c r="AK28" s="27">
        <f>IF($F$2&gt;=AK$4,SUM(AK26:AK27),"")</f>
      </c>
      <c r="AL28" s="27">
        <f>IF($F$2&gt;=AL$4,SUM(AL26:AL27),"")</f>
      </c>
      <c r="AM28" s="27">
        <f>IF($F$2&gt;=AM$4,SUM(AM26:AM27),"")</f>
      </c>
    </row>
    <row r="29" spans="1:39" ht="12.75">
      <c r="A29" t="s">
        <v>29</v>
      </c>
      <c r="D29" s="27"/>
      <c r="E29" s="27">
        <f>IF($F$2&gt;=E$4,E25,"")</f>
        <v>174868.35494563766</v>
      </c>
      <c r="F29" s="27">
        <f aca="true" t="shared" si="8" ref="F29:AM29">IF($F$2&gt;=F$4,F25,"")</f>
        <v>174868.35494563766</v>
      </c>
      <c r="G29" s="27">
        <f t="shared" si="8"/>
        <v>174868.35494563766</v>
      </c>
      <c r="H29" s="27">
        <f t="shared" si="8"/>
        <v>174868.35494563766</v>
      </c>
      <c r="I29" s="27">
        <f t="shared" si="8"/>
        <v>174868.35494563766</v>
      </c>
      <c r="J29" s="27">
        <f t="shared" si="8"/>
        <v>174868.35494563766</v>
      </c>
      <c r="K29" s="27">
        <f t="shared" si="8"/>
        <v>174868.35494563766</v>
      </c>
      <c r="L29" s="27">
        <f t="shared" si="8"/>
        <v>174868.35494563766</v>
      </c>
      <c r="M29" s="27">
        <f t="shared" si="8"/>
        <v>174868.35494563766</v>
      </c>
      <c r="N29" s="27">
        <f t="shared" si="8"/>
        <v>174868.35494563766</v>
      </c>
      <c r="O29" s="27">
        <f t="shared" si="8"/>
        <v>174868.35494563766</v>
      </c>
      <c r="P29" s="27">
        <f t="shared" si="8"/>
        <v>174868.35494563766</v>
      </c>
      <c r="Q29" s="27">
        <f t="shared" si="8"/>
        <v>174868.35494563766</v>
      </c>
      <c r="R29" s="27">
        <f t="shared" si="8"/>
        <v>174868.35494563766</v>
      </c>
      <c r="S29" s="27">
        <f t="shared" si="8"/>
        <v>174868.35494563766</v>
      </c>
      <c r="T29" s="27">
        <f t="shared" si="8"/>
        <v>174868.35494563766</v>
      </c>
      <c r="U29" s="27">
        <f t="shared" si="8"/>
        <v>174868.35494563766</v>
      </c>
      <c r="V29" s="27">
        <f t="shared" si="8"/>
        <v>174868.35494563766</v>
      </c>
      <c r="W29" s="27">
        <f t="shared" si="8"/>
        <v>174868.35494563766</v>
      </c>
      <c r="X29" s="27">
        <f t="shared" si="8"/>
        <v>174868.35494563766</v>
      </c>
      <c r="Y29" s="27">
        <f t="shared" si="8"/>
      </c>
      <c r="Z29" s="27">
        <f t="shared" si="8"/>
      </c>
      <c r="AA29" s="27">
        <f t="shared" si="8"/>
      </c>
      <c r="AB29" s="27">
        <f t="shared" si="8"/>
      </c>
      <c r="AC29" s="27">
        <f>IF($F$2&gt;=AC$4,AC25,"")</f>
      </c>
      <c r="AD29" s="27">
        <f t="shared" si="8"/>
      </c>
      <c r="AE29" s="27">
        <f t="shared" si="8"/>
      </c>
      <c r="AF29" s="27">
        <f t="shared" si="8"/>
      </c>
      <c r="AG29" s="27">
        <f t="shared" si="8"/>
      </c>
      <c r="AH29" s="27">
        <f t="shared" si="8"/>
      </c>
      <c r="AI29" s="27">
        <f t="shared" si="8"/>
      </c>
      <c r="AJ29" s="27">
        <f t="shared" si="8"/>
      </c>
      <c r="AK29" s="27">
        <f t="shared" si="8"/>
      </c>
      <c r="AL29" s="27">
        <f t="shared" si="8"/>
      </c>
      <c r="AM29" s="27">
        <f t="shared" si="8"/>
      </c>
    </row>
    <row r="30" spans="1:39" ht="12.75">
      <c r="A30" t="s">
        <v>30</v>
      </c>
      <c r="D30" s="27">
        <f>IF($F$2&gt;=D$4,(-D22+D28),"")</f>
        <v>-3497367.098912753</v>
      </c>
      <c r="E30" s="27">
        <f>IF($F$2&gt;=E$4,E28+E29,"")</f>
        <v>884539.9748793422</v>
      </c>
      <c r="F30" s="27">
        <f aca="true" t="shared" si="9" ref="F30:AM30">IF($F$2&gt;=F$4,F28+F29,"")</f>
        <v>884539.9748793422</v>
      </c>
      <c r="G30" s="27">
        <f t="shared" si="9"/>
        <v>884539.9748793422</v>
      </c>
      <c r="H30" s="27">
        <f t="shared" si="9"/>
        <v>884539.9748793422</v>
      </c>
      <c r="I30" s="27">
        <f t="shared" si="9"/>
        <v>884539.9748793422</v>
      </c>
      <c r="J30" s="27">
        <f t="shared" si="9"/>
        <v>884539.9748793422</v>
      </c>
      <c r="K30" s="27">
        <f t="shared" si="9"/>
        <v>884539.9748793422</v>
      </c>
      <c r="L30" s="27">
        <f t="shared" si="9"/>
        <v>884539.9748793422</v>
      </c>
      <c r="M30" s="27">
        <f t="shared" si="9"/>
        <v>884539.9748793422</v>
      </c>
      <c r="N30" s="27">
        <f t="shared" si="9"/>
        <v>884539.9748793422</v>
      </c>
      <c r="O30" s="27">
        <f t="shared" si="9"/>
        <v>884539.9748793422</v>
      </c>
      <c r="P30" s="27">
        <f t="shared" si="9"/>
        <v>884539.9748793422</v>
      </c>
      <c r="Q30" s="27">
        <f t="shared" si="9"/>
        <v>884539.9748793422</v>
      </c>
      <c r="R30" s="27">
        <f t="shared" si="9"/>
        <v>884539.9748793422</v>
      </c>
      <c r="S30" s="27">
        <f t="shared" si="9"/>
        <v>884539.9748793422</v>
      </c>
      <c r="T30" s="27">
        <f t="shared" si="9"/>
        <v>884539.9748793422</v>
      </c>
      <c r="U30" s="27">
        <f t="shared" si="9"/>
        <v>884539.9748793422</v>
      </c>
      <c r="V30" s="27">
        <f t="shared" si="9"/>
        <v>884539.9748793422</v>
      </c>
      <c r="W30" s="27">
        <f t="shared" si="9"/>
        <v>884539.9748793422</v>
      </c>
      <c r="X30" s="27">
        <f t="shared" si="9"/>
        <v>884539.9748793422</v>
      </c>
      <c r="Y30" s="27">
        <f t="shared" si="9"/>
      </c>
      <c r="Z30" s="27">
        <f t="shared" si="9"/>
      </c>
      <c r="AA30" s="27">
        <f t="shared" si="9"/>
      </c>
      <c r="AB30" s="27">
        <f t="shared" si="9"/>
      </c>
      <c r="AC30" s="27">
        <f t="shared" si="9"/>
      </c>
      <c r="AD30" s="27">
        <f t="shared" si="9"/>
      </c>
      <c r="AE30" s="27">
        <f t="shared" si="9"/>
      </c>
      <c r="AF30" s="27">
        <f t="shared" si="9"/>
      </c>
      <c r="AG30" s="27">
        <f t="shared" si="9"/>
      </c>
      <c r="AH30" s="27">
        <f t="shared" si="9"/>
      </c>
      <c r="AI30" s="27">
        <f t="shared" si="9"/>
      </c>
      <c r="AJ30" s="27">
        <f t="shared" si="9"/>
      </c>
      <c r="AK30" s="27">
        <f t="shared" si="9"/>
      </c>
      <c r="AL30" s="27">
        <f t="shared" si="9"/>
      </c>
      <c r="AM30" s="27">
        <f t="shared" si="9"/>
      </c>
    </row>
    <row r="31" spans="1:39" ht="12.75">
      <c r="A31" t="str">
        <f>CONCATENATE("Discount Factors @ ",100*C2,"%")</f>
        <v>Discount Factors @ 12%</v>
      </c>
      <c r="D31" s="28">
        <f>IF($F$2&gt;=D$4,1/((1+$C$2)^D$4),"")</f>
        <v>1</v>
      </c>
      <c r="E31" s="28">
        <f aca="true" t="shared" si="10" ref="E31:AM31">IF($F$2&gt;=E$4,1/((1+$C$2)^E$4),"")</f>
        <v>0.8928571428571428</v>
      </c>
      <c r="F31" s="28">
        <f t="shared" si="10"/>
        <v>0.7971938775510203</v>
      </c>
      <c r="G31" s="28">
        <f t="shared" si="10"/>
        <v>0.7117802478134109</v>
      </c>
      <c r="H31" s="28">
        <f t="shared" si="10"/>
        <v>0.6355180784048312</v>
      </c>
      <c r="I31" s="28">
        <f t="shared" si="10"/>
        <v>0.5674268557185992</v>
      </c>
      <c r="J31" s="28">
        <f t="shared" si="10"/>
        <v>0.5066311211773207</v>
      </c>
      <c r="K31" s="28">
        <f t="shared" si="10"/>
        <v>0.45234921533689343</v>
      </c>
      <c r="L31" s="28">
        <f t="shared" si="10"/>
        <v>0.4038832279793691</v>
      </c>
      <c r="M31" s="28">
        <f t="shared" si="10"/>
        <v>0.36061002498157957</v>
      </c>
      <c r="N31" s="28">
        <f t="shared" si="10"/>
        <v>0.321973236590696</v>
      </c>
      <c r="O31" s="28">
        <f t="shared" si="10"/>
        <v>0.28747610409883567</v>
      </c>
      <c r="P31" s="28">
        <f t="shared" si="10"/>
        <v>0.25667509294538904</v>
      </c>
      <c r="Q31" s="28">
        <f t="shared" si="10"/>
        <v>0.22917419012981158</v>
      </c>
      <c r="R31" s="28">
        <f t="shared" si="10"/>
        <v>0.20461981261590317</v>
      </c>
      <c r="S31" s="28">
        <f t="shared" si="10"/>
        <v>0.18269626126419927</v>
      </c>
      <c r="T31" s="28">
        <f t="shared" si="10"/>
        <v>0.16312166184303503</v>
      </c>
      <c r="U31" s="28">
        <f t="shared" si="10"/>
        <v>0.14564434093128129</v>
      </c>
      <c r="V31" s="28">
        <f t="shared" si="10"/>
        <v>0.13003959011721541</v>
      </c>
      <c r="W31" s="28">
        <f t="shared" si="10"/>
        <v>0.1161067768903709</v>
      </c>
      <c r="X31" s="28">
        <f t="shared" si="10"/>
        <v>0.1036667650806883</v>
      </c>
      <c r="Y31" s="28">
        <f t="shared" si="10"/>
      </c>
      <c r="Z31" s="28">
        <f t="shared" si="10"/>
      </c>
      <c r="AA31" s="28">
        <f>IF($F$2&gt;=AA$4,1/((1+$C$2)^AA$4),"")</f>
      </c>
      <c r="AB31" s="28">
        <f t="shared" si="10"/>
      </c>
      <c r="AC31" s="28">
        <f t="shared" si="10"/>
      </c>
      <c r="AD31" s="28">
        <f t="shared" si="10"/>
      </c>
      <c r="AE31" s="28">
        <f t="shared" si="10"/>
      </c>
      <c r="AF31" s="28">
        <f t="shared" si="10"/>
      </c>
      <c r="AG31" s="28">
        <f t="shared" si="10"/>
      </c>
      <c r="AH31" s="28">
        <f t="shared" si="10"/>
      </c>
      <c r="AI31" s="28">
        <f t="shared" si="10"/>
      </c>
      <c r="AJ31" s="28">
        <f t="shared" si="10"/>
      </c>
      <c r="AK31" s="28">
        <f t="shared" si="10"/>
      </c>
      <c r="AL31" s="28">
        <f t="shared" si="10"/>
      </c>
      <c r="AM31" s="28">
        <f t="shared" si="10"/>
      </c>
    </row>
    <row r="32" spans="1:39" ht="13.5" thickBot="1">
      <c r="A32" t="s">
        <v>31</v>
      </c>
      <c r="D32" s="27">
        <f>IF($F$2&gt;=D$4,D30*D31,"")</f>
        <v>-3497367.098912753</v>
      </c>
      <c r="E32" s="27">
        <f aca="true" t="shared" si="11" ref="E32:AM32">IF($F$2&gt;=E$4,E30*E31,"")</f>
        <v>789767.8347136984</v>
      </c>
      <c r="F32" s="27">
        <f t="shared" si="11"/>
        <v>705149.852422945</v>
      </c>
      <c r="G32" s="27">
        <f t="shared" si="11"/>
        <v>629598.0825204864</v>
      </c>
      <c r="H32" s="27">
        <f t="shared" si="11"/>
        <v>562141.1451075772</v>
      </c>
      <c r="I32" s="27">
        <f t="shared" si="11"/>
        <v>501911.73670319386</v>
      </c>
      <c r="J32" s="27">
        <f t="shared" si="11"/>
        <v>448135.4791992802</v>
      </c>
      <c r="K32" s="27">
        <f t="shared" si="11"/>
        <v>400120.9635707859</v>
      </c>
      <c r="L32" s="27">
        <f t="shared" si="11"/>
        <v>357250.8603310588</v>
      </c>
      <c r="M32" s="27">
        <f t="shared" si="11"/>
        <v>318973.9824384454</v>
      </c>
      <c r="N32" s="27">
        <f t="shared" si="11"/>
        <v>284798.19860575476</v>
      </c>
      <c r="O32" s="27">
        <f t="shared" si="11"/>
        <v>254284.1058979953</v>
      </c>
      <c r="P32" s="27">
        <f t="shared" si="11"/>
        <v>227039.38026606725</v>
      </c>
      <c r="Q32" s="27">
        <f t="shared" si="11"/>
        <v>202713.73238041715</v>
      </c>
      <c r="R32" s="27">
        <f t="shared" si="11"/>
        <v>180994.4039110867</v>
      </c>
      <c r="S32" s="27">
        <f t="shared" si="11"/>
        <v>161602.14634918456</v>
      </c>
      <c r="T32" s="27">
        <f t="shared" si="11"/>
        <v>144287.63066891476</v>
      </c>
      <c r="U32" s="27">
        <f t="shared" si="11"/>
        <v>128828.2416686739</v>
      </c>
      <c r="V32" s="27">
        <f t="shared" si="11"/>
        <v>115025.21577560168</v>
      </c>
      <c r="W32" s="27">
        <f t="shared" si="11"/>
        <v>102701.08551393007</v>
      </c>
      <c r="X32" s="27">
        <f t="shared" si="11"/>
        <v>91697.3977802947</v>
      </c>
      <c r="Y32" s="27">
        <f t="shared" si="11"/>
      </c>
      <c r="Z32" s="27">
        <f t="shared" si="11"/>
      </c>
      <c r="AA32" s="27">
        <f t="shared" si="11"/>
      </c>
      <c r="AB32" s="27">
        <f t="shared" si="11"/>
      </c>
      <c r="AC32" s="27">
        <f t="shared" si="11"/>
      </c>
      <c r="AD32" s="27">
        <f t="shared" si="11"/>
      </c>
      <c r="AE32" s="27">
        <f t="shared" si="11"/>
      </c>
      <c r="AF32" s="27">
        <f t="shared" si="11"/>
      </c>
      <c r="AG32" s="27">
        <f t="shared" si="11"/>
      </c>
      <c r="AH32" s="27">
        <f t="shared" si="11"/>
      </c>
      <c r="AI32" s="27">
        <f t="shared" si="11"/>
      </c>
      <c r="AJ32" s="27">
        <f t="shared" si="11"/>
      </c>
      <c r="AK32" s="27">
        <f t="shared" si="11"/>
      </c>
      <c r="AL32" s="27">
        <f t="shared" si="11"/>
      </c>
      <c r="AM32" s="27">
        <f t="shared" si="11"/>
      </c>
    </row>
    <row r="33" spans="1:3" ht="13.5" thickBot="1">
      <c r="A33" t="s">
        <v>32</v>
      </c>
      <c r="C33" s="34">
        <f>SUM(D32:AM32)</f>
        <v>3109654.3769126385</v>
      </c>
    </row>
    <row r="34" spans="1:4" ht="13.5" thickBot="1">
      <c r="A34" t="s">
        <v>33</v>
      </c>
      <c r="C34" s="35">
        <f>IF(ISERROR(IRR(D30:AM30,-40%)),"",IRR(D30:AM30,-40%))</f>
        <v>0.25000004455761504</v>
      </c>
      <c r="D34" t="s">
        <v>43</v>
      </c>
    </row>
  </sheetData>
  <sheetProtection password="DC5C" sheet="1" objects="1" scenarios="1"/>
  <mergeCells count="6">
    <mergeCell ref="D2:E2"/>
    <mergeCell ref="A21:C21"/>
    <mergeCell ref="A1:C1"/>
    <mergeCell ref="A4:C4"/>
    <mergeCell ref="A6:C6"/>
    <mergeCell ref="A18:C18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4"/>
  <sheetViews>
    <sheetView workbookViewId="0" topLeftCell="A1">
      <selection activeCell="A1" sqref="A1:C1"/>
    </sheetView>
  </sheetViews>
  <sheetFormatPr defaultColWidth="9.140625" defaultRowHeight="12.75"/>
  <cols>
    <col min="3" max="3" width="10.00390625" style="0" customWidth="1"/>
  </cols>
  <sheetData>
    <row r="1" spans="1:6" ht="12.75">
      <c r="A1" s="59" t="s">
        <v>16</v>
      </c>
      <c r="B1" s="59"/>
      <c r="C1" s="59"/>
      <c r="E1" s="2"/>
      <c r="F1" s="11" t="s">
        <v>44</v>
      </c>
    </row>
    <row r="2" spans="1:9" ht="13.5" thickBot="1">
      <c r="A2" s="12"/>
      <c r="B2" s="36" t="s">
        <v>20</v>
      </c>
      <c r="C2" s="22">
        <v>0.12</v>
      </c>
      <c r="E2" s="36" t="s">
        <v>18</v>
      </c>
      <c r="F2" s="23">
        <v>20</v>
      </c>
      <c r="H2" s="36" t="s">
        <v>19</v>
      </c>
      <c r="I2" s="21">
        <v>0.38</v>
      </c>
    </row>
    <row r="3" spans="3:7" ht="13.5" thickBot="1">
      <c r="C3" s="30">
        <f>C33</f>
        <v>-125465.13703823517</v>
      </c>
      <c r="D3" s="11" t="s">
        <v>21</v>
      </c>
      <c r="F3" s="29">
        <f>C34</f>
      </c>
      <c r="G3" s="11" t="s">
        <v>22</v>
      </c>
    </row>
    <row r="4" spans="1:39" ht="17.25" thickBot="1">
      <c r="A4" s="56" t="s">
        <v>13</v>
      </c>
      <c r="B4" s="57"/>
      <c r="C4" s="58"/>
      <c r="D4" s="19">
        <v>0</v>
      </c>
      <c r="E4" s="19">
        <f>IF(ISERROR(IF($F$2&gt;=D4+1,D4+1,"")),"",IF($F$2&gt;=D4+1,D4+1,""))</f>
        <v>1</v>
      </c>
      <c r="F4" s="19">
        <f aca="true" t="shared" si="0" ref="F4:AM4">IF(ISERROR(IF($F$2&gt;=E4+1,E4+1,"")),"",IF($F$2&gt;=E4+1,E4+1,""))</f>
        <v>2</v>
      </c>
      <c r="G4" s="19">
        <f t="shared" si="0"/>
        <v>3</v>
      </c>
      <c r="H4" s="19">
        <f t="shared" si="0"/>
        <v>4</v>
      </c>
      <c r="I4" s="19">
        <f t="shared" si="0"/>
        <v>5</v>
      </c>
      <c r="J4" s="19">
        <f t="shared" si="0"/>
        <v>6</v>
      </c>
      <c r="K4" s="19">
        <f t="shared" si="0"/>
        <v>7</v>
      </c>
      <c r="L4" s="19">
        <f t="shared" si="0"/>
        <v>8</v>
      </c>
      <c r="M4" s="19">
        <f t="shared" si="0"/>
        <v>9</v>
      </c>
      <c r="N4" s="19">
        <f t="shared" si="0"/>
        <v>10</v>
      </c>
      <c r="O4" s="19">
        <f t="shared" si="0"/>
        <v>11</v>
      </c>
      <c r="P4" s="19">
        <f t="shared" si="0"/>
        <v>12</v>
      </c>
      <c r="Q4" s="19">
        <f t="shared" si="0"/>
        <v>13</v>
      </c>
      <c r="R4" s="19">
        <f t="shared" si="0"/>
        <v>14</v>
      </c>
      <c r="S4" s="19">
        <f t="shared" si="0"/>
        <v>15</v>
      </c>
      <c r="T4" s="19">
        <f t="shared" si="0"/>
        <v>16</v>
      </c>
      <c r="U4" s="19">
        <f t="shared" si="0"/>
        <v>17</v>
      </c>
      <c r="V4" s="19">
        <f t="shared" si="0"/>
        <v>18</v>
      </c>
      <c r="W4" s="19">
        <f t="shared" si="0"/>
        <v>19</v>
      </c>
      <c r="X4" s="19">
        <f t="shared" si="0"/>
        <v>20</v>
      </c>
      <c r="Y4" s="19">
        <f t="shared" si="0"/>
      </c>
      <c r="Z4" s="19">
        <f t="shared" si="0"/>
      </c>
      <c r="AA4" s="19">
        <f t="shared" si="0"/>
      </c>
      <c r="AB4" s="19">
        <f t="shared" si="0"/>
      </c>
      <c r="AC4" s="19">
        <f t="shared" si="0"/>
      </c>
      <c r="AD4" s="19">
        <f t="shared" si="0"/>
      </c>
      <c r="AE4" s="19">
        <f t="shared" si="0"/>
      </c>
      <c r="AF4" s="19">
        <f t="shared" si="0"/>
      </c>
      <c r="AG4" s="19">
        <f t="shared" si="0"/>
      </c>
      <c r="AH4" s="19">
        <f t="shared" si="0"/>
      </c>
      <c r="AI4" s="19">
        <f t="shared" si="0"/>
      </c>
      <c r="AJ4" s="19">
        <f t="shared" si="0"/>
      </c>
      <c r="AK4" s="19">
        <f t="shared" si="0"/>
      </c>
      <c r="AL4" s="19">
        <f t="shared" si="0"/>
      </c>
      <c r="AM4" s="19">
        <f t="shared" si="0"/>
      </c>
    </row>
    <row r="5" spans="1:39" ht="13.5" thickBot="1">
      <c r="A5" s="3" t="s">
        <v>14</v>
      </c>
      <c r="B5" s="4"/>
      <c r="C5" s="5"/>
      <c r="D5" s="20">
        <v>75000</v>
      </c>
      <c r="E5" s="24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6"/>
    </row>
    <row r="6" spans="1:3" ht="17.25" thickBot="1">
      <c r="A6" s="56" t="s">
        <v>1</v>
      </c>
      <c r="B6" s="57"/>
      <c r="C6" s="58"/>
    </row>
    <row r="7" spans="1:39" ht="12.75">
      <c r="A7" s="6" t="s">
        <v>2</v>
      </c>
      <c r="B7" s="13"/>
      <c r="C7" s="14"/>
      <c r="D7" s="3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38" t="s">
        <v>35</v>
      </c>
    </row>
    <row r="8" spans="1:39" ht="12.75">
      <c r="A8" s="1" t="s">
        <v>3</v>
      </c>
      <c r="B8" s="15"/>
      <c r="C8" s="16"/>
      <c r="D8" s="39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38" t="s">
        <v>35</v>
      </c>
    </row>
    <row r="9" spans="1:39" ht="12.75">
      <c r="A9" s="1" t="s">
        <v>4</v>
      </c>
      <c r="B9" s="15"/>
      <c r="C9" s="16"/>
      <c r="D9" s="39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38" t="s">
        <v>35</v>
      </c>
    </row>
    <row r="10" spans="1:39" ht="12.75">
      <c r="A10" s="1" t="s">
        <v>5</v>
      </c>
      <c r="B10" s="15"/>
      <c r="C10" s="16"/>
      <c r="D10" s="3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38" t="s">
        <v>35</v>
      </c>
    </row>
    <row r="11" spans="1:39" ht="12.75">
      <c r="A11" s="1" t="s">
        <v>6</v>
      </c>
      <c r="B11" s="15"/>
      <c r="C11" s="16"/>
      <c r="D11" s="3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8" t="s">
        <v>35</v>
      </c>
    </row>
    <row r="12" spans="1:39" ht="12.75">
      <c r="A12" s="1" t="s">
        <v>7</v>
      </c>
      <c r="B12" s="15"/>
      <c r="C12" s="16"/>
      <c r="D12" s="39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38" t="s">
        <v>35</v>
      </c>
    </row>
    <row r="13" spans="1:39" ht="12.75">
      <c r="A13" s="1" t="s">
        <v>8</v>
      </c>
      <c r="B13" s="15"/>
      <c r="C13" s="16"/>
      <c r="D13" s="3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38" t="s">
        <v>35</v>
      </c>
    </row>
    <row r="14" spans="1:39" ht="12.75">
      <c r="A14" s="1" t="s">
        <v>9</v>
      </c>
      <c r="B14" s="15"/>
      <c r="C14" s="16"/>
      <c r="D14" s="39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38" t="s">
        <v>35</v>
      </c>
    </row>
    <row r="15" spans="1:39" ht="12.75">
      <c r="A15" s="1" t="s">
        <v>10</v>
      </c>
      <c r="B15" s="15"/>
      <c r="C15" s="16"/>
      <c r="D15" s="39"/>
      <c r="E15" s="20">
        <v>12264</v>
      </c>
      <c r="F15" s="20">
        <v>12264</v>
      </c>
      <c r="G15" s="20">
        <v>12264</v>
      </c>
      <c r="H15" s="20">
        <v>12264</v>
      </c>
      <c r="I15" s="20">
        <v>12264</v>
      </c>
      <c r="J15" s="20">
        <v>12264</v>
      </c>
      <c r="K15" s="20">
        <v>12264</v>
      </c>
      <c r="L15" s="20">
        <v>12264</v>
      </c>
      <c r="M15" s="20">
        <v>12264</v>
      </c>
      <c r="N15" s="20">
        <v>12264</v>
      </c>
      <c r="O15" s="20">
        <v>12264</v>
      </c>
      <c r="P15" s="20">
        <v>12264</v>
      </c>
      <c r="Q15" s="20">
        <v>12264</v>
      </c>
      <c r="R15" s="20">
        <v>12264</v>
      </c>
      <c r="S15" s="20">
        <v>12264</v>
      </c>
      <c r="T15" s="20">
        <v>12264</v>
      </c>
      <c r="U15" s="20">
        <v>12264</v>
      </c>
      <c r="V15" s="20">
        <v>12264</v>
      </c>
      <c r="W15" s="20">
        <v>12264</v>
      </c>
      <c r="X15" s="20">
        <v>12264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38" t="s">
        <v>35</v>
      </c>
    </row>
    <row r="16" spans="1:39" ht="12.75">
      <c r="A16" s="1" t="s">
        <v>12</v>
      </c>
      <c r="B16" s="15"/>
      <c r="C16" s="16"/>
      <c r="D16" s="39"/>
      <c r="E16" s="20"/>
      <c r="F16" s="20"/>
      <c r="G16" s="20"/>
      <c r="H16" s="20"/>
      <c r="I16" s="20"/>
      <c r="J16" s="20"/>
      <c r="K16" s="20"/>
      <c r="L16" s="20"/>
      <c r="M16" s="20"/>
      <c r="N16" s="20">
        <v>20000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</row>
    <row r="17" spans="1:39" ht="13.5" thickBot="1">
      <c r="A17" s="7" t="s">
        <v>11</v>
      </c>
      <c r="B17" s="17"/>
      <c r="C17" s="18"/>
      <c r="D17" s="39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>
        <v>5000</v>
      </c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</row>
    <row r="18" spans="1:3" ht="17.25" thickBot="1">
      <c r="A18" s="56" t="s">
        <v>15</v>
      </c>
      <c r="B18" s="57"/>
      <c r="C18" s="58"/>
    </row>
    <row r="19" spans="1:39" ht="13.5" thickBot="1">
      <c r="A19" s="8" t="s">
        <v>17</v>
      </c>
      <c r="B19" s="9"/>
      <c r="C19" s="10"/>
      <c r="D19" s="37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</row>
    <row r="20" ht="13.5" thickBot="1"/>
    <row r="21" spans="1:39" ht="17.25" thickBot="1">
      <c r="A21" s="56" t="s">
        <v>34</v>
      </c>
      <c r="B21" s="57"/>
      <c r="C21" s="58"/>
      <c r="D21" s="19">
        <v>0</v>
      </c>
      <c r="E21" s="19">
        <f>IF($F$2&gt;=E4,E4,"")</f>
        <v>1</v>
      </c>
      <c r="F21" s="19">
        <f aca="true" t="shared" si="1" ref="F21:AM21">IF($F$2&gt;=F4,F4,"")</f>
        <v>2</v>
      </c>
      <c r="G21" s="19">
        <f t="shared" si="1"/>
        <v>3</v>
      </c>
      <c r="H21" s="19">
        <f t="shared" si="1"/>
        <v>4</v>
      </c>
      <c r="I21" s="19">
        <f t="shared" si="1"/>
        <v>5</v>
      </c>
      <c r="J21" s="19">
        <f t="shared" si="1"/>
        <v>6</v>
      </c>
      <c r="K21" s="19">
        <f t="shared" si="1"/>
        <v>7</v>
      </c>
      <c r="L21" s="19">
        <f t="shared" si="1"/>
        <v>8</v>
      </c>
      <c r="M21" s="19">
        <f t="shared" si="1"/>
        <v>9</v>
      </c>
      <c r="N21" s="19">
        <f t="shared" si="1"/>
        <v>10</v>
      </c>
      <c r="O21" s="19">
        <f t="shared" si="1"/>
        <v>11</v>
      </c>
      <c r="P21" s="19">
        <f t="shared" si="1"/>
        <v>12</v>
      </c>
      <c r="Q21" s="19">
        <f t="shared" si="1"/>
        <v>13</v>
      </c>
      <c r="R21" s="19">
        <f t="shared" si="1"/>
        <v>14</v>
      </c>
      <c r="S21" s="19">
        <f t="shared" si="1"/>
        <v>15</v>
      </c>
      <c r="T21" s="19">
        <f t="shared" si="1"/>
        <v>16</v>
      </c>
      <c r="U21" s="19">
        <f t="shared" si="1"/>
        <v>17</v>
      </c>
      <c r="V21" s="19">
        <f t="shared" si="1"/>
        <v>18</v>
      </c>
      <c r="W21" s="19">
        <f t="shared" si="1"/>
        <v>19</v>
      </c>
      <c r="X21" s="19">
        <f t="shared" si="1"/>
        <v>20</v>
      </c>
      <c r="Y21" s="19">
        <f t="shared" si="1"/>
      </c>
      <c r="Z21" s="19">
        <f t="shared" si="1"/>
      </c>
      <c r="AA21" s="19">
        <f t="shared" si="1"/>
      </c>
      <c r="AB21" s="19">
        <f t="shared" si="1"/>
      </c>
      <c r="AC21" s="19">
        <f t="shared" si="1"/>
      </c>
      <c r="AD21" s="19">
        <f t="shared" si="1"/>
      </c>
      <c r="AE21" s="19">
        <f t="shared" si="1"/>
      </c>
      <c r="AF21" s="19">
        <f t="shared" si="1"/>
      </c>
      <c r="AG21" s="19">
        <f t="shared" si="1"/>
      </c>
      <c r="AH21" s="19">
        <f t="shared" si="1"/>
      </c>
      <c r="AI21" s="19">
        <f t="shared" si="1"/>
      </c>
      <c r="AJ21" s="19">
        <f t="shared" si="1"/>
      </c>
      <c r="AK21" s="19">
        <f t="shared" si="1"/>
      </c>
      <c r="AL21" s="19">
        <f t="shared" si="1"/>
      </c>
      <c r="AM21" s="19">
        <f t="shared" si="1"/>
      </c>
    </row>
    <row r="22" spans="1:4" ht="12.75">
      <c r="A22" t="s">
        <v>23</v>
      </c>
      <c r="D22" s="27">
        <f>D5</f>
        <v>75000</v>
      </c>
    </row>
    <row r="23" spans="1:39" ht="12.75">
      <c r="A23" t="s">
        <v>24</v>
      </c>
      <c r="D23" s="33">
        <f>IF($F$2&gt;=D$4,SUM(D7:D17),"")</f>
        <v>0</v>
      </c>
      <c r="E23" s="33">
        <f>IF($F$2&gt;=E$4,SUM(E7:E17),"")</f>
        <v>12264</v>
      </c>
      <c r="F23" s="33">
        <f aca="true" t="shared" si="2" ref="F23:AM23">IF($F$2&gt;=F$4,SUM(F7:F17),"")</f>
        <v>12264</v>
      </c>
      <c r="G23" s="33">
        <f t="shared" si="2"/>
        <v>12264</v>
      </c>
      <c r="H23" s="33">
        <f t="shared" si="2"/>
        <v>12264</v>
      </c>
      <c r="I23" s="33">
        <f t="shared" si="2"/>
        <v>12264</v>
      </c>
      <c r="J23" s="33">
        <f t="shared" si="2"/>
        <v>12264</v>
      </c>
      <c r="K23" s="33">
        <f t="shared" si="2"/>
        <v>12264</v>
      </c>
      <c r="L23" s="33">
        <f t="shared" si="2"/>
        <v>12264</v>
      </c>
      <c r="M23" s="33">
        <f t="shared" si="2"/>
        <v>12264</v>
      </c>
      <c r="N23" s="33">
        <f t="shared" si="2"/>
        <v>32264</v>
      </c>
      <c r="O23" s="33">
        <f t="shared" si="2"/>
        <v>12264</v>
      </c>
      <c r="P23" s="33">
        <f t="shared" si="2"/>
        <v>12264</v>
      </c>
      <c r="Q23" s="33">
        <f t="shared" si="2"/>
        <v>12264</v>
      </c>
      <c r="R23" s="33">
        <f t="shared" si="2"/>
        <v>12264</v>
      </c>
      <c r="S23" s="33">
        <f t="shared" si="2"/>
        <v>12264</v>
      </c>
      <c r="T23" s="33">
        <f t="shared" si="2"/>
        <v>12264</v>
      </c>
      <c r="U23" s="33">
        <f t="shared" si="2"/>
        <v>12264</v>
      </c>
      <c r="V23" s="33">
        <f t="shared" si="2"/>
        <v>12264</v>
      </c>
      <c r="W23" s="33">
        <f t="shared" si="2"/>
        <v>12264</v>
      </c>
      <c r="X23" s="33">
        <f t="shared" si="2"/>
        <v>17264</v>
      </c>
      <c r="Y23" s="33">
        <f t="shared" si="2"/>
      </c>
      <c r="Z23" s="33">
        <f t="shared" si="2"/>
      </c>
      <c r="AA23" s="33">
        <f t="shared" si="2"/>
      </c>
      <c r="AB23" s="33">
        <f t="shared" si="2"/>
      </c>
      <c r="AC23" s="33">
        <f t="shared" si="2"/>
      </c>
      <c r="AD23" s="33">
        <f t="shared" si="2"/>
      </c>
      <c r="AE23" s="33">
        <f t="shared" si="2"/>
      </c>
      <c r="AF23" s="33">
        <f t="shared" si="2"/>
      </c>
      <c r="AG23" s="33">
        <f t="shared" si="2"/>
      </c>
      <c r="AH23" s="33">
        <f t="shared" si="2"/>
      </c>
      <c r="AI23" s="33">
        <f t="shared" si="2"/>
      </c>
      <c r="AJ23" s="33">
        <f t="shared" si="2"/>
      </c>
      <c r="AK23" s="33">
        <f t="shared" si="2"/>
      </c>
      <c r="AL23" s="33">
        <f t="shared" si="2"/>
      </c>
      <c r="AM23" s="33">
        <f t="shared" si="2"/>
      </c>
    </row>
    <row r="24" spans="1:39" ht="12.75">
      <c r="A24" t="s">
        <v>25</v>
      </c>
      <c r="D24" s="32"/>
      <c r="E24" s="32">
        <f>IF($F$2&gt;=E$4,E19,"")</f>
        <v>0</v>
      </c>
      <c r="F24" s="32">
        <f aca="true" t="shared" si="3" ref="F24:AM24">IF($F$2&gt;=F$4,F19,"")</f>
        <v>0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2">
        <f t="shared" si="3"/>
        <v>0</v>
      </c>
      <c r="L24" s="32">
        <f t="shared" si="3"/>
        <v>0</v>
      </c>
      <c r="M24" s="32">
        <f t="shared" si="3"/>
        <v>0</v>
      </c>
      <c r="N24" s="32">
        <f t="shared" si="3"/>
        <v>0</v>
      </c>
      <c r="O24" s="32">
        <f t="shared" si="3"/>
        <v>0</v>
      </c>
      <c r="P24" s="32">
        <f t="shared" si="3"/>
        <v>0</v>
      </c>
      <c r="Q24" s="32">
        <f t="shared" si="3"/>
        <v>0</v>
      </c>
      <c r="R24" s="32">
        <f t="shared" si="3"/>
        <v>0</v>
      </c>
      <c r="S24" s="32">
        <f t="shared" si="3"/>
        <v>0</v>
      </c>
      <c r="T24" s="32">
        <f t="shared" si="3"/>
        <v>0</v>
      </c>
      <c r="U24" s="32">
        <f t="shared" si="3"/>
        <v>0</v>
      </c>
      <c r="V24" s="32">
        <f t="shared" si="3"/>
        <v>0</v>
      </c>
      <c r="W24" s="32">
        <f t="shared" si="3"/>
        <v>0</v>
      </c>
      <c r="X24" s="32">
        <f t="shared" si="3"/>
        <v>0</v>
      </c>
      <c r="Y24" s="32">
        <f t="shared" si="3"/>
      </c>
      <c r="Z24" s="32">
        <f t="shared" si="3"/>
      </c>
      <c r="AA24" s="32">
        <f t="shared" si="3"/>
      </c>
      <c r="AB24" s="32">
        <f t="shared" si="3"/>
      </c>
      <c r="AC24" s="32">
        <f t="shared" si="3"/>
      </c>
      <c r="AD24" s="32">
        <f t="shared" si="3"/>
      </c>
      <c r="AE24" s="32">
        <f t="shared" si="3"/>
      </c>
      <c r="AF24" s="32">
        <f t="shared" si="3"/>
      </c>
      <c r="AG24" s="32">
        <f t="shared" si="3"/>
      </c>
      <c r="AH24" s="32">
        <f t="shared" si="3"/>
      </c>
      <c r="AI24" s="32">
        <f t="shared" si="3"/>
      </c>
      <c r="AJ24" s="32">
        <f t="shared" si="3"/>
      </c>
      <c r="AK24" s="32">
        <f t="shared" si="3"/>
      </c>
      <c r="AL24" s="32">
        <f t="shared" si="3"/>
      </c>
      <c r="AM24" s="32">
        <f t="shared" si="3"/>
      </c>
    </row>
    <row r="25" spans="1:39" ht="12.75">
      <c r="A25" t="s">
        <v>26</v>
      </c>
      <c r="D25" s="27"/>
      <c r="E25" s="27">
        <f>IF($F$2&gt;=E$4,$D$5/$F$2,"")</f>
        <v>3750</v>
      </c>
      <c r="F25" s="27">
        <f aca="true" t="shared" si="4" ref="F25:AM25">IF($F$2&gt;=F$4,$D$5/$F$2,"")</f>
        <v>3750</v>
      </c>
      <c r="G25" s="27">
        <f t="shared" si="4"/>
        <v>3750</v>
      </c>
      <c r="H25" s="27">
        <f t="shared" si="4"/>
        <v>3750</v>
      </c>
      <c r="I25" s="27">
        <f t="shared" si="4"/>
        <v>3750</v>
      </c>
      <c r="J25" s="27">
        <f t="shared" si="4"/>
        <v>3750</v>
      </c>
      <c r="K25" s="27">
        <f t="shared" si="4"/>
        <v>3750</v>
      </c>
      <c r="L25" s="27">
        <f t="shared" si="4"/>
        <v>3750</v>
      </c>
      <c r="M25" s="27">
        <f t="shared" si="4"/>
        <v>3750</v>
      </c>
      <c r="N25" s="27">
        <f t="shared" si="4"/>
        <v>3750</v>
      </c>
      <c r="O25" s="27">
        <f t="shared" si="4"/>
        <v>3750</v>
      </c>
      <c r="P25" s="27">
        <f t="shared" si="4"/>
        <v>3750</v>
      </c>
      <c r="Q25" s="27">
        <f t="shared" si="4"/>
        <v>3750</v>
      </c>
      <c r="R25" s="27">
        <f t="shared" si="4"/>
        <v>3750</v>
      </c>
      <c r="S25" s="27">
        <f t="shared" si="4"/>
        <v>3750</v>
      </c>
      <c r="T25" s="27">
        <f t="shared" si="4"/>
        <v>3750</v>
      </c>
      <c r="U25" s="27">
        <f t="shared" si="4"/>
        <v>3750</v>
      </c>
      <c r="V25" s="27">
        <f t="shared" si="4"/>
        <v>3750</v>
      </c>
      <c r="W25" s="27">
        <f t="shared" si="4"/>
        <v>3750</v>
      </c>
      <c r="X25" s="27">
        <f t="shared" si="4"/>
        <v>3750</v>
      </c>
      <c r="Y25" s="27">
        <f t="shared" si="4"/>
      </c>
      <c r="Z25" s="27">
        <f t="shared" si="4"/>
      </c>
      <c r="AA25" s="27">
        <f t="shared" si="4"/>
      </c>
      <c r="AB25" s="27">
        <f t="shared" si="4"/>
      </c>
      <c r="AC25" s="27">
        <f t="shared" si="4"/>
      </c>
      <c r="AD25" s="27">
        <f t="shared" si="4"/>
      </c>
      <c r="AE25" s="27">
        <f t="shared" si="4"/>
      </c>
      <c r="AF25" s="27">
        <f t="shared" si="4"/>
      </c>
      <c r="AG25" s="27">
        <f t="shared" si="4"/>
      </c>
      <c r="AH25" s="27">
        <f t="shared" si="4"/>
      </c>
      <c r="AI25" s="27">
        <f t="shared" si="4"/>
      </c>
      <c r="AJ25" s="27">
        <f t="shared" si="4"/>
      </c>
      <c r="AK25" s="27">
        <f t="shared" si="4"/>
      </c>
      <c r="AL25" s="27">
        <f t="shared" si="4"/>
      </c>
      <c r="AM25" s="27">
        <f t="shared" si="4"/>
      </c>
    </row>
    <row r="26" spans="1:39" ht="12.75">
      <c r="A26" t="s">
        <v>27</v>
      </c>
      <c r="D26" s="27">
        <f>IF($F$2&gt;=D$4,-(D23-D24+D25),"")</f>
        <v>0</v>
      </c>
      <c r="E26" s="27">
        <f>IF($F$2&gt;=E$4,-(E23-E24+E25),"")</f>
        <v>-16014</v>
      </c>
      <c r="F26" s="27">
        <f aca="true" t="shared" si="5" ref="F26:AM26">IF($F$2&gt;=F$4,-(F23-F24+F25),"")</f>
        <v>-16014</v>
      </c>
      <c r="G26" s="27">
        <f t="shared" si="5"/>
        <v>-16014</v>
      </c>
      <c r="H26" s="27">
        <f t="shared" si="5"/>
        <v>-16014</v>
      </c>
      <c r="I26" s="27">
        <f t="shared" si="5"/>
        <v>-16014</v>
      </c>
      <c r="J26" s="27">
        <f t="shared" si="5"/>
        <v>-16014</v>
      </c>
      <c r="K26" s="27">
        <f t="shared" si="5"/>
        <v>-16014</v>
      </c>
      <c r="L26" s="27">
        <f t="shared" si="5"/>
        <v>-16014</v>
      </c>
      <c r="M26" s="27">
        <f t="shared" si="5"/>
        <v>-16014</v>
      </c>
      <c r="N26" s="27">
        <f t="shared" si="5"/>
        <v>-36014</v>
      </c>
      <c r="O26" s="27">
        <f t="shared" si="5"/>
        <v>-16014</v>
      </c>
      <c r="P26" s="27">
        <f t="shared" si="5"/>
        <v>-16014</v>
      </c>
      <c r="Q26" s="27">
        <f t="shared" si="5"/>
        <v>-16014</v>
      </c>
      <c r="R26" s="27">
        <f t="shared" si="5"/>
        <v>-16014</v>
      </c>
      <c r="S26" s="27">
        <f t="shared" si="5"/>
        <v>-16014</v>
      </c>
      <c r="T26" s="27">
        <f t="shared" si="5"/>
        <v>-16014</v>
      </c>
      <c r="U26" s="27">
        <f t="shared" si="5"/>
        <v>-16014</v>
      </c>
      <c r="V26" s="27">
        <f t="shared" si="5"/>
        <v>-16014</v>
      </c>
      <c r="W26" s="27">
        <f t="shared" si="5"/>
        <v>-16014</v>
      </c>
      <c r="X26" s="27">
        <f t="shared" si="5"/>
        <v>-21014</v>
      </c>
      <c r="Y26" s="27">
        <f t="shared" si="5"/>
      </c>
      <c r="Z26" s="27">
        <f t="shared" si="5"/>
      </c>
      <c r="AA26" s="27">
        <f t="shared" si="5"/>
      </c>
      <c r="AB26" s="27">
        <f t="shared" si="5"/>
      </c>
      <c r="AC26" s="27">
        <f t="shared" si="5"/>
      </c>
      <c r="AD26" s="27">
        <f t="shared" si="5"/>
      </c>
      <c r="AE26" s="27">
        <f t="shared" si="5"/>
      </c>
      <c r="AF26" s="27">
        <f t="shared" si="5"/>
      </c>
      <c r="AG26" s="27">
        <f t="shared" si="5"/>
      </c>
      <c r="AH26" s="27">
        <f t="shared" si="5"/>
      </c>
      <c r="AI26" s="27">
        <f t="shared" si="5"/>
      </c>
      <c r="AJ26" s="27">
        <f t="shared" si="5"/>
      </c>
      <c r="AK26" s="27">
        <f t="shared" si="5"/>
      </c>
      <c r="AL26" s="27">
        <f t="shared" si="5"/>
      </c>
      <c r="AM26" s="27">
        <f t="shared" si="5"/>
      </c>
    </row>
    <row r="27" spans="1:39" ht="12.75">
      <c r="A27" t="str">
        <f>CONCATENATE("Tax Provision @ ",100*I2,"% Of Profit Before Tax")</f>
        <v>Tax Provision @ 38% Of Profit Before Tax</v>
      </c>
      <c r="D27" s="27">
        <f>IF($F$2&gt;=D$4,-$I$2*D26,"")</f>
        <v>0</v>
      </c>
      <c r="E27" s="27">
        <f>IF($F$2&gt;=E$4,-$I$2*E26,"")</f>
        <v>6085.32</v>
      </c>
      <c r="F27" s="27">
        <f aca="true" t="shared" si="6" ref="F27:AM27">IF($F$2&gt;=F$4,-$I$2*F26,"")</f>
        <v>6085.32</v>
      </c>
      <c r="G27" s="27">
        <f t="shared" si="6"/>
        <v>6085.32</v>
      </c>
      <c r="H27" s="27">
        <f t="shared" si="6"/>
        <v>6085.32</v>
      </c>
      <c r="I27" s="27">
        <f t="shared" si="6"/>
        <v>6085.32</v>
      </c>
      <c r="J27" s="27">
        <f t="shared" si="6"/>
        <v>6085.32</v>
      </c>
      <c r="K27" s="27">
        <f t="shared" si="6"/>
        <v>6085.32</v>
      </c>
      <c r="L27" s="27">
        <f t="shared" si="6"/>
        <v>6085.32</v>
      </c>
      <c r="M27" s="27">
        <f t="shared" si="6"/>
        <v>6085.32</v>
      </c>
      <c r="N27" s="27">
        <f t="shared" si="6"/>
        <v>13685.32</v>
      </c>
      <c r="O27" s="27">
        <f t="shared" si="6"/>
        <v>6085.32</v>
      </c>
      <c r="P27" s="27">
        <f t="shared" si="6"/>
        <v>6085.32</v>
      </c>
      <c r="Q27" s="27">
        <f t="shared" si="6"/>
        <v>6085.32</v>
      </c>
      <c r="R27" s="27">
        <f t="shared" si="6"/>
        <v>6085.32</v>
      </c>
      <c r="S27" s="27">
        <f t="shared" si="6"/>
        <v>6085.32</v>
      </c>
      <c r="T27" s="27">
        <f t="shared" si="6"/>
        <v>6085.32</v>
      </c>
      <c r="U27" s="27">
        <f t="shared" si="6"/>
        <v>6085.32</v>
      </c>
      <c r="V27" s="27">
        <f t="shared" si="6"/>
        <v>6085.32</v>
      </c>
      <c r="W27" s="27">
        <f t="shared" si="6"/>
        <v>6085.32</v>
      </c>
      <c r="X27" s="27">
        <f t="shared" si="6"/>
        <v>7985.32</v>
      </c>
      <c r="Y27" s="27">
        <f t="shared" si="6"/>
      </c>
      <c r="Z27" s="27">
        <f t="shared" si="6"/>
      </c>
      <c r="AA27" s="27">
        <f t="shared" si="6"/>
      </c>
      <c r="AB27" s="27">
        <f t="shared" si="6"/>
      </c>
      <c r="AC27" s="27">
        <f t="shared" si="6"/>
      </c>
      <c r="AD27" s="27">
        <f t="shared" si="6"/>
      </c>
      <c r="AE27" s="27">
        <f t="shared" si="6"/>
      </c>
      <c r="AF27" s="27">
        <f t="shared" si="6"/>
      </c>
      <c r="AG27" s="27">
        <f t="shared" si="6"/>
      </c>
      <c r="AH27" s="27">
        <f t="shared" si="6"/>
      </c>
      <c r="AI27" s="27">
        <f t="shared" si="6"/>
      </c>
      <c r="AJ27" s="27">
        <f t="shared" si="6"/>
      </c>
      <c r="AK27" s="27">
        <f t="shared" si="6"/>
      </c>
      <c r="AL27" s="27">
        <f t="shared" si="6"/>
      </c>
      <c r="AM27" s="27">
        <f t="shared" si="6"/>
      </c>
    </row>
    <row r="28" spans="1:39" ht="12.75">
      <c r="A28" t="s">
        <v>28</v>
      </c>
      <c r="D28" s="27">
        <f>IF($F$2&gt;=D$4,SUM(D26:D27),"")</f>
        <v>0</v>
      </c>
      <c r="E28" s="27">
        <f>IF($F$2&gt;=E$4,SUM(E26:E27),"")</f>
        <v>-9928.68</v>
      </c>
      <c r="F28" s="27">
        <f aca="true" t="shared" si="7" ref="F28:AH28">IF($F$2&gt;=F$4,SUM(F26:F27),"")</f>
        <v>-9928.68</v>
      </c>
      <c r="G28" s="27">
        <f t="shared" si="7"/>
        <v>-9928.68</v>
      </c>
      <c r="H28" s="27">
        <f t="shared" si="7"/>
        <v>-9928.68</v>
      </c>
      <c r="I28" s="27">
        <f t="shared" si="7"/>
        <v>-9928.68</v>
      </c>
      <c r="J28" s="27">
        <f t="shared" si="7"/>
        <v>-9928.68</v>
      </c>
      <c r="K28" s="27">
        <f t="shared" si="7"/>
        <v>-9928.68</v>
      </c>
      <c r="L28" s="27">
        <f t="shared" si="7"/>
        <v>-9928.68</v>
      </c>
      <c r="M28" s="27">
        <f t="shared" si="7"/>
        <v>-9928.68</v>
      </c>
      <c r="N28" s="27">
        <f t="shared" si="7"/>
        <v>-22328.68</v>
      </c>
      <c r="O28" s="27">
        <f t="shared" si="7"/>
        <v>-9928.68</v>
      </c>
      <c r="P28" s="27">
        <f t="shared" si="7"/>
        <v>-9928.68</v>
      </c>
      <c r="Q28" s="27">
        <f t="shared" si="7"/>
        <v>-9928.68</v>
      </c>
      <c r="R28" s="27">
        <f t="shared" si="7"/>
        <v>-9928.68</v>
      </c>
      <c r="S28" s="27">
        <f t="shared" si="7"/>
        <v>-9928.68</v>
      </c>
      <c r="T28" s="27">
        <f t="shared" si="7"/>
        <v>-9928.68</v>
      </c>
      <c r="U28" s="27">
        <f t="shared" si="7"/>
        <v>-9928.68</v>
      </c>
      <c r="V28" s="27">
        <f t="shared" si="7"/>
        <v>-9928.68</v>
      </c>
      <c r="W28" s="27">
        <f t="shared" si="7"/>
        <v>-9928.68</v>
      </c>
      <c r="X28" s="27">
        <f t="shared" si="7"/>
        <v>-13028.68</v>
      </c>
      <c r="Y28" s="27">
        <f t="shared" si="7"/>
      </c>
      <c r="Z28" s="27">
        <f t="shared" si="7"/>
      </c>
      <c r="AA28" s="27">
        <f t="shared" si="7"/>
      </c>
      <c r="AB28" s="27">
        <f t="shared" si="7"/>
      </c>
      <c r="AC28" s="27">
        <f t="shared" si="7"/>
      </c>
      <c r="AD28" s="27">
        <f t="shared" si="7"/>
      </c>
      <c r="AE28" s="27">
        <f t="shared" si="7"/>
      </c>
      <c r="AF28" s="27">
        <f t="shared" si="7"/>
      </c>
      <c r="AG28" s="27">
        <f t="shared" si="7"/>
      </c>
      <c r="AH28" s="27">
        <f t="shared" si="7"/>
      </c>
      <c r="AI28" s="27">
        <f>IF($F$2&gt;=AI$4,SUM(AI26:AI27),"")</f>
      </c>
      <c r="AJ28" s="27">
        <f>IF($F$2&gt;=AJ$4,SUM(AJ26:AJ27),"")</f>
      </c>
      <c r="AK28" s="27">
        <f>IF($F$2&gt;=AK$4,SUM(AK26:AK27),"")</f>
      </c>
      <c r="AL28" s="27">
        <f>IF($F$2&gt;=AL$4,SUM(AL26:AL27),"")</f>
      </c>
      <c r="AM28" s="27">
        <f>IF($F$2&gt;=AM$4,SUM(AM26:AM27),"")</f>
      </c>
    </row>
    <row r="29" spans="1:39" ht="12.75">
      <c r="A29" t="s">
        <v>29</v>
      </c>
      <c r="D29" s="27"/>
      <c r="E29" s="27">
        <f>IF($F$2&gt;=E$4,E25,"")</f>
        <v>3750</v>
      </c>
      <c r="F29" s="27">
        <f aca="true" t="shared" si="8" ref="F29:AM29">IF($F$2&gt;=F$4,F25,"")</f>
        <v>3750</v>
      </c>
      <c r="G29" s="27">
        <f t="shared" si="8"/>
        <v>3750</v>
      </c>
      <c r="H29" s="27">
        <f t="shared" si="8"/>
        <v>3750</v>
      </c>
      <c r="I29" s="27">
        <f t="shared" si="8"/>
        <v>3750</v>
      </c>
      <c r="J29" s="27">
        <f t="shared" si="8"/>
        <v>3750</v>
      </c>
      <c r="K29" s="27">
        <f t="shared" si="8"/>
        <v>3750</v>
      </c>
      <c r="L29" s="27">
        <f t="shared" si="8"/>
        <v>3750</v>
      </c>
      <c r="M29" s="27">
        <f t="shared" si="8"/>
        <v>3750</v>
      </c>
      <c r="N29" s="27">
        <f t="shared" si="8"/>
        <v>3750</v>
      </c>
      <c r="O29" s="27">
        <f t="shared" si="8"/>
        <v>3750</v>
      </c>
      <c r="P29" s="27">
        <f t="shared" si="8"/>
        <v>3750</v>
      </c>
      <c r="Q29" s="27">
        <f t="shared" si="8"/>
        <v>3750</v>
      </c>
      <c r="R29" s="27">
        <f t="shared" si="8"/>
        <v>3750</v>
      </c>
      <c r="S29" s="27">
        <f t="shared" si="8"/>
        <v>3750</v>
      </c>
      <c r="T29" s="27">
        <f t="shared" si="8"/>
        <v>3750</v>
      </c>
      <c r="U29" s="27">
        <f t="shared" si="8"/>
        <v>3750</v>
      </c>
      <c r="V29" s="27">
        <f t="shared" si="8"/>
        <v>3750</v>
      </c>
      <c r="W29" s="27">
        <f t="shared" si="8"/>
        <v>3750</v>
      </c>
      <c r="X29" s="27">
        <f t="shared" si="8"/>
        <v>3750</v>
      </c>
      <c r="Y29" s="27">
        <f t="shared" si="8"/>
      </c>
      <c r="Z29" s="27">
        <f t="shared" si="8"/>
      </c>
      <c r="AA29" s="27">
        <f t="shared" si="8"/>
      </c>
      <c r="AB29" s="27">
        <f t="shared" si="8"/>
      </c>
      <c r="AC29" s="27">
        <f>IF($F$2&gt;=AC$4,AC25,"")</f>
      </c>
      <c r="AD29" s="27">
        <f t="shared" si="8"/>
      </c>
      <c r="AE29" s="27">
        <f t="shared" si="8"/>
      </c>
      <c r="AF29" s="27">
        <f t="shared" si="8"/>
      </c>
      <c r="AG29" s="27">
        <f t="shared" si="8"/>
      </c>
      <c r="AH29" s="27">
        <f t="shared" si="8"/>
      </c>
      <c r="AI29" s="27">
        <f t="shared" si="8"/>
      </c>
      <c r="AJ29" s="27">
        <f t="shared" si="8"/>
      </c>
      <c r="AK29" s="27">
        <f t="shared" si="8"/>
      </c>
      <c r="AL29" s="27">
        <f t="shared" si="8"/>
      </c>
      <c r="AM29" s="27">
        <f t="shared" si="8"/>
      </c>
    </row>
    <row r="30" spans="1:39" ht="12.75">
      <c r="A30" t="s">
        <v>30</v>
      </c>
      <c r="D30" s="27">
        <f>IF($F$2&gt;=D$4,(-D22+D28),"")</f>
        <v>-75000</v>
      </c>
      <c r="E30" s="27">
        <f>IF($F$2&gt;=E$4,E28+E29,"")</f>
        <v>-6178.68</v>
      </c>
      <c r="F30" s="27">
        <f aca="true" t="shared" si="9" ref="F30:AM30">IF($F$2&gt;=F$4,F28+F29,"")</f>
        <v>-6178.68</v>
      </c>
      <c r="G30" s="27">
        <f t="shared" si="9"/>
        <v>-6178.68</v>
      </c>
      <c r="H30" s="27">
        <f t="shared" si="9"/>
        <v>-6178.68</v>
      </c>
      <c r="I30" s="27">
        <f t="shared" si="9"/>
        <v>-6178.68</v>
      </c>
      <c r="J30" s="27">
        <f t="shared" si="9"/>
        <v>-6178.68</v>
      </c>
      <c r="K30" s="27">
        <f t="shared" si="9"/>
        <v>-6178.68</v>
      </c>
      <c r="L30" s="27">
        <f t="shared" si="9"/>
        <v>-6178.68</v>
      </c>
      <c r="M30" s="27">
        <f t="shared" si="9"/>
        <v>-6178.68</v>
      </c>
      <c r="N30" s="27">
        <f t="shared" si="9"/>
        <v>-18578.68</v>
      </c>
      <c r="O30" s="27">
        <f t="shared" si="9"/>
        <v>-6178.68</v>
      </c>
      <c r="P30" s="27">
        <f t="shared" si="9"/>
        <v>-6178.68</v>
      </c>
      <c r="Q30" s="27">
        <f t="shared" si="9"/>
        <v>-6178.68</v>
      </c>
      <c r="R30" s="27">
        <f t="shared" si="9"/>
        <v>-6178.68</v>
      </c>
      <c r="S30" s="27">
        <f t="shared" si="9"/>
        <v>-6178.68</v>
      </c>
      <c r="T30" s="27">
        <f t="shared" si="9"/>
        <v>-6178.68</v>
      </c>
      <c r="U30" s="27">
        <f t="shared" si="9"/>
        <v>-6178.68</v>
      </c>
      <c r="V30" s="27">
        <f t="shared" si="9"/>
        <v>-6178.68</v>
      </c>
      <c r="W30" s="27">
        <f t="shared" si="9"/>
        <v>-6178.68</v>
      </c>
      <c r="X30" s="27">
        <f t="shared" si="9"/>
        <v>-9278.68</v>
      </c>
      <c r="Y30" s="27">
        <f t="shared" si="9"/>
      </c>
      <c r="Z30" s="27">
        <f t="shared" si="9"/>
      </c>
      <c r="AA30" s="27">
        <f t="shared" si="9"/>
      </c>
      <c r="AB30" s="27">
        <f t="shared" si="9"/>
      </c>
      <c r="AC30" s="27">
        <f t="shared" si="9"/>
      </c>
      <c r="AD30" s="27">
        <f t="shared" si="9"/>
      </c>
      <c r="AE30" s="27">
        <f t="shared" si="9"/>
      </c>
      <c r="AF30" s="27">
        <f t="shared" si="9"/>
      </c>
      <c r="AG30" s="27">
        <f t="shared" si="9"/>
      </c>
      <c r="AH30" s="27">
        <f t="shared" si="9"/>
      </c>
      <c r="AI30" s="27">
        <f t="shared" si="9"/>
      </c>
      <c r="AJ30" s="27">
        <f t="shared" si="9"/>
      </c>
      <c r="AK30" s="27">
        <f t="shared" si="9"/>
      </c>
      <c r="AL30" s="27">
        <f t="shared" si="9"/>
      </c>
      <c r="AM30" s="27">
        <f t="shared" si="9"/>
      </c>
    </row>
    <row r="31" spans="1:39" ht="12.75">
      <c r="A31" t="str">
        <f>CONCATENATE("Discount Factors @ ",100*C2,"%")</f>
        <v>Discount Factors @ 12%</v>
      </c>
      <c r="D31" s="28">
        <f>IF($F$2&gt;=D$4,1/((1+$C$2)^D$4),"")</f>
        <v>1</v>
      </c>
      <c r="E31" s="28">
        <f aca="true" t="shared" si="10" ref="E31:AM31">IF($F$2&gt;=E$4,1/((1+$C$2)^E$4),"")</f>
        <v>0.8928571428571428</v>
      </c>
      <c r="F31" s="28">
        <f t="shared" si="10"/>
        <v>0.7971938775510203</v>
      </c>
      <c r="G31" s="28">
        <f t="shared" si="10"/>
        <v>0.7117802478134109</v>
      </c>
      <c r="H31" s="28">
        <f t="shared" si="10"/>
        <v>0.6355180784048312</v>
      </c>
      <c r="I31" s="28">
        <f t="shared" si="10"/>
        <v>0.5674268557185992</v>
      </c>
      <c r="J31" s="28">
        <f t="shared" si="10"/>
        <v>0.5066311211773207</v>
      </c>
      <c r="K31" s="28">
        <f t="shared" si="10"/>
        <v>0.45234921533689343</v>
      </c>
      <c r="L31" s="28">
        <f t="shared" si="10"/>
        <v>0.4038832279793691</v>
      </c>
      <c r="M31" s="28">
        <f t="shared" si="10"/>
        <v>0.36061002498157957</v>
      </c>
      <c r="N31" s="28">
        <f t="shared" si="10"/>
        <v>0.321973236590696</v>
      </c>
      <c r="O31" s="28">
        <f t="shared" si="10"/>
        <v>0.28747610409883567</v>
      </c>
      <c r="P31" s="28">
        <f t="shared" si="10"/>
        <v>0.25667509294538904</v>
      </c>
      <c r="Q31" s="28">
        <f t="shared" si="10"/>
        <v>0.22917419012981158</v>
      </c>
      <c r="R31" s="28">
        <f t="shared" si="10"/>
        <v>0.20461981261590317</v>
      </c>
      <c r="S31" s="28">
        <f t="shared" si="10"/>
        <v>0.18269626126419927</v>
      </c>
      <c r="T31" s="28">
        <f t="shared" si="10"/>
        <v>0.16312166184303503</v>
      </c>
      <c r="U31" s="28">
        <f t="shared" si="10"/>
        <v>0.14564434093128129</v>
      </c>
      <c r="V31" s="28">
        <f t="shared" si="10"/>
        <v>0.13003959011721541</v>
      </c>
      <c r="W31" s="28">
        <f t="shared" si="10"/>
        <v>0.1161067768903709</v>
      </c>
      <c r="X31" s="28">
        <f t="shared" si="10"/>
        <v>0.1036667650806883</v>
      </c>
      <c r="Y31" s="28">
        <f t="shared" si="10"/>
      </c>
      <c r="Z31" s="28">
        <f t="shared" si="10"/>
      </c>
      <c r="AA31" s="28">
        <f>IF($F$2&gt;=AA$4,1/((1+$C$2)^AA$4),"")</f>
      </c>
      <c r="AB31" s="28">
        <f t="shared" si="10"/>
      </c>
      <c r="AC31" s="28">
        <f t="shared" si="10"/>
      </c>
      <c r="AD31" s="28">
        <f t="shared" si="10"/>
      </c>
      <c r="AE31" s="28">
        <f t="shared" si="10"/>
      </c>
      <c r="AF31" s="28">
        <f t="shared" si="10"/>
      </c>
      <c r="AG31" s="28">
        <f t="shared" si="10"/>
      </c>
      <c r="AH31" s="28">
        <f t="shared" si="10"/>
      </c>
      <c r="AI31" s="28">
        <f t="shared" si="10"/>
      </c>
      <c r="AJ31" s="28">
        <f t="shared" si="10"/>
      </c>
      <c r="AK31" s="28">
        <f t="shared" si="10"/>
      </c>
      <c r="AL31" s="28">
        <f t="shared" si="10"/>
      </c>
      <c r="AM31" s="28">
        <f t="shared" si="10"/>
      </c>
    </row>
    <row r="32" spans="1:39" ht="13.5" thickBot="1">
      <c r="A32" t="s">
        <v>31</v>
      </c>
      <c r="D32" s="27">
        <f>IF($F$2&gt;=D$4,D30*D31,"")</f>
        <v>-75000</v>
      </c>
      <c r="E32" s="27">
        <f aca="true" t="shared" si="11" ref="E32:AM32">IF($F$2&gt;=E$4,E30*E31,"")</f>
        <v>-5516.678571428572</v>
      </c>
      <c r="F32" s="27">
        <f t="shared" si="11"/>
        <v>-4925.605867346939</v>
      </c>
      <c r="G32" s="27">
        <f t="shared" si="11"/>
        <v>-4397.862381559766</v>
      </c>
      <c r="H32" s="27">
        <f t="shared" si="11"/>
        <v>-3926.6628406783625</v>
      </c>
      <c r="I32" s="27">
        <f t="shared" si="11"/>
        <v>-3505.9489648913946</v>
      </c>
      <c r="J32" s="27">
        <f t="shared" si="11"/>
        <v>-3130.311575795888</v>
      </c>
      <c r="K32" s="27">
        <f t="shared" si="11"/>
        <v>-2794.9210498177567</v>
      </c>
      <c r="L32" s="27">
        <f t="shared" si="11"/>
        <v>-2495.4652230515685</v>
      </c>
      <c r="M32" s="27">
        <f t="shared" si="11"/>
        <v>-2228.0939491531863</v>
      </c>
      <c r="N32" s="27">
        <f t="shared" si="11"/>
        <v>-5981.837731182832</v>
      </c>
      <c r="O32" s="27">
        <f t="shared" si="11"/>
        <v>-1776.222854873394</v>
      </c>
      <c r="P32" s="27">
        <f t="shared" si="11"/>
        <v>-1585.9132632798164</v>
      </c>
      <c r="Q32" s="27">
        <f t="shared" si="11"/>
        <v>-1415.9939850712642</v>
      </c>
      <c r="R32" s="27">
        <f t="shared" si="11"/>
        <v>-1264.2803438136286</v>
      </c>
      <c r="S32" s="27">
        <f t="shared" si="11"/>
        <v>-1128.8217355478828</v>
      </c>
      <c r="T32" s="27">
        <f t="shared" si="11"/>
        <v>-1007.8765495963237</v>
      </c>
      <c r="U32" s="27">
        <f t="shared" si="11"/>
        <v>-899.8897764252891</v>
      </c>
      <c r="V32" s="27">
        <f t="shared" si="11"/>
        <v>-803.4730146654366</v>
      </c>
      <c r="W32" s="27">
        <f t="shared" si="11"/>
        <v>-717.3866202369969</v>
      </c>
      <c r="X32" s="27">
        <f t="shared" si="11"/>
        <v>-961.8907398188809</v>
      </c>
      <c r="Y32" s="27">
        <f t="shared" si="11"/>
      </c>
      <c r="Z32" s="27">
        <f t="shared" si="11"/>
      </c>
      <c r="AA32" s="27">
        <f t="shared" si="11"/>
      </c>
      <c r="AB32" s="27">
        <f t="shared" si="11"/>
      </c>
      <c r="AC32" s="27">
        <f t="shared" si="11"/>
      </c>
      <c r="AD32" s="27">
        <f t="shared" si="11"/>
      </c>
      <c r="AE32" s="27">
        <f t="shared" si="11"/>
      </c>
      <c r="AF32" s="27">
        <f t="shared" si="11"/>
      </c>
      <c r="AG32" s="27">
        <f t="shared" si="11"/>
      </c>
      <c r="AH32" s="27">
        <f t="shared" si="11"/>
      </c>
      <c r="AI32" s="27">
        <f t="shared" si="11"/>
      </c>
      <c r="AJ32" s="27">
        <f t="shared" si="11"/>
      </c>
      <c r="AK32" s="27">
        <f t="shared" si="11"/>
      </c>
      <c r="AL32" s="27">
        <f t="shared" si="11"/>
      </c>
      <c r="AM32" s="27">
        <f t="shared" si="11"/>
      </c>
    </row>
    <row r="33" spans="1:3" ht="13.5" thickBot="1">
      <c r="A33" t="s">
        <v>32</v>
      </c>
      <c r="C33" s="34">
        <f>SUM(D32:AM32)</f>
        <v>-125465.13703823517</v>
      </c>
    </row>
    <row r="34" spans="1:4" ht="13.5" thickBot="1">
      <c r="A34" t="s">
        <v>33</v>
      </c>
      <c r="C34" s="35">
        <f>IF(ISERROR(IRR(D30:AM30,-40%)),"",IRR(D30:AM30,-40%))</f>
      </c>
      <c r="D34" t="s">
        <v>43</v>
      </c>
    </row>
  </sheetData>
  <sheetProtection password="DC5C" sheet="1" objects="1" scenarios="1"/>
  <mergeCells count="5">
    <mergeCell ref="A21:C21"/>
    <mergeCell ref="A1:C1"/>
    <mergeCell ref="A4:C4"/>
    <mergeCell ref="A6:C6"/>
    <mergeCell ref="A18:C18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Barringer &amp;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 Paul Barringer</dc:creator>
  <cp:keywords/>
  <dc:description/>
  <cp:lastModifiedBy>Paul Barringer</cp:lastModifiedBy>
  <dcterms:created xsi:type="dcterms:W3CDTF">2002-12-17T17:03:36Z</dcterms:created>
  <dcterms:modified xsi:type="dcterms:W3CDTF">2006-09-15T22:02:24Z</dcterms:modified>
  <cp:category/>
  <cp:version/>
  <cp:contentType/>
  <cp:contentStatus/>
</cp:coreProperties>
</file>