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codeName="현재_통합_문서" defaultThemeVersion="202300"/>
  <mc:AlternateContent xmlns:mc="http://schemas.openxmlformats.org/markup-compatibility/2006">
    <mc:Choice Requires="x15">
      <x15ac:absPath xmlns:x15ac="http://schemas.microsoft.com/office/spreadsheetml/2010/11/ac" url="/Users/juyupsung/Downloads/"/>
    </mc:Choice>
  </mc:AlternateContent>
  <xr:revisionPtr revIDLastSave="0" documentId="13_ncr:1_{7C111E15-C59F-6442-AF6A-B7408CE07141}" xr6:coauthVersionLast="47" xr6:coauthVersionMax="47" xr10:uidLastSave="{00000000-0000-0000-0000-000000000000}"/>
  <bookViews>
    <workbookView xWindow="30240" yWindow="-4660" windowWidth="51200" windowHeight="28300" xr2:uid="{4A8255D6-16B6-E34D-8881-7C9EB47759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G22" i="1"/>
  <c r="G21" i="1"/>
  <c r="H17" i="1"/>
  <c r="H34" i="1" s="1"/>
  <c r="I27" i="1"/>
  <c r="H27" i="1"/>
  <c r="G27" i="1"/>
  <c r="I30" i="1" a="1"/>
  <c r="I30" i="1" s="1"/>
  <c r="I29" i="1"/>
  <c r="H30" i="1" a="1"/>
  <c r="H30" i="1" s="1"/>
  <c r="H29" i="1"/>
  <c r="G30" i="1" a="1"/>
  <c r="G30" i="1" s="1"/>
  <c r="G23" i="1" a="1"/>
  <c r="G23" i="1" s="1"/>
  <c r="G13" i="1"/>
  <c r="G16" i="1"/>
  <c r="G17" i="1" s="1"/>
  <c r="G15" i="1"/>
  <c r="G14" i="1"/>
  <c r="B17" i="1" a="1"/>
  <c r="B17" i="1" s="1"/>
  <c r="G20" i="1"/>
  <c r="G28" i="1" s="1"/>
  <c r="G19" i="1"/>
  <c r="G31" i="1" l="1"/>
  <c r="G32" i="1" s="1"/>
  <c r="H31" i="1"/>
  <c r="H32" i="1" s="1"/>
  <c r="H35" i="1" s="1"/>
  <c r="H37" i="1" s="1"/>
  <c r="G5" i="1" s="1"/>
  <c r="G24" i="1"/>
  <c r="G25" i="1" s="1"/>
  <c r="I31" i="1"/>
  <c r="I32" i="1" s="1"/>
  <c r="I35" i="1" s="1"/>
  <c r="G34" i="1"/>
  <c r="I37" i="1" l="1"/>
  <c r="G7" i="1" s="1"/>
  <c r="G35" i="1"/>
  <c r="G37" i="1" s="1"/>
  <c r="G3" i="1" s="1"/>
  <c r="I3" i="1" s="1"/>
  <c r="G6" i="1"/>
  <c r="G8" i="1" l="1"/>
  <c r="J6" i="1" s="1"/>
  <c r="J5" i="1"/>
  <c r="I7" i="1"/>
  <c r="G4" i="1"/>
  <c r="H7" i="1"/>
  <c r="F10" i="1" s="1"/>
  <c r="H5" i="1"/>
  <c r="F11" i="1" s="1"/>
  <c r="J3" i="1"/>
  <c r="J4" i="1" l="1"/>
  <c r="I8" i="1"/>
  <c r="H8" i="1"/>
  <c r="H6" i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<sst xmlns="http://schemas.openxmlformats.org/spreadsheetml/2006/main" count="93" uniqueCount="51">
  <si>
    <t>선택약정 가능유무</t>
    <phoneticPr fontId="2" type="noConversion"/>
  </si>
  <si>
    <t>나의 혜택</t>
    <phoneticPr fontId="2" type="noConversion"/>
  </si>
  <si>
    <t>나의 비용</t>
    <phoneticPr fontId="2" type="noConversion"/>
  </si>
  <si>
    <t>가격 및 요금제 참고</t>
    <phoneticPr fontId="2" type="noConversion"/>
  </si>
  <si>
    <t>https://fee.cetizen.com/</t>
    <phoneticPr fontId="2" type="noConversion"/>
  </si>
  <si>
    <t>요금제 유지기간 (개월)</t>
    <phoneticPr fontId="2" type="noConversion"/>
  </si>
  <si>
    <t>부가서비스 1 유지기간 (개월)</t>
    <phoneticPr fontId="2" type="noConversion"/>
  </si>
  <si>
    <t>공시지원금 (원)</t>
    <phoneticPr fontId="2" type="noConversion"/>
  </si>
  <si>
    <t>추가지원금 (원)</t>
    <phoneticPr fontId="2" type="noConversion"/>
  </si>
  <si>
    <t>부가서비스 1 비용 (원)</t>
    <phoneticPr fontId="2" type="noConversion"/>
  </si>
  <si>
    <t>핸드폰 출고가 (원)</t>
    <phoneticPr fontId="2" type="noConversion"/>
  </si>
  <si>
    <t>신규 핸드폰 구매 시</t>
    <phoneticPr fontId="2" type="noConversion"/>
  </si>
  <si>
    <t>중고폰 구매 시</t>
    <phoneticPr fontId="2" type="noConversion"/>
  </si>
  <si>
    <t>중고</t>
    <phoneticPr fontId="2" type="noConversion"/>
  </si>
  <si>
    <t>구매하지 않음</t>
    <phoneticPr fontId="2" type="noConversion"/>
  </si>
  <si>
    <t>실 구매가 (원)</t>
    <phoneticPr fontId="2" type="noConversion"/>
  </si>
  <si>
    <t>현재 요금제 (원)</t>
    <phoneticPr fontId="2" type="noConversion"/>
  </si>
  <si>
    <t>구매 시 요구 요금제 (원)</t>
    <phoneticPr fontId="2" type="noConversion"/>
  </si>
  <si>
    <t>나의 현재 요금제</t>
    <phoneticPr fontId="2" type="noConversion"/>
  </si>
  <si>
    <t>선택약정 유무</t>
    <phoneticPr fontId="2" type="noConversion"/>
  </si>
  <si>
    <t>통신사</t>
    <phoneticPr fontId="2" type="noConversion"/>
  </si>
  <si>
    <t>가족할인률</t>
    <phoneticPr fontId="2" type="noConversion"/>
  </si>
  <si>
    <t>No</t>
  </si>
  <si>
    <t>24개월 유지기간 (개월)</t>
    <phoneticPr fontId="2" type="noConversion"/>
  </si>
  <si>
    <t>신규 핸드폰 구매시 2년간 총 비용</t>
    <phoneticPr fontId="2" type="noConversion"/>
  </si>
  <si>
    <t>신규 핸드폰 구매시 2년간 월 비용</t>
    <phoneticPr fontId="2" type="noConversion"/>
  </si>
  <si>
    <t>중고폰 구매시 2년간 총 비용</t>
    <phoneticPr fontId="2" type="noConversion"/>
  </si>
  <si>
    <t>중고폰 구매시 2년간 월 비용</t>
    <phoneticPr fontId="2" type="noConversion"/>
  </si>
  <si>
    <t>구매하지 않을 시 2년간 총 비용</t>
    <phoneticPr fontId="2" type="noConversion"/>
  </si>
  <si>
    <t>구매하지 않을 시 2년간 월 비용</t>
    <phoneticPr fontId="2" type="noConversion"/>
  </si>
  <si>
    <t>-</t>
    <phoneticPr fontId="2" type="noConversion"/>
  </si>
  <si>
    <t>중고폰 대비 
손익</t>
    <phoneticPr fontId="2" type="noConversion"/>
  </si>
  <si>
    <t>통신비용</t>
    <phoneticPr fontId="2" type="noConversion"/>
  </si>
  <si>
    <t>* 가족할인 Yes이고 SKT, KT일 경우 적용</t>
    <phoneticPr fontId="2" type="noConversion"/>
  </si>
  <si>
    <t>중고 구매가 (원)</t>
    <phoneticPr fontId="2" type="noConversion"/>
  </si>
  <si>
    <t>나의 현재 요금제 정보를 기록하고 
신규 핸드폰 구매 시, 그리고 중고 폰 구매 시 가격을 
입력하면 오른쪽 표에서 총 비용/월 비용 및 
현재 요금 대비 얼마나 비용 지출하는지 확인 가능합니다</t>
    <phoneticPr fontId="2" type="noConversion"/>
  </si>
  <si>
    <t>월 통신요금 (원)</t>
    <phoneticPr fontId="2" type="noConversion"/>
  </si>
  <si>
    <t>남은 유지기간 비용 (원)</t>
    <phoneticPr fontId="2" type="noConversion"/>
  </si>
  <si>
    <t>핸드폰 구매 비용 (원)</t>
    <phoneticPr fontId="2" type="noConversion"/>
  </si>
  <si>
    <t>총 통신 비용 (원)</t>
    <phoneticPr fontId="2" type="noConversion"/>
  </si>
  <si>
    <t>2년 기간 핸드폰 사용 총 비용 (원)</t>
    <phoneticPr fontId="2" type="noConversion"/>
  </si>
  <si>
    <t>요금제 유지기간 월 비용 (원)</t>
    <phoneticPr fontId="2" type="noConversion"/>
  </si>
  <si>
    <t>요금제 유지기간 총 비용 (원)</t>
    <phoneticPr fontId="2" type="noConversion"/>
  </si>
  <si>
    <t>부가서비스 총 비용 (원)</t>
    <phoneticPr fontId="2" type="noConversion"/>
  </si>
  <si>
    <t>선택약정 할인률 (%)</t>
    <phoneticPr fontId="2" type="noConversion"/>
  </si>
  <si>
    <t>가족 할인률 (%)</t>
    <phoneticPr fontId="2" type="noConversion"/>
  </si>
  <si>
    <t>신규폰 대비 손익</t>
    <phoneticPr fontId="2" type="noConversion"/>
  </si>
  <si>
    <t>구매하지 않을 
경우 대비 손익</t>
    <phoneticPr fontId="2" type="noConversion"/>
  </si>
  <si>
    <t>핸드폰 구매가 (원)</t>
    <phoneticPr fontId="2" type="noConversion"/>
  </si>
  <si>
    <t>* 핸드폰 구매가를 바로 제시한 경우 그 값을 입력, 
아니라면 공시지원금, 추가지원금 할인혜택을 입력</t>
    <phoneticPr fontId="2" type="noConversion"/>
  </si>
  <si>
    <t>SKT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</si>
</sst>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₩&quot;#,##0_);[Red]\(&quot;₩&quot;#,##0\)"/>
  </numFmts>
  <fonts count="5"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2"/>
      <color theme="10"/>
      <name val="맑은 고딕"/>
      <family val="2"/>
      <charset val="129"/>
      <scheme val="minor"/>
    </font>
    <font>
      <b/>
      <sz val="20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1">
      <alignment vertical="center"/>
    </xf>
    <xf numFmtId="0" fontId="0" fillId="0" borderId="4" xfId="0" applyBorder="1">
      <alignment vertical="center"/>
    </xf>
    <xf numFmtId="0" fontId="0" fillId="2" borderId="4" xfId="0" applyFill="1" applyBorder="1">
      <alignment vertical="center"/>
    </xf>
    <xf numFmtId="0" fontId="0" fillId="2" borderId="4" xfId="0" applyFill="1" applyBorder="1" applyAlignment="1">
      <alignment horizontal="left" vertical="center" indent="1"/>
    </xf>
    <xf numFmtId="0" fontId="0" fillId="0" borderId="4" xfId="0" applyBorder="1" applyAlignment="1">
      <alignment vertical="center" wrapText="1"/>
    </xf>
    <xf numFmtId="6" fontId="0" fillId="0" borderId="4" xfId="0" applyNumberFormat="1" applyBorder="1">
      <alignment vertical="center"/>
    </xf>
    <xf numFmtId="0" fontId="4" fillId="0" borderId="0" xfId="0" applyFont="1">
      <alignment vertical="center"/>
    </xf>
    <xf numFmtId="9" fontId="0" fillId="2" borderId="4" xfId="0" applyNumberFormat="1" applyFill="1" applyBorder="1">
      <alignment vertical="center"/>
    </xf>
    <xf numFmtId="9" fontId="0" fillId="0" borderId="4" xfId="0" applyNumberFormat="1" applyBorder="1">
      <alignment vertical="center"/>
    </xf>
    <xf numFmtId="0" fontId="0" fillId="3" borderId="4" xfId="0" applyFill="1" applyBorder="1">
      <alignment vertical="center"/>
    </xf>
    <xf numFmtId="0" fontId="1" fillId="0" borderId="0" xfId="0" applyFont="1">
      <alignment vertical="center"/>
    </xf>
    <xf numFmtId="0" fontId="1" fillId="0" borderId="4" xfId="0" applyFont="1" applyBorder="1">
      <alignment vertical="center"/>
    </xf>
    <xf numFmtId="0" fontId="0" fillId="0" borderId="5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fee.cetizen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A1C34-8E46-734E-BC7C-12E2333AA892}">
  <sheetPr codeName="Sheet1"/>
  <dimension ref="A2:J42"/>
  <sheetViews>
    <sheetView tabSelected="1" workbookViewId="0">
      <selection activeCell="D33" sqref="D33"/>
    </sheetView>
  </sheetViews>
  <sheetFormatPr baseColWidth="10" defaultRowHeight="18"/>
  <cols>
    <col min="2" max="2" width="24" customWidth="1"/>
    <col min="6" max="6" width="29.5703125" bestFit="1" customWidth="1"/>
    <col min="7" max="7" width="14" customWidth="1"/>
    <col min="8" max="9" width="14.42578125" customWidth="1"/>
    <col min="10" max="10" width="16.42578125" customWidth="1"/>
  </cols>
  <sheetData>
    <row r="2" spans="1:10" ht="38">
      <c r="B2" s="20" t="s">
        <v>35</v>
      </c>
      <c r="C2" s="21"/>
      <c r="D2" s="21"/>
      <c r="F2" s="2"/>
      <c r="G2" s="2" t="s">
        <v>32</v>
      </c>
      <c r="H2" s="5" t="s">
        <v>46</v>
      </c>
      <c r="I2" s="5" t="s">
        <v>31</v>
      </c>
      <c r="J2" s="5" t="s">
        <v>47</v>
      </c>
    </row>
    <row r="3" spans="1:10" ht="30" customHeight="1">
      <c r="B3" s="21"/>
      <c r="C3" s="21"/>
      <c r="D3" s="21"/>
      <c r="F3" s="2" t="s">
        <v>24</v>
      </c>
      <c r="G3" s="6">
        <f>G$37</f>
        <v>2033600</v>
      </c>
      <c r="H3" s="2" t="s">
        <v>30</v>
      </c>
      <c r="I3" s="6">
        <f>$G$5-$G$3</f>
        <v>172400</v>
      </c>
      <c r="J3" s="6">
        <f>$G$7-$G$3</f>
        <v>-377600</v>
      </c>
    </row>
    <row r="4" spans="1:10" ht="30" customHeight="1">
      <c r="B4" s="21"/>
      <c r="C4" s="21"/>
      <c r="D4" s="21"/>
      <c r="F4" s="2" t="s">
        <v>25</v>
      </c>
      <c r="G4" s="6">
        <f>G3/24</f>
        <v>84733.333333333328</v>
      </c>
      <c r="H4" s="2" t="s">
        <v>30</v>
      </c>
      <c r="I4" s="6">
        <f>$G$6-$G$4</f>
        <v>7183.333333333343</v>
      </c>
      <c r="J4" s="6">
        <f>$G$8-$G$4</f>
        <v>-15733.333333333328</v>
      </c>
    </row>
    <row r="5" spans="1:10" ht="30" customHeight="1">
      <c r="B5" s="21"/>
      <c r="C5" s="21"/>
      <c r="D5" s="21"/>
      <c r="F5" s="2" t="s">
        <v>26</v>
      </c>
      <c r="G5" s="6">
        <f>H$37</f>
        <v>2206000</v>
      </c>
      <c r="H5" s="6">
        <f>$G$3-$G$5</f>
        <v>-172400</v>
      </c>
      <c r="I5" s="2" t="s">
        <v>30</v>
      </c>
      <c r="J5" s="6">
        <f>$G$7-$G$5</f>
        <v>-550000</v>
      </c>
    </row>
    <row r="6" spans="1:10" ht="30" customHeight="1">
      <c r="B6" s="21"/>
      <c r="C6" s="21"/>
      <c r="D6" s="21"/>
      <c r="F6" s="2" t="s">
        <v>27</v>
      </c>
      <c r="G6" s="6">
        <f>G5/24</f>
        <v>91916.666666666672</v>
      </c>
      <c r="H6" s="6">
        <f>$G$4-$G$6</f>
        <v>-7183.333333333343</v>
      </c>
      <c r="I6" s="2" t="s">
        <v>30</v>
      </c>
      <c r="J6" s="6">
        <f>$G$8-$G$6</f>
        <v>-22916.666666666672</v>
      </c>
    </row>
    <row r="7" spans="1:10" ht="30" customHeight="1">
      <c r="B7" s="21"/>
      <c r="C7" s="21"/>
      <c r="D7" s="21"/>
      <c r="F7" s="2" t="s">
        <v>28</v>
      </c>
      <c r="G7" s="6">
        <f>I$37</f>
        <v>1656000</v>
      </c>
      <c r="H7" s="6">
        <f>$G$3-$G$7</f>
        <v>377600</v>
      </c>
      <c r="I7" s="6">
        <f>$G$5-$G$7</f>
        <v>550000</v>
      </c>
      <c r="J7" s="2" t="s">
        <v>30</v>
      </c>
    </row>
    <row r="8" spans="1:10" ht="30" customHeight="1">
      <c r="B8" s="21"/>
      <c r="C8" s="21"/>
      <c r="D8" s="21"/>
      <c r="F8" s="2" t="s">
        <v>29</v>
      </c>
      <c r="G8" s="6">
        <f>G7/24</f>
        <v>69000</v>
      </c>
      <c r="H8" s="6">
        <f>$G$4-$G$8</f>
        <v>15733.333333333328</v>
      </c>
      <c r="I8" s="6">
        <f>$G$6-$G$8</f>
        <v>22916.666666666672</v>
      </c>
      <c r="J8" s="2" t="s">
        <v>30</v>
      </c>
    </row>
    <row r="10" spans="1:10" ht="40" customHeight="1">
      <c r="F10" s="11" t="str">
        <f>"신규 핸드폰을 사실 경우 추가로 드는 비용은 " &amp; $H$7&amp;"원입니다, 이것은 출고가 구매보다 " &amp; $C$24-$H$7 &amp; "원 저렴합니다"</f>
        <v>신규 핸드폰을 사실 경우 추가로 드는 비용은 377600원입니다, 이것은 출고가 구매보다 777400원 저렴합니다</v>
      </c>
    </row>
    <row r="11" spans="1:10" ht="40" customHeight="1">
      <c r="F11" s="11" t="str">
        <f>"중고 핸드폰을 사실 경우 신규 핸드폰을 사는 비용보다 " &amp; $H$5&amp;"원 저렴합니다"</f>
        <v>중고 핸드폰을 사실 경우 신규 핸드폰을 사는 비용보다 -172400원 저렴합니다</v>
      </c>
    </row>
    <row r="13" spans="1:10" ht="30" customHeight="1">
      <c r="A13" s="7" t="s">
        <v>18</v>
      </c>
      <c r="F13" s="2"/>
      <c r="G13" s="2" t="str">
        <f>IF(C29="Yes", "신규-선택약정", "신규-공시지원금")</f>
        <v>신규-공시지원금</v>
      </c>
      <c r="H13" s="2" t="s">
        <v>13</v>
      </c>
      <c r="I13" s="2" t="s">
        <v>14</v>
      </c>
    </row>
    <row r="14" spans="1:10" ht="30" customHeight="1">
      <c r="B14" s="2" t="s">
        <v>20</v>
      </c>
      <c r="C14" s="4" t="s">
        <v>50</v>
      </c>
      <c r="F14" s="2" t="s">
        <v>10</v>
      </c>
      <c r="G14" s="2">
        <f>$C$24</f>
        <v>1155000</v>
      </c>
      <c r="H14" s="2" t="s">
        <v>30</v>
      </c>
      <c r="I14" s="2" t="s">
        <v>30</v>
      </c>
    </row>
    <row r="15" spans="1:10" ht="30" customHeight="1">
      <c r="B15" s="2" t="s">
        <v>16</v>
      </c>
      <c r="C15" s="3">
        <v>69000</v>
      </c>
      <c r="F15" s="2" t="s">
        <v>7</v>
      </c>
      <c r="G15" s="2">
        <f>$C$27</f>
        <v>0</v>
      </c>
      <c r="H15" s="2" t="s">
        <v>30</v>
      </c>
      <c r="I15" s="2" t="s">
        <v>30</v>
      </c>
    </row>
    <row r="16" spans="1:10" ht="30" customHeight="1">
      <c r="B16" s="2" t="s">
        <v>19</v>
      </c>
      <c r="C16" s="4" t="s">
        <v>22</v>
      </c>
      <c r="F16" s="2" t="s">
        <v>8</v>
      </c>
      <c r="G16" s="2">
        <f>$C$28</f>
        <v>0</v>
      </c>
      <c r="H16" s="2" t="s">
        <v>30</v>
      </c>
      <c r="I16" s="2" t="s">
        <v>30</v>
      </c>
    </row>
    <row r="17" spans="1:9" ht="30" customHeight="1">
      <c r="B17" s="2" t="str" cm="1">
        <f t="array" ref="B17">_xlfn.IFS(
 C14="SKT", "온가족할인유무",
 C14="KT", "KT 가족결합",
 C14="LG", "U+가족무한사랑")</f>
        <v>온가족할인유무</v>
      </c>
      <c r="C17" s="4" t="s">
        <v>22</v>
      </c>
      <c r="F17" s="12" t="s">
        <v>15</v>
      </c>
      <c r="G17" s="12">
        <f>IF($C$26&lt;&gt;"", $C$26, G$14-G$15-G$16)</f>
        <v>120000</v>
      </c>
      <c r="H17" s="12">
        <f>$C$42</f>
        <v>550000</v>
      </c>
      <c r="I17" s="2" t="s">
        <v>30</v>
      </c>
    </row>
    <row r="18" spans="1:9" ht="30" customHeight="1">
      <c r="B18" s="2" t="s">
        <v>21</v>
      </c>
      <c r="C18" s="8">
        <v>0.1</v>
      </c>
      <c r="F18" s="10"/>
      <c r="G18" s="10"/>
      <c r="H18" s="10"/>
      <c r="I18" s="10"/>
    </row>
    <row r="19" spans="1:9" ht="30" customHeight="1">
      <c r="B19" t="s">
        <v>33</v>
      </c>
      <c r="F19" s="2" t="s">
        <v>17</v>
      </c>
      <c r="G19" s="2">
        <f>C31</f>
        <v>109000</v>
      </c>
      <c r="H19" s="2" t="s">
        <v>30</v>
      </c>
      <c r="I19" s="2" t="s">
        <v>30</v>
      </c>
    </row>
    <row r="20" spans="1:9" ht="30" customHeight="1">
      <c r="F20" s="2" t="s">
        <v>5</v>
      </c>
      <c r="G20" s="2">
        <f>C32</f>
        <v>6</v>
      </c>
      <c r="H20" s="2" t="s">
        <v>30</v>
      </c>
      <c r="I20" s="2" t="s">
        <v>30</v>
      </c>
    </row>
    <row r="21" spans="1:9" ht="30" customHeight="1">
      <c r="A21" s="7" t="s">
        <v>11</v>
      </c>
      <c r="F21" s="2" t="s">
        <v>43</v>
      </c>
      <c r="G21" s="2">
        <f>$C$33*$C$34+$C$35*$C$36+$C$37*$C$38</f>
        <v>17600</v>
      </c>
      <c r="H21" s="2" t="s">
        <v>30</v>
      </c>
      <c r="I21" s="2" t="s">
        <v>30</v>
      </c>
    </row>
    <row r="22" spans="1:9" ht="30" customHeight="1">
      <c r="B22" t="s">
        <v>3</v>
      </c>
      <c r="F22" s="2" t="s">
        <v>44</v>
      </c>
      <c r="G22" s="9">
        <f>IF(AND($C16="Yes", $C29="YES"), 25%, 0%)</f>
        <v>0</v>
      </c>
      <c r="H22" s="2" t="s">
        <v>30</v>
      </c>
      <c r="I22" s="2" t="s">
        <v>30</v>
      </c>
    </row>
    <row r="23" spans="1:9" ht="30" customHeight="1">
      <c r="B23" s="1" t="s">
        <v>4</v>
      </c>
      <c r="F23" s="2" t="s">
        <v>45</v>
      </c>
      <c r="G23" s="9" t="str" cm="1">
        <f t="array" ref="G23">_xlfn.IFS(
  AND($C$14="SKT", $C$17="Yes"), $C$18,
  AND($C$14="KT", $C$17="Yes"), $C$18,
  TRUE, "0%"
)</f>
        <v>0%</v>
      </c>
      <c r="H23" s="9" t="s">
        <v>30</v>
      </c>
      <c r="I23" s="9" t="s">
        <v>30</v>
      </c>
    </row>
    <row r="24" spans="1:9" ht="30" customHeight="1">
      <c r="B24" s="2" t="s">
        <v>10</v>
      </c>
      <c r="C24" s="3">
        <v>1155000</v>
      </c>
      <c r="F24" s="2" t="s">
        <v>41</v>
      </c>
      <c r="G24" s="2">
        <f>$G$19-$G$19*$G$22-$G$19*$G$23</f>
        <v>109000</v>
      </c>
      <c r="H24" s="2" t="s">
        <v>30</v>
      </c>
      <c r="I24" s="2" t="s">
        <v>30</v>
      </c>
    </row>
    <row r="25" spans="1:9" ht="30" customHeight="1">
      <c r="F25" s="12" t="s">
        <v>42</v>
      </c>
      <c r="G25" s="12">
        <f>G$24*G$20+G$21</f>
        <v>671600</v>
      </c>
      <c r="H25" s="2" t="s">
        <v>30</v>
      </c>
      <c r="I25" s="2" t="s">
        <v>30</v>
      </c>
    </row>
    <row r="26" spans="1:9" ht="30" customHeight="1">
      <c r="A26" s="14" t="s">
        <v>1</v>
      </c>
      <c r="B26" s="2" t="s">
        <v>48</v>
      </c>
      <c r="C26" s="3">
        <v>120000</v>
      </c>
      <c r="F26" s="10"/>
      <c r="G26" s="10"/>
      <c r="H26" s="10"/>
      <c r="I26" s="10"/>
    </row>
    <row r="27" spans="1:9" ht="30" customHeight="1">
      <c r="A27" s="15"/>
      <c r="B27" s="2" t="s">
        <v>7</v>
      </c>
      <c r="C27" s="3"/>
      <c r="F27" s="2" t="s">
        <v>16</v>
      </c>
      <c r="G27" s="2">
        <f>$C$15</f>
        <v>69000</v>
      </c>
      <c r="H27" s="2">
        <f>$C$15</f>
        <v>69000</v>
      </c>
      <c r="I27" s="2">
        <f>$C$15</f>
        <v>69000</v>
      </c>
    </row>
    <row r="28" spans="1:9" ht="30" customHeight="1">
      <c r="A28" s="15"/>
      <c r="B28" s="2" t="s">
        <v>8</v>
      </c>
      <c r="C28" s="3"/>
      <c r="F28" s="2" t="s">
        <v>23</v>
      </c>
      <c r="G28" s="2">
        <f>24-$G$20</f>
        <v>18</v>
      </c>
      <c r="H28" s="2">
        <v>24</v>
      </c>
      <c r="I28" s="2">
        <v>24</v>
      </c>
    </row>
    <row r="29" spans="1:9" ht="30" customHeight="1">
      <c r="A29" s="16"/>
      <c r="B29" s="2" t="s">
        <v>0</v>
      </c>
      <c r="C29" s="4" t="s">
        <v>22</v>
      </c>
      <c r="F29" s="2" t="s">
        <v>44</v>
      </c>
      <c r="G29" s="9">
        <f>IF(AND($C23="Yes", $C36="YES"), 25%, 0%)</f>
        <v>0</v>
      </c>
      <c r="H29" s="9">
        <f>IF($C$16="Yes", 25%, 0%)</f>
        <v>0</v>
      </c>
      <c r="I29" s="9">
        <f>IF($C$16="Yes", 25%, 0%)</f>
        <v>0</v>
      </c>
    </row>
    <row r="30" spans="1:9" ht="43" customHeight="1">
      <c r="A30" s="13" t="s">
        <v>49</v>
      </c>
      <c r="B30" s="13"/>
      <c r="C30" s="13"/>
      <c r="F30" s="2" t="s">
        <v>45</v>
      </c>
      <c r="G30" s="9" t="str" cm="1">
        <f t="array" ref="G30">_xlfn.IFS(
  AND($C$14="SKT", $C$17="Yes"), $C$18,
  AND($C$14="KT", $C$17="Yes"), $C$18,
  TRUE, "0%"
)</f>
        <v>0%</v>
      </c>
      <c r="H30" s="9" t="str" cm="1">
        <f t="array" ref="H30">_xlfn.IFS(
  AND($C$14="SKT", $C$17="Yes"), $C$18,
  AND($C$14="KT", $C$17="Yes"), $C$18,
  TRUE, "0%"
)</f>
        <v>0%</v>
      </c>
      <c r="I30" s="9" t="str" cm="1">
        <f t="array" ref="I30">_xlfn.IFS(
  AND($C$14="SKT", $C$17="Yes"), $C$18,
  AND($C$14="KT", $C$17="Yes"), $C$18,
  TRUE, "0%"
)</f>
        <v>0%</v>
      </c>
    </row>
    <row r="31" spans="1:9" ht="30" customHeight="1">
      <c r="A31" s="17" t="s">
        <v>2</v>
      </c>
      <c r="B31" s="2" t="s">
        <v>17</v>
      </c>
      <c r="C31" s="3">
        <v>109000</v>
      </c>
      <c r="F31" s="2" t="s">
        <v>36</v>
      </c>
      <c r="G31" s="2">
        <f>G$27-G$27*G$29-G$27*G$30</f>
        <v>69000</v>
      </c>
      <c r="H31" s="2">
        <f>H$27-H$27*H$29-H$27*H$30</f>
        <v>69000</v>
      </c>
      <c r="I31" s="2">
        <f>I$27-I$27*I$29-I$27*I$30</f>
        <v>69000</v>
      </c>
    </row>
    <row r="32" spans="1:9" ht="30" customHeight="1">
      <c r="A32" s="18"/>
      <c r="B32" s="2" t="s">
        <v>5</v>
      </c>
      <c r="C32" s="3">
        <v>6</v>
      </c>
      <c r="F32" s="12" t="s">
        <v>37</v>
      </c>
      <c r="G32" s="12">
        <f>G$31*G$28</f>
        <v>1242000</v>
      </c>
      <c r="H32" s="12">
        <f>H$31*H$28</f>
        <v>1656000</v>
      </c>
      <c r="I32" s="12">
        <f>I$31*I$28</f>
        <v>1656000</v>
      </c>
    </row>
    <row r="33" spans="1:9" ht="30" customHeight="1">
      <c r="A33" s="18"/>
      <c r="B33" s="2" t="s">
        <v>9</v>
      </c>
      <c r="C33" s="3">
        <v>3500</v>
      </c>
      <c r="F33" s="10"/>
      <c r="G33" s="10"/>
      <c r="H33" s="10"/>
      <c r="I33" s="10"/>
    </row>
    <row r="34" spans="1:9" ht="30" customHeight="1">
      <c r="A34" s="18"/>
      <c r="B34" s="2" t="s">
        <v>6</v>
      </c>
      <c r="C34" s="3">
        <v>2</v>
      </c>
      <c r="F34" s="12" t="s">
        <v>38</v>
      </c>
      <c r="G34" s="12">
        <f>G$17</f>
        <v>120000</v>
      </c>
      <c r="H34" s="12">
        <f>H$17</f>
        <v>550000</v>
      </c>
      <c r="I34" s="2" t="s">
        <v>30</v>
      </c>
    </row>
    <row r="35" spans="1:9" ht="30" customHeight="1">
      <c r="A35" s="18"/>
      <c r="B35" s="2" t="s">
        <v>9</v>
      </c>
      <c r="C35" s="3">
        <v>5300</v>
      </c>
      <c r="F35" s="12" t="s">
        <v>39</v>
      </c>
      <c r="G35" s="12">
        <f>G$25+G32</f>
        <v>1913600</v>
      </c>
      <c r="H35" s="12">
        <f>H$32</f>
        <v>1656000</v>
      </c>
      <c r="I35" s="12">
        <f>I$32</f>
        <v>1656000</v>
      </c>
    </row>
    <row r="36" spans="1:9" ht="30" customHeight="1">
      <c r="A36" s="18"/>
      <c r="B36" s="2" t="s">
        <v>6</v>
      </c>
      <c r="C36" s="3">
        <v>2</v>
      </c>
      <c r="F36" s="10"/>
      <c r="G36" s="10"/>
      <c r="H36" s="10"/>
      <c r="I36" s="10"/>
    </row>
    <row r="37" spans="1:9" ht="30" customHeight="1">
      <c r="A37" s="18"/>
      <c r="B37" s="2" t="s">
        <v>9</v>
      </c>
      <c r="C37" s="3"/>
      <c r="F37" s="12" t="s">
        <v>40</v>
      </c>
      <c r="G37" s="12">
        <f>G$34+G$35</f>
        <v>2033600</v>
      </c>
      <c r="H37" s="12">
        <f>H$34+H$35</f>
        <v>2206000</v>
      </c>
      <c r="I37" s="12">
        <f>I$35</f>
        <v>1656000</v>
      </c>
    </row>
    <row r="38" spans="1:9" ht="30" customHeight="1">
      <c r="A38" s="19"/>
      <c r="B38" s="2" t="s">
        <v>6</v>
      </c>
      <c r="C38" s="3"/>
    </row>
    <row r="39" spans="1:9" ht="30" customHeight="1"/>
    <row r="40" spans="1:9" ht="30" customHeight="1"/>
    <row r="41" spans="1:9" ht="30" customHeight="1">
      <c r="A41" s="7" t="s">
        <v>12</v>
      </c>
    </row>
    <row r="42" spans="1:9" ht="30" customHeight="1">
      <c r="A42" s="2" t="s">
        <v>2</v>
      </c>
      <c r="B42" s="2" t="s">
        <v>34</v>
      </c>
      <c r="C42" s="3">
        <v>550000</v>
      </c>
    </row>
  </sheetData>
  <mergeCells count="4">
    <mergeCell ref="A30:C30"/>
    <mergeCell ref="A26:A29"/>
    <mergeCell ref="A31:A38"/>
    <mergeCell ref="B2:D8"/>
  </mergeCells>
  <phoneticPr fontId="2" type="noConversion"/>
  <dataValidations count="3">
    <dataValidation type="list" allowBlank="1" showInputMessage="1" showErrorMessage="1" sqref="C29 C16:C17" xr:uid="{FFB07B2C-D52A-7241-9F46-C535227E517D}">
      <formula1>"Yes, No"</formula1>
    </dataValidation>
    <dataValidation type="list" allowBlank="1" showInputMessage="1" showErrorMessage="1" sqref="C14" xr:uid="{CFCAAD09-36FE-3D44-BE35-A6550A9F6A93}">
      <formula1>"SKT, KT, LG"</formula1>
    </dataValidation>
    <dataValidation type="list" allowBlank="1" showInputMessage="1" showErrorMessage="1" sqref="C18" xr:uid="{EB8AB04B-A5B2-2844-80F3-99E38C4C88AB}">
      <formula1>"0%,10%,25%,30%"</formula1>
    </dataValidation>
  </dataValidations>
  <hyperlinks>
    <hyperlink ref="B23" r:id="rId1" xr:uid="{0D7CE5A6-680D-554E-87CC-018B883668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성주엽</dc:creator>
  <cp:lastModifiedBy>성주엽</cp:lastModifiedBy>
  <dcterms:created xsi:type="dcterms:W3CDTF">2025-04-05T09:07:14Z</dcterms:created>
  <dcterms:modified xsi:type="dcterms:W3CDTF">2025-05-12T04:37:32Z</dcterms:modified>
</cp:coreProperties>
</file>