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1mis\OneDrive\바탕 화면\"/>
    </mc:Choice>
  </mc:AlternateContent>
  <xr:revisionPtr revIDLastSave="0" documentId="13_ncr:1_{A2E43F98-BB46-4D55-AA93-635E738B16FE}" xr6:coauthVersionLast="47" xr6:coauthVersionMax="47" xr10:uidLastSave="{00000000-0000-0000-0000-000000000000}"/>
  <bookViews>
    <workbookView xWindow="28680" yWindow="-120" windowWidth="29040" windowHeight="15840" xr2:uid="{B37CCF29-13C2-4A9D-B87D-80E38764A604}"/>
  </bookViews>
  <sheets>
    <sheet name="연간(예시)" sheetId="1" r:id="rId1"/>
    <sheet name="연간(양식)" sheetId="5" r:id="rId2"/>
    <sheet name="분기(예시)" sheetId="6" r:id="rId3"/>
    <sheet name="분기(양식)" sheetId="7" r:id="rId4"/>
    <sheet name="월간(예시)" sheetId="2" r:id="rId5"/>
    <sheet name="월간(양식)" sheetId="8" r:id="rId6"/>
  </sheets>
  <externalReferences>
    <externalReference r:id="rId7"/>
  </externalReferences>
  <definedNames>
    <definedName name="_xlnm.Print_Area" localSheetId="1">'연간(양식)'!$B$2:$P$44</definedName>
    <definedName name="_xlnm.Print_Area" localSheetId="0">'연간(예시)'!$B$2:$P$44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9" i="6" l="1"/>
  <c r="P48" i="6"/>
  <c r="O48" i="6"/>
  <c r="N48" i="6"/>
  <c r="L48" i="6"/>
  <c r="P47" i="6"/>
  <c r="O47" i="6"/>
  <c r="N47" i="6"/>
  <c r="L47" i="6"/>
  <c r="K46" i="6"/>
  <c r="J46" i="6"/>
  <c r="I46" i="6"/>
  <c r="AD38" i="6"/>
  <c r="AF38" i="6" s="1"/>
  <c r="V38" i="6"/>
  <c r="J38" i="6"/>
  <c r="L38" i="6" s="1"/>
  <c r="AD33" i="6"/>
  <c r="AF33" i="6" s="1"/>
  <c r="V33" i="6"/>
  <c r="J33" i="6"/>
  <c r="L33" i="6" s="1"/>
  <c r="AD28" i="6"/>
  <c r="AF28" i="6" s="1"/>
  <c r="V28" i="6"/>
  <c r="J28" i="6"/>
  <c r="L28" i="6" s="1"/>
  <c r="AD23" i="6"/>
  <c r="AF23" i="6" s="1"/>
  <c r="V23" i="6"/>
  <c r="J23" i="6"/>
  <c r="L23" i="6" s="1"/>
  <c r="F22" i="6"/>
  <c r="E22" i="6"/>
  <c r="D22" i="6"/>
  <c r="F19" i="6"/>
  <c r="E19" i="6"/>
  <c r="D19" i="6"/>
  <c r="AD18" i="6"/>
  <c r="AF18" i="6" s="1"/>
  <c r="V18" i="6"/>
  <c r="J18" i="6"/>
  <c r="L18" i="6" s="1"/>
  <c r="F16" i="6"/>
  <c r="E16" i="6"/>
  <c r="D16" i="6"/>
  <c r="AD13" i="6"/>
  <c r="AF13" i="6" s="1"/>
  <c r="V13" i="6"/>
  <c r="J13" i="6"/>
  <c r="L13" i="6" s="1"/>
  <c r="D10" i="6"/>
  <c r="D9" i="6"/>
  <c r="AD8" i="6"/>
  <c r="AF8" i="6" s="1"/>
  <c r="V8" i="6"/>
  <c r="J8" i="6"/>
  <c r="L8" i="6" s="1"/>
  <c r="D7" i="6"/>
  <c r="D6" i="6"/>
  <c r="D4" i="6"/>
  <c r="AD3" i="6"/>
  <c r="AF3" i="6" s="1"/>
  <c r="V3" i="6"/>
  <c r="J3" i="6"/>
  <c r="L3" i="6" s="1"/>
  <c r="D3" i="6"/>
  <c r="E135" i="1"/>
  <c r="F135" i="1"/>
  <c r="G135" i="1"/>
  <c r="H135" i="1"/>
  <c r="I135" i="1"/>
  <c r="J135" i="1"/>
  <c r="K135" i="1"/>
  <c r="L135" i="1"/>
  <c r="M135" i="1"/>
  <c r="N135" i="1"/>
  <c r="O135" i="1"/>
  <c r="P135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E137" i="1"/>
  <c r="E184" i="1" s="1"/>
  <c r="E41" i="1" s="1"/>
  <c r="F137" i="1"/>
  <c r="G137" i="1"/>
  <c r="H137" i="1"/>
  <c r="I137" i="1"/>
  <c r="I177" i="1" s="1"/>
  <c r="I34" i="1" s="1"/>
  <c r="J137" i="1"/>
  <c r="K137" i="1"/>
  <c r="L137" i="1"/>
  <c r="M137" i="1"/>
  <c r="M181" i="1" s="1"/>
  <c r="M38" i="1" s="1"/>
  <c r="N137" i="1"/>
  <c r="O137" i="1"/>
  <c r="P137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N184" i="1"/>
  <c r="N41" i="1" s="1"/>
  <c r="J184" i="1"/>
  <c r="J41" i="1" s="1"/>
  <c r="F184" i="1"/>
  <c r="F41" i="1" s="1"/>
  <c r="P47" i="1"/>
  <c r="O47" i="1"/>
  <c r="N47" i="1"/>
  <c r="M47" i="1"/>
  <c r="L47" i="1"/>
  <c r="K47" i="1"/>
  <c r="J47" i="1"/>
  <c r="I47" i="1"/>
  <c r="H47" i="1"/>
  <c r="G47" i="1"/>
  <c r="F47" i="1"/>
  <c r="E47" i="1"/>
  <c r="P27" i="1"/>
  <c r="O27" i="1"/>
  <c r="N27" i="1"/>
  <c r="M27" i="1"/>
  <c r="L27" i="1"/>
  <c r="K27" i="1"/>
  <c r="J27" i="1"/>
  <c r="I27" i="1"/>
  <c r="H27" i="1"/>
  <c r="G27" i="1"/>
  <c r="F27" i="1"/>
  <c r="E27" i="1"/>
  <c r="P24" i="1"/>
  <c r="O24" i="1"/>
  <c r="N24" i="1"/>
  <c r="M24" i="1"/>
  <c r="L24" i="1"/>
  <c r="K24" i="1"/>
  <c r="J24" i="1"/>
  <c r="I24" i="1"/>
  <c r="H24" i="1"/>
  <c r="G24" i="1"/>
  <c r="F24" i="1"/>
  <c r="E24" i="1"/>
  <c r="P21" i="1"/>
  <c r="O21" i="1"/>
  <c r="N21" i="1"/>
  <c r="M21" i="1"/>
  <c r="L21" i="1"/>
  <c r="K21" i="1"/>
  <c r="J21" i="1"/>
  <c r="I21" i="1"/>
  <c r="H21" i="1"/>
  <c r="G21" i="1"/>
  <c r="F21" i="1"/>
  <c r="E21" i="1"/>
  <c r="N15" i="1"/>
  <c r="K15" i="1"/>
  <c r="H15" i="1"/>
  <c r="E15" i="1"/>
  <c r="N14" i="1"/>
  <c r="K14" i="1"/>
  <c r="H14" i="1"/>
  <c r="E14" i="1"/>
  <c r="N12" i="1"/>
  <c r="K12" i="1"/>
  <c r="H12" i="1"/>
  <c r="E12" i="1"/>
  <c r="N11" i="1"/>
  <c r="K11" i="1"/>
  <c r="H11" i="1"/>
  <c r="E11" i="1"/>
  <c r="N9" i="1"/>
  <c r="K9" i="1"/>
  <c r="H9" i="1"/>
  <c r="E9" i="1"/>
  <c r="N8" i="1"/>
  <c r="N10" i="1" s="1"/>
  <c r="K8" i="1"/>
  <c r="H8" i="1"/>
  <c r="E8" i="1"/>
  <c r="D8" i="6" l="1"/>
  <c r="D5" i="6"/>
  <c r="D11" i="6"/>
  <c r="L46" i="6"/>
  <c r="L184" i="1"/>
  <c r="L41" i="1" s="1"/>
  <c r="H184" i="1"/>
  <c r="H41" i="1" s="1"/>
  <c r="G184" i="1"/>
  <c r="G41" i="1" s="1"/>
  <c r="K184" i="1"/>
  <c r="K41" i="1" s="1"/>
  <c r="O184" i="1"/>
  <c r="O41" i="1" s="1"/>
  <c r="P184" i="1"/>
  <c r="P41" i="1" s="1"/>
  <c r="E3" i="1"/>
  <c r="J4" i="1"/>
  <c r="N13" i="1"/>
  <c r="E16" i="1"/>
  <c r="H10" i="1"/>
  <c r="H13" i="1"/>
  <c r="K10" i="1"/>
  <c r="K13" i="1"/>
  <c r="H16" i="1"/>
  <c r="K16" i="1"/>
  <c r="E4" i="1"/>
  <c r="J3" i="1"/>
  <c r="E10" i="1"/>
  <c r="E13" i="1"/>
  <c r="O3" i="1"/>
  <c r="O4" i="1"/>
  <c r="N16" i="1"/>
  <c r="M175" i="1"/>
  <c r="M32" i="1" s="1"/>
  <c r="M176" i="1"/>
  <c r="M33" i="1" s="1"/>
  <c r="M177" i="1"/>
  <c r="M34" i="1" s="1"/>
  <c r="I178" i="1"/>
  <c r="I35" i="1" s="1"/>
  <c r="I179" i="1"/>
  <c r="I36" i="1" s="1"/>
  <c r="I180" i="1"/>
  <c r="I37" i="1" s="1"/>
  <c r="I181" i="1"/>
  <c r="I38" i="1" s="1"/>
  <c r="E182" i="1"/>
  <c r="E39" i="1" s="1"/>
  <c r="M182" i="1"/>
  <c r="M39" i="1" s="1"/>
  <c r="I183" i="1"/>
  <c r="I40" i="1" s="1"/>
  <c r="M183" i="1"/>
  <c r="M40" i="1" s="1"/>
  <c r="M184" i="1"/>
  <c r="M41" i="1" s="1"/>
  <c r="F175" i="1"/>
  <c r="F32" i="1" s="1"/>
  <c r="J175" i="1"/>
  <c r="J32" i="1" s="1"/>
  <c r="N175" i="1"/>
  <c r="N32" i="1" s="1"/>
  <c r="F176" i="1"/>
  <c r="F33" i="1" s="1"/>
  <c r="J176" i="1"/>
  <c r="J33" i="1" s="1"/>
  <c r="N176" i="1"/>
  <c r="N33" i="1" s="1"/>
  <c r="F177" i="1"/>
  <c r="F34" i="1" s="1"/>
  <c r="J177" i="1"/>
  <c r="J34" i="1" s="1"/>
  <c r="N177" i="1"/>
  <c r="N34" i="1" s="1"/>
  <c r="F178" i="1"/>
  <c r="F35" i="1" s="1"/>
  <c r="J178" i="1"/>
  <c r="J35" i="1" s="1"/>
  <c r="N178" i="1"/>
  <c r="N35" i="1" s="1"/>
  <c r="F179" i="1"/>
  <c r="F36" i="1" s="1"/>
  <c r="J179" i="1"/>
  <c r="J36" i="1" s="1"/>
  <c r="N179" i="1"/>
  <c r="N36" i="1" s="1"/>
  <c r="F180" i="1"/>
  <c r="F37" i="1" s="1"/>
  <c r="J180" i="1"/>
  <c r="J37" i="1" s="1"/>
  <c r="N180" i="1"/>
  <c r="N37" i="1" s="1"/>
  <c r="F181" i="1"/>
  <c r="F38" i="1" s="1"/>
  <c r="J181" i="1"/>
  <c r="J38" i="1" s="1"/>
  <c r="N181" i="1"/>
  <c r="N38" i="1" s="1"/>
  <c r="F182" i="1"/>
  <c r="F39" i="1" s="1"/>
  <c r="J182" i="1"/>
  <c r="J39" i="1" s="1"/>
  <c r="N182" i="1"/>
  <c r="N39" i="1" s="1"/>
  <c r="F183" i="1"/>
  <c r="F40" i="1" s="1"/>
  <c r="J183" i="1"/>
  <c r="J40" i="1" s="1"/>
  <c r="N183" i="1"/>
  <c r="N40" i="1" s="1"/>
  <c r="E175" i="1"/>
  <c r="E32" i="1" s="1"/>
  <c r="E176" i="1"/>
  <c r="E33" i="1" s="1"/>
  <c r="E177" i="1"/>
  <c r="E34" i="1" s="1"/>
  <c r="E178" i="1"/>
  <c r="E35" i="1" s="1"/>
  <c r="E179" i="1"/>
  <c r="E36" i="1" s="1"/>
  <c r="E180" i="1"/>
  <c r="E37" i="1" s="1"/>
  <c r="E181" i="1"/>
  <c r="E38" i="1" s="1"/>
  <c r="I182" i="1"/>
  <c r="I39" i="1" s="1"/>
  <c r="I184" i="1"/>
  <c r="G175" i="1"/>
  <c r="G32" i="1" s="1"/>
  <c r="K175" i="1"/>
  <c r="K32" i="1" s="1"/>
  <c r="O175" i="1"/>
  <c r="O32" i="1" s="1"/>
  <c r="G176" i="1"/>
  <c r="G33" i="1" s="1"/>
  <c r="K176" i="1"/>
  <c r="K33" i="1" s="1"/>
  <c r="O176" i="1"/>
  <c r="O33" i="1" s="1"/>
  <c r="G177" i="1"/>
  <c r="G34" i="1" s="1"/>
  <c r="K177" i="1"/>
  <c r="K34" i="1" s="1"/>
  <c r="O177" i="1"/>
  <c r="O34" i="1" s="1"/>
  <c r="G178" i="1"/>
  <c r="G35" i="1" s="1"/>
  <c r="K178" i="1"/>
  <c r="K35" i="1" s="1"/>
  <c r="O178" i="1"/>
  <c r="O35" i="1" s="1"/>
  <c r="G179" i="1"/>
  <c r="G36" i="1" s="1"/>
  <c r="K179" i="1"/>
  <c r="K36" i="1" s="1"/>
  <c r="O179" i="1"/>
  <c r="O36" i="1" s="1"/>
  <c r="G180" i="1"/>
  <c r="G37" i="1" s="1"/>
  <c r="K180" i="1"/>
  <c r="K37" i="1" s="1"/>
  <c r="O180" i="1"/>
  <c r="O37" i="1" s="1"/>
  <c r="G181" i="1"/>
  <c r="G38" i="1" s="1"/>
  <c r="K181" i="1"/>
  <c r="K38" i="1" s="1"/>
  <c r="O181" i="1"/>
  <c r="O38" i="1" s="1"/>
  <c r="G182" i="1"/>
  <c r="G39" i="1" s="1"/>
  <c r="K182" i="1"/>
  <c r="K39" i="1" s="1"/>
  <c r="O182" i="1"/>
  <c r="O39" i="1" s="1"/>
  <c r="G183" i="1"/>
  <c r="G40" i="1" s="1"/>
  <c r="K183" i="1"/>
  <c r="K40" i="1" s="1"/>
  <c r="O183" i="1"/>
  <c r="O40" i="1" s="1"/>
  <c r="I175" i="1"/>
  <c r="I32" i="1" s="1"/>
  <c r="I176" i="1"/>
  <c r="I33" i="1" s="1"/>
  <c r="M178" i="1"/>
  <c r="M35" i="1" s="1"/>
  <c r="M179" i="1"/>
  <c r="M36" i="1" s="1"/>
  <c r="M180" i="1"/>
  <c r="M37" i="1" s="1"/>
  <c r="E183" i="1"/>
  <c r="E40" i="1" s="1"/>
  <c r="H175" i="1"/>
  <c r="H32" i="1" s="1"/>
  <c r="L175" i="1"/>
  <c r="L32" i="1" s="1"/>
  <c r="P175" i="1"/>
  <c r="P32" i="1" s="1"/>
  <c r="H176" i="1"/>
  <c r="H33" i="1" s="1"/>
  <c r="L176" i="1"/>
  <c r="L33" i="1" s="1"/>
  <c r="P176" i="1"/>
  <c r="P33" i="1" s="1"/>
  <c r="H177" i="1"/>
  <c r="H34" i="1" s="1"/>
  <c r="L177" i="1"/>
  <c r="L34" i="1" s="1"/>
  <c r="P177" i="1"/>
  <c r="P34" i="1" s="1"/>
  <c r="H178" i="1"/>
  <c r="H35" i="1" s="1"/>
  <c r="L178" i="1"/>
  <c r="L35" i="1" s="1"/>
  <c r="P178" i="1"/>
  <c r="P35" i="1" s="1"/>
  <c r="H179" i="1"/>
  <c r="H36" i="1" s="1"/>
  <c r="L179" i="1"/>
  <c r="L36" i="1" s="1"/>
  <c r="P179" i="1"/>
  <c r="P36" i="1" s="1"/>
  <c r="H180" i="1"/>
  <c r="H37" i="1" s="1"/>
  <c r="L180" i="1"/>
  <c r="L37" i="1" s="1"/>
  <c r="P180" i="1"/>
  <c r="P37" i="1" s="1"/>
  <c r="H181" i="1"/>
  <c r="H38" i="1" s="1"/>
  <c r="L181" i="1"/>
  <c r="L38" i="1" s="1"/>
  <c r="P181" i="1"/>
  <c r="P38" i="1" s="1"/>
  <c r="H182" i="1"/>
  <c r="H39" i="1" s="1"/>
  <c r="L182" i="1"/>
  <c r="L39" i="1" s="1"/>
  <c r="P182" i="1"/>
  <c r="P39" i="1" s="1"/>
  <c r="H183" i="1"/>
  <c r="H40" i="1" s="1"/>
  <c r="L183" i="1"/>
  <c r="L40" i="1" s="1"/>
  <c r="P183" i="1"/>
  <c r="P40" i="1" s="1"/>
  <c r="J5" i="1" l="1"/>
  <c r="E5" i="1"/>
  <c r="O5" i="1"/>
</calcChain>
</file>

<file path=xl/sharedStrings.xml><?xml version="1.0" encoding="utf-8"?>
<sst xmlns="http://schemas.openxmlformats.org/spreadsheetml/2006/main" count="1089" uniqueCount="408">
  <si>
    <t xml:space="preserve">구분 </t>
  </si>
  <si>
    <t>지점</t>
    <phoneticPr fontId="2" type="noConversion"/>
  </si>
  <si>
    <t>여성</t>
    <phoneticPr fontId="2" type="noConversion"/>
  </si>
  <si>
    <t>비중</t>
    <phoneticPr fontId="2" type="noConversion"/>
  </si>
  <si>
    <t>정성 목표</t>
    <phoneticPr fontId="2" type="noConversion"/>
  </si>
  <si>
    <t>1. 알토란 포트폴리오 만들기를 통한 영업이익 3배 성장 완성    2. 매출 36% 성장을 통한 여성PC 전점 빅5 진입    3. 알토란 고객 100명 확보(관리자 관리)</t>
    <phoneticPr fontId="2" type="noConversion"/>
  </si>
  <si>
    <t xml:space="preserve">분기 </t>
  </si>
  <si>
    <t>1분기</t>
  </si>
  <si>
    <t>2분기</t>
  </si>
  <si>
    <t>3분기</t>
  </si>
  <si>
    <t>4분기</t>
  </si>
  <si>
    <t>외형매출</t>
    <phoneticPr fontId="2" type="noConversion"/>
  </si>
  <si>
    <t>영업이익</t>
    <phoneticPr fontId="2" type="noConversion"/>
  </si>
  <si>
    <t>당기순이익</t>
    <phoneticPr fontId="2" type="noConversion"/>
  </si>
  <si>
    <t>시즌 이슈</t>
    <phoneticPr fontId="2" type="noConversion"/>
  </si>
  <si>
    <t>설날 / 신학기</t>
    <phoneticPr fontId="2" type="noConversion"/>
  </si>
  <si>
    <t>가정의 달</t>
    <phoneticPr fontId="2" type="noConversion"/>
  </si>
  <si>
    <t>바캉스 / 추석</t>
    <phoneticPr fontId="2" type="noConversion"/>
  </si>
  <si>
    <t>겨울 성수기</t>
    <phoneticPr fontId="2" type="noConversion"/>
  </si>
  <si>
    <t xml:space="preserve">월 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</si>
  <si>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</si>
  <si>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</si>
  <si>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</si>
  <si>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</si>
  <si>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</si>
  <si>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</si>
  <si>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</si>
  <si>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</si>
  <si>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</si>
  <si>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</si>
  <si>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</si>
  <si>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</si>
  <si>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월별 이슈</t>
    <phoneticPr fontId="2" type="noConversion"/>
  </si>
  <si>
    <t>설맞이/겨울마감</t>
    <phoneticPr fontId="2" type="noConversion"/>
  </si>
  <si>
    <t>발렌타인/신학기</t>
    <phoneticPr fontId="2" type="noConversion"/>
  </si>
  <si>
    <t>화이트데이/봄상품</t>
    <phoneticPr fontId="2" type="noConversion"/>
  </si>
  <si>
    <t>부모/스승의날</t>
    <phoneticPr fontId="2" type="noConversion"/>
  </si>
  <si>
    <t>여름상품</t>
    <phoneticPr fontId="2" type="noConversion"/>
  </si>
  <si>
    <t>바캉스</t>
    <phoneticPr fontId="2" type="noConversion"/>
  </si>
  <si>
    <t>사계절/여름마감</t>
    <phoneticPr fontId="2" type="noConversion"/>
  </si>
  <si>
    <t>추석/가을상품</t>
    <phoneticPr fontId="2" type="noConversion"/>
  </si>
  <si>
    <t>수능/겨울(다운,아우터)</t>
    <phoneticPr fontId="2" type="noConversion"/>
  </si>
  <si>
    <t>성탄절</t>
    <phoneticPr fontId="2" type="noConversion"/>
  </si>
  <si>
    <t>지점 이슈</t>
    <phoneticPr fontId="2" type="noConversion"/>
  </si>
  <si>
    <t>설 DM</t>
    <phoneticPr fontId="2" type="noConversion"/>
  </si>
  <si>
    <t>신학기 DM</t>
    <phoneticPr fontId="2" type="noConversion"/>
  </si>
  <si>
    <t xml:space="preserve">리뉴얼2주년 1탄 </t>
    <phoneticPr fontId="2" type="noConversion"/>
  </si>
  <si>
    <t>가정의달 DM</t>
    <phoneticPr fontId="2" type="noConversion"/>
  </si>
  <si>
    <t>추석 DM</t>
    <phoneticPr fontId="2" type="noConversion"/>
  </si>
  <si>
    <t>마담</t>
    <phoneticPr fontId="2" type="noConversion"/>
  </si>
  <si>
    <t>마담/캐릭터/
중가/커리어</t>
    <phoneticPr fontId="2" type="noConversion"/>
  </si>
  <si>
    <t>마담/캐릭터/중가/커리어/T.D</t>
    <phoneticPr fontId="2" type="noConversion"/>
  </si>
  <si>
    <t>마담/어덜트</t>
    <phoneticPr fontId="2" type="noConversion"/>
  </si>
  <si>
    <t>란제리/어덜트/T.D</t>
    <phoneticPr fontId="2" type="noConversion"/>
  </si>
  <si>
    <t>란제리/어덜트</t>
    <phoneticPr fontId="2" type="noConversion"/>
  </si>
  <si>
    <t>란제리</t>
    <phoneticPr fontId="2" type="noConversion"/>
  </si>
  <si>
    <t>캐릭터/T.D</t>
    <phoneticPr fontId="2" type="noConversion"/>
  </si>
  <si>
    <t>어덜트/중가/캐릭터/커리어/T.D</t>
    <phoneticPr fontId="2" type="noConversion"/>
  </si>
  <si>
    <t>중가/커리어</t>
    <phoneticPr fontId="2" type="noConversion"/>
  </si>
  <si>
    <t>커리어/중가</t>
    <phoneticPr fontId="2" type="noConversion"/>
  </si>
  <si>
    <t>커리어/란제리</t>
    <phoneticPr fontId="2" type="noConversion"/>
  </si>
  <si>
    <t>란제리/T.D</t>
    <phoneticPr fontId="2" type="noConversion"/>
  </si>
  <si>
    <t>란제리/커리어</t>
    <phoneticPr fontId="2" type="noConversion"/>
  </si>
  <si>
    <t>커리어/T.D</t>
    <phoneticPr fontId="2" type="noConversion"/>
  </si>
  <si>
    <t>T.D/커리어/캐릭터</t>
    <phoneticPr fontId="2" type="noConversion"/>
  </si>
  <si>
    <t xml:space="preserve">집중 브랜드 </t>
    <phoneticPr fontId="2" type="noConversion"/>
  </si>
  <si>
    <t>크로커다일레이디</t>
    <phoneticPr fontId="2" type="noConversion"/>
  </si>
  <si>
    <t>최우선 집중 브랜드 수</t>
    <phoneticPr fontId="2" type="noConversion"/>
  </si>
  <si>
    <t>집중 브랜드 수</t>
    <phoneticPr fontId="2" type="noConversion"/>
  </si>
  <si>
    <t>영업 특이사항</t>
    <phoneticPr fontId="2" type="noConversion"/>
  </si>
  <si>
    <t>외  형  매  출</t>
    <phoneticPr fontId="2" type="noConversion"/>
  </si>
  <si>
    <t>카테고리</t>
    <phoneticPr fontId="2" type="noConversion"/>
  </si>
  <si>
    <t>브랜드</t>
    <phoneticPr fontId="2" type="noConversion"/>
  </si>
  <si>
    <t>커리어</t>
  </si>
  <si>
    <t>쉬즈미스</t>
  </si>
  <si>
    <t>후라밍고</t>
  </si>
  <si>
    <t>아이잗바바</t>
  </si>
  <si>
    <t>피에르가르뎅</t>
    <phoneticPr fontId="2" type="noConversion"/>
  </si>
  <si>
    <t>안지크</t>
  </si>
  <si>
    <t>캐리스노트</t>
  </si>
  <si>
    <t>칼리아쏠레지아</t>
  </si>
  <si>
    <t>캐릭터</t>
    <phoneticPr fontId="2" type="noConversion"/>
  </si>
  <si>
    <t>데코</t>
  </si>
  <si>
    <t>미샤</t>
    <phoneticPr fontId="2" type="noConversion"/>
  </si>
  <si>
    <t>린</t>
  </si>
  <si>
    <t>미니멈</t>
  </si>
  <si>
    <t>아니베F</t>
    <phoneticPr fontId="2" type="noConversion"/>
  </si>
  <si>
    <t>마쥬</t>
  </si>
  <si>
    <t>샤틴</t>
  </si>
  <si>
    <t>지고트</t>
  </si>
  <si>
    <t>중가</t>
    <phoneticPr fontId="2" type="noConversion"/>
  </si>
  <si>
    <t>JJ지고트</t>
    <phoneticPr fontId="2" type="noConversion"/>
  </si>
  <si>
    <t>아나카프리</t>
  </si>
  <si>
    <t>AK앤클라인</t>
    <phoneticPr fontId="2" type="noConversion"/>
  </si>
  <si>
    <t>레노마레이디</t>
  </si>
  <si>
    <t>리안뉴욕</t>
  </si>
  <si>
    <t>어덜트캐주얼</t>
    <phoneticPr fontId="2" type="noConversion"/>
  </si>
  <si>
    <t>크로커다일레이디</t>
  </si>
  <si>
    <t>샤트렌</t>
  </si>
  <si>
    <t>테레지아</t>
  </si>
  <si>
    <t>T.D</t>
    <phoneticPr fontId="2" type="noConversion"/>
  </si>
  <si>
    <t>BCBG</t>
    <phoneticPr fontId="2" type="noConversion"/>
  </si>
  <si>
    <t>기비/키이스</t>
  </si>
  <si>
    <t>마담</t>
  </si>
  <si>
    <t>이헌영</t>
  </si>
  <si>
    <t>란제리</t>
  </si>
  <si>
    <t>비비안</t>
  </si>
  <si>
    <t>에블린</t>
  </si>
  <si>
    <t>CK언더웨어</t>
    <phoneticPr fontId="2" type="noConversion"/>
  </si>
  <si>
    <t>트라이엄프</t>
  </si>
  <si>
    <t>헌트이너웨어</t>
  </si>
  <si>
    <t>직사입</t>
    <phoneticPr fontId="2" type="noConversion"/>
  </si>
  <si>
    <t>모스코나</t>
  </si>
  <si>
    <t>오스본</t>
  </si>
  <si>
    <t>로짜</t>
  </si>
  <si>
    <t>루엣</t>
  </si>
  <si>
    <t>몬티니</t>
  </si>
  <si>
    <t>타마라</t>
  </si>
  <si>
    <t>애니바디</t>
  </si>
  <si>
    <t>카라</t>
    <phoneticPr fontId="2" type="noConversion"/>
  </si>
  <si>
    <t>영  업  이  익</t>
    <phoneticPr fontId="2" type="noConversion"/>
  </si>
  <si>
    <t>크로커*</t>
    <phoneticPr fontId="2" type="noConversion"/>
  </si>
  <si>
    <t>기비*</t>
    <phoneticPr fontId="2" type="noConversion"/>
  </si>
  <si>
    <t>CK언더</t>
  </si>
  <si>
    <t>트라이엄프*</t>
  </si>
  <si>
    <t>헌트이너*</t>
  </si>
  <si>
    <t>유사점(중계/분당/야탑/일산/부천) 카테고리별 매출 (무지개색 순서 = 매출 순서,  단위 : 백만원)</t>
    <phoneticPr fontId="2" type="noConversion"/>
  </si>
  <si>
    <t>카테고리</t>
  </si>
  <si>
    <t>어덜트</t>
  </si>
  <si>
    <t>중가</t>
  </si>
  <si>
    <t>캐릭터</t>
  </si>
  <si>
    <t>T.D</t>
  </si>
  <si>
    <t>0000년 목표</t>
    <phoneticPr fontId="2" type="noConversion"/>
  </si>
  <si>
    <t>0000년
외형매출</t>
    <phoneticPr fontId="2" type="noConversion"/>
  </si>
  <si>
    <t>0000년
영업이익</t>
  </si>
  <si>
    <t>0000년
당기순이익</t>
  </si>
  <si>
    <t>겨울(사파리,퍼패딩)</t>
    <phoneticPr fontId="2" type="noConversion"/>
  </si>
  <si>
    <t>회사 창립 주년 행사</t>
    <phoneticPr fontId="2" type="noConversion"/>
  </si>
  <si>
    <t>개점 주년 행사</t>
    <phoneticPr fontId="2" type="noConversion"/>
  </si>
  <si>
    <t xml:space="preserve">리뉴얼 이벤트 1탄 </t>
    <phoneticPr fontId="2" type="noConversion"/>
  </si>
  <si>
    <t>리뉴얼 이벤트 2탄</t>
    <phoneticPr fontId="2" type="noConversion"/>
  </si>
  <si>
    <r>
      <t xml:space="preserve">1. 몬티니 12년 10월부로 특정→PB 전환   2. 카라 12년 3월부로 르샵과 키 분리(올해 BGE+BQE 사용)  3. 13년 2월 수시MD(AK, 미샤, 피에르)   4. 13년 5월 잡화SPA 입점시 4월부터 전관행사장 사용불가   </t>
    </r>
    <r>
      <rPr>
        <b/>
        <sz val="12"/>
        <color rgb="FF000000"/>
        <rFont val="맑은 고딕"/>
        <family val="3"/>
        <charset val="129"/>
      </rPr>
      <t xml:space="preserve"> </t>
    </r>
    <phoneticPr fontId="2" type="noConversion"/>
  </si>
  <si>
    <t>외형매출 대비 영업이익률(00년 브랜드 평균 3.1%)</t>
    <phoneticPr fontId="2" type="noConversion"/>
  </si>
  <si>
    <t>1월</t>
    <phoneticPr fontId="2" type="noConversion"/>
  </si>
  <si>
    <t>2월</t>
    <phoneticPr fontId="2" type="noConversion"/>
  </si>
  <si>
    <t>당사 집중 카테고리</t>
    <phoneticPr fontId="2" type="noConversion"/>
  </si>
  <si>
    <t>타사 집중 카테고리</t>
    <phoneticPr fontId="2" type="noConversion"/>
  </si>
  <si>
    <t>이슈</t>
    <phoneticPr fontId="2" type="noConversion"/>
  </si>
  <si>
    <t>3월 집중</t>
    <phoneticPr fontId="2" type="noConversion"/>
  </si>
  <si>
    <t>3월 
의지 
목표</t>
    <phoneticPr fontId="2" type="noConversion"/>
  </si>
  <si>
    <t>3월 
1차
목표</t>
    <phoneticPr fontId="2" type="noConversion"/>
  </si>
  <si>
    <t>3월
전년 
실적</t>
    <phoneticPr fontId="2" type="noConversion"/>
  </si>
  <si>
    <t>핵심과제 및 실행방안</t>
    <phoneticPr fontId="2" type="noConversion"/>
  </si>
  <si>
    <t>실행방안</t>
    <phoneticPr fontId="2" type="noConversion"/>
  </si>
  <si>
    <t>3월</t>
    <phoneticPr fontId="2" type="noConversion"/>
  </si>
  <si>
    <t>4월</t>
    <phoneticPr fontId="2" type="noConversion"/>
  </si>
  <si>
    <t>1주차</t>
    <phoneticPr fontId="2" type="noConversion"/>
  </si>
  <si>
    <t>2주차</t>
    <phoneticPr fontId="2" type="noConversion"/>
  </si>
  <si>
    <t>3주차</t>
    <phoneticPr fontId="2" type="noConversion"/>
  </si>
  <si>
    <t>4주차</t>
    <phoneticPr fontId="2" type="noConversion"/>
  </si>
  <si>
    <t>5주차</t>
    <phoneticPr fontId="2" type="noConversion"/>
  </si>
  <si>
    <t>27일(수)</t>
    <phoneticPr fontId="2" type="noConversion"/>
  </si>
  <si>
    <t>28일(목)</t>
    <phoneticPr fontId="2" type="noConversion"/>
  </si>
  <si>
    <t>1일(금)</t>
    <phoneticPr fontId="2" type="noConversion"/>
  </si>
  <si>
    <t>2일(토)</t>
    <phoneticPr fontId="2" type="noConversion"/>
  </si>
  <si>
    <t>3일(일)</t>
    <phoneticPr fontId="2" type="noConversion"/>
  </si>
  <si>
    <t>4일(월)</t>
    <phoneticPr fontId="2" type="noConversion"/>
  </si>
  <si>
    <t>5일(화)</t>
    <phoneticPr fontId="2" type="noConversion"/>
  </si>
  <si>
    <t>6일(수)</t>
    <phoneticPr fontId="2" type="noConversion"/>
  </si>
  <si>
    <t>7일(목)</t>
    <phoneticPr fontId="2" type="noConversion"/>
  </si>
  <si>
    <t>8일(금)</t>
    <phoneticPr fontId="2" type="noConversion"/>
  </si>
  <si>
    <t>9일(토)</t>
    <phoneticPr fontId="2" type="noConversion"/>
  </si>
  <si>
    <t>10일(일)</t>
    <phoneticPr fontId="2" type="noConversion"/>
  </si>
  <si>
    <t>11일(월)</t>
    <phoneticPr fontId="2" type="noConversion"/>
  </si>
  <si>
    <t>12일(화)</t>
    <phoneticPr fontId="2" type="noConversion"/>
  </si>
  <si>
    <t>13일(수)</t>
    <phoneticPr fontId="2" type="noConversion"/>
  </si>
  <si>
    <t>14일(목)</t>
    <phoneticPr fontId="2" type="noConversion"/>
  </si>
  <si>
    <t>15일(금)</t>
    <phoneticPr fontId="2" type="noConversion"/>
  </si>
  <si>
    <t>16일(토)</t>
    <phoneticPr fontId="2" type="noConversion"/>
  </si>
  <si>
    <t>17일(일)</t>
    <phoneticPr fontId="2" type="noConversion"/>
  </si>
  <si>
    <t>18일(월)</t>
    <phoneticPr fontId="2" type="noConversion"/>
  </si>
  <si>
    <t>19일(화)</t>
    <phoneticPr fontId="2" type="noConversion"/>
  </si>
  <si>
    <t>20일(수)</t>
    <phoneticPr fontId="2" type="noConversion"/>
  </si>
  <si>
    <t>21일(목)</t>
    <phoneticPr fontId="2" type="noConversion"/>
  </si>
  <si>
    <t>22일(금)</t>
    <phoneticPr fontId="2" type="noConversion"/>
  </si>
  <si>
    <t>23일(토)</t>
    <phoneticPr fontId="2" type="noConversion"/>
  </si>
  <si>
    <t>24일(일)</t>
    <phoneticPr fontId="2" type="noConversion"/>
  </si>
  <si>
    <t>25일(월)</t>
    <phoneticPr fontId="2" type="noConversion"/>
  </si>
  <si>
    <t>26일(화)</t>
    <phoneticPr fontId="2" type="noConversion"/>
  </si>
  <si>
    <t>29일(금)</t>
    <phoneticPr fontId="2" type="noConversion"/>
  </si>
  <si>
    <t>30일(토)</t>
    <phoneticPr fontId="2" type="noConversion"/>
  </si>
  <si>
    <t>31일(일)</t>
    <phoneticPr fontId="2" type="noConversion"/>
  </si>
  <si>
    <t>1일(월)</t>
    <phoneticPr fontId="2" type="noConversion"/>
  </si>
  <si>
    <t>2일(화)</t>
    <phoneticPr fontId="2" type="noConversion"/>
  </si>
  <si>
    <t>VIP초청
(층내집중)</t>
    <phoneticPr fontId="2" type="noConversion"/>
  </si>
  <si>
    <t>모스코나</t>
    <phoneticPr fontId="2" type="noConversion"/>
  </si>
  <si>
    <t>■ VIP 초청전 진행(3/27일~4/2일)
   (1) 매출목표 : 7일간 5천만원
   (2) 규모 : 행어 15대 분량(2행사장 집중)
   (3) 상품 : 백화점 형태의 고퀄리티 상품으로 압축진행
       - 송파점에서만 만나볼 수 있는 특별한 VIP초청전
   (4) 기타 : 27일 주간 브랜드데이 20% 진행</t>
    <phoneticPr fontId="2" type="noConversion"/>
  </si>
  <si>
    <t>제안서 작성</t>
    <phoneticPr fontId="2" type="noConversion"/>
  </si>
  <si>
    <t>완성</t>
    <phoneticPr fontId="2" type="noConversion"/>
  </si>
  <si>
    <t>- 고객분석 : 정상/행사 고객 구분</t>
    <phoneticPr fontId="2" type="noConversion"/>
  </si>
  <si>
    <t>1차</t>
    <phoneticPr fontId="2" type="noConversion"/>
  </si>
  <si>
    <t>2차</t>
    <phoneticPr fontId="2" type="noConversion"/>
  </si>
  <si>
    <t>- 고객분석 : 송파 고객 생소리</t>
    <phoneticPr fontId="2" type="noConversion"/>
  </si>
  <si>
    <t>- 고객분석 : 송파 고객이 원하는 상품</t>
    <phoneticPr fontId="2" type="noConversion"/>
  </si>
  <si>
    <t>유찬기 과장 + MD 의사소통(메일공유 및 미팅)</t>
    <phoneticPr fontId="2" type="noConversion"/>
  </si>
  <si>
    <t>메일공유</t>
    <phoneticPr fontId="2" type="noConversion"/>
  </si>
  <si>
    <t>미팅</t>
    <phoneticPr fontId="2" type="noConversion"/>
  </si>
  <si>
    <t>브랜드데이 20% 진행 관련 내/외부 협상</t>
    <phoneticPr fontId="2" type="noConversion"/>
  </si>
  <si>
    <t>행사 평가 및 본사 피드백</t>
    <phoneticPr fontId="2" type="noConversion"/>
  </si>
  <si>
    <t>1억대전</t>
    <phoneticPr fontId="2" type="noConversion"/>
  </si>
  <si>
    <t>후라밍고</t>
    <phoneticPr fontId="2" type="noConversion"/>
  </si>
  <si>
    <r>
      <rPr>
        <sz val="11"/>
        <color theme="1"/>
        <rFont val="맑은 고딕"/>
        <family val="3"/>
        <charset val="129"/>
      </rPr>
      <t>■</t>
    </r>
    <r>
      <rPr>
        <sz val="11"/>
        <color theme="1"/>
        <rFont val="맑은 고딕"/>
        <family val="3"/>
        <charset val="129"/>
        <scheme val="minor"/>
      </rPr>
      <t xml:space="preserve"> VIP 초청 4계절전 진행(27일~30일)
   (1) 매출목표 : 4일간 1억원
   (2) 규모 : 행어 60대 분량(전관 단독 진행)
   (3) 물량 : 2억 확보
        - 집객상품(매대) 1/2/3만원 1,000PCS 확보
        - 특종상품 10% 구성 - 30PCS 확보
   (4) 인원 : 오전 3명 / 오후 2명 세팅(행사장만) 
   (5) 기타 : VMD 연출, 프로모션</t>
    </r>
    <phoneticPr fontId="2" type="noConversion"/>
  </si>
  <si>
    <t>1차 완성</t>
    <phoneticPr fontId="2" type="noConversion"/>
  </si>
  <si>
    <t>2차 완성</t>
    <phoneticPr fontId="2" type="noConversion"/>
  </si>
  <si>
    <t>내부협상 - AMO 미팅(지점에서 지원 받을 것)</t>
    <phoneticPr fontId="2" type="noConversion"/>
  </si>
  <si>
    <t>지점요청</t>
    <phoneticPr fontId="2" type="noConversion"/>
  </si>
  <si>
    <t>한영숙 부장(영업 MD), 이상규 영업팀장 미팅</t>
    <phoneticPr fontId="2" type="noConversion"/>
  </si>
  <si>
    <t>영업팀장, 매니져와 물류방문 - 상품확보</t>
    <phoneticPr fontId="2" type="noConversion"/>
  </si>
  <si>
    <t>행사 인원 검증 및 체크</t>
    <phoneticPr fontId="2" type="noConversion"/>
  </si>
  <si>
    <t>3차</t>
    <phoneticPr fontId="2" type="noConversion"/>
  </si>
  <si>
    <t>행사 인원 교육 및 매니져 미팅(각 역할 부여)</t>
    <phoneticPr fontId="2" type="noConversion"/>
  </si>
  <si>
    <t>사전교육</t>
    <phoneticPr fontId="2" type="noConversion"/>
  </si>
  <si>
    <t>당일교육</t>
    <phoneticPr fontId="2" type="noConversion"/>
  </si>
  <si>
    <t xml:space="preserve">VMD 연출 - 레이아웃 </t>
    <phoneticPr fontId="2" type="noConversion"/>
  </si>
  <si>
    <t>홍보전략 구상(BP 조사) 및 실행</t>
    <phoneticPr fontId="2" type="noConversion"/>
  </si>
  <si>
    <t>쉬즈미스</t>
    <phoneticPr fontId="2" type="noConversion"/>
  </si>
  <si>
    <r>
      <rPr>
        <sz val="11"/>
        <color theme="1"/>
        <rFont val="맑은 고딕"/>
        <family val="3"/>
        <charset val="129"/>
      </rPr>
      <t>■</t>
    </r>
    <r>
      <rPr>
        <sz val="11"/>
        <color theme="1"/>
        <rFont val="맑은 고딕"/>
        <family val="3"/>
        <charset val="129"/>
        <scheme val="minor"/>
      </rPr>
      <t xml:space="preserve"> VIP 초청 4계절전 진행(23일~26일)
   (1) 매출목표 : 4일간 1억원
   (2) 규모 : 행어 60대 분량(전관 단독 진행)
   (3) 물량 : 3억 확보
        - 집객상품(매대) 1/2/3만원 1,000PCS 확보
        - 잡화 10% 구성 - 스카프 1,000PCS 확보
   (4) 인원 : 오전 3명 / 오후 3명 세팅(행사장만) 
   (5) 기타 : VMD 연출, 프로모션</t>
    </r>
    <phoneticPr fontId="2" type="noConversion"/>
  </si>
  <si>
    <t>오전 완성</t>
    <phoneticPr fontId="2" type="noConversion"/>
  </si>
  <si>
    <t>- 매출분석 : 행사장 실적 및 경쟁브랜드 비교</t>
    <phoneticPr fontId="2" type="noConversion"/>
  </si>
  <si>
    <t>최재원 과장 + MD 미팅</t>
    <phoneticPr fontId="2" type="noConversion"/>
  </si>
  <si>
    <t>오후 미팅</t>
    <phoneticPr fontId="2" type="noConversion"/>
  </si>
  <si>
    <t>피드백미팅</t>
    <phoneticPr fontId="2" type="noConversion"/>
  </si>
  <si>
    <t>잠실롯데
50%수준
만들기</t>
    <phoneticPr fontId="2" type="noConversion"/>
  </si>
  <si>
    <t>리안뉴욕</t>
    <phoneticPr fontId="2" type="noConversion"/>
  </si>
  <si>
    <r>
      <t xml:space="preserve">■ 사람 : 매니져 재진단 / 시니어 코칭
■ 상품
    - 잠실시장 조사 및 온라인 상품 분석
    - </t>
    </r>
    <r>
      <rPr>
        <sz val="11"/>
        <color theme="1"/>
        <rFont val="맑은 고딕"/>
        <family val="3"/>
        <charset val="129"/>
      </rPr>
      <t>분석 자료 작성 → 키맨 미팅 및 상품 확보</t>
    </r>
    <phoneticPr fontId="2" type="noConversion"/>
  </si>
  <si>
    <t>매니져 재진단 - 관찰 및 분석</t>
    <phoneticPr fontId="2" type="noConversion"/>
  </si>
  <si>
    <t>시작</t>
    <phoneticPr fontId="2" type="noConversion"/>
  </si>
  <si>
    <t>완료</t>
    <phoneticPr fontId="2" type="noConversion"/>
  </si>
  <si>
    <t>시니어 관찰 및 분석 - 부족한 부분 코칭</t>
    <phoneticPr fontId="2" type="noConversion"/>
  </si>
  <si>
    <t>1차 시작</t>
    <phoneticPr fontId="2" type="noConversion"/>
  </si>
  <si>
    <t>2차 시작</t>
    <phoneticPr fontId="2" type="noConversion"/>
  </si>
  <si>
    <t>잠실 롯데 분석 및 온라인 상품 분석 + 분석자료</t>
    <phoneticPr fontId="2" type="noConversion"/>
  </si>
  <si>
    <t>행사 분석 및 고객 생소리 분석</t>
    <phoneticPr fontId="2" type="noConversion"/>
  </si>
  <si>
    <t>키맨 미팅 및 상품 확보</t>
    <phoneticPr fontId="2" type="noConversion"/>
  </si>
  <si>
    <t>일정잡기</t>
    <phoneticPr fontId="2" type="noConversion"/>
  </si>
  <si>
    <t>실무자 미팅</t>
    <phoneticPr fontId="2" type="noConversion"/>
  </si>
  <si>
    <t>키맨 미팅</t>
    <phoneticPr fontId="2" type="noConversion"/>
  </si>
  <si>
    <t>MD브랜드
안정화</t>
    <phoneticPr fontId="2" type="noConversion"/>
  </si>
  <si>
    <r>
      <t xml:space="preserve">아르떼
</t>
    </r>
    <r>
      <rPr>
        <b/>
        <sz val="10"/>
        <color rgb="FFFF0000"/>
        <rFont val="맑은 고딕"/>
        <family val="3"/>
        <charset val="129"/>
        <scheme val="minor"/>
      </rPr>
      <t>(구 피에르)</t>
    </r>
    <phoneticPr fontId="2" type="noConversion"/>
  </si>
  <si>
    <t>■ 사람 : 시니어 코칭
■ 상품 : 부족 물량 / 베스트 아이템 파악</t>
    <phoneticPr fontId="2" type="noConversion"/>
  </si>
  <si>
    <t>부족/베스트 아이템 파악 및 보충 요청</t>
    <phoneticPr fontId="2" type="noConversion"/>
  </si>
  <si>
    <t>김광식 과장 요청</t>
    <phoneticPr fontId="2" type="noConversion"/>
  </si>
  <si>
    <t>확인</t>
    <phoneticPr fontId="2" type="noConversion"/>
  </si>
  <si>
    <t>재요청</t>
    <phoneticPr fontId="2" type="noConversion"/>
  </si>
  <si>
    <t>케네스
레이디</t>
    <phoneticPr fontId="2" type="noConversion"/>
  </si>
  <si>
    <t>신규입점</t>
    <phoneticPr fontId="2" type="noConversion"/>
  </si>
  <si>
    <t>■ 사람 : 매니져/시니어 평가
■ 상품 : 부족 물량 / 베스트 아이템 파악</t>
    <phoneticPr fontId="2" type="noConversion"/>
  </si>
  <si>
    <t>매니져/시니어 평가</t>
    <phoneticPr fontId="2" type="noConversion"/>
  </si>
  <si>
    <t>이영남 팀장 요청</t>
    <phoneticPr fontId="2" type="noConversion"/>
  </si>
  <si>
    <t>KL</t>
    <phoneticPr fontId="2" type="noConversion"/>
  </si>
  <si>
    <t>한윤학 차장 요청</t>
    <phoneticPr fontId="2" type="noConversion"/>
  </si>
  <si>
    <t>머스트비</t>
    <phoneticPr fontId="2" type="noConversion"/>
  </si>
  <si>
    <t>장청수 대리 요청</t>
    <phoneticPr fontId="2" type="noConversion"/>
  </si>
  <si>
    <t>상반기
A급 입점</t>
    <phoneticPr fontId="2" type="noConversion"/>
  </si>
  <si>
    <t>미니멈</t>
    <phoneticPr fontId="2" type="noConversion"/>
  </si>
  <si>
    <t>질스튜어트</t>
    <phoneticPr fontId="2" type="noConversion"/>
  </si>
  <si>
    <t>모조에스핀</t>
    <phoneticPr fontId="2" type="noConversion"/>
  </si>
  <si>
    <t>■ 유사점 분석 및 브랜드 정보 분석
■ 내부 키맨을 통한 외부 키맨 접촉</t>
    <phoneticPr fontId="2" type="noConversion"/>
  </si>
  <si>
    <t>유사점 분석 및 브랜드 정보 분석</t>
    <phoneticPr fontId="2" type="noConversion"/>
  </si>
  <si>
    <t>내부 키맨을 통한 외부 키맨 접촉</t>
    <phoneticPr fontId="2" type="noConversion"/>
  </si>
  <si>
    <t>2행사장</t>
    <phoneticPr fontId="2" type="noConversion"/>
  </si>
  <si>
    <t>올리비아로렌</t>
    <phoneticPr fontId="2" type="noConversion"/>
  </si>
  <si>
    <t>지센</t>
    <phoneticPr fontId="2" type="noConversion"/>
  </si>
  <si>
    <t>우선순위</t>
    <phoneticPr fontId="2" type="noConversion"/>
  </si>
  <si>
    <t>1월 집중</t>
    <phoneticPr fontId="2" type="noConversion"/>
  </si>
  <si>
    <t>1월 목표</t>
    <phoneticPr fontId="2" type="noConversion"/>
  </si>
  <si>
    <t>1월 실적</t>
    <phoneticPr fontId="2" type="noConversion"/>
  </si>
  <si>
    <t>달성률</t>
    <phoneticPr fontId="2" type="noConversion"/>
  </si>
  <si>
    <t>브랜드별 전술에 따른 핵심과제</t>
    <phoneticPr fontId="2" type="noConversion"/>
  </si>
  <si>
    <t>책임자</t>
    <phoneticPr fontId="2" type="noConversion"/>
  </si>
  <si>
    <t>기한</t>
    <phoneticPr fontId="2" type="noConversion"/>
  </si>
  <si>
    <t>실행여부</t>
    <phoneticPr fontId="2" type="noConversion"/>
  </si>
  <si>
    <t>목표 미달성 원인 및 대안</t>
    <phoneticPr fontId="2" type="noConversion"/>
  </si>
  <si>
    <t>2월 집중</t>
    <phoneticPr fontId="2" type="noConversion"/>
  </si>
  <si>
    <t>2월 목표</t>
    <phoneticPr fontId="2" type="noConversion"/>
  </si>
  <si>
    <t>2월 실적</t>
    <phoneticPr fontId="2" type="noConversion"/>
  </si>
  <si>
    <t>미실행 원인 및 대안</t>
    <phoneticPr fontId="2" type="noConversion"/>
  </si>
  <si>
    <t>3월 목표</t>
    <phoneticPr fontId="2" type="noConversion"/>
  </si>
  <si>
    <t>3월 실적</t>
    <phoneticPr fontId="2" type="noConversion"/>
  </si>
  <si>
    <t>1순위</t>
    <phoneticPr fontId="2" type="noConversion"/>
  </si>
  <si>
    <t>백화점 경력이 있는 A급 매니져 교체</t>
    <phoneticPr fontId="2" type="noConversion"/>
  </si>
  <si>
    <t>팀장</t>
    <phoneticPr fontId="2" type="noConversion"/>
  </si>
  <si>
    <t>X</t>
    <phoneticPr fontId="2" type="noConversion"/>
  </si>
  <si>
    <t>교체는 했으나 백화점 경력은 없는 매니져</t>
    <phoneticPr fontId="2" type="noConversion"/>
  </si>
  <si>
    <t>알토란 고객 관리(고객 크로스 관리)</t>
  </si>
  <si>
    <t>담당</t>
    <phoneticPr fontId="2" type="noConversion"/>
  </si>
  <si>
    <t>분석은 되었으나 관리 단계에는 수준이 못 미침</t>
    <phoneticPr fontId="2" type="noConversion"/>
  </si>
  <si>
    <t xml:space="preserve">시간에 쫓겨 브랜드 컨셉을 고려하지 않은 성급한 교체 </t>
    <phoneticPr fontId="2" type="noConversion"/>
  </si>
  <si>
    <t>알토란 상품 확보(월 1회 기획 대전, BEST 상품 관리)</t>
  </si>
  <si>
    <t>BEST 상품 관리 미흡</t>
    <phoneticPr fontId="2" type="noConversion"/>
  </si>
  <si>
    <t>추천 매니져 의견에만 의존하여 충분히 검증 못 해봄</t>
    <phoneticPr fontId="2" type="noConversion"/>
  </si>
  <si>
    <t>본사 관계성 증대(월 1회 본사 방문, 월 1회 미팅, 주 1회 통화)</t>
  </si>
  <si>
    <t>O</t>
    <phoneticPr fontId="2" type="noConversion"/>
  </si>
  <si>
    <t>시니어 코칭</t>
  </si>
  <si>
    <t>CS팀장</t>
    <phoneticPr fontId="2" type="noConversion"/>
  </si>
  <si>
    <t>상품지식카드를 도입하였으나 구체적으로 활용 미흡</t>
    <phoneticPr fontId="2" type="noConversion"/>
  </si>
  <si>
    <t>하행선 마네킨 DP 노출(월별 1주 할당)</t>
  </si>
  <si>
    <t>2순위</t>
  </si>
  <si>
    <t>고객 DB 구축에 대한 구체적인 방향을 잡지 못함(정의)</t>
    <phoneticPr fontId="2" type="noConversion"/>
  </si>
  <si>
    <t>린</t>
    <phoneticPr fontId="2" type="noConversion"/>
  </si>
  <si>
    <t>돈되는 이월상품 확보</t>
    <phoneticPr fontId="2" type="noConversion"/>
  </si>
  <si>
    <t>케네스/KL MD관련 트러블로 진행 못함</t>
    <phoneticPr fontId="2" type="noConversion"/>
  </si>
  <si>
    <t>1월 15일</t>
    <phoneticPr fontId="2" type="noConversion"/>
  </si>
  <si>
    <t>대전은 기획하나 자세한 상품정보에 대한 파악 미흡</t>
    <phoneticPr fontId="2" type="noConversion"/>
  </si>
  <si>
    <t>본사 관계성 증대(월 1회 미팅, 주 1회 통화)</t>
    <phoneticPr fontId="2" type="noConversion"/>
  </si>
  <si>
    <t>1월 31일</t>
    <phoneticPr fontId="2" type="noConversion"/>
  </si>
  <si>
    <t>1월 22일</t>
    <phoneticPr fontId="2" type="noConversion"/>
  </si>
  <si>
    <t>3순위</t>
  </si>
  <si>
    <t>상품확보 이슈 공유가 늦어 타점에서 물량을 선점함</t>
    <phoneticPr fontId="2" type="noConversion"/>
  </si>
  <si>
    <t>피에르가르뎅 마감전 진행을 통한 상품 확보</t>
    <phoneticPr fontId="2" type="noConversion"/>
  </si>
  <si>
    <t>아르떼 입점(2/20일)</t>
    <phoneticPr fontId="2" type="noConversion"/>
  </si>
  <si>
    <t>4순위</t>
  </si>
  <si>
    <t>AK앤클라인 마감전 진행을 통한 상품 확보</t>
    <phoneticPr fontId="2" type="noConversion"/>
  </si>
  <si>
    <t>본사 마감전 진행 계획 없음(물량 없음)</t>
    <phoneticPr fontId="2" type="noConversion"/>
  </si>
  <si>
    <t>알토란 상품 확보(월 1회 기획 대전)</t>
  </si>
  <si>
    <t>1/2/3 초특가전 송파점 단독 기획 및 진행</t>
    <phoneticPr fontId="2" type="noConversion"/>
  </si>
  <si>
    <t>KL 입점(2/27일)</t>
    <phoneticPr fontId="2" type="noConversion"/>
  </si>
  <si>
    <t>본사 관계성 증대(주 1회 통화, 월 2회 미팅)</t>
  </si>
  <si>
    <t>KL 입점에 따른 AK 매니져 연결(인력풀 유지)</t>
    <phoneticPr fontId="2" type="noConversion"/>
  </si>
  <si>
    <t>경력과 나이, 컨셉에 맞지 않아 본사측에서 거절함</t>
    <phoneticPr fontId="2" type="noConversion"/>
  </si>
  <si>
    <t>5순위</t>
  </si>
  <si>
    <t>AK앤클라인</t>
  </si>
  <si>
    <t>[지점MD안] 발렌시아 or 비꼴리끄 입점 요청</t>
    <phoneticPr fontId="2" type="noConversion"/>
  </si>
  <si>
    <t>안지크</t>
    <phoneticPr fontId="2" type="noConversion"/>
  </si>
  <si>
    <t>[매입MD안] 머스트비 입점 제안에 따른 검토</t>
    <phoneticPr fontId="2" type="noConversion"/>
  </si>
  <si>
    <t>마담/캐릭터/중가/커리어</t>
    <phoneticPr fontId="2" type="noConversion"/>
  </si>
  <si>
    <t>6순위</t>
  </si>
  <si>
    <t>[지점MD안] 쁘렝땅 입점 요청</t>
    <phoneticPr fontId="2" type="noConversion"/>
  </si>
  <si>
    <t>고객 DB 구축에 따른 실제 고객 접촉 진행 미흡</t>
    <phoneticPr fontId="2" type="noConversion"/>
  </si>
  <si>
    <t>에블린</t>
    <phoneticPr fontId="2" type="noConversion"/>
  </si>
  <si>
    <t>[매입MD안] 아르떼 입점 제안에 따른 검토</t>
    <phoneticPr fontId="2" type="noConversion"/>
  </si>
  <si>
    <t>피에르가르뎅</t>
  </si>
  <si>
    <t>7순위</t>
  </si>
  <si>
    <t>몬티니</t>
    <phoneticPr fontId="2" type="noConversion"/>
  </si>
  <si>
    <t>영총 담당, SC팀과 함께 매니져 교육(BEP/판관비 관리)</t>
  </si>
  <si>
    <t>1월 10일</t>
    <phoneticPr fontId="2" type="noConversion"/>
  </si>
  <si>
    <t>우선순위에서 밀려 신경쓰지 못함</t>
    <phoneticPr fontId="2" type="noConversion"/>
  </si>
  <si>
    <t>아나카프리</t>
    <phoneticPr fontId="2" type="noConversion"/>
  </si>
  <si>
    <t>3월 1째주 모란 A급 매니져 로테이션 예정</t>
    <phoneticPr fontId="2" type="noConversion"/>
  </si>
  <si>
    <t>애니바디</t>
    <phoneticPr fontId="2" type="noConversion"/>
  </si>
  <si>
    <t xml:space="preserve">영총 담당에게 매주 성적 노출 및 의사소통 </t>
  </si>
  <si>
    <t>상품 화보는 하였으나 매니져 문제로 매출 저조</t>
    <phoneticPr fontId="2" type="noConversion"/>
  </si>
  <si>
    <t>BCBG</t>
  </si>
  <si>
    <t>8순위</t>
  </si>
  <si>
    <t>매니져 코칭</t>
  </si>
  <si>
    <t>코칭</t>
    <phoneticPr fontId="2" type="noConversion"/>
  </si>
  <si>
    <t>데코</t>
    <phoneticPr fontId="2" type="noConversion"/>
  </si>
  <si>
    <t>본사 관계성 증대(월 2회 통화/메일)</t>
  </si>
  <si>
    <t>구분</t>
    <phoneticPr fontId="2" type="noConversion"/>
  </si>
  <si>
    <t>목표 브랜드수</t>
    <phoneticPr fontId="2" type="noConversion"/>
  </si>
  <si>
    <t>매출달성</t>
    <phoneticPr fontId="2" type="noConversion"/>
  </si>
  <si>
    <t>매출미달성</t>
    <phoneticPr fontId="2" type="noConversion"/>
  </si>
  <si>
    <t>실행 핵심과제 목표</t>
    <phoneticPr fontId="2" type="noConversion"/>
  </si>
  <si>
    <t>성공</t>
    <phoneticPr fontId="2" type="noConversion"/>
  </si>
  <si>
    <t>실패</t>
    <phoneticPr fontId="2" type="noConversion"/>
  </si>
  <si>
    <t>핵심성과</t>
    <phoneticPr fontId="2" type="noConversion"/>
  </si>
  <si>
    <t>1분기 계</t>
    <phoneticPr fontId="2" type="noConversion"/>
  </si>
  <si>
    <t>[21개 과제] 외부영업(본사방문/키맨미팅), MD조율, 시니어코칭</t>
    <phoneticPr fontId="2" type="noConversion"/>
  </si>
  <si>
    <t>외부영업 시작(키맨미팅-바바/후라/쉬즈) 및 상품확보 이슈 공유</t>
    <phoneticPr fontId="2" type="noConversion"/>
  </si>
  <si>
    <t>[23개 과제] 외부영업(본사방문/키맨미팅), 수시MD실행</t>
    <phoneticPr fontId="2" type="noConversion"/>
  </si>
  <si>
    <t>키맨+실무진 관계성 확대(JJ 철수취소, 쉬즈 정차장, 후라 한부장+물류방문)</t>
    <phoneticPr fontId="2" type="noConversion"/>
  </si>
  <si>
    <t>담당 카테고리</t>
    <phoneticPr fontId="2" type="noConversion"/>
  </si>
  <si>
    <t>00월 
의지 
목표</t>
    <phoneticPr fontId="2" type="noConversion"/>
  </si>
  <si>
    <t>00월 
집중</t>
    <phoneticPr fontId="2" type="noConversion"/>
  </si>
  <si>
    <t>00월 
1차
목표</t>
    <phoneticPr fontId="2" type="noConversion"/>
  </si>
  <si>
    <t>00월
전년 
실적</t>
    <phoneticPr fontId="2" type="noConversion"/>
  </si>
  <si>
    <t>1일</t>
    <phoneticPr fontId="2" type="noConversion"/>
  </si>
  <si>
    <t>2일</t>
    <phoneticPr fontId="2" type="noConversion"/>
  </si>
  <si>
    <t>3일</t>
  </si>
  <si>
    <t>4일</t>
  </si>
  <si>
    <t>5일</t>
  </si>
  <si>
    <t>6일</t>
  </si>
  <si>
    <t>7일</t>
  </si>
  <si>
    <t>8일</t>
  </si>
  <si>
    <t>9일</t>
  </si>
  <si>
    <t>10일</t>
  </si>
  <si>
    <t>11일</t>
  </si>
  <si>
    <t>12일</t>
  </si>
  <si>
    <t>13일</t>
  </si>
  <si>
    <t>14일</t>
  </si>
  <si>
    <t>15일</t>
  </si>
  <si>
    <t>16일</t>
  </si>
  <si>
    <t>17일</t>
  </si>
  <si>
    <t>18일</t>
  </si>
  <si>
    <t>19일</t>
  </si>
  <si>
    <t>20일</t>
  </si>
  <si>
    <t>21일</t>
  </si>
  <si>
    <t>22일</t>
  </si>
  <si>
    <t>23일</t>
  </si>
  <si>
    <t>24일</t>
  </si>
  <si>
    <t>25일</t>
  </si>
  <si>
    <t>26일</t>
  </si>
  <si>
    <t>27일</t>
  </si>
  <si>
    <t>28일</t>
  </si>
  <si>
    <t>29일</t>
  </si>
  <si>
    <t>30일</t>
  </si>
  <si>
    <t>31일</t>
  </si>
  <si>
    <t>00월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</si>
</sst>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176" formatCode="#,##0.0&quot;억&quot;"/>
    <numFmt numFmtId="177" formatCode="0.0%"/>
    <numFmt numFmtId="178" formatCode="#,##0&quot;백만&quot;"/>
    <numFmt numFmtId="179" formatCode="#,##0_ "/>
    <numFmt numFmtId="180" formatCode="#,##0,&quot;백&quot;&quot;만&quot;"/>
    <numFmt numFmtId="181" formatCode="#,##0.0,&quot;백&quot;&quot;만&quot;"/>
    <numFmt numFmtId="182" formatCode="m&quot;월&quot;\ d&quot;일&quot;;@"/>
    <numFmt numFmtId="183" formatCode="#,##0,,&quot;백&quot;&quot;만&quot;"/>
  </numFmts>
  <fonts count="3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4"/>
      <color theme="0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b/>
      <sz val="12"/>
      <color rgb="FFFF0000"/>
      <name val="맑은 고딕"/>
      <family val="3"/>
      <charset val="129"/>
    </font>
    <font>
      <b/>
      <sz val="14"/>
      <color rgb="FF000000"/>
      <name val="맑은 고딕"/>
      <family val="3"/>
      <charset val="129"/>
      <scheme val="minor"/>
    </font>
    <font>
      <b/>
      <sz val="16"/>
      <color rgb="FFFF0000"/>
      <name val="맑은 고딕"/>
      <family val="3"/>
      <charset val="129"/>
      <scheme val="minor"/>
    </font>
    <font>
      <b/>
      <sz val="16"/>
      <color rgb="FF00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2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10"/>
      <name val="맑은 고딕"/>
      <family val="3"/>
      <charset val="129"/>
    </font>
    <font>
      <b/>
      <sz val="12"/>
      <color rgb="FF000000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6"/>
      <color rgb="FF000000"/>
      <name val="맑은 고딕"/>
      <family val="3"/>
      <charset val="129"/>
    </font>
    <font>
      <b/>
      <sz val="16"/>
      <color theme="0"/>
      <name val="맑은 고딕"/>
      <family val="3"/>
      <charset val="129"/>
    </font>
    <font>
      <b/>
      <sz val="12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name val="맑은 고딕"/>
      <family val="2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color theme="0"/>
      <name val="맑은 고딕"/>
      <family val="3"/>
      <charset val="129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8"/>
      <color rgb="FF000000"/>
      <name val="맑은 고딕"/>
      <family val="3"/>
      <charset val="129"/>
    </font>
    <font>
      <b/>
      <sz val="7"/>
      <color rgb="FF000000"/>
      <name val="맑은 고딕"/>
      <family val="3"/>
      <charset val="129"/>
    </font>
  </fonts>
  <fills count="1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6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94">
    <xf numFmtId="0" fontId="0" fillId="0" borderId="0" xfId="0">
      <alignment vertical="center"/>
    </xf>
    <xf numFmtId="0" fontId="4" fillId="3" borderId="4" xfId="0" applyFont="1" applyFill="1" applyBorder="1" applyAlignment="1">
      <alignment horizontal="center" vertical="center" wrapText="1" readingOrder="1"/>
    </xf>
    <xf numFmtId="0" fontId="4" fillId="4" borderId="4" xfId="0" applyFont="1" applyFill="1" applyBorder="1" applyAlignment="1">
      <alignment horizontal="center" vertical="center" wrapText="1" readingOrder="1"/>
    </xf>
    <xf numFmtId="0" fontId="5" fillId="0" borderId="0" xfId="0" applyFont="1">
      <alignment vertical="center"/>
    </xf>
    <xf numFmtId="177" fontId="6" fillId="5" borderId="4" xfId="2" applyNumberFormat="1" applyFont="1" applyFill="1" applyBorder="1" applyAlignment="1">
      <alignment horizontal="center" vertical="center" wrapText="1" readingOrder="1"/>
    </xf>
    <xf numFmtId="177" fontId="8" fillId="5" borderId="4" xfId="2" applyNumberFormat="1" applyFont="1" applyFill="1" applyBorder="1" applyAlignment="1">
      <alignment horizontal="center" vertical="center" wrapText="1" readingOrder="1"/>
    </xf>
    <xf numFmtId="177" fontId="9" fillId="5" borderId="4" xfId="2" applyNumberFormat="1" applyFont="1" applyFill="1" applyBorder="1" applyAlignment="1">
      <alignment horizontal="center" vertical="center" wrapText="1" readingOrder="1"/>
    </xf>
    <xf numFmtId="179" fontId="11" fillId="3" borderId="4" xfId="0" applyNumberFormat="1" applyFont="1" applyFill="1" applyBorder="1" applyAlignment="1">
      <alignment horizontal="center" vertical="center" wrapText="1" readingOrder="1"/>
    </xf>
    <xf numFmtId="179" fontId="12" fillId="3" borderId="4" xfId="0" applyNumberFormat="1" applyFont="1" applyFill="1" applyBorder="1" applyAlignment="1">
      <alignment horizontal="center" vertical="center" wrapText="1" readingOrder="1"/>
    </xf>
    <xf numFmtId="0" fontId="4" fillId="3" borderId="0" xfId="0" applyFont="1" applyFill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178" fontId="10" fillId="3" borderId="0" xfId="0" applyNumberFormat="1" applyFont="1" applyFill="1" applyAlignment="1">
      <alignment horizontal="center" vertical="center" wrapText="1" readingOrder="1"/>
    </xf>
    <xf numFmtId="0" fontId="13" fillId="9" borderId="11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 vertical="center"/>
    </xf>
    <xf numFmtId="0" fontId="13" fillId="9" borderId="14" xfId="0" applyFont="1" applyFill="1" applyBorder="1" applyAlignment="1">
      <alignment horizontal="center" vertical="center"/>
    </xf>
    <xf numFmtId="0" fontId="13" fillId="9" borderId="15" xfId="0" applyFont="1" applyFill="1" applyBorder="1" applyAlignment="1">
      <alignment horizontal="center" vertical="center"/>
    </xf>
    <xf numFmtId="0" fontId="13" fillId="9" borderId="17" xfId="0" applyFont="1" applyFill="1" applyBorder="1" applyAlignment="1">
      <alignment horizontal="center" vertical="center"/>
    </xf>
    <xf numFmtId="180" fontId="5" fillId="0" borderId="4" xfId="1" applyNumberFormat="1" applyFont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13" fillId="9" borderId="20" xfId="0" applyFont="1" applyFill="1" applyBorder="1" applyAlignment="1">
      <alignment horizontal="center" vertical="center"/>
    </xf>
    <xf numFmtId="0" fontId="13" fillId="9" borderId="22" xfId="0" applyFont="1" applyFill="1" applyBorder="1" applyAlignment="1">
      <alignment horizontal="center" vertical="center"/>
    </xf>
    <xf numFmtId="181" fontId="5" fillId="0" borderId="4" xfId="1" applyNumberFormat="1" applyFont="1" applyBorder="1" applyAlignment="1">
      <alignment horizontal="center" vertical="center"/>
    </xf>
    <xf numFmtId="181" fontId="5" fillId="10" borderId="4" xfId="1" applyNumberFormat="1" applyFont="1" applyFill="1" applyBorder="1" applyAlignment="1">
      <alignment horizontal="center" vertical="center"/>
    </xf>
    <xf numFmtId="181" fontId="0" fillId="0" borderId="0" xfId="0" applyNumberFormat="1">
      <alignment vertical="center"/>
    </xf>
    <xf numFmtId="181" fontId="0" fillId="3" borderId="0" xfId="0" applyNumberFormat="1" applyFill="1">
      <alignment vertical="center"/>
    </xf>
    <xf numFmtId="9" fontId="5" fillId="0" borderId="4" xfId="2" applyFont="1" applyBorder="1" applyAlignment="1">
      <alignment horizontal="center" vertical="center"/>
    </xf>
    <xf numFmtId="9" fontId="5" fillId="8" borderId="4" xfId="2" applyFont="1" applyFill="1" applyBorder="1" applyAlignment="1">
      <alignment horizontal="center" vertical="center"/>
    </xf>
    <xf numFmtId="9" fontId="14" fillId="0" borderId="4" xfId="2" quotePrefix="1" applyFont="1" applyFill="1" applyBorder="1" applyAlignment="1" applyProtection="1">
      <alignment horizontal="center" vertical="center" wrapText="1"/>
    </xf>
    <xf numFmtId="0" fontId="5" fillId="9" borderId="4" xfId="0" applyFont="1" applyFill="1" applyBorder="1" applyAlignment="1">
      <alignment horizontal="center" vertical="center"/>
    </xf>
    <xf numFmtId="41" fontId="0" fillId="4" borderId="4" xfId="1" applyFont="1" applyFill="1" applyBorder="1" applyAlignment="1">
      <alignment horizontal="center" vertical="center"/>
    </xf>
    <xf numFmtId="41" fontId="0" fillId="0" borderId="4" xfId="1" applyFont="1" applyFill="1" applyBorder="1" applyAlignment="1">
      <alignment horizontal="center" vertical="center"/>
    </xf>
    <xf numFmtId="41" fontId="0" fillId="11" borderId="4" xfId="1" applyFont="1" applyFill="1" applyBorder="1" applyAlignment="1">
      <alignment horizontal="center" vertical="center"/>
    </xf>
    <xf numFmtId="41" fontId="0" fillId="12" borderId="4" xfId="1" applyFont="1" applyFill="1" applyBorder="1" applyAlignment="1">
      <alignment horizontal="center" vertical="center"/>
    </xf>
    <xf numFmtId="41" fontId="0" fillId="13" borderId="4" xfId="1" applyFont="1" applyFill="1" applyBorder="1" applyAlignment="1">
      <alignment horizontal="center" vertical="center"/>
    </xf>
    <xf numFmtId="177" fontId="7" fillId="5" borderId="4" xfId="2" applyNumberFormat="1" applyFont="1" applyFill="1" applyBorder="1" applyAlignment="1">
      <alignment horizontal="center" vertical="center" wrapText="1" readingOrder="1"/>
    </xf>
    <xf numFmtId="177" fontId="15" fillId="5" borderId="4" xfId="2" applyNumberFormat="1" applyFont="1" applyFill="1" applyBorder="1" applyAlignment="1">
      <alignment horizontal="center" vertical="center" wrapText="1" readingOrder="1"/>
    </xf>
    <xf numFmtId="177" fontId="16" fillId="5" borderId="4" xfId="2" applyNumberFormat="1" applyFont="1" applyFill="1" applyBorder="1" applyAlignment="1">
      <alignment horizontal="center" vertical="center" wrapText="1" readingOrder="1"/>
    </xf>
    <xf numFmtId="177" fontId="17" fillId="5" borderId="4" xfId="2" applyNumberFormat="1" applyFont="1" applyFill="1" applyBorder="1" applyAlignment="1">
      <alignment horizontal="center" vertical="center" wrapText="1" readingOrder="1"/>
    </xf>
    <xf numFmtId="178" fontId="18" fillId="4" borderId="4" xfId="0" applyNumberFormat="1" applyFont="1" applyFill="1" applyBorder="1" applyAlignment="1">
      <alignment horizontal="center" vertical="center" wrapText="1" readingOrder="1"/>
    </xf>
    <xf numFmtId="178" fontId="18" fillId="8" borderId="4" xfId="0" applyNumberFormat="1" applyFont="1" applyFill="1" applyBorder="1" applyAlignment="1">
      <alignment horizontal="center" vertical="center" wrapText="1" readingOrder="1"/>
    </xf>
    <xf numFmtId="178" fontId="19" fillId="4" borderId="4" xfId="0" applyNumberFormat="1" applyFont="1" applyFill="1" applyBorder="1" applyAlignment="1">
      <alignment horizontal="center" vertical="center" wrapText="1" readingOrder="1"/>
    </xf>
    <xf numFmtId="178" fontId="18" fillId="3" borderId="4" xfId="0" applyNumberFormat="1" applyFont="1" applyFill="1" applyBorder="1" applyAlignment="1">
      <alignment horizontal="center" vertical="center" wrapText="1" readingOrder="1"/>
    </xf>
    <xf numFmtId="0" fontId="21" fillId="7" borderId="4" xfId="0" applyFont="1" applyFill="1" applyBorder="1" applyAlignment="1">
      <alignment horizontal="center" vertical="center" wrapText="1" readingOrder="1"/>
    </xf>
    <xf numFmtId="178" fontId="20" fillId="3" borderId="4" xfId="0" applyNumberFormat="1" applyFont="1" applyFill="1" applyBorder="1" applyAlignment="1">
      <alignment horizontal="center" vertical="center" wrapText="1" readingOrder="1"/>
    </xf>
    <xf numFmtId="178" fontId="20" fillId="4" borderId="4" xfId="0" applyNumberFormat="1" applyFont="1" applyFill="1" applyBorder="1" applyAlignment="1">
      <alignment horizontal="center" vertical="center" wrapText="1" readingOrder="1"/>
    </xf>
    <xf numFmtId="177" fontId="20" fillId="3" borderId="4" xfId="2" applyNumberFormat="1" applyFont="1" applyFill="1" applyBorder="1" applyAlignment="1">
      <alignment horizontal="center" vertical="center" wrapText="1" readingOrder="1"/>
    </xf>
    <xf numFmtId="0" fontId="5" fillId="5" borderId="4" xfId="0" applyFont="1" applyFill="1" applyBorder="1" applyAlignment="1">
      <alignment horizontal="center" vertical="center"/>
    </xf>
    <xf numFmtId="0" fontId="0" fillId="14" borderId="4" xfId="0" applyFill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14" borderId="4" xfId="0" quotePrefix="1" applyFill="1" applyBorder="1">
      <alignment vertical="center"/>
    </xf>
    <xf numFmtId="0" fontId="0" fillId="12" borderId="4" xfId="0" applyFill="1" applyBorder="1">
      <alignment vertical="center"/>
    </xf>
    <xf numFmtId="0" fontId="0" fillId="12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5" fillId="12" borderId="4" xfId="0" applyFont="1" applyFill="1" applyBorder="1" applyAlignment="1">
      <alignment horizontal="center" vertical="center"/>
    </xf>
    <xf numFmtId="0" fontId="0" fillId="3" borderId="4" xfId="0" applyFill="1" applyBorder="1">
      <alignment vertical="center"/>
    </xf>
    <xf numFmtId="0" fontId="0" fillId="4" borderId="4" xfId="0" applyFill="1" applyBorder="1">
      <alignment vertical="center"/>
    </xf>
    <xf numFmtId="0" fontId="0" fillId="4" borderId="4" xfId="0" applyFill="1" applyBorder="1" applyAlignment="1">
      <alignment horizontal="center" vertical="center"/>
    </xf>
    <xf numFmtId="0" fontId="0" fillId="14" borderId="4" xfId="0" applyFill="1" applyBorder="1" applyAlignment="1">
      <alignment horizontal="left" vertical="center"/>
    </xf>
    <xf numFmtId="0" fontId="0" fillId="3" borderId="0" xfId="0" applyFill="1">
      <alignment vertical="center"/>
    </xf>
    <xf numFmtId="0" fontId="0" fillId="3" borderId="4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 readingOrder="1"/>
    </xf>
    <xf numFmtId="9" fontId="22" fillId="0" borderId="4" xfId="2" applyFont="1" applyFill="1" applyBorder="1" applyAlignment="1">
      <alignment horizontal="left" vertical="center"/>
    </xf>
    <xf numFmtId="9" fontId="22" fillId="0" borderId="4" xfId="2" applyFont="1" applyFill="1" applyBorder="1" applyAlignment="1">
      <alignment horizontal="center" vertical="center"/>
    </xf>
    <xf numFmtId="182" fontId="22" fillId="0" borderId="4" xfId="2" applyNumberFormat="1" applyFont="1" applyFill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32" fillId="0" borderId="4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 readingOrder="1"/>
    </xf>
    <xf numFmtId="177" fontId="7" fillId="3" borderId="4" xfId="2" applyNumberFormat="1" applyFont="1" applyFill="1" applyBorder="1" applyAlignment="1">
      <alignment horizontal="center" vertical="center" wrapText="1" readingOrder="1"/>
    </xf>
    <xf numFmtId="0" fontId="30" fillId="7" borderId="4" xfId="0" applyFont="1" applyFill="1" applyBorder="1" applyAlignment="1">
      <alignment horizontal="center" vertical="center" wrapText="1" readingOrder="1"/>
    </xf>
    <xf numFmtId="178" fontId="7" fillId="3" borderId="4" xfId="0" applyNumberFormat="1" applyFont="1" applyFill="1" applyBorder="1" applyAlignment="1">
      <alignment horizontal="center" vertical="center" wrapText="1" readingOrder="1"/>
    </xf>
    <xf numFmtId="178" fontId="7" fillId="4" borderId="4" xfId="0" applyNumberFormat="1" applyFont="1" applyFill="1" applyBorder="1" applyAlignment="1">
      <alignment horizontal="center" vertical="center" wrapText="1" readingOrder="1"/>
    </xf>
    <xf numFmtId="177" fontId="33" fillId="5" borderId="4" xfId="2" applyNumberFormat="1" applyFont="1" applyFill="1" applyBorder="1" applyAlignment="1">
      <alignment horizontal="center" vertical="center" wrapText="1" readingOrder="1"/>
    </xf>
    <xf numFmtId="178" fontId="22" fillId="4" borderId="4" xfId="0" applyNumberFormat="1" applyFont="1" applyFill="1" applyBorder="1" applyAlignment="1">
      <alignment horizontal="center" vertical="center" wrapText="1" readingOrder="1"/>
    </xf>
    <xf numFmtId="179" fontId="18" fillId="3" borderId="4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left" vertical="center"/>
    </xf>
    <xf numFmtId="0" fontId="0" fillId="9" borderId="4" xfId="0" applyFill="1" applyBorder="1" applyAlignment="1">
      <alignment horizontal="center" vertical="center"/>
    </xf>
    <xf numFmtId="9" fontId="0" fillId="9" borderId="4" xfId="2" applyFont="1" applyFill="1" applyBorder="1" applyAlignment="1">
      <alignment horizontal="center" vertical="center"/>
    </xf>
    <xf numFmtId="9" fontId="0" fillId="0" borderId="4" xfId="2" applyFont="1" applyBorder="1" applyAlignment="1">
      <alignment horizontal="center" vertical="center"/>
    </xf>
    <xf numFmtId="179" fontId="18" fillId="3" borderId="0" xfId="0" applyNumberFormat="1" applyFont="1" applyFill="1" applyAlignment="1">
      <alignment horizontal="left" vertical="center" wrapText="1" readingOrder="1"/>
    </xf>
    <xf numFmtId="177" fontId="7" fillId="3" borderId="39" xfId="2" applyNumberFormat="1" applyFont="1" applyFill="1" applyBorder="1" applyAlignment="1">
      <alignment horizontal="center" vertical="center" wrapText="1" readingOrder="1"/>
    </xf>
    <xf numFmtId="0" fontId="30" fillId="7" borderId="39" xfId="0" applyFont="1" applyFill="1" applyBorder="1" applyAlignment="1">
      <alignment horizontal="center" vertical="center" wrapText="1" readingOrder="1"/>
    </xf>
    <xf numFmtId="178" fontId="7" fillId="3" borderId="39" xfId="0" applyNumberFormat="1" applyFont="1" applyFill="1" applyBorder="1" applyAlignment="1">
      <alignment horizontal="center" vertical="center" wrapText="1" readingOrder="1"/>
    </xf>
    <xf numFmtId="178" fontId="7" fillId="4" borderId="39" xfId="0" applyNumberFormat="1" applyFont="1" applyFill="1" applyBorder="1" applyAlignment="1">
      <alignment horizontal="center" vertical="center" wrapText="1" readingOrder="1"/>
    </xf>
    <xf numFmtId="177" fontId="7" fillId="5" borderId="39" xfId="2" applyNumberFormat="1" applyFont="1" applyFill="1" applyBorder="1" applyAlignment="1">
      <alignment horizontal="center" vertical="center" wrapText="1" readingOrder="1"/>
    </xf>
    <xf numFmtId="177" fontId="9" fillId="5" borderId="39" xfId="2" applyNumberFormat="1" applyFont="1" applyFill="1" applyBorder="1" applyAlignment="1">
      <alignment horizontal="center" vertical="center" wrapText="1" readingOrder="1"/>
    </xf>
    <xf numFmtId="177" fontId="34" fillId="5" borderId="39" xfId="2" applyNumberFormat="1" applyFont="1" applyFill="1" applyBorder="1" applyAlignment="1">
      <alignment horizontal="center" vertical="center" wrapText="1" readingOrder="1"/>
    </xf>
    <xf numFmtId="177" fontId="15" fillId="5" borderId="39" xfId="2" applyNumberFormat="1" applyFont="1" applyFill="1" applyBorder="1" applyAlignment="1">
      <alignment horizontal="center" vertical="center" wrapText="1" readingOrder="1"/>
    </xf>
    <xf numFmtId="178" fontId="19" fillId="4" borderId="39" xfId="0" applyNumberFormat="1" applyFont="1" applyFill="1" applyBorder="1" applyAlignment="1">
      <alignment horizontal="center" vertical="center" wrapText="1" readingOrder="1"/>
    </xf>
    <xf numFmtId="178" fontId="18" fillId="8" borderId="39" xfId="0" applyNumberFormat="1" applyFont="1" applyFill="1" applyBorder="1" applyAlignment="1">
      <alignment horizontal="center" vertical="center" wrapText="1" readingOrder="1"/>
    </xf>
    <xf numFmtId="178" fontId="18" fillId="4" borderId="39" xfId="0" applyNumberFormat="1" applyFont="1" applyFill="1" applyBorder="1" applyAlignment="1">
      <alignment horizontal="center" vertical="center" wrapText="1" readingOrder="1"/>
    </xf>
    <xf numFmtId="179" fontId="18" fillId="3" borderId="39" xfId="0" applyNumberFormat="1" applyFont="1" applyFill="1" applyBorder="1" applyAlignment="1">
      <alignment horizontal="center" vertical="center" wrapText="1" readingOrder="1"/>
    </xf>
    <xf numFmtId="179" fontId="18" fillId="3" borderId="43" xfId="0" applyNumberFormat="1" applyFont="1" applyFill="1" applyBorder="1" applyAlignment="1">
      <alignment horizontal="center" vertical="center" wrapText="1" readingOrder="1"/>
    </xf>
    <xf numFmtId="179" fontId="18" fillId="3" borderId="44" xfId="0" applyNumberFormat="1" applyFont="1" applyFill="1" applyBorder="1" applyAlignment="1">
      <alignment horizontal="center" vertical="center" wrapText="1" readingOrder="1"/>
    </xf>
    <xf numFmtId="0" fontId="7" fillId="5" borderId="1" xfId="0" applyFont="1" applyFill="1" applyBorder="1" applyAlignment="1">
      <alignment horizontal="center" vertical="center" wrapText="1" readingOrder="1"/>
    </xf>
    <xf numFmtId="0" fontId="7" fillId="5" borderId="45" xfId="0" applyFont="1" applyFill="1" applyBorder="1" applyAlignment="1">
      <alignment horizontal="center" vertical="center" wrapText="1" readingOrder="1"/>
    </xf>
    <xf numFmtId="0" fontId="7" fillId="5" borderId="37" xfId="0" applyFont="1" applyFill="1" applyBorder="1" applyAlignment="1">
      <alignment horizontal="center" vertical="center" wrapText="1" readingOrder="1"/>
    </xf>
    <xf numFmtId="0" fontId="31" fillId="0" borderId="39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9" fontId="22" fillId="0" borderId="43" xfId="2" applyFont="1" applyFill="1" applyBorder="1" applyAlignment="1">
      <alignment horizontal="center" vertical="center"/>
    </xf>
    <xf numFmtId="182" fontId="22" fillId="0" borderId="43" xfId="2" applyNumberFormat="1" applyFont="1" applyFill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1" fillId="0" borderId="44" xfId="0" applyFont="1" applyBorder="1" applyAlignment="1">
      <alignment horizontal="left" vertical="center"/>
    </xf>
    <xf numFmtId="0" fontId="7" fillId="5" borderId="47" xfId="0" applyFont="1" applyFill="1" applyBorder="1" applyAlignment="1">
      <alignment horizontal="center" vertical="center" wrapText="1" readingOrder="1"/>
    </xf>
    <xf numFmtId="0" fontId="0" fillId="0" borderId="49" xfId="0" applyBorder="1">
      <alignment vertical="center"/>
    </xf>
    <xf numFmtId="0" fontId="7" fillId="5" borderId="50" xfId="0" applyFont="1" applyFill="1" applyBorder="1" applyAlignment="1">
      <alignment horizontal="center" vertical="center" wrapText="1" readingOrder="1"/>
    </xf>
    <xf numFmtId="0" fontId="7" fillId="5" borderId="3" xfId="0" applyFont="1" applyFill="1" applyBorder="1" applyAlignment="1">
      <alignment horizontal="center" vertical="center" wrapText="1" readingOrder="1"/>
    </xf>
    <xf numFmtId="0" fontId="31" fillId="0" borderId="41" xfId="0" applyFont="1" applyBorder="1" applyAlignment="1">
      <alignment horizontal="left" vertical="center"/>
    </xf>
    <xf numFmtId="0" fontId="31" fillId="0" borderId="51" xfId="0" applyFont="1" applyBorder="1" applyAlignment="1">
      <alignment horizontal="left" vertical="center"/>
    </xf>
    <xf numFmtId="0" fontId="0" fillId="0" borderId="52" xfId="0" applyBorder="1">
      <alignment vertical="center"/>
    </xf>
    <xf numFmtId="0" fontId="0" fillId="0" borderId="4" xfId="0" quotePrefix="1" applyBorder="1">
      <alignment vertical="center"/>
    </xf>
    <xf numFmtId="0" fontId="2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5" fillId="5" borderId="39" xfId="0" applyFont="1" applyFill="1" applyBorder="1" applyAlignment="1">
      <alignment horizontal="center" vertical="center"/>
    </xf>
    <xf numFmtId="0" fontId="0" fillId="0" borderId="39" xfId="0" applyBorder="1">
      <alignment vertical="center"/>
    </xf>
    <xf numFmtId="0" fontId="0" fillId="12" borderId="39" xfId="0" applyFill="1" applyBorder="1" applyAlignment="1">
      <alignment horizontal="center" vertical="center"/>
    </xf>
    <xf numFmtId="0" fontId="0" fillId="3" borderId="39" xfId="0" applyFill="1" applyBorder="1">
      <alignment vertical="center"/>
    </xf>
    <xf numFmtId="0" fontId="0" fillId="12" borderId="43" xfId="0" applyFill="1" applyBorder="1">
      <alignment vertical="center"/>
    </xf>
    <xf numFmtId="0" fontId="0" fillId="3" borderId="57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43" xfId="0" applyFill="1" applyBorder="1" applyAlignment="1">
      <alignment horizontal="left" vertical="center"/>
    </xf>
    <xf numFmtId="0" fontId="0" fillId="3" borderId="43" xfId="0" applyFill="1" applyBorder="1">
      <alignment vertical="center"/>
    </xf>
    <xf numFmtId="0" fontId="0" fillId="3" borderId="44" xfId="0" applyFill="1" applyBorder="1">
      <alignment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>
      <alignment vertical="center"/>
    </xf>
    <xf numFmtId="0" fontId="0" fillId="0" borderId="5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horizontal="left" vertical="center"/>
    </xf>
    <xf numFmtId="0" fontId="21" fillId="7" borderId="39" xfId="0" applyFont="1" applyFill="1" applyBorder="1" applyAlignment="1">
      <alignment horizontal="center" vertical="center" wrapText="1" readingOrder="1"/>
    </xf>
    <xf numFmtId="178" fontId="20" fillId="3" borderId="39" xfId="0" applyNumberFormat="1" applyFont="1" applyFill="1" applyBorder="1" applyAlignment="1">
      <alignment horizontal="center" vertical="center" wrapText="1" readingOrder="1"/>
    </xf>
    <xf numFmtId="178" fontId="20" fillId="4" borderId="39" xfId="0" applyNumberFormat="1" applyFont="1" applyFill="1" applyBorder="1" applyAlignment="1">
      <alignment horizontal="center" vertical="center" wrapText="1" readingOrder="1"/>
    </xf>
    <xf numFmtId="177" fontId="20" fillId="3" borderId="39" xfId="2" applyNumberFormat="1" applyFont="1" applyFill="1" applyBorder="1" applyAlignment="1">
      <alignment horizontal="center" vertical="center" wrapText="1" readingOrder="1"/>
    </xf>
    <xf numFmtId="177" fontId="8" fillId="5" borderId="39" xfId="2" applyNumberFormat="1" applyFont="1" applyFill="1" applyBorder="1" applyAlignment="1">
      <alignment horizontal="center" vertical="center" wrapText="1" readingOrder="1"/>
    </xf>
    <xf numFmtId="177" fontId="17" fillId="5" borderId="39" xfId="2" applyNumberFormat="1" applyFont="1" applyFill="1" applyBorder="1" applyAlignment="1">
      <alignment horizontal="center" vertical="center" wrapText="1" readingOrder="1"/>
    </xf>
    <xf numFmtId="178" fontId="18" fillId="3" borderId="39" xfId="0" applyNumberFormat="1" applyFont="1" applyFill="1" applyBorder="1" applyAlignment="1">
      <alignment horizontal="center" vertical="center" wrapText="1" readingOrder="1"/>
    </xf>
    <xf numFmtId="179" fontId="11" fillId="3" borderId="39" xfId="0" applyNumberFormat="1" applyFont="1" applyFill="1" applyBorder="1" applyAlignment="1">
      <alignment horizontal="center" vertical="center" wrapText="1" readingOrder="1"/>
    </xf>
    <xf numFmtId="179" fontId="12" fillId="3" borderId="39" xfId="0" applyNumberFormat="1" applyFont="1" applyFill="1" applyBorder="1" applyAlignment="1">
      <alignment horizontal="center" vertical="center" wrapText="1" readingOrder="1"/>
    </xf>
    <xf numFmtId="178" fontId="22" fillId="4" borderId="39" xfId="0" applyNumberFormat="1" applyFont="1" applyFill="1" applyBorder="1" applyAlignment="1">
      <alignment horizontal="center" vertical="center" wrapText="1" readingOrder="1"/>
    </xf>
    <xf numFmtId="0" fontId="0" fillId="0" borderId="44" xfId="0" applyBorder="1" applyAlignment="1">
      <alignment horizontal="center" vertical="center"/>
    </xf>
    <xf numFmtId="0" fontId="13" fillId="9" borderId="15" xfId="0" applyFont="1" applyFill="1" applyBorder="1" applyAlignment="1">
      <alignment horizontal="center" vertical="center"/>
    </xf>
    <xf numFmtId="0" fontId="13" fillId="9" borderId="16" xfId="0" applyFont="1" applyFill="1" applyBorder="1" applyAlignment="1">
      <alignment horizontal="center" vertical="center"/>
    </xf>
    <xf numFmtId="0" fontId="13" fillId="9" borderId="18" xfId="0" applyFont="1" applyFill="1" applyBorder="1" applyAlignment="1">
      <alignment horizontal="center" vertical="center"/>
    </xf>
    <xf numFmtId="0" fontId="13" fillId="9" borderId="19" xfId="0" applyFont="1" applyFill="1" applyBorder="1" applyAlignment="1">
      <alignment horizontal="center" vertical="center"/>
    </xf>
    <xf numFmtId="0" fontId="13" fillId="9" borderId="11" xfId="0" applyFont="1" applyFill="1" applyBorder="1" applyAlignment="1">
      <alignment horizontal="center" vertical="center"/>
    </xf>
    <xf numFmtId="0" fontId="13" fillId="9" borderId="12" xfId="0" applyFont="1" applyFill="1" applyBorder="1" applyAlignment="1">
      <alignment horizontal="center" vertical="center"/>
    </xf>
    <xf numFmtId="0" fontId="13" fillId="9" borderId="17" xfId="0" applyFont="1" applyFill="1" applyBorder="1" applyAlignment="1">
      <alignment horizontal="center" vertical="center"/>
    </xf>
    <xf numFmtId="0" fontId="13" fillId="9" borderId="20" xfId="0" applyFont="1" applyFill="1" applyBorder="1" applyAlignment="1">
      <alignment horizontal="center" vertical="center"/>
    </xf>
    <xf numFmtId="0" fontId="13" fillId="9" borderId="21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horizontal="center" vertical="center"/>
    </xf>
    <xf numFmtId="0" fontId="13" fillId="9" borderId="30" xfId="0" applyFont="1" applyFill="1" applyBorder="1" applyAlignment="1">
      <alignment horizontal="center" vertical="center"/>
    </xf>
    <xf numFmtId="0" fontId="13" fillId="9" borderId="8" xfId="0" applyFont="1" applyFill="1" applyBorder="1" applyAlignment="1">
      <alignment horizontal="center" vertical="center"/>
    </xf>
    <xf numFmtId="0" fontId="13" fillId="9" borderId="26" xfId="0" applyFont="1" applyFill="1" applyBorder="1" applyAlignment="1">
      <alignment horizontal="center" vertical="center"/>
    </xf>
    <xf numFmtId="0" fontId="13" fillId="9" borderId="9" xfId="0" applyFont="1" applyFill="1" applyBorder="1" applyAlignment="1">
      <alignment horizontal="center" vertical="center"/>
    </xf>
    <xf numFmtId="0" fontId="13" fillId="9" borderId="27" xfId="0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horizontal="center" vertical="center"/>
    </xf>
    <xf numFmtId="0" fontId="13" fillId="9" borderId="28" xfId="0" applyFont="1" applyFill="1" applyBorder="1" applyAlignment="1">
      <alignment horizontal="center" vertical="center"/>
    </xf>
    <xf numFmtId="0" fontId="13" fillId="9" borderId="31" xfId="0" applyFont="1" applyFill="1" applyBorder="1" applyAlignment="1">
      <alignment horizontal="center" vertical="center"/>
    </xf>
    <xf numFmtId="0" fontId="13" fillId="9" borderId="32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 wrapText="1" readingOrder="1"/>
    </xf>
    <xf numFmtId="0" fontId="4" fillId="5" borderId="6" xfId="0" applyFont="1" applyFill="1" applyBorder="1" applyAlignment="1">
      <alignment horizontal="center" vertical="center" wrapText="1" readingOrder="1"/>
    </xf>
    <xf numFmtId="0" fontId="4" fillId="5" borderId="7" xfId="0" applyFont="1" applyFill="1" applyBorder="1" applyAlignment="1">
      <alignment horizontal="center" vertical="center" wrapText="1" readingOrder="1"/>
    </xf>
    <xf numFmtId="0" fontId="4" fillId="3" borderId="38" xfId="0" applyFont="1" applyFill="1" applyBorder="1" applyAlignment="1">
      <alignment horizontal="center" vertical="center" wrapText="1" readingOrder="1"/>
    </xf>
    <xf numFmtId="0" fontId="4" fillId="3" borderId="4" xfId="0" applyFont="1" applyFill="1" applyBorder="1" applyAlignment="1">
      <alignment horizontal="center" vertical="center" wrapText="1" readingOrder="1"/>
    </xf>
    <xf numFmtId="0" fontId="4" fillId="3" borderId="42" xfId="0" applyFont="1" applyFill="1" applyBorder="1" applyAlignment="1">
      <alignment horizontal="center" vertical="center" wrapText="1" readingOrder="1"/>
    </xf>
    <xf numFmtId="0" fontId="4" fillId="3" borderId="43" xfId="0" applyFont="1" applyFill="1" applyBorder="1" applyAlignment="1">
      <alignment horizontal="center" vertical="center" wrapText="1" readingOrder="1"/>
    </xf>
    <xf numFmtId="179" fontId="18" fillId="3" borderId="48" xfId="0" applyNumberFormat="1" applyFont="1" applyFill="1" applyBorder="1" applyAlignment="1">
      <alignment horizontal="left" vertical="center" wrapText="1" readingOrder="1"/>
    </xf>
    <xf numFmtId="179" fontId="18" fillId="3" borderId="58" xfId="0" applyNumberFormat="1" applyFont="1" applyFill="1" applyBorder="1" applyAlignment="1">
      <alignment horizontal="left" vertical="center" wrapText="1" readingOrder="1"/>
    </xf>
    <xf numFmtId="179" fontId="18" fillId="3" borderId="51" xfId="0" applyNumberFormat="1" applyFont="1" applyFill="1" applyBorder="1" applyAlignment="1">
      <alignment horizontal="left" vertical="center" wrapText="1" readingOrder="1"/>
    </xf>
    <xf numFmtId="0" fontId="13" fillId="9" borderId="33" xfId="0" applyFont="1" applyFill="1" applyBorder="1" applyAlignment="1">
      <alignment horizontal="center" vertical="center"/>
    </xf>
    <xf numFmtId="0" fontId="13" fillId="9" borderId="34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177" fontId="4" fillId="5" borderId="5" xfId="2" applyNumberFormat="1" applyFont="1" applyFill="1" applyBorder="1" applyAlignment="1">
      <alignment horizontal="center" vertical="center" wrapText="1" readingOrder="1"/>
    </xf>
    <xf numFmtId="177" fontId="4" fillId="5" borderId="6" xfId="2" applyNumberFormat="1" applyFont="1" applyFill="1" applyBorder="1" applyAlignment="1">
      <alignment horizontal="center" vertical="center" wrapText="1" readingOrder="1"/>
    </xf>
    <xf numFmtId="177" fontId="4" fillId="5" borderId="7" xfId="2" applyNumberFormat="1" applyFont="1" applyFill="1" applyBorder="1" applyAlignment="1">
      <alignment horizontal="center" vertical="center" wrapText="1" readingOrder="1"/>
    </xf>
    <xf numFmtId="177" fontId="4" fillId="5" borderId="41" xfId="2" applyNumberFormat="1" applyFont="1" applyFill="1" applyBorder="1" applyAlignment="1">
      <alignment horizontal="center" vertical="center" wrapText="1" readingOrder="1"/>
    </xf>
    <xf numFmtId="0" fontId="3" fillId="7" borderId="40" xfId="0" applyFont="1" applyFill="1" applyBorder="1" applyAlignment="1">
      <alignment horizontal="center" vertical="center" wrapText="1" readingOrder="1"/>
    </xf>
    <xf numFmtId="0" fontId="3" fillId="7" borderId="6" xfId="0" applyFont="1" applyFill="1" applyBorder="1" applyAlignment="1">
      <alignment horizontal="center" vertical="center" wrapText="1" readingOrder="1"/>
    </xf>
    <xf numFmtId="0" fontId="3" fillId="7" borderId="7" xfId="0" applyFont="1" applyFill="1" applyBorder="1" applyAlignment="1">
      <alignment horizontal="center" vertical="center" wrapText="1" readingOrder="1"/>
    </xf>
    <xf numFmtId="176" fontId="4" fillId="4" borderId="4" xfId="0" applyNumberFormat="1" applyFont="1" applyFill="1" applyBorder="1" applyAlignment="1">
      <alignment horizontal="center" vertical="center" wrapText="1" readingOrder="1"/>
    </xf>
    <xf numFmtId="176" fontId="4" fillId="4" borderId="39" xfId="0" applyNumberFormat="1" applyFont="1" applyFill="1" applyBorder="1" applyAlignment="1">
      <alignment horizontal="center" vertical="center" wrapText="1" readingOrder="1"/>
    </xf>
    <xf numFmtId="177" fontId="4" fillId="3" borderId="4" xfId="2" applyNumberFormat="1" applyFont="1" applyFill="1" applyBorder="1" applyAlignment="1">
      <alignment horizontal="center" vertical="center" wrapText="1" readingOrder="1"/>
    </xf>
    <xf numFmtId="177" fontId="4" fillId="3" borderId="39" xfId="2" applyNumberFormat="1" applyFont="1" applyFill="1" applyBorder="1" applyAlignment="1">
      <alignment horizontal="center" vertical="center" wrapText="1" readingOrder="1"/>
    </xf>
    <xf numFmtId="176" fontId="4" fillId="3" borderId="4" xfId="0" applyNumberFormat="1" applyFont="1" applyFill="1" applyBorder="1" applyAlignment="1">
      <alignment horizontal="center" vertical="center" wrapText="1" readingOrder="1"/>
    </xf>
    <xf numFmtId="176" fontId="4" fillId="3" borderId="39" xfId="0" applyNumberFormat="1" applyFont="1" applyFill="1" applyBorder="1" applyAlignment="1">
      <alignment horizontal="center" vertical="center" wrapText="1" readingOrder="1"/>
    </xf>
    <xf numFmtId="0" fontId="3" fillId="6" borderId="38" xfId="0" applyFont="1" applyFill="1" applyBorder="1" applyAlignment="1">
      <alignment horizontal="center" vertical="center" wrapText="1" readingOrder="1"/>
    </xf>
    <xf numFmtId="0" fontId="3" fillId="6" borderId="4" xfId="0" applyFont="1" applyFill="1" applyBorder="1" applyAlignment="1">
      <alignment horizontal="center" vertical="center" wrapText="1" readingOrder="1"/>
    </xf>
    <xf numFmtId="0" fontId="3" fillId="6" borderId="39" xfId="0" applyFont="1" applyFill="1" applyBorder="1" applyAlignment="1">
      <alignment horizontal="center" vertical="center" wrapText="1" readingOrder="1"/>
    </xf>
    <xf numFmtId="176" fontId="4" fillId="4" borderId="5" xfId="0" applyNumberFormat="1" applyFont="1" applyFill="1" applyBorder="1" applyAlignment="1">
      <alignment horizontal="center" vertical="center" wrapText="1" readingOrder="1"/>
    </xf>
    <xf numFmtId="176" fontId="4" fillId="4" borderId="41" xfId="0" applyNumberFormat="1" applyFont="1" applyFill="1" applyBorder="1" applyAlignment="1">
      <alignment horizontal="center" vertical="center" wrapText="1" readingOrder="1"/>
    </xf>
    <xf numFmtId="177" fontId="4" fillId="3" borderId="5" xfId="2" applyNumberFormat="1" applyFont="1" applyFill="1" applyBorder="1" applyAlignment="1">
      <alignment horizontal="center" vertical="center" wrapText="1" readingOrder="1"/>
    </xf>
    <xf numFmtId="177" fontId="4" fillId="3" borderId="6" xfId="2" applyNumberFormat="1" applyFont="1" applyFill="1" applyBorder="1" applyAlignment="1">
      <alignment horizontal="center" vertical="center" wrapText="1" readingOrder="1"/>
    </xf>
    <xf numFmtId="177" fontId="4" fillId="3" borderId="7" xfId="2" applyNumberFormat="1" applyFont="1" applyFill="1" applyBorder="1" applyAlignment="1">
      <alignment horizontal="center" vertical="center" wrapText="1" readingOrder="1"/>
    </xf>
    <xf numFmtId="177" fontId="4" fillId="3" borderId="41" xfId="2" applyNumberFormat="1" applyFont="1" applyFill="1" applyBorder="1" applyAlignment="1">
      <alignment horizontal="center" vertical="center" wrapText="1" readingOrder="1"/>
    </xf>
    <xf numFmtId="178" fontId="20" fillId="5" borderId="5" xfId="0" applyNumberFormat="1" applyFont="1" applyFill="1" applyBorder="1" applyAlignment="1">
      <alignment horizontal="left" vertical="center" wrapText="1" readingOrder="1"/>
    </xf>
    <xf numFmtId="178" fontId="20" fillId="5" borderId="6" xfId="0" applyNumberFormat="1" applyFont="1" applyFill="1" applyBorder="1" applyAlignment="1">
      <alignment horizontal="left" vertical="center" wrapText="1" readingOrder="1"/>
    </xf>
    <xf numFmtId="178" fontId="20" fillId="5" borderId="41" xfId="0" applyNumberFormat="1" applyFont="1" applyFill="1" applyBorder="1" applyAlignment="1">
      <alignment horizontal="left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1"/>
    </xf>
    <xf numFmtId="176" fontId="4" fillId="3" borderId="5" xfId="0" applyNumberFormat="1" applyFont="1" applyFill="1" applyBorder="1" applyAlignment="1">
      <alignment horizontal="center" vertical="center" wrapText="1" readingOrder="1"/>
    </xf>
    <xf numFmtId="176" fontId="4" fillId="3" borderId="6" xfId="0" applyNumberFormat="1" applyFont="1" applyFill="1" applyBorder="1" applyAlignment="1">
      <alignment horizontal="center" vertical="center" wrapText="1" readingOrder="1"/>
    </xf>
    <xf numFmtId="176" fontId="4" fillId="3" borderId="7" xfId="0" applyNumberFormat="1" applyFont="1" applyFill="1" applyBorder="1" applyAlignment="1">
      <alignment horizontal="center" vertical="center" wrapText="1" readingOrder="1"/>
    </xf>
    <xf numFmtId="0" fontId="4" fillId="3" borderId="8" xfId="0" applyFont="1" applyFill="1" applyBorder="1" applyAlignment="1">
      <alignment horizontal="center" vertical="center" wrapText="1" readingOrder="1"/>
    </xf>
    <xf numFmtId="0" fontId="4" fillId="3" borderId="9" xfId="0" applyFont="1" applyFill="1" applyBorder="1" applyAlignment="1">
      <alignment horizontal="center" vertical="center" wrapText="1" readingOrder="1"/>
    </xf>
    <xf numFmtId="0" fontId="4" fillId="3" borderId="10" xfId="0" applyFont="1" applyFill="1" applyBorder="1" applyAlignment="1">
      <alignment horizontal="center" vertical="center" wrapText="1" readingOrder="1"/>
    </xf>
    <xf numFmtId="176" fontId="4" fillId="3" borderId="41" xfId="0" applyNumberFormat="1" applyFont="1" applyFill="1" applyBorder="1" applyAlignment="1">
      <alignment horizontal="center" vertical="center" wrapText="1" readingOrder="1"/>
    </xf>
    <xf numFmtId="176" fontId="4" fillId="4" borderId="6" xfId="0" applyNumberFormat="1" applyFont="1" applyFill="1" applyBorder="1" applyAlignment="1">
      <alignment horizontal="center" vertical="center" wrapText="1" readingOrder="1"/>
    </xf>
    <xf numFmtId="176" fontId="4" fillId="4" borderId="7" xfId="0" applyNumberFormat="1" applyFont="1" applyFill="1" applyBorder="1" applyAlignment="1">
      <alignment horizontal="center" vertical="center" wrapText="1" readingOrder="1"/>
    </xf>
    <xf numFmtId="0" fontId="30" fillId="6" borderId="35" xfId="0" applyFont="1" applyFill="1" applyBorder="1" applyAlignment="1">
      <alignment horizontal="center" vertical="center" wrapText="1" readingOrder="1"/>
    </xf>
    <xf numFmtId="0" fontId="30" fillId="6" borderId="36" xfId="0" applyFont="1" applyFill="1" applyBorder="1" applyAlignment="1">
      <alignment horizontal="center" vertical="center" wrapText="1" readingOrder="1"/>
    </xf>
    <xf numFmtId="0" fontId="30" fillId="6" borderId="37" xfId="0" applyFont="1" applyFill="1" applyBorder="1" applyAlignment="1">
      <alignment horizontal="center" vertical="center" wrapText="1" readingOrder="1"/>
    </xf>
    <xf numFmtId="0" fontId="7" fillId="3" borderId="38" xfId="0" applyFont="1" applyFill="1" applyBorder="1" applyAlignment="1">
      <alignment horizontal="center" vertical="center" wrapText="1" readingOrder="1"/>
    </xf>
    <xf numFmtId="176" fontId="7" fillId="3" borderId="4" xfId="0" applyNumberFormat="1" applyFont="1" applyFill="1" applyBorder="1" applyAlignment="1">
      <alignment horizontal="center" vertical="center" wrapText="1" readingOrder="1"/>
    </xf>
    <xf numFmtId="176" fontId="7" fillId="3" borderId="39" xfId="0" applyNumberFormat="1" applyFont="1" applyFill="1" applyBorder="1" applyAlignment="1">
      <alignment horizontal="center" vertical="center" wrapText="1" readingOrder="1"/>
    </xf>
    <xf numFmtId="41" fontId="22" fillId="5" borderId="38" xfId="1" applyFont="1" applyFill="1" applyBorder="1" applyAlignment="1">
      <alignment horizontal="center" vertical="center" wrapText="1" readingOrder="1"/>
    </xf>
    <xf numFmtId="178" fontId="19" fillId="4" borderId="4" xfId="0" applyNumberFormat="1" applyFont="1" applyFill="1" applyBorder="1" applyAlignment="1">
      <alignment horizontal="center" vertical="center" wrapText="1" readingOrder="1"/>
    </xf>
    <xf numFmtId="177" fontId="7" fillId="3" borderId="4" xfId="2" applyNumberFormat="1" applyFont="1" applyFill="1" applyBorder="1" applyAlignment="1">
      <alignment horizontal="center" vertical="center" wrapText="1" readingOrder="1"/>
    </xf>
    <xf numFmtId="177" fontId="7" fillId="3" borderId="39" xfId="2" applyNumberFormat="1" applyFont="1" applyFill="1" applyBorder="1" applyAlignment="1">
      <alignment horizontal="center" vertical="center" wrapText="1" readingOrder="1"/>
    </xf>
    <xf numFmtId="9" fontId="22" fillId="0" borderId="4" xfId="2" applyFont="1" applyFill="1" applyBorder="1" applyAlignment="1">
      <alignment horizontal="center" vertical="center" wrapText="1" readingOrder="1"/>
    </xf>
    <xf numFmtId="178" fontId="19" fillId="4" borderId="38" xfId="0" applyNumberFormat="1" applyFont="1" applyFill="1" applyBorder="1" applyAlignment="1">
      <alignment horizontal="center" vertical="center" wrapText="1" readingOrder="1"/>
    </xf>
    <xf numFmtId="178" fontId="22" fillId="0" borderId="4" xfId="0" applyNumberFormat="1" applyFont="1" applyBorder="1" applyAlignment="1">
      <alignment horizontal="center" vertical="center" wrapText="1" readingOrder="1"/>
    </xf>
    <xf numFmtId="176" fontId="7" fillId="4" borderId="4" xfId="0" applyNumberFormat="1" applyFont="1" applyFill="1" applyBorder="1" applyAlignment="1">
      <alignment horizontal="center" vertical="center" wrapText="1" readingOrder="1"/>
    </xf>
    <xf numFmtId="176" fontId="7" fillId="4" borderId="39" xfId="0" applyNumberFormat="1" applyFont="1" applyFill="1" applyBorder="1" applyAlignment="1">
      <alignment horizontal="center" vertical="center" wrapText="1" readingOrder="1"/>
    </xf>
    <xf numFmtId="178" fontId="22" fillId="0" borderId="23" xfId="0" applyNumberFormat="1" applyFont="1" applyBorder="1" applyAlignment="1">
      <alignment horizontal="center" vertical="center" wrapText="1" readingOrder="1"/>
    </xf>
    <xf numFmtId="178" fontId="22" fillId="0" borderId="24" xfId="0" applyNumberFormat="1" applyFont="1" applyBorder="1" applyAlignment="1">
      <alignment horizontal="center" vertical="center" wrapText="1" readingOrder="1"/>
    </xf>
    <xf numFmtId="178" fontId="22" fillId="0" borderId="25" xfId="0" applyNumberFormat="1" applyFont="1" applyBorder="1" applyAlignment="1">
      <alignment horizontal="center" vertical="center" wrapText="1" readingOrder="1"/>
    </xf>
    <xf numFmtId="183" fontId="22" fillId="0" borderId="23" xfId="0" applyNumberFormat="1" applyFont="1" applyBorder="1" applyAlignment="1">
      <alignment horizontal="center" vertical="center" wrapText="1" readingOrder="1"/>
    </xf>
    <xf numFmtId="183" fontId="22" fillId="0" borderId="24" xfId="0" applyNumberFormat="1" applyFont="1" applyBorder="1" applyAlignment="1">
      <alignment horizontal="center" vertical="center" wrapText="1" readingOrder="1"/>
    </xf>
    <xf numFmtId="183" fontId="22" fillId="0" borderId="25" xfId="0" applyNumberFormat="1" applyFont="1" applyBorder="1" applyAlignment="1">
      <alignment horizontal="center" vertical="center" wrapText="1" readingOrder="1"/>
    </xf>
    <xf numFmtId="0" fontId="7" fillId="5" borderId="40" xfId="0" applyFont="1" applyFill="1" applyBorder="1" applyAlignment="1">
      <alignment horizontal="center" vertical="center" wrapText="1" readingOrder="1"/>
    </xf>
    <xf numFmtId="0" fontId="7" fillId="5" borderId="7" xfId="0" applyFont="1" applyFill="1" applyBorder="1" applyAlignment="1">
      <alignment horizontal="center" vertical="center" wrapText="1" readingOrder="1"/>
    </xf>
    <xf numFmtId="177" fontId="7" fillId="5" borderId="5" xfId="2" applyNumberFormat="1" applyFont="1" applyFill="1" applyBorder="1" applyAlignment="1">
      <alignment horizontal="center" vertical="center" wrapText="1" readingOrder="1"/>
    </xf>
    <xf numFmtId="177" fontId="7" fillId="5" borderId="6" xfId="2" applyNumberFormat="1" applyFont="1" applyFill="1" applyBorder="1" applyAlignment="1">
      <alignment horizontal="center" vertical="center" wrapText="1" readingOrder="1"/>
    </xf>
    <xf numFmtId="177" fontId="7" fillId="5" borderId="41" xfId="2" applyNumberFormat="1" applyFont="1" applyFill="1" applyBorder="1" applyAlignment="1">
      <alignment horizontal="center" vertical="center" wrapText="1" readingOrder="1"/>
    </xf>
    <xf numFmtId="0" fontId="30" fillId="7" borderId="40" xfId="0" applyFont="1" applyFill="1" applyBorder="1" applyAlignment="1">
      <alignment horizontal="center" vertical="center" wrapText="1" readingOrder="1"/>
    </xf>
    <xf numFmtId="0" fontId="30" fillId="7" borderId="7" xfId="0" applyFont="1" applyFill="1" applyBorder="1" applyAlignment="1">
      <alignment horizontal="center" vertical="center" wrapText="1" readingOrder="1"/>
    </xf>
    <xf numFmtId="0" fontId="7" fillId="3" borderId="4" xfId="0" applyFont="1" applyFill="1" applyBorder="1" applyAlignment="1">
      <alignment horizontal="center" vertical="center" wrapText="1" readingOrder="1"/>
    </xf>
    <xf numFmtId="178" fontId="22" fillId="4" borderId="4" xfId="0" applyNumberFormat="1" applyFont="1" applyFill="1" applyBorder="1" applyAlignment="1">
      <alignment horizontal="center" vertical="center" wrapText="1" readingOrder="1"/>
    </xf>
    <xf numFmtId="178" fontId="22" fillId="4" borderId="38" xfId="0" applyNumberFormat="1" applyFont="1" applyFill="1" applyBorder="1" applyAlignment="1">
      <alignment horizontal="center" vertical="center" wrapText="1" readingOrder="1"/>
    </xf>
    <xf numFmtId="0" fontId="7" fillId="3" borderId="42" xfId="0" applyFont="1" applyFill="1" applyBorder="1" applyAlignment="1">
      <alignment horizontal="center" vertical="center" wrapText="1" readingOrder="1"/>
    </xf>
    <xf numFmtId="0" fontId="7" fillId="3" borderId="43" xfId="0" applyFont="1" applyFill="1" applyBorder="1" applyAlignment="1">
      <alignment horizontal="center" vertical="center" wrapText="1" readingOrder="1"/>
    </xf>
    <xf numFmtId="41" fontId="22" fillId="5" borderId="42" xfId="1" applyFont="1" applyFill="1" applyBorder="1" applyAlignment="1">
      <alignment horizontal="center" vertical="center" wrapText="1" readingOrder="1"/>
    </xf>
    <xf numFmtId="178" fontId="22" fillId="4" borderId="43" xfId="0" applyNumberFormat="1" applyFont="1" applyFill="1" applyBorder="1" applyAlignment="1">
      <alignment horizontal="center" vertical="center" wrapText="1" readingOrder="1"/>
    </xf>
    <xf numFmtId="178" fontId="22" fillId="0" borderId="43" xfId="0" applyNumberFormat="1" applyFont="1" applyBorder="1" applyAlignment="1">
      <alignment horizontal="center" vertical="center" wrapText="1" readingOrder="1"/>
    </xf>
    <xf numFmtId="178" fontId="22" fillId="0" borderId="46" xfId="0" applyNumberFormat="1" applyFont="1" applyBorder="1" applyAlignment="1">
      <alignment horizontal="center" vertical="center" wrapText="1" readingOrder="1"/>
    </xf>
    <xf numFmtId="9" fontId="22" fillId="0" borderId="43" xfId="2" applyFont="1" applyFill="1" applyBorder="1" applyAlignment="1">
      <alignment horizontal="center" vertical="center" wrapText="1" readingOrder="1"/>
    </xf>
    <xf numFmtId="9" fontId="0" fillId="0" borderId="4" xfId="2" applyFont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9" fontId="0" fillId="9" borderId="4" xfId="2" applyFont="1" applyFill="1" applyBorder="1" applyAlignment="1">
      <alignment horizontal="center" vertical="center"/>
    </xf>
    <xf numFmtId="178" fontId="22" fillId="4" borderId="42" xfId="0" applyNumberFormat="1" applyFont="1" applyFill="1" applyBorder="1" applyAlignment="1">
      <alignment horizontal="center" vertical="center" wrapText="1" readingOrder="1"/>
    </xf>
    <xf numFmtId="183" fontId="22" fillId="0" borderId="46" xfId="0" applyNumberFormat="1" applyFont="1" applyBorder="1" applyAlignment="1">
      <alignment horizontal="center" vertical="center" wrapText="1" readingOrder="1"/>
    </xf>
    <xf numFmtId="0" fontId="0" fillId="0" borderId="4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178" fontId="19" fillId="4" borderId="23" xfId="0" applyNumberFormat="1" applyFont="1" applyFill="1" applyBorder="1" applyAlignment="1">
      <alignment horizontal="center" vertical="center" wrapText="1" readingOrder="1"/>
    </xf>
    <xf numFmtId="178" fontId="19" fillId="4" borderId="25" xfId="0" applyNumberFormat="1" applyFont="1" applyFill="1" applyBorder="1" applyAlignment="1">
      <alignment horizontal="center" vertical="center" wrapText="1" readingOrder="1"/>
    </xf>
    <xf numFmtId="178" fontId="27" fillId="0" borderId="23" xfId="0" applyNumberFormat="1" applyFont="1" applyBorder="1" applyAlignment="1">
      <alignment horizontal="center" vertical="center" wrapText="1" readingOrder="1"/>
    </xf>
    <xf numFmtId="178" fontId="27" fillId="0" borderId="25" xfId="0" applyNumberFormat="1" applyFont="1" applyBorder="1" applyAlignment="1">
      <alignment horizontal="center" vertical="center" wrapText="1" readingOrder="1"/>
    </xf>
    <xf numFmtId="0" fontId="0" fillId="0" borderId="56" xfId="0" applyBorder="1" applyAlignment="1">
      <alignment horizontal="center" vertical="center" wrapText="1"/>
    </xf>
    <xf numFmtId="178" fontId="19" fillId="4" borderId="46" xfId="0" applyNumberFormat="1" applyFont="1" applyFill="1" applyBorder="1" applyAlignment="1">
      <alignment horizontal="center" vertical="center" wrapText="1" readingOrder="1"/>
    </xf>
    <xf numFmtId="178" fontId="28" fillId="0" borderId="23" xfId="0" applyNumberFormat="1" applyFont="1" applyBorder="1" applyAlignment="1">
      <alignment horizontal="center" vertical="center" wrapText="1" readingOrder="1"/>
    </xf>
    <xf numFmtId="178" fontId="28" fillId="0" borderId="46" xfId="0" applyNumberFormat="1" applyFont="1" applyBorder="1" applyAlignment="1">
      <alignment horizontal="center" vertical="center" wrapText="1" readingOrder="1"/>
    </xf>
    <xf numFmtId="178" fontId="29" fillId="0" borderId="23" xfId="0" applyNumberFormat="1" applyFont="1" applyBorder="1" applyAlignment="1">
      <alignment horizontal="center" vertical="center" wrapText="1" readingOrder="1"/>
    </xf>
    <xf numFmtId="178" fontId="29" fillId="0" borderId="46" xfId="0" applyNumberFormat="1" applyFont="1" applyBorder="1" applyAlignment="1">
      <alignment horizontal="center" vertical="center" wrapText="1" readingOrder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5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8" fontId="19" fillId="4" borderId="24" xfId="0" applyNumberFormat="1" applyFont="1" applyFill="1" applyBorder="1" applyAlignment="1">
      <alignment horizontal="center" vertical="center" wrapText="1" readingOrder="1"/>
    </xf>
    <xf numFmtId="0" fontId="23" fillId="0" borderId="23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0" fillId="0" borderId="49" xfId="0" applyBorder="1" applyAlignment="1">
      <alignment horizontal="center" vertical="center" wrapText="1"/>
    </xf>
    <xf numFmtId="0" fontId="7" fillId="5" borderId="53" xfId="0" applyFont="1" applyFill="1" applyBorder="1" applyAlignment="1">
      <alignment horizontal="center" vertical="center" wrapText="1" readingOrder="1"/>
    </xf>
    <xf numFmtId="0" fontId="7" fillId="5" borderId="5" xfId="0" applyFont="1" applyFill="1" applyBorder="1" applyAlignment="1">
      <alignment horizontal="center" vertical="center" wrapText="1" readingOrder="1"/>
    </xf>
    <xf numFmtId="0" fontId="7" fillId="5" borderId="36" xfId="0" applyFont="1" applyFill="1" applyBorder="1" applyAlignment="1">
      <alignment horizontal="center" vertical="center" wrapText="1" readingOrder="1"/>
    </xf>
    <xf numFmtId="0" fontId="7" fillId="5" borderId="37" xfId="0" applyFont="1" applyFill="1" applyBorder="1" applyAlignment="1">
      <alignment horizontal="center" vertical="center" wrapText="1" readingOrder="1"/>
    </xf>
    <xf numFmtId="0" fontId="7" fillId="5" borderId="4" xfId="0" applyFont="1" applyFill="1" applyBorder="1" applyAlignment="1">
      <alignment horizontal="center" vertical="center" wrapText="1" readingOrder="1"/>
    </xf>
    <xf numFmtId="0" fontId="7" fillId="5" borderId="39" xfId="0" applyFont="1" applyFill="1" applyBorder="1" applyAlignment="1">
      <alignment horizontal="center" vertical="center" wrapText="1" readingOrder="1"/>
    </xf>
    <xf numFmtId="0" fontId="7" fillId="5" borderId="35" xfId="0" applyFont="1" applyFill="1" applyBorder="1" applyAlignment="1">
      <alignment horizontal="center" vertical="center" wrapText="1" readingOrder="1"/>
    </xf>
    <xf numFmtId="0" fontId="7" fillId="5" borderId="38" xfId="0" applyFont="1" applyFill="1" applyBorder="1" applyAlignment="1">
      <alignment horizontal="center" vertical="center" wrapText="1" readingOrder="1"/>
    </xf>
    <xf numFmtId="0" fontId="7" fillId="5" borderId="59" xfId="0" applyFont="1" applyFill="1" applyBorder="1" applyAlignment="1">
      <alignment horizontal="center" vertical="center" wrapText="1" readingOrder="1"/>
    </xf>
    <xf numFmtId="0" fontId="7" fillId="5" borderId="60" xfId="0" applyFont="1" applyFill="1" applyBorder="1" applyAlignment="1">
      <alignment horizontal="center" vertical="center" wrapText="1" readingOrder="1"/>
    </xf>
  </cellXfs>
  <cellStyles count="3">
    <cellStyle name="백분율" xfId="2" builtinId="5"/>
    <cellStyle name="쉼표 [0]" xfId="1" builtinId="6"/>
    <cellStyle name="표준" xfId="0" builtinId="0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indexed="23"/>
      </font>
      <fill>
        <patternFill>
          <bgColor indexed="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2308412</xdr:colOff>
      <xdr:row>1</xdr:row>
      <xdr:rowOff>33617</xdr:rowOff>
    </xdr:from>
    <xdr:to>
      <xdr:col>7</xdr:col>
      <xdr:colOff>2898962</xdr:colOff>
      <xdr:row>4</xdr:row>
      <xdr:rowOff>27006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8A4B42-72C7-46D0-B371-FF6FA0FBB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29352" y="254597"/>
          <a:ext cx="590550" cy="65632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21mis\Downloads\&#50508;&#53664;&#46976;&#54252;&#53944;&#54260;&#47532;&#50724;_Ver1.5_130402.xlsx" TargetMode="External"/><Relationship Id="rId1" Type="http://schemas.openxmlformats.org/officeDocument/2006/relationships/externalLinkPath" Target="file:///C:\Users\21mis\Downloads\&#50508;&#53664;&#46976;&#54252;&#53944;&#54260;&#47532;&#50724;_Ver1.5_1304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8020분석도표"/>
      <sheetName val="2.브랜드별 BEP"/>
      <sheetName val="3.전략진단"/>
      <sheetName val="4.브랜드별전술"/>
      <sheetName val="5.송파여성 연간수익 포트폴리오"/>
      <sheetName val="6.송파여성 월별 브랜드 매출목표"/>
      <sheetName val="7.송파여성 1분기 포트폴리오"/>
      <sheetName val="8.송파여성 3월 목표&amp;세부스케쥴"/>
      <sheetName val="9.송파여성 4월 목표&amp;세부스케쥴"/>
      <sheetName val="#첨부.영업이익판별기활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C4" t="str">
            <v>쉬즈미스</v>
          </cell>
          <cell r="D4">
            <v>93.672911954599613</v>
          </cell>
          <cell r="E4">
            <v>70.031553540403166</v>
          </cell>
          <cell r="F4">
            <v>118.97948700611018</v>
          </cell>
        </row>
        <row r="5">
          <cell r="C5" t="str">
            <v>후라밍고</v>
          </cell>
          <cell r="D5">
            <v>58.295759309323458</v>
          </cell>
          <cell r="E5">
            <v>90.441455295038836</v>
          </cell>
          <cell r="F5">
            <v>82.487305868183185</v>
          </cell>
        </row>
        <row r="6">
          <cell r="C6" t="str">
            <v>아이잗바바</v>
          </cell>
          <cell r="D6">
            <v>49.9877594429392</v>
          </cell>
          <cell r="E6">
            <v>54.988178025301572</v>
          </cell>
          <cell r="F6">
            <v>74.929798195282302</v>
          </cell>
        </row>
        <row r="7">
          <cell r="C7" t="str">
            <v>피에르가르뎅</v>
          </cell>
          <cell r="D7">
            <v>42.394484474870239</v>
          </cell>
          <cell r="E7">
            <v>47.605797824022673</v>
          </cell>
          <cell r="F7">
            <v>47.824099646165728</v>
          </cell>
        </row>
        <row r="8">
          <cell r="C8" t="str">
            <v>안지크</v>
          </cell>
          <cell r="D8">
            <v>35.041194550970509</v>
          </cell>
          <cell r="E8">
            <v>41.754661893834445</v>
          </cell>
          <cell r="F8">
            <v>43.74145002133789</v>
          </cell>
        </row>
        <row r="9">
          <cell r="C9" t="str">
            <v>캐리스노트</v>
          </cell>
          <cell r="D9">
            <v>33.494815821548407</v>
          </cell>
          <cell r="E9">
            <v>30.242278541416706</v>
          </cell>
          <cell r="F9">
            <v>34.93110081696166</v>
          </cell>
        </row>
        <row r="10">
          <cell r="C10" t="str">
            <v>칼리아쏠레지아</v>
          </cell>
          <cell r="D10">
            <v>22.398798266270017</v>
          </cell>
          <cell r="E10">
            <v>23.012780043098459</v>
          </cell>
          <cell r="F10">
            <v>66.616882623600219</v>
          </cell>
        </row>
        <row r="11">
          <cell r="C11" t="str">
            <v>데코</v>
          </cell>
          <cell r="D11">
            <v>112.25373244943984</v>
          </cell>
          <cell r="E11">
            <v>98.65597785274646</v>
          </cell>
          <cell r="F11">
            <v>133.42808026013736</v>
          </cell>
        </row>
        <row r="12">
          <cell r="C12" t="str">
            <v>미샤</v>
          </cell>
          <cell r="D12">
            <v>75.810322595250454</v>
          </cell>
          <cell r="E12">
            <v>58.677124940683143</v>
          </cell>
          <cell r="F12">
            <v>76.288071793240604</v>
          </cell>
        </row>
        <row r="13">
          <cell r="C13" t="str">
            <v>린</v>
          </cell>
          <cell r="D13">
            <v>58.495917692682362</v>
          </cell>
          <cell r="E13">
            <v>62.224808702388501</v>
          </cell>
          <cell r="F13">
            <v>41.997963653644355</v>
          </cell>
        </row>
        <row r="14">
          <cell r="C14" t="str">
            <v>미니멈</v>
          </cell>
          <cell r="D14">
            <v>33.967843327306305</v>
          </cell>
          <cell r="E14">
            <v>40.538613910262349</v>
          </cell>
          <cell r="F14">
            <v>41.254739015878954</v>
          </cell>
        </row>
        <row r="15">
          <cell r="C15" t="str">
            <v>아니베F</v>
          </cell>
          <cell r="D15">
            <v>32.328601731554862</v>
          </cell>
          <cell r="E15">
            <v>35.060870545642196</v>
          </cell>
          <cell r="F15">
            <v>34.52594452895945</v>
          </cell>
        </row>
        <row r="16">
          <cell r="C16" t="str">
            <v>마쥬</v>
          </cell>
          <cell r="D16">
            <v>26.952713088496996</v>
          </cell>
          <cell r="E16">
            <v>29.892456676327672</v>
          </cell>
          <cell r="F16">
            <v>44.16877275843968</v>
          </cell>
        </row>
        <row r="17">
          <cell r="C17" t="str">
            <v>샤틴</v>
          </cell>
          <cell r="D17">
            <v>25.109317629814278</v>
          </cell>
          <cell r="E17">
            <v>29.373763223619189</v>
          </cell>
          <cell r="F17">
            <v>32.541650178523845</v>
          </cell>
        </row>
        <row r="18">
          <cell r="C18" t="str">
            <v>지고트</v>
          </cell>
          <cell r="D18">
            <v>46.773902842303755</v>
          </cell>
          <cell r="E18">
            <v>39.27679344391521</v>
          </cell>
          <cell r="F18">
            <v>55.431894700370123</v>
          </cell>
        </row>
        <row r="19">
          <cell r="C19" t="str">
            <v>JJ지고트</v>
          </cell>
          <cell r="D19">
            <v>15.837941241348277</v>
          </cell>
          <cell r="E19">
            <v>21.393890497752174</v>
          </cell>
          <cell r="F19">
            <v>45.774203121029615</v>
          </cell>
        </row>
        <row r="20">
          <cell r="C20" t="str">
            <v>아나카프리</v>
          </cell>
          <cell r="D20">
            <v>65.07611144089897</v>
          </cell>
          <cell r="E20">
            <v>35.847863909762417</v>
          </cell>
          <cell r="F20">
            <v>38.286640623941814</v>
          </cell>
        </row>
        <row r="21">
          <cell r="C21" t="str">
            <v>AK앤클라인</v>
          </cell>
          <cell r="D21">
            <v>53.859763553309726</v>
          </cell>
          <cell r="E21">
            <v>52.167401322293244</v>
          </cell>
          <cell r="F21">
            <v>57.595280701948035</v>
          </cell>
        </row>
        <row r="22">
          <cell r="C22" t="str">
            <v>레노마레이디</v>
          </cell>
          <cell r="D22">
            <v>25.088000639675958</v>
          </cell>
          <cell r="E22">
            <v>26.787658209128335</v>
          </cell>
          <cell r="F22">
            <v>23.810732178706573</v>
          </cell>
        </row>
        <row r="23">
          <cell r="C23" t="str">
            <v>리안뉴욕</v>
          </cell>
          <cell r="D23">
            <v>21.440349114039911</v>
          </cell>
          <cell r="E23">
            <v>30.134260543613813</v>
          </cell>
          <cell r="F23">
            <v>44.253009836598217</v>
          </cell>
        </row>
        <row r="24">
          <cell r="C24" t="str">
            <v>크로커다일레이디</v>
          </cell>
          <cell r="D24">
            <v>32.680227231180751</v>
          </cell>
          <cell r="E24">
            <v>34.985982668571175</v>
          </cell>
          <cell r="F24">
            <v>31.352582189701582</v>
          </cell>
        </row>
        <row r="25">
          <cell r="C25" t="str">
            <v>샤트렌</v>
          </cell>
          <cell r="D25">
            <v>27.311723818586103</v>
          </cell>
          <cell r="E25">
            <v>21.216736379949769</v>
          </cell>
          <cell r="F25">
            <v>31.911114990679515</v>
          </cell>
        </row>
        <row r="26">
          <cell r="C26" t="str">
            <v>테레지아</v>
          </cell>
          <cell r="D26">
            <v>14.628813603994306</v>
          </cell>
          <cell r="E26">
            <v>15.312327675765239</v>
          </cell>
          <cell r="F26">
            <v>25.166777131357104</v>
          </cell>
        </row>
        <row r="27">
          <cell r="C27" t="str">
            <v>BCBG</v>
          </cell>
          <cell r="D27">
            <v>46.663240871640333</v>
          </cell>
          <cell r="E27">
            <v>24.726803650407469</v>
          </cell>
          <cell r="F27">
            <v>50.527389259738669</v>
          </cell>
        </row>
        <row r="28">
          <cell r="C28" t="str">
            <v>기비/키이스</v>
          </cell>
          <cell r="D28">
            <v>18.715851396306579</v>
          </cell>
          <cell r="E28">
            <v>11.542637594613867</v>
          </cell>
          <cell r="F28">
            <v>41.889388625829945</v>
          </cell>
        </row>
        <row r="29">
          <cell r="C29" t="str">
            <v>이헌영</v>
          </cell>
          <cell r="D29">
            <v>41.062813265792151</v>
          </cell>
          <cell r="E29">
            <v>26.71771684313881</v>
          </cell>
          <cell r="F29">
            <v>36.646243387920485</v>
          </cell>
        </row>
        <row r="30">
          <cell r="C30" t="str">
            <v>비비안</v>
          </cell>
          <cell r="D30">
            <v>17.950618044854803</v>
          </cell>
          <cell r="E30">
            <v>14.402020091086154</v>
          </cell>
          <cell r="F30">
            <v>12.169374841196753</v>
          </cell>
        </row>
        <row r="31">
          <cell r="C31" t="str">
            <v>에블린</v>
          </cell>
          <cell r="D31">
            <v>22.583429027850556</v>
          </cell>
          <cell r="E31">
            <v>23.176083929872679</v>
          </cell>
          <cell r="F31">
            <v>28.729832388866342</v>
          </cell>
        </row>
        <row r="32">
          <cell r="C32" t="str">
            <v>CK언더웨어</v>
          </cell>
          <cell r="D32">
            <v>22.870800692720717</v>
          </cell>
          <cell r="E32">
            <v>19.016919370381302</v>
          </cell>
          <cell r="F32">
            <v>28.778782582985198</v>
          </cell>
        </row>
        <row r="33">
          <cell r="C33" t="str">
            <v>트라이엄프</v>
          </cell>
          <cell r="D33">
            <v>28.448956120894326</v>
          </cell>
          <cell r="E33">
            <v>26.234684284273676</v>
          </cell>
          <cell r="F33">
            <v>28.492944536075882</v>
          </cell>
        </row>
        <row r="34">
          <cell r="C34" t="str">
            <v>헌트이너웨어</v>
          </cell>
          <cell r="D34">
            <v>17.838267023060208</v>
          </cell>
          <cell r="E34">
            <v>13.950748734769876</v>
          </cell>
          <cell r="F34">
            <v>14.490308922608522</v>
          </cell>
        </row>
        <row r="35">
          <cell r="C35" t="str">
            <v>모스코나</v>
          </cell>
          <cell r="D35">
            <v>42.895259013693433</v>
          </cell>
          <cell r="E35">
            <v>39.302561315595554</v>
          </cell>
          <cell r="F35">
            <v>68.878511881924737</v>
          </cell>
        </row>
        <row r="36">
          <cell r="C36" t="str">
            <v>오스본</v>
          </cell>
          <cell r="D36">
            <v>30.72384007613644</v>
          </cell>
          <cell r="E36">
            <v>21.448647225072918</v>
          </cell>
          <cell r="F36">
            <v>21.412824117049528</v>
          </cell>
        </row>
        <row r="37">
          <cell r="C37" t="str">
            <v>로짜</v>
          </cell>
          <cell r="D37">
            <v>27.329546220177157</v>
          </cell>
          <cell r="E37">
            <v>27.801865533547115</v>
          </cell>
          <cell r="F37">
            <v>34.401483260233249</v>
          </cell>
        </row>
        <row r="38">
          <cell r="C38" t="str">
            <v>루엣</v>
          </cell>
          <cell r="D38">
            <v>15.186200477283203</v>
          </cell>
          <cell r="E38">
            <v>19.027939736930307</v>
          </cell>
          <cell r="F38">
            <v>26.644997562674586</v>
          </cell>
        </row>
        <row r="39">
          <cell r="C39" t="str">
            <v>몬티니</v>
          </cell>
          <cell r="D39">
            <v>39.803491688270952</v>
          </cell>
          <cell r="E39">
            <v>35.683831850542944</v>
          </cell>
          <cell r="F39">
            <v>36.990620518247212</v>
          </cell>
        </row>
        <row r="40">
          <cell r="C40" t="str">
            <v>타마라</v>
          </cell>
          <cell r="D40">
            <v>23.280715929314994</v>
          </cell>
          <cell r="E40">
            <v>18.469582167456718</v>
          </cell>
          <cell r="F40">
            <v>27.531084079143156</v>
          </cell>
        </row>
        <row r="41">
          <cell r="C41" t="str">
            <v>애니바디</v>
          </cell>
          <cell r="D41">
            <v>50.990356897149759</v>
          </cell>
          <cell r="E41">
            <v>50.304936368482785</v>
          </cell>
          <cell r="F41">
            <v>74.255416982521439</v>
          </cell>
        </row>
        <row r="42">
          <cell r="C42" t="str">
            <v>카라</v>
          </cell>
          <cell r="D42">
            <v>64.016560347407804</v>
          </cell>
          <cell r="E42">
            <v>62.555282807040292</v>
          </cell>
          <cell r="F42">
            <v>54.378300916779544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1F545-8FB6-44F3-95E2-5CC48F660121}">
  <sheetPr>
    <tabColor theme="8" tint="0.39997558519241921"/>
  </sheetPr>
  <dimension ref="B1:P196"/>
  <sheetViews>
    <sheetView showGridLines="0" tabSelected="1" zoomScale="40" zoomScaleNormal="40" zoomScaleSheetLayoutView="40" workbookViewId="0">
      <selection activeCell="E199" sqref="E199"/>
    </sheetView>
  </sheetViews>
  <sheetFormatPr defaultRowHeight="17.399999999999999"/>
  <cols>
    <col min="1" max="1" width="1.69921875" customWidth="1"/>
    <col min="4" max="4" width="20.69921875" bestFit="1" customWidth="1"/>
    <col min="5" max="5" width="19.8984375" customWidth="1"/>
    <col min="6" max="7" width="17.8984375" customWidth="1"/>
    <col min="8" max="8" width="19.19921875" customWidth="1"/>
    <col min="9" max="9" width="20.296875" customWidth="1"/>
    <col min="10" max="16" width="23" bestFit="1" customWidth="1"/>
  </cols>
  <sheetData>
    <row r="1" spans="2:16" ht="18" thickBot="1"/>
    <row r="2" spans="2:16" ht="36">
      <c r="B2" s="204" t="s">
        <v>0</v>
      </c>
      <c r="C2" s="205"/>
      <c r="D2" s="206"/>
      <c r="E2" s="205" t="s">
        <v>132</v>
      </c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6"/>
    </row>
    <row r="3" spans="2:16" ht="26.25" customHeight="1">
      <c r="B3" s="167" t="s">
        <v>133</v>
      </c>
      <c r="C3" s="168"/>
      <c r="D3" s="1" t="s">
        <v>1</v>
      </c>
      <c r="E3" s="207">
        <f>SUM(E8:P8)</f>
        <v>2127.9254792391421</v>
      </c>
      <c r="F3" s="208"/>
      <c r="G3" s="209"/>
      <c r="H3" s="210" t="s">
        <v>134</v>
      </c>
      <c r="I3" s="1" t="s">
        <v>1</v>
      </c>
      <c r="J3" s="207">
        <f>SUM(E11:P11)</f>
        <v>186.86096510329293</v>
      </c>
      <c r="K3" s="208"/>
      <c r="L3" s="209"/>
      <c r="M3" s="210" t="s">
        <v>135</v>
      </c>
      <c r="N3" s="1" t="s">
        <v>1</v>
      </c>
      <c r="O3" s="207">
        <f>SUM(E14:P14)</f>
        <v>123.75830127523162</v>
      </c>
      <c r="P3" s="213"/>
    </row>
    <row r="4" spans="2:16" s="3" customFormat="1" ht="26.25" customHeight="1">
      <c r="B4" s="167"/>
      <c r="C4" s="168"/>
      <c r="D4" s="2" t="s">
        <v>2</v>
      </c>
      <c r="E4" s="195">
        <f>SUM(E9:P9)</f>
        <v>187.8783453922249</v>
      </c>
      <c r="F4" s="214"/>
      <c r="G4" s="215"/>
      <c r="H4" s="211"/>
      <c r="I4" s="2" t="s">
        <v>2</v>
      </c>
      <c r="J4" s="195">
        <f>SUM(E12:P12)</f>
        <v>19.119256581637114</v>
      </c>
      <c r="K4" s="214"/>
      <c r="L4" s="215"/>
      <c r="M4" s="211"/>
      <c r="N4" s="2" t="s">
        <v>2</v>
      </c>
      <c r="O4" s="195">
        <f>SUM(E15:P15)</f>
        <v>13.082482450014409</v>
      </c>
      <c r="P4" s="196"/>
    </row>
    <row r="5" spans="2:16" s="3" customFormat="1" ht="26.25" customHeight="1">
      <c r="B5" s="167"/>
      <c r="C5" s="168"/>
      <c r="D5" s="1" t="s">
        <v>3</v>
      </c>
      <c r="E5" s="197">
        <f>E4/E3</f>
        <v>8.8291788046732919E-2</v>
      </c>
      <c r="F5" s="198"/>
      <c r="G5" s="199"/>
      <c r="H5" s="212"/>
      <c r="I5" s="1" t="s">
        <v>3</v>
      </c>
      <c r="J5" s="197">
        <f>J4/J3</f>
        <v>0.10231808752067817</v>
      </c>
      <c r="K5" s="198"/>
      <c r="L5" s="199"/>
      <c r="M5" s="212"/>
      <c r="N5" s="1" t="s">
        <v>3</v>
      </c>
      <c r="O5" s="197">
        <f>O4/O3</f>
        <v>0.10570993876943811</v>
      </c>
      <c r="P5" s="200"/>
    </row>
    <row r="6" spans="2:16" s="3" customFormat="1" ht="27.6">
      <c r="B6" s="164" t="s">
        <v>4</v>
      </c>
      <c r="C6" s="165"/>
      <c r="D6" s="166"/>
      <c r="E6" s="201" t="s">
        <v>5</v>
      </c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3"/>
    </row>
    <row r="7" spans="2:16" ht="36">
      <c r="B7" s="192" t="s">
        <v>6</v>
      </c>
      <c r="C7" s="193"/>
      <c r="D7" s="193"/>
      <c r="E7" s="193" t="s">
        <v>7</v>
      </c>
      <c r="F7" s="193"/>
      <c r="G7" s="193"/>
      <c r="H7" s="193" t="s">
        <v>8</v>
      </c>
      <c r="I7" s="193"/>
      <c r="J7" s="193"/>
      <c r="K7" s="193" t="s">
        <v>9</v>
      </c>
      <c r="L7" s="193"/>
      <c r="M7" s="193"/>
      <c r="N7" s="193" t="s">
        <v>10</v>
      </c>
      <c r="O7" s="193"/>
      <c r="P7" s="194"/>
    </row>
    <row r="8" spans="2:16" ht="26.25" customHeight="1">
      <c r="B8" s="167" t="s">
        <v>11</v>
      </c>
      <c r="C8" s="168"/>
      <c r="D8" s="1" t="s">
        <v>1</v>
      </c>
      <c r="E8" s="190">
        <f>SUM(E19:G19)/100</f>
        <v>512.61986148847438</v>
      </c>
      <c r="F8" s="190"/>
      <c r="G8" s="190"/>
      <c r="H8" s="190">
        <f>SUM(H19:J19)/100</f>
        <v>514.1794946314792</v>
      </c>
      <c r="I8" s="190"/>
      <c r="J8" s="190"/>
      <c r="K8" s="190">
        <f>SUM(K19:M19)/100</f>
        <v>499.19256928839792</v>
      </c>
      <c r="L8" s="190"/>
      <c r="M8" s="190"/>
      <c r="N8" s="190">
        <f>SUM(N19:P19)/100</f>
        <v>601.93355383079052</v>
      </c>
      <c r="O8" s="190"/>
      <c r="P8" s="191"/>
    </row>
    <row r="9" spans="2:16" s="3" customFormat="1" ht="26.25" customHeight="1">
      <c r="B9" s="167"/>
      <c r="C9" s="168"/>
      <c r="D9" s="2" t="s">
        <v>2</v>
      </c>
      <c r="E9" s="186">
        <f>SUM(E20:G20)/100</f>
        <v>47.507615357862996</v>
      </c>
      <c r="F9" s="186"/>
      <c r="G9" s="186"/>
      <c r="H9" s="186">
        <f>SUM(H20:J20)/100</f>
        <v>43.322467152006247</v>
      </c>
      <c r="I9" s="186"/>
      <c r="J9" s="186"/>
      <c r="K9" s="186">
        <f>SUM(K20:M20)/100</f>
        <v>40.470723021478669</v>
      </c>
      <c r="L9" s="186"/>
      <c r="M9" s="186"/>
      <c r="N9" s="186">
        <f>SUM(N20:P20)/100</f>
        <v>56.577539860876968</v>
      </c>
      <c r="O9" s="186"/>
      <c r="P9" s="187"/>
    </row>
    <row r="10" spans="2:16" s="3" customFormat="1" ht="26.25" customHeight="1">
      <c r="B10" s="167"/>
      <c r="C10" s="168"/>
      <c r="D10" s="1" t="s">
        <v>3</v>
      </c>
      <c r="E10" s="188">
        <f>E9/E8</f>
        <v>9.2676111338950026E-2</v>
      </c>
      <c r="F10" s="188"/>
      <c r="G10" s="188"/>
      <c r="H10" s="188">
        <f>H9/H8</f>
        <v>8.4255532560776586E-2</v>
      </c>
      <c r="I10" s="188"/>
      <c r="J10" s="188"/>
      <c r="K10" s="188">
        <f>K9/K8</f>
        <v>8.107236668039737E-2</v>
      </c>
      <c r="L10" s="188"/>
      <c r="M10" s="188"/>
      <c r="N10" s="188">
        <f>N9/N8</f>
        <v>9.3992998896322497E-2</v>
      </c>
      <c r="O10" s="188"/>
      <c r="P10" s="189"/>
    </row>
    <row r="11" spans="2:16" s="3" customFormat="1" ht="26.25" customHeight="1">
      <c r="B11" s="167" t="s">
        <v>12</v>
      </c>
      <c r="C11" s="168"/>
      <c r="D11" s="1" t="s">
        <v>1</v>
      </c>
      <c r="E11" s="190">
        <f>SUM(E22:G22)/100</f>
        <v>43.410646807961619</v>
      </c>
      <c r="F11" s="190"/>
      <c r="G11" s="190"/>
      <c r="H11" s="190">
        <f>SUM(H22:J22)/100</f>
        <v>49.738248075245622</v>
      </c>
      <c r="I11" s="190"/>
      <c r="J11" s="190"/>
      <c r="K11" s="190">
        <f>SUM(K22:M22)/100</f>
        <v>35.575569061802071</v>
      </c>
      <c r="L11" s="190"/>
      <c r="M11" s="190"/>
      <c r="N11" s="190">
        <f>SUM(N22:P22)/100</f>
        <v>58.136501158283593</v>
      </c>
      <c r="O11" s="190"/>
      <c r="P11" s="191"/>
    </row>
    <row r="12" spans="2:16" s="3" customFormat="1" ht="26.25" customHeight="1">
      <c r="B12" s="167"/>
      <c r="C12" s="168"/>
      <c r="D12" s="2" t="s">
        <v>2</v>
      </c>
      <c r="E12" s="186">
        <f>SUM(E23:G23)/100</f>
        <v>5.1689352335464314</v>
      </c>
      <c r="F12" s="186"/>
      <c r="G12" s="186"/>
      <c r="H12" s="186">
        <f>SUM(H23:J23)/100</f>
        <v>4.7000843572985165</v>
      </c>
      <c r="I12" s="186"/>
      <c r="J12" s="186"/>
      <c r="K12" s="186">
        <f>SUM(K23:M23)/100</f>
        <v>2.6312747385123418</v>
      </c>
      <c r="L12" s="186"/>
      <c r="M12" s="186"/>
      <c r="N12" s="186">
        <f>SUM(N23:P23)/100</f>
        <v>6.6189622522798235</v>
      </c>
      <c r="O12" s="186"/>
      <c r="P12" s="187"/>
    </row>
    <row r="13" spans="2:16" s="3" customFormat="1" ht="26.25" customHeight="1">
      <c r="B13" s="167"/>
      <c r="C13" s="168"/>
      <c r="D13" s="1" t="s">
        <v>3</v>
      </c>
      <c r="E13" s="188">
        <f>E12/E11</f>
        <v>0.11907067997426005</v>
      </c>
      <c r="F13" s="188"/>
      <c r="G13" s="188"/>
      <c r="H13" s="188">
        <f>H12/H11</f>
        <v>9.4496379329406174E-2</v>
      </c>
      <c r="I13" s="188"/>
      <c r="J13" s="188"/>
      <c r="K13" s="188">
        <f>K12/K11</f>
        <v>7.3962969754363658E-2</v>
      </c>
      <c r="L13" s="188"/>
      <c r="M13" s="188"/>
      <c r="N13" s="188">
        <f>N12/N11</f>
        <v>0.11385209155017612</v>
      </c>
      <c r="O13" s="188"/>
      <c r="P13" s="189"/>
    </row>
    <row r="14" spans="2:16" s="3" customFormat="1" ht="27.6">
      <c r="B14" s="167" t="s">
        <v>13</v>
      </c>
      <c r="C14" s="168"/>
      <c r="D14" s="1" t="s">
        <v>1</v>
      </c>
      <c r="E14" s="190">
        <f>SUM(E25:G25)/100</f>
        <v>28.43909774148819</v>
      </c>
      <c r="F14" s="190"/>
      <c r="G14" s="190"/>
      <c r="H14" s="190">
        <f>SUM(H25:J25)/100</f>
        <v>33.332412650528624</v>
      </c>
      <c r="I14" s="190"/>
      <c r="J14" s="190"/>
      <c r="K14" s="190">
        <f>SUM(K25:M25)/100</f>
        <v>22.869442193025797</v>
      </c>
      <c r="L14" s="190"/>
      <c r="M14" s="190"/>
      <c r="N14" s="190">
        <f>SUM(N25:P25)/100</f>
        <v>39.117348690189004</v>
      </c>
      <c r="O14" s="190"/>
      <c r="P14" s="191"/>
    </row>
    <row r="15" spans="2:16" s="3" customFormat="1" ht="26.25" customHeight="1">
      <c r="B15" s="167"/>
      <c r="C15" s="168"/>
      <c r="D15" s="2" t="s">
        <v>2</v>
      </c>
      <c r="E15" s="186">
        <f>SUM(E26:G26)/100</f>
        <v>3.5547867310947163</v>
      </c>
      <c r="F15" s="186"/>
      <c r="G15" s="186"/>
      <c r="H15" s="186">
        <f>SUM(H26:J26)/100</f>
        <v>3.2240006246780215</v>
      </c>
      <c r="I15" s="186"/>
      <c r="J15" s="186"/>
      <c r="K15" s="186">
        <f>SUM(K26:M26)/100</f>
        <v>1.6968136904836391</v>
      </c>
      <c r="L15" s="186"/>
      <c r="M15" s="186"/>
      <c r="N15" s="186">
        <f>SUM(N26:P26)/100</f>
        <v>4.606881403758031</v>
      </c>
      <c r="O15" s="186"/>
      <c r="P15" s="187"/>
    </row>
    <row r="16" spans="2:16" s="3" customFormat="1" ht="27.6">
      <c r="B16" s="167"/>
      <c r="C16" s="168"/>
      <c r="D16" s="1" t="s">
        <v>3</v>
      </c>
      <c r="E16" s="188">
        <f>E15/E14</f>
        <v>0.12499646660410182</v>
      </c>
      <c r="F16" s="188"/>
      <c r="G16" s="188"/>
      <c r="H16" s="188">
        <f>H15/H14</f>
        <v>9.6722690267873293E-2</v>
      </c>
      <c r="I16" s="188"/>
      <c r="J16" s="188"/>
      <c r="K16" s="188">
        <f>K15/K14</f>
        <v>7.4195674567047148E-2</v>
      </c>
      <c r="L16" s="188"/>
      <c r="M16" s="188"/>
      <c r="N16" s="188">
        <f>N15/N14</f>
        <v>0.11777079884029767</v>
      </c>
      <c r="O16" s="188"/>
      <c r="P16" s="189"/>
    </row>
    <row r="17" spans="2:16" s="3" customFormat="1" ht="26.25" customHeight="1">
      <c r="B17" s="164" t="s">
        <v>14</v>
      </c>
      <c r="C17" s="165"/>
      <c r="D17" s="166"/>
      <c r="E17" s="179" t="s">
        <v>15</v>
      </c>
      <c r="F17" s="180"/>
      <c r="G17" s="181"/>
      <c r="H17" s="179" t="s">
        <v>16</v>
      </c>
      <c r="I17" s="180"/>
      <c r="J17" s="181"/>
      <c r="K17" s="179" t="s">
        <v>17</v>
      </c>
      <c r="L17" s="180"/>
      <c r="M17" s="181"/>
      <c r="N17" s="179" t="s">
        <v>18</v>
      </c>
      <c r="O17" s="180"/>
      <c r="P17" s="182"/>
    </row>
    <row r="18" spans="2:16" ht="36">
      <c r="B18" s="183" t="s">
        <v>19</v>
      </c>
      <c r="C18" s="184"/>
      <c r="D18" s="185"/>
      <c r="E18" s="42" t="s">
        <v>20</v>
      </c>
      <c r="F18" s="42" t="s">
        <v>21</v>
      </c>
      <c r="G18" s="42" t="s">
        <v>22</v>
      </c>
      <c r="H18" s="42" t="s">
        <v>23</v>
      </c>
      <c r="I18" s="42" t="s">
        <v>24</v>
      </c>
      <c r="J18" s="42" t="s">
        <v>25</v>
      </c>
      <c r="K18" s="42" t="s">
        <v>26</v>
      </c>
      <c r="L18" s="42" t="s">
        <v>27</v>
      </c>
      <c r="M18" s="42" t="s">
        <v>28</v>
      </c>
      <c r="N18" s="42" t="s">
        <v>29</v>
      </c>
      <c r="O18" s="42" t="s">
        <v>30</v>
      </c>
      <c r="P18" s="133" t="s">
        <v>31</v>
      </c>
    </row>
    <row r="19" spans="2:16" ht="26.25" customHeight="1">
      <c r="B19" s="167" t="s">
        <v>11</v>
      </c>
      <c r="C19" s="168"/>
      <c r="D19" s="1" t="s">
        <v>1</v>
      </c>
      <c r="E19" s="43">
        <v>16846.835865477387</v>
      </c>
      <c r="F19" s="43">
        <v>16194.904190443822</v>
      </c>
      <c r="G19" s="43">
        <v>18220.246092926227</v>
      </c>
      <c r="H19" s="43">
        <v>16531.037094424028</v>
      </c>
      <c r="I19" s="43">
        <v>19008.830245366808</v>
      </c>
      <c r="J19" s="43">
        <v>15878.082123357088</v>
      </c>
      <c r="K19" s="43">
        <v>16527.231669911154</v>
      </c>
      <c r="L19" s="43">
        <v>15355.06968165643</v>
      </c>
      <c r="M19" s="43">
        <v>18036.955577272205</v>
      </c>
      <c r="N19" s="43">
        <v>19450.121299093291</v>
      </c>
      <c r="O19" s="43">
        <v>19798.994189877005</v>
      </c>
      <c r="P19" s="134">
        <v>20944.239894108749</v>
      </c>
    </row>
    <row r="20" spans="2:16" ht="26.25" customHeight="1">
      <c r="B20" s="167"/>
      <c r="C20" s="168"/>
      <c r="D20" s="2" t="s">
        <v>2</v>
      </c>
      <c r="E20" s="44">
        <v>1513.2609529129577</v>
      </c>
      <c r="F20" s="44">
        <v>1423.9854971687491</v>
      </c>
      <c r="G20" s="44">
        <v>1813.515085704593</v>
      </c>
      <c r="H20" s="44">
        <v>1406.5085467905963</v>
      </c>
      <c r="I20" s="44">
        <v>1581.5506830145723</v>
      </c>
      <c r="J20" s="44">
        <v>1344.1874853954564</v>
      </c>
      <c r="K20" s="44">
        <v>1315.1429368406193</v>
      </c>
      <c r="L20" s="44">
        <v>1254.4760841035313</v>
      </c>
      <c r="M20" s="44">
        <v>1477.4532812037164</v>
      </c>
      <c r="N20" s="44">
        <v>1811.1444402920042</v>
      </c>
      <c r="O20" s="44">
        <v>1888.0057922803271</v>
      </c>
      <c r="P20" s="135">
        <v>1958.6037535153655</v>
      </c>
    </row>
    <row r="21" spans="2:16" ht="26.25" customHeight="1">
      <c r="B21" s="167"/>
      <c r="C21" s="168"/>
      <c r="D21" s="1" t="s">
        <v>3</v>
      </c>
      <c r="E21" s="45">
        <f>E20/E19</f>
        <v>8.9824639178324214E-2</v>
      </c>
      <c r="F21" s="45">
        <f t="shared" ref="F21:P21" si="0">F20/F19</f>
        <v>8.7927997623413218E-2</v>
      </c>
      <c r="G21" s="45">
        <f t="shared" si="0"/>
        <v>9.9532963301119548E-2</v>
      </c>
      <c r="H21" s="45">
        <f t="shared" si="0"/>
        <v>8.508289823298601E-2</v>
      </c>
      <c r="I21" s="45">
        <f t="shared" si="0"/>
        <v>8.320084206128664E-2</v>
      </c>
      <c r="J21" s="45">
        <f t="shared" si="0"/>
        <v>8.4656791352534969E-2</v>
      </c>
      <c r="K21" s="45">
        <f t="shared" si="0"/>
        <v>7.9574302769345101E-2</v>
      </c>
      <c r="L21" s="45">
        <f t="shared" si="0"/>
        <v>8.169784378133832E-2</v>
      </c>
      <c r="M21" s="45">
        <f t="shared" si="0"/>
        <v>8.191256417271485E-2</v>
      </c>
      <c r="N21" s="45">
        <f t="shared" si="0"/>
        <v>9.3117385359259147E-2</v>
      </c>
      <c r="O21" s="45">
        <f t="shared" si="0"/>
        <v>9.5358671969591385E-2</v>
      </c>
      <c r="P21" s="136">
        <f t="shared" si="0"/>
        <v>9.3515150868105121E-2</v>
      </c>
    </row>
    <row r="22" spans="2:16" ht="26.25" customHeight="1">
      <c r="B22" s="167" t="s">
        <v>12</v>
      </c>
      <c r="C22" s="168"/>
      <c r="D22" s="1" t="s">
        <v>1</v>
      </c>
      <c r="E22" s="43">
        <v>1617.4392315941257</v>
      </c>
      <c r="F22" s="43">
        <v>1102.9724407583224</v>
      </c>
      <c r="G22" s="43">
        <v>1620.6530084437143</v>
      </c>
      <c r="H22" s="43">
        <v>1449.1283111307057</v>
      </c>
      <c r="I22" s="43">
        <v>2072.3193334316129</v>
      </c>
      <c r="J22" s="43">
        <v>1452.3771629622431</v>
      </c>
      <c r="K22" s="43">
        <v>1364.5283756748408</v>
      </c>
      <c r="L22" s="43">
        <v>684.19060129951038</v>
      </c>
      <c r="M22" s="43">
        <v>1508.837929205856</v>
      </c>
      <c r="N22" s="43">
        <v>2136.1501156442482</v>
      </c>
      <c r="O22" s="43">
        <v>2132.533072731308</v>
      </c>
      <c r="P22" s="134">
        <v>1544.9669274528023</v>
      </c>
    </row>
    <row r="23" spans="2:16" ht="26.25" customHeight="1">
      <c r="B23" s="167"/>
      <c r="C23" s="168"/>
      <c r="D23" s="2" t="s">
        <v>2</v>
      </c>
      <c r="E23" s="44">
        <v>178.31160238861588</v>
      </c>
      <c r="F23" s="44">
        <v>114.16774452228611</v>
      </c>
      <c r="G23" s="44">
        <v>224.4141764437411</v>
      </c>
      <c r="H23" s="44">
        <v>138.5596247019682</v>
      </c>
      <c r="I23" s="44">
        <v>194.23882893046459</v>
      </c>
      <c r="J23" s="44">
        <v>137.20998209741879</v>
      </c>
      <c r="K23" s="44">
        <v>117.52220487109047</v>
      </c>
      <c r="L23" s="44">
        <v>38.966626187024623</v>
      </c>
      <c r="M23" s="44">
        <v>106.63864279311912</v>
      </c>
      <c r="N23" s="44">
        <v>235.68036028653032</v>
      </c>
      <c r="O23" s="44">
        <v>244.25385738937771</v>
      </c>
      <c r="P23" s="135">
        <v>181.96200755207423</v>
      </c>
    </row>
    <row r="24" spans="2:16" ht="26.25" customHeight="1">
      <c r="B24" s="167"/>
      <c r="C24" s="168"/>
      <c r="D24" s="1" t="s">
        <v>3</v>
      </c>
      <c r="E24" s="45">
        <f>E23/E22</f>
        <v>0.11024315405832863</v>
      </c>
      <c r="F24" s="45">
        <f t="shared" ref="F24:P24" si="1">F23/F22</f>
        <v>0.1035091542666223</v>
      </c>
      <c r="G24" s="45">
        <f t="shared" si="1"/>
        <v>0.13847145272586281</v>
      </c>
      <c r="H24" s="45">
        <f t="shared" si="1"/>
        <v>9.5615842736420514E-2</v>
      </c>
      <c r="I24" s="45">
        <f t="shared" si="1"/>
        <v>9.3730163009587406E-2</v>
      </c>
      <c r="J24" s="45">
        <f t="shared" si="1"/>
        <v>9.4472693179482176E-2</v>
      </c>
      <c r="K24" s="45">
        <f t="shared" si="1"/>
        <v>8.6126611191188099E-2</v>
      </c>
      <c r="L24" s="45">
        <f t="shared" si="1"/>
        <v>5.6952881423705269E-2</v>
      </c>
      <c r="M24" s="45">
        <f t="shared" si="1"/>
        <v>7.0676008820407935E-2</v>
      </c>
      <c r="N24" s="45">
        <f t="shared" si="1"/>
        <v>0.11032949349416427</v>
      </c>
      <c r="O24" s="45">
        <f t="shared" si="1"/>
        <v>0.11453696100316137</v>
      </c>
      <c r="P24" s="136">
        <f t="shared" si="1"/>
        <v>0.11777728333128544</v>
      </c>
    </row>
    <row r="25" spans="2:16" ht="26.25" customHeight="1">
      <c r="B25" s="167" t="s">
        <v>13</v>
      </c>
      <c r="C25" s="168"/>
      <c r="D25" s="1" t="s">
        <v>1</v>
      </c>
      <c r="E25" s="43">
        <v>1066.9596689784721</v>
      </c>
      <c r="F25" s="43">
        <v>700.60581527053898</v>
      </c>
      <c r="G25" s="43">
        <v>1076.3442898998078</v>
      </c>
      <c r="H25" s="43">
        <v>957.18547292840219</v>
      </c>
      <c r="I25" s="43">
        <v>1412.0900752229504</v>
      </c>
      <c r="J25" s="43">
        <v>963.96571690150984</v>
      </c>
      <c r="K25" s="43">
        <v>895.57511800942325</v>
      </c>
      <c r="L25" s="43">
        <v>392.38213826414773</v>
      </c>
      <c r="M25" s="43">
        <v>998.98696302900885</v>
      </c>
      <c r="N25" s="43">
        <v>1454.9566272102129</v>
      </c>
      <c r="O25" s="43">
        <v>1449.9028334456364</v>
      </c>
      <c r="P25" s="134">
        <v>1006.8754083630513</v>
      </c>
    </row>
    <row r="26" spans="2:16" ht="26.25" customHeight="1">
      <c r="B26" s="167"/>
      <c r="C26" s="168"/>
      <c r="D26" s="2" t="s">
        <v>2</v>
      </c>
      <c r="E26" s="44">
        <v>123.03115763199497</v>
      </c>
      <c r="F26" s="44">
        <v>75.723864276723688</v>
      </c>
      <c r="G26" s="44">
        <v>156.72365120075298</v>
      </c>
      <c r="H26" s="44">
        <v>93.959719584912506</v>
      </c>
      <c r="I26" s="44">
        <v>135.05693381634947</v>
      </c>
      <c r="J26" s="44">
        <v>93.383409066540196</v>
      </c>
      <c r="K26" s="44">
        <v>78.851188492194439</v>
      </c>
      <c r="L26" s="44">
        <v>20.396655332035088</v>
      </c>
      <c r="M26" s="44">
        <v>70.433525224134371</v>
      </c>
      <c r="N26" s="44">
        <v>165.28234334980476</v>
      </c>
      <c r="O26" s="44">
        <v>171.23959407686706</v>
      </c>
      <c r="P26" s="135">
        <v>124.1662029491313</v>
      </c>
    </row>
    <row r="27" spans="2:16" ht="26.25" customHeight="1">
      <c r="B27" s="167"/>
      <c r="C27" s="168"/>
      <c r="D27" s="1" t="s">
        <v>3</v>
      </c>
      <c r="E27" s="45">
        <f>E26/E25</f>
        <v>0.11531003580462174</v>
      </c>
      <c r="F27" s="45">
        <f t="shared" ref="F27:P27" si="2">F26/F25</f>
        <v>0.10808340813940134</v>
      </c>
      <c r="G27" s="45">
        <f t="shared" si="2"/>
        <v>0.14560736064790356</v>
      </c>
      <c r="H27" s="45">
        <f t="shared" si="2"/>
        <v>9.8162500625352395E-2</v>
      </c>
      <c r="I27" s="45">
        <f t="shared" si="2"/>
        <v>9.564328521679169E-2</v>
      </c>
      <c r="J27" s="45">
        <f t="shared" si="2"/>
        <v>9.6874201467147564E-2</v>
      </c>
      <c r="K27" s="45">
        <f t="shared" si="2"/>
        <v>8.8045309551984183E-2</v>
      </c>
      <c r="L27" s="45">
        <f t="shared" si="2"/>
        <v>5.1981610126973374E-2</v>
      </c>
      <c r="M27" s="45">
        <f t="shared" si="2"/>
        <v>7.0504949344458168E-2</v>
      </c>
      <c r="N27" s="45">
        <f t="shared" si="2"/>
        <v>0.11359949860960679</v>
      </c>
      <c r="O27" s="45">
        <f t="shared" si="2"/>
        <v>0.11810418610599097</v>
      </c>
      <c r="P27" s="136">
        <f t="shared" si="2"/>
        <v>0.12331833900978582</v>
      </c>
    </row>
    <row r="28" spans="2:16" ht="26.25" customHeight="1">
      <c r="B28" s="164" t="s">
        <v>32</v>
      </c>
      <c r="C28" s="165"/>
      <c r="D28" s="166"/>
      <c r="E28" s="5" t="s">
        <v>33</v>
      </c>
      <c r="F28" s="5" t="s">
        <v>34</v>
      </c>
      <c r="G28" s="5" t="s">
        <v>35</v>
      </c>
      <c r="H28" s="5"/>
      <c r="I28" s="5" t="s">
        <v>36</v>
      </c>
      <c r="J28" s="5" t="s">
        <v>37</v>
      </c>
      <c r="K28" s="5" t="s">
        <v>38</v>
      </c>
      <c r="L28" s="5" t="s">
        <v>39</v>
      </c>
      <c r="M28" s="5" t="s">
        <v>40</v>
      </c>
      <c r="N28" s="5" t="s">
        <v>136</v>
      </c>
      <c r="O28" s="5" t="s">
        <v>41</v>
      </c>
      <c r="P28" s="137" t="s">
        <v>42</v>
      </c>
    </row>
    <row r="29" spans="2:16" ht="26.25" customHeight="1">
      <c r="B29" s="164" t="s">
        <v>43</v>
      </c>
      <c r="C29" s="165"/>
      <c r="D29" s="166"/>
      <c r="E29" s="36" t="s">
        <v>44</v>
      </c>
      <c r="F29" s="36" t="s">
        <v>45</v>
      </c>
      <c r="G29" s="36" t="s">
        <v>139</v>
      </c>
      <c r="H29" s="36" t="s">
        <v>140</v>
      </c>
      <c r="I29" s="36" t="s">
        <v>47</v>
      </c>
      <c r="J29" s="36" t="s">
        <v>138</v>
      </c>
      <c r="K29" s="5"/>
      <c r="L29" s="5"/>
      <c r="M29" s="36" t="s">
        <v>48</v>
      </c>
      <c r="N29" s="5"/>
      <c r="O29" s="36" t="s">
        <v>137</v>
      </c>
      <c r="P29" s="137"/>
    </row>
    <row r="30" spans="2:16" ht="31.2">
      <c r="B30" s="164" t="s">
        <v>146</v>
      </c>
      <c r="C30" s="165"/>
      <c r="D30" s="166"/>
      <c r="E30" s="5" t="s">
        <v>49</v>
      </c>
      <c r="F30" s="5" t="s">
        <v>50</v>
      </c>
      <c r="G30" s="5" t="s">
        <v>51</v>
      </c>
      <c r="H30" s="5" t="s">
        <v>49</v>
      </c>
      <c r="I30" s="5" t="s">
        <v>52</v>
      </c>
      <c r="J30" s="5" t="s">
        <v>53</v>
      </c>
      <c r="K30" s="5" t="s">
        <v>54</v>
      </c>
      <c r="L30" s="5" t="s">
        <v>55</v>
      </c>
      <c r="M30" s="5" t="s">
        <v>56</v>
      </c>
      <c r="N30" s="5" t="s">
        <v>56</v>
      </c>
      <c r="O30" s="5" t="s">
        <v>57</v>
      </c>
      <c r="P30" s="137" t="s">
        <v>58</v>
      </c>
    </row>
    <row r="31" spans="2:16" ht="27.6">
      <c r="B31" s="164" t="s">
        <v>145</v>
      </c>
      <c r="C31" s="165"/>
      <c r="D31" s="166"/>
      <c r="E31" s="37" t="s">
        <v>58</v>
      </c>
      <c r="F31" s="37" t="s">
        <v>59</v>
      </c>
      <c r="G31" s="37" t="s">
        <v>59</v>
      </c>
      <c r="H31" s="37" t="s">
        <v>60</v>
      </c>
      <c r="I31" s="37" t="s">
        <v>52</v>
      </c>
      <c r="J31" s="37" t="s">
        <v>61</v>
      </c>
      <c r="K31" s="37" t="s">
        <v>62</v>
      </c>
      <c r="L31" s="37" t="s">
        <v>54</v>
      </c>
      <c r="M31" s="37" t="s">
        <v>63</v>
      </c>
      <c r="N31" s="37" t="s">
        <v>64</v>
      </c>
      <c r="O31" s="37" t="s">
        <v>64</v>
      </c>
      <c r="P31" s="138" t="s">
        <v>59</v>
      </c>
    </row>
    <row r="32" spans="2:16" ht="26.25" customHeight="1">
      <c r="B32" s="167" t="s">
        <v>65</v>
      </c>
      <c r="C32" s="168"/>
      <c r="D32" s="168"/>
      <c r="E32" s="38" t="str">
        <f t="shared" ref="E32:P32" si="3">INDEX($D$135:$D$173,MATCH(E175,E$135:E$173,0))</f>
        <v>몬티니</v>
      </c>
      <c r="F32" s="39" t="str">
        <f t="shared" si="3"/>
        <v>몬티니</v>
      </c>
      <c r="G32" s="40" t="str">
        <f t="shared" si="3"/>
        <v>모스코나</v>
      </c>
      <c r="H32" s="39" t="str">
        <f t="shared" si="3"/>
        <v>몬티니</v>
      </c>
      <c r="I32" s="38" t="str">
        <f t="shared" si="3"/>
        <v>애니바디</v>
      </c>
      <c r="J32" s="40" t="str">
        <f t="shared" si="3"/>
        <v>애니바디</v>
      </c>
      <c r="K32" s="39" t="str">
        <f t="shared" si="3"/>
        <v>몬티니</v>
      </c>
      <c r="L32" s="39" t="str">
        <f t="shared" si="3"/>
        <v>몬티니</v>
      </c>
      <c r="M32" s="39" t="str">
        <f t="shared" si="3"/>
        <v>몬티니</v>
      </c>
      <c r="N32" s="38" t="str">
        <f t="shared" si="3"/>
        <v>애니바디</v>
      </c>
      <c r="O32" s="38" t="str">
        <f t="shared" si="3"/>
        <v>애니바디</v>
      </c>
      <c r="P32" s="95" t="str">
        <f t="shared" si="3"/>
        <v>애니바디</v>
      </c>
    </row>
    <row r="33" spans="2:16" ht="26.25" customHeight="1">
      <c r="B33" s="167"/>
      <c r="C33" s="168"/>
      <c r="D33" s="168"/>
      <c r="E33" s="40" t="str">
        <f t="shared" ref="E33:P33" si="4">INDEX($D$135:$D$173,MATCH(E176,E$135:E$173,0))</f>
        <v>아나카프리</v>
      </c>
      <c r="F33" s="40" t="str">
        <f t="shared" si="4"/>
        <v>후라밍고</v>
      </c>
      <c r="G33" s="39" t="str">
        <f t="shared" si="4"/>
        <v>몬티니</v>
      </c>
      <c r="H33" s="40" t="str">
        <f t="shared" si="4"/>
        <v>모스코나</v>
      </c>
      <c r="I33" s="40" t="str">
        <f t="shared" si="4"/>
        <v>몬티니</v>
      </c>
      <c r="J33" s="40" t="str">
        <f t="shared" si="4"/>
        <v>오스본</v>
      </c>
      <c r="K33" s="40" t="str">
        <f t="shared" si="4"/>
        <v>애니바디</v>
      </c>
      <c r="L33" s="40" t="str">
        <f t="shared" si="4"/>
        <v>에블린</v>
      </c>
      <c r="M33" s="38" t="str">
        <f t="shared" si="4"/>
        <v>애니바디</v>
      </c>
      <c r="N33" s="38" t="str">
        <f t="shared" si="4"/>
        <v>오스본</v>
      </c>
      <c r="O33" s="40" t="str">
        <f t="shared" si="4"/>
        <v>후라밍고</v>
      </c>
      <c r="P33" s="93" t="str">
        <f t="shared" si="4"/>
        <v>후라밍고</v>
      </c>
    </row>
    <row r="34" spans="2:16" ht="26.25" customHeight="1">
      <c r="B34" s="167"/>
      <c r="C34" s="168"/>
      <c r="D34" s="168"/>
      <c r="E34" s="40" t="str">
        <f t="shared" ref="E34:P34" si="5">INDEX($D$135:$D$173,MATCH(E177,E$135:E$173,0))</f>
        <v>후라밍고</v>
      </c>
      <c r="F34" s="38" t="str">
        <f t="shared" si="5"/>
        <v>에블린</v>
      </c>
      <c r="G34" s="40" t="str">
        <f t="shared" si="5"/>
        <v>후라밍고</v>
      </c>
      <c r="H34" s="40" t="str">
        <f t="shared" si="5"/>
        <v>애니바디</v>
      </c>
      <c r="I34" s="38" t="str">
        <f t="shared" si="5"/>
        <v>오스본</v>
      </c>
      <c r="J34" s="38" t="str">
        <f t="shared" si="5"/>
        <v>로짜</v>
      </c>
      <c r="K34" s="40" t="str">
        <f t="shared" si="5"/>
        <v>에블린</v>
      </c>
      <c r="L34" s="38" t="str">
        <f t="shared" si="5"/>
        <v>후라밍고</v>
      </c>
      <c r="M34" s="40" t="str">
        <f t="shared" si="5"/>
        <v>후라밍고</v>
      </c>
      <c r="N34" s="40" t="str">
        <f t="shared" si="5"/>
        <v>카라</v>
      </c>
      <c r="O34" s="38" t="str">
        <f t="shared" si="5"/>
        <v>에블린</v>
      </c>
      <c r="P34" s="95" t="str">
        <f t="shared" si="5"/>
        <v>BCBG</v>
      </c>
    </row>
    <row r="35" spans="2:16" ht="26.25" customHeight="1">
      <c r="B35" s="167"/>
      <c r="C35" s="168"/>
      <c r="D35" s="168"/>
      <c r="E35" s="38" t="str">
        <f t="shared" ref="E35:P35" si="6">INDEX($D$135:$D$173,MATCH(E178,E$135:E$173,0))</f>
        <v>린</v>
      </c>
      <c r="F35" s="40" t="str">
        <f t="shared" si="6"/>
        <v>린</v>
      </c>
      <c r="G35" s="38" t="str">
        <f t="shared" si="6"/>
        <v>에블린</v>
      </c>
      <c r="H35" s="40" t="str">
        <f t="shared" si="6"/>
        <v>로짜</v>
      </c>
      <c r="I35" s="38" t="str">
        <f t="shared" si="6"/>
        <v>카라</v>
      </c>
      <c r="J35" s="38" t="str">
        <f t="shared" si="6"/>
        <v>모스코나</v>
      </c>
      <c r="K35" s="40" t="str">
        <f t="shared" si="6"/>
        <v>후라밍고</v>
      </c>
      <c r="L35" s="40" t="str">
        <f t="shared" si="6"/>
        <v>트라이엄프</v>
      </c>
      <c r="M35" s="38" t="str">
        <f t="shared" si="6"/>
        <v>에블린</v>
      </c>
      <c r="N35" s="38" t="str">
        <f t="shared" si="6"/>
        <v>에블린</v>
      </c>
      <c r="O35" s="40" t="str">
        <f t="shared" si="6"/>
        <v>BCBG</v>
      </c>
      <c r="P35" s="95" t="str">
        <f t="shared" si="6"/>
        <v>에블린</v>
      </c>
    </row>
    <row r="36" spans="2:16" ht="26.25" customHeight="1">
      <c r="B36" s="167"/>
      <c r="C36" s="168"/>
      <c r="D36" s="168"/>
      <c r="E36" s="40" t="str">
        <f t="shared" ref="E36:P36" si="7">INDEX($D$135:$D$173,MATCH(E179,E$135:E$173,0))</f>
        <v>쉬즈미스</v>
      </c>
      <c r="F36" s="40" t="str">
        <f t="shared" si="7"/>
        <v>피에르가르뎅</v>
      </c>
      <c r="G36" s="40" t="str">
        <f t="shared" si="7"/>
        <v>쉬즈미스</v>
      </c>
      <c r="H36" s="40" t="str">
        <f t="shared" si="7"/>
        <v>후라밍고</v>
      </c>
      <c r="I36" s="38" t="str">
        <f t="shared" si="7"/>
        <v>에블린</v>
      </c>
      <c r="J36" s="39" t="str">
        <f t="shared" si="7"/>
        <v>몬티니</v>
      </c>
      <c r="K36" s="40" t="str">
        <f t="shared" si="7"/>
        <v>트라이엄프</v>
      </c>
      <c r="L36" s="38" t="str">
        <f t="shared" si="7"/>
        <v>캐리스노트</v>
      </c>
      <c r="M36" s="40" t="str">
        <f t="shared" si="7"/>
        <v>BCBG</v>
      </c>
      <c r="N36" s="40" t="str">
        <f t="shared" si="7"/>
        <v>후라밍고</v>
      </c>
      <c r="O36" s="40" t="str">
        <f t="shared" si="7"/>
        <v>오스본</v>
      </c>
      <c r="P36" s="93" t="str">
        <f t="shared" si="7"/>
        <v>레노마레이디</v>
      </c>
    </row>
    <row r="37" spans="2:16" ht="26.25" customHeight="1">
      <c r="B37" s="167"/>
      <c r="C37" s="168"/>
      <c r="D37" s="168"/>
      <c r="E37" s="40" t="str">
        <f t="shared" ref="E37:P37" si="8">INDEX($D$135:$D$173,MATCH(E180,E$135:E$173,0))</f>
        <v>AK앤클라인</v>
      </c>
      <c r="F37" s="40" t="str">
        <f t="shared" si="8"/>
        <v>AK앤클라인</v>
      </c>
      <c r="G37" s="38" t="str">
        <f t="shared" si="8"/>
        <v>애니바디</v>
      </c>
      <c r="H37" s="40" t="str">
        <f t="shared" si="8"/>
        <v>캐리스노트</v>
      </c>
      <c r="I37" s="41" t="str">
        <f t="shared" si="8"/>
        <v>로짜</v>
      </c>
      <c r="J37" s="40" t="str">
        <f t="shared" si="8"/>
        <v>에블린</v>
      </c>
      <c r="K37" s="40" t="str">
        <f t="shared" si="8"/>
        <v>모스코나</v>
      </c>
      <c r="L37" s="40" t="str">
        <f t="shared" si="8"/>
        <v>헌트이너웨어</v>
      </c>
      <c r="M37" s="40" t="str">
        <f t="shared" si="8"/>
        <v>모스코나</v>
      </c>
      <c r="N37" s="40" t="str">
        <f t="shared" si="8"/>
        <v>BCBG</v>
      </c>
      <c r="O37" s="38" t="str">
        <f t="shared" si="8"/>
        <v>비비안</v>
      </c>
      <c r="P37" s="93" t="str">
        <f t="shared" si="8"/>
        <v>피에르가르뎅</v>
      </c>
    </row>
    <row r="38" spans="2:16" ht="26.25" customHeight="1">
      <c r="B38" s="167"/>
      <c r="C38" s="168"/>
      <c r="D38" s="168"/>
      <c r="E38" s="40" t="str">
        <f t="shared" ref="E38:P38" si="9">INDEX($D$135:$D$173,MATCH(E181,E$135:E$173,0))</f>
        <v>피에르가르뎅</v>
      </c>
      <c r="F38" s="40" t="str">
        <f t="shared" si="9"/>
        <v>안지크</v>
      </c>
      <c r="G38" s="40" t="str">
        <f t="shared" si="9"/>
        <v>리안뉴욕</v>
      </c>
      <c r="H38" s="38" t="str">
        <f t="shared" si="9"/>
        <v>데코</v>
      </c>
      <c r="I38" s="38" t="str">
        <f t="shared" si="9"/>
        <v>후라밍고</v>
      </c>
      <c r="J38" s="41" t="str">
        <f t="shared" si="9"/>
        <v>루엣</v>
      </c>
      <c r="K38" s="40" t="str">
        <f t="shared" si="9"/>
        <v>비비안</v>
      </c>
      <c r="L38" s="40" t="str">
        <f t="shared" si="9"/>
        <v>크로커다일레이디</v>
      </c>
      <c r="M38" s="38" t="str">
        <f t="shared" si="9"/>
        <v>데코</v>
      </c>
      <c r="N38" s="40" t="str">
        <f t="shared" si="9"/>
        <v>피에르가르뎅</v>
      </c>
      <c r="O38" s="39" t="str">
        <f t="shared" si="9"/>
        <v>AK앤클라인</v>
      </c>
      <c r="P38" s="93" t="str">
        <f t="shared" si="9"/>
        <v>캐리스노트</v>
      </c>
    </row>
    <row r="39" spans="2:16" ht="26.25" customHeight="1">
      <c r="B39" s="167"/>
      <c r="C39" s="168"/>
      <c r="D39" s="168"/>
      <c r="E39" s="40" t="str">
        <f t="shared" ref="E39:P39" si="10">INDEX($D$135:$D$173,MATCH(E182,E$135:E$173,0))</f>
        <v>데코</v>
      </c>
      <c r="F39" s="41" t="str">
        <f t="shared" si="10"/>
        <v>데코</v>
      </c>
      <c r="G39" s="39" t="str">
        <f t="shared" si="10"/>
        <v>AK앤클라인</v>
      </c>
      <c r="H39" s="39" t="str">
        <f t="shared" si="10"/>
        <v>AK앤클라인</v>
      </c>
      <c r="I39" s="40" t="str">
        <f t="shared" si="10"/>
        <v>타마라</v>
      </c>
      <c r="J39" s="38" t="str">
        <f t="shared" si="10"/>
        <v>후라밍고</v>
      </c>
      <c r="K39" s="41" t="str">
        <f t="shared" si="10"/>
        <v>BCBG</v>
      </c>
      <c r="L39" s="41" t="str">
        <f t="shared" si="10"/>
        <v>BCBG</v>
      </c>
      <c r="M39" s="40" t="str">
        <f t="shared" si="10"/>
        <v>쉬즈미스</v>
      </c>
      <c r="N39" s="40" t="str">
        <f t="shared" si="10"/>
        <v>데코</v>
      </c>
      <c r="O39" s="40" t="str">
        <f t="shared" si="10"/>
        <v>쉬즈미스</v>
      </c>
      <c r="P39" s="93" t="str">
        <f t="shared" si="10"/>
        <v>쉬즈미스</v>
      </c>
    </row>
    <row r="40" spans="2:16" ht="26.25" customHeight="1">
      <c r="B40" s="167"/>
      <c r="C40" s="168"/>
      <c r="D40" s="168"/>
      <c r="E40" s="41" t="str">
        <f t="shared" ref="E40:P40" si="11">INDEX($D$135:$D$173,MATCH(E183,E$135:E$173,0))</f>
        <v>BCBG</v>
      </c>
      <c r="F40" s="40" t="str">
        <f t="shared" si="11"/>
        <v>쉬즈미스</v>
      </c>
      <c r="G40" s="38" t="str">
        <f t="shared" si="11"/>
        <v>데코</v>
      </c>
      <c r="H40" s="40" t="str">
        <f t="shared" si="11"/>
        <v>헌트이너웨어</v>
      </c>
      <c r="I40" s="38" t="str">
        <f t="shared" si="11"/>
        <v>모스코나</v>
      </c>
      <c r="J40" s="40" t="str">
        <f t="shared" si="11"/>
        <v>트라이엄프</v>
      </c>
      <c r="K40" s="39" t="str">
        <f t="shared" si="11"/>
        <v>AK앤클라인</v>
      </c>
      <c r="L40" s="40" t="str">
        <f t="shared" si="11"/>
        <v>애니바디</v>
      </c>
      <c r="M40" s="39" t="str">
        <f t="shared" si="11"/>
        <v>AK앤클라인</v>
      </c>
      <c r="N40" s="40" t="str">
        <f t="shared" si="11"/>
        <v>안지크</v>
      </c>
      <c r="O40" s="40" t="str">
        <f t="shared" si="11"/>
        <v>안지크</v>
      </c>
      <c r="P40" s="139" t="str">
        <f t="shared" si="11"/>
        <v>데코</v>
      </c>
    </row>
    <row r="41" spans="2:16" ht="26.25" customHeight="1">
      <c r="B41" s="167"/>
      <c r="C41" s="168"/>
      <c r="D41" s="168"/>
      <c r="E41" s="41" t="str">
        <f>INDEX($D$135:$D$173,MATCH(E184,E$135:E$173,0))</f>
        <v>카라</v>
      </c>
      <c r="F41" s="40" t="str">
        <f>INDEX($D$135:$D$173,MATCH(F184,F$135:F$173,0))</f>
        <v>아나카프리</v>
      </c>
      <c r="G41" s="40" t="str">
        <f>INDEX($D$135:$D$173,MATCH(G184,G$135:G$173,0))</f>
        <v>피에르가르뎅</v>
      </c>
      <c r="H41" s="40" t="str">
        <f>INDEX($D$135:$D$173,MATCH(H184,H$135:H$173,0))</f>
        <v>피에르가르뎅</v>
      </c>
      <c r="I41" s="40" t="s">
        <v>66</v>
      </c>
      <c r="J41" s="38" t="str">
        <f t="shared" ref="J41:P41" si="12">INDEX($D$135:$D$173,MATCH(J184,J$135:J$173,0))</f>
        <v>쉬즈미스</v>
      </c>
      <c r="K41" s="40" t="str">
        <f t="shared" si="12"/>
        <v>헌트이너웨어</v>
      </c>
      <c r="L41" s="39" t="str">
        <f t="shared" si="12"/>
        <v>AK앤클라인</v>
      </c>
      <c r="M41" s="38" t="str">
        <f t="shared" si="12"/>
        <v>크로커다일레이디</v>
      </c>
      <c r="N41" s="41" t="str">
        <f t="shared" si="12"/>
        <v>로짜</v>
      </c>
      <c r="O41" s="40" t="str">
        <f t="shared" si="12"/>
        <v>데코</v>
      </c>
      <c r="P41" s="95" t="str">
        <f t="shared" si="12"/>
        <v>린</v>
      </c>
    </row>
    <row r="42" spans="2:16" ht="26.25" customHeight="1">
      <c r="B42" s="167" t="s">
        <v>67</v>
      </c>
      <c r="C42" s="168"/>
      <c r="D42" s="168"/>
      <c r="E42" s="7">
        <v>6</v>
      </c>
      <c r="F42" s="7">
        <v>7</v>
      </c>
      <c r="G42" s="7">
        <v>5</v>
      </c>
      <c r="H42" s="7">
        <v>7</v>
      </c>
      <c r="I42" s="7">
        <v>3</v>
      </c>
      <c r="J42" s="7">
        <v>4</v>
      </c>
      <c r="K42" s="7">
        <v>7</v>
      </c>
      <c r="L42" s="7">
        <v>5</v>
      </c>
      <c r="M42" s="7">
        <v>4</v>
      </c>
      <c r="N42" s="7">
        <v>6</v>
      </c>
      <c r="O42" s="7">
        <v>6</v>
      </c>
      <c r="P42" s="140">
        <v>5</v>
      </c>
    </row>
    <row r="43" spans="2:16" ht="26.25" customHeight="1">
      <c r="B43" s="167" t="s">
        <v>68</v>
      </c>
      <c r="C43" s="168"/>
      <c r="D43" s="168"/>
      <c r="E43" s="8">
        <v>8</v>
      </c>
      <c r="F43" s="8">
        <v>8</v>
      </c>
      <c r="G43" s="8">
        <v>8</v>
      </c>
      <c r="H43" s="8">
        <v>8</v>
      </c>
      <c r="I43" s="8">
        <v>9</v>
      </c>
      <c r="J43" s="8">
        <v>8</v>
      </c>
      <c r="K43" s="8">
        <v>7</v>
      </c>
      <c r="L43" s="8">
        <v>8</v>
      </c>
      <c r="M43" s="8">
        <v>8</v>
      </c>
      <c r="N43" s="8">
        <v>9</v>
      </c>
      <c r="O43" s="8">
        <v>9</v>
      </c>
      <c r="P43" s="141">
        <v>9</v>
      </c>
    </row>
    <row r="44" spans="2:16" ht="26.25" customHeight="1" thickBot="1">
      <c r="B44" s="169" t="s">
        <v>69</v>
      </c>
      <c r="C44" s="170"/>
      <c r="D44" s="170"/>
      <c r="E44" s="171" t="s">
        <v>141</v>
      </c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3"/>
    </row>
    <row r="45" spans="2:16" ht="26.25" customHeight="1">
      <c r="B45" s="9"/>
      <c r="C45" s="9"/>
      <c r="D45" s="9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</row>
    <row r="46" spans="2:16" ht="26.25" hidden="1" customHeight="1">
      <c r="B46" s="9"/>
      <c r="C46" s="9"/>
      <c r="D46" s="9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</row>
    <row r="47" spans="2:16" ht="26.25" hidden="1" customHeight="1">
      <c r="B47" s="9"/>
      <c r="C47" s="9"/>
      <c r="D47" s="10"/>
      <c r="E47" s="11">
        <f t="shared" ref="E47:P47" si="13">SUM(E50:E88)/1000</f>
        <v>1299.0893769999998</v>
      </c>
      <c r="F47" s="11">
        <f t="shared" si="13"/>
        <v>1237.8699929999998</v>
      </c>
      <c r="G47" s="11">
        <f t="shared" si="13"/>
        <v>1586.7730969999998</v>
      </c>
      <c r="H47" s="11">
        <f t="shared" si="13"/>
        <v>1239.0960719999998</v>
      </c>
      <c r="I47" s="11">
        <f t="shared" si="13"/>
        <v>1430.528485</v>
      </c>
      <c r="J47" s="11">
        <f t="shared" si="13"/>
        <v>1176.4759889999996</v>
      </c>
      <c r="K47" s="11">
        <f t="shared" si="13"/>
        <v>1147.585341</v>
      </c>
      <c r="L47" s="11">
        <f t="shared" si="13"/>
        <v>1083.1130989999999</v>
      </c>
      <c r="M47" s="11">
        <f t="shared" si="13"/>
        <v>1285.4942620000002</v>
      </c>
      <c r="N47" s="11">
        <f t="shared" si="13"/>
        <v>1529.9116140000003</v>
      </c>
      <c r="O47" s="11">
        <f t="shared" si="13"/>
        <v>1964.1639579999999</v>
      </c>
      <c r="P47" s="11">
        <f t="shared" si="13"/>
        <v>1803.9606450000006</v>
      </c>
    </row>
    <row r="48" spans="2:16" ht="19.2" hidden="1">
      <c r="B48" s="176" t="s">
        <v>70</v>
      </c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8"/>
    </row>
    <row r="49" spans="2:16" ht="19.2" hidden="1">
      <c r="B49" s="174" t="s">
        <v>71</v>
      </c>
      <c r="C49" s="175"/>
      <c r="D49" s="13" t="s">
        <v>72</v>
      </c>
      <c r="E49" s="14" t="s">
        <v>143</v>
      </c>
      <c r="F49" s="14" t="s">
        <v>144</v>
      </c>
      <c r="G49" s="14" t="s">
        <v>22</v>
      </c>
      <c r="H49" s="14" t="s">
        <v>23</v>
      </c>
      <c r="I49" s="14" t="s">
        <v>24</v>
      </c>
      <c r="J49" s="14" t="s">
        <v>25</v>
      </c>
      <c r="K49" s="14" t="s">
        <v>26</v>
      </c>
      <c r="L49" s="14" t="s">
        <v>27</v>
      </c>
      <c r="M49" s="14" t="s">
        <v>28</v>
      </c>
      <c r="N49" s="14" t="s">
        <v>29</v>
      </c>
      <c r="O49" s="14" t="s">
        <v>30</v>
      </c>
      <c r="P49" s="14" t="s">
        <v>31</v>
      </c>
    </row>
    <row r="50" spans="2:16" ht="19.2" hidden="1">
      <c r="B50" s="144" t="s">
        <v>73</v>
      </c>
      <c r="C50" s="145"/>
      <c r="D50" s="16" t="s">
        <v>74</v>
      </c>
      <c r="E50" s="17">
        <v>80415.399999999994</v>
      </c>
      <c r="F50" s="17">
        <v>60878.400000000001</v>
      </c>
      <c r="G50" s="17">
        <v>104103.6</v>
      </c>
      <c r="H50" s="17">
        <v>47781.4</v>
      </c>
      <c r="I50" s="17">
        <v>73308.2</v>
      </c>
      <c r="J50" s="17">
        <v>76447.394</v>
      </c>
      <c r="K50" s="17">
        <v>55101.201000000001</v>
      </c>
      <c r="L50" s="17">
        <v>45528.4</v>
      </c>
      <c r="M50" s="17">
        <v>70107.8</v>
      </c>
      <c r="N50" s="17">
        <v>61975</v>
      </c>
      <c r="O50" s="17">
        <v>110810.8</v>
      </c>
      <c r="P50" s="17">
        <v>92094.3</v>
      </c>
    </row>
    <row r="51" spans="2:16" ht="19.2" hidden="1">
      <c r="B51" s="146"/>
      <c r="C51" s="147"/>
      <c r="D51" s="16" t="s">
        <v>75</v>
      </c>
      <c r="E51" s="17">
        <v>50045.17</v>
      </c>
      <c r="F51" s="17">
        <v>78620.718999999997</v>
      </c>
      <c r="G51" s="17">
        <v>72174</v>
      </c>
      <c r="H51" s="17">
        <v>54375.1</v>
      </c>
      <c r="I51" s="17">
        <v>58922.6</v>
      </c>
      <c r="J51" s="17">
        <v>44644.904999999999</v>
      </c>
      <c r="K51" s="17">
        <v>53209.557999999997</v>
      </c>
      <c r="L51" s="17">
        <v>63327.8</v>
      </c>
      <c r="M51" s="17">
        <v>90070.399999999994</v>
      </c>
      <c r="N51" s="17">
        <v>61266.6</v>
      </c>
      <c r="O51" s="17">
        <v>115047.4</v>
      </c>
      <c r="P51" s="17">
        <v>117666.5</v>
      </c>
    </row>
    <row r="52" spans="2:16" ht="19.2" hidden="1">
      <c r="B52" s="146"/>
      <c r="C52" s="147"/>
      <c r="D52" s="16" t="s">
        <v>76</v>
      </c>
      <c r="E52" s="17">
        <v>42913</v>
      </c>
      <c r="F52" s="17">
        <v>47801.2</v>
      </c>
      <c r="G52" s="17">
        <v>65561.399999999994</v>
      </c>
      <c r="H52" s="17">
        <v>32246.400000000001</v>
      </c>
      <c r="I52" s="17">
        <v>44723.8</v>
      </c>
      <c r="J52" s="17">
        <v>40066.642999999996</v>
      </c>
      <c r="K52" s="17">
        <v>30594</v>
      </c>
      <c r="L52" s="17">
        <v>30110.76</v>
      </c>
      <c r="M52" s="17">
        <v>47367.6</v>
      </c>
      <c r="N52" s="17">
        <v>67501.600000000006</v>
      </c>
      <c r="O52" s="17">
        <v>90226</v>
      </c>
      <c r="P52" s="17">
        <v>98367</v>
      </c>
    </row>
    <row r="53" spans="2:16" ht="19.2" hidden="1">
      <c r="B53" s="146"/>
      <c r="C53" s="147"/>
      <c r="D53" s="16" t="s">
        <v>77</v>
      </c>
      <c r="E53" s="17">
        <v>36394.400000000001</v>
      </c>
      <c r="F53" s="17">
        <v>41383.699999999997</v>
      </c>
      <c r="G53" s="17">
        <v>41844.699999999997</v>
      </c>
      <c r="H53" s="17">
        <v>31437.4</v>
      </c>
      <c r="I53" s="17">
        <v>31952.1</v>
      </c>
      <c r="J53" s="17">
        <v>26607.1</v>
      </c>
      <c r="K53" s="17">
        <v>27152</v>
      </c>
      <c r="L53" s="17">
        <v>25942</v>
      </c>
      <c r="M53" s="17">
        <v>28064.9</v>
      </c>
      <c r="N53" s="17">
        <v>46286.8</v>
      </c>
      <c r="O53" s="17">
        <v>46615.6</v>
      </c>
      <c r="P53" s="17">
        <v>48587.1</v>
      </c>
    </row>
    <row r="54" spans="2:16" ht="19.2" hidden="1">
      <c r="B54" s="146"/>
      <c r="C54" s="147"/>
      <c r="D54" s="16" t="s">
        <v>78</v>
      </c>
      <c r="E54" s="17">
        <v>30081.82</v>
      </c>
      <c r="F54" s="17">
        <v>36297.31</v>
      </c>
      <c r="G54" s="17">
        <v>38272.5</v>
      </c>
      <c r="H54" s="17">
        <v>26860</v>
      </c>
      <c r="I54" s="17">
        <v>31139.200000000001</v>
      </c>
      <c r="J54" s="17">
        <v>33950.610999999997</v>
      </c>
      <c r="K54" s="17">
        <v>31698.75</v>
      </c>
      <c r="L54" s="17">
        <v>24308.850999999999</v>
      </c>
      <c r="M54" s="17">
        <v>24761.45</v>
      </c>
      <c r="N54" s="17">
        <v>45406.78</v>
      </c>
      <c r="O54" s="17">
        <v>58139.05</v>
      </c>
      <c r="P54" s="17">
        <v>44188.4</v>
      </c>
    </row>
    <row r="55" spans="2:16" ht="19.2" hidden="1">
      <c r="B55" s="146"/>
      <c r="C55" s="147"/>
      <c r="D55" s="16" t="s">
        <v>79</v>
      </c>
      <c r="E55" s="17">
        <v>28754.3</v>
      </c>
      <c r="F55" s="17">
        <v>26289.599999999999</v>
      </c>
      <c r="G55" s="17">
        <v>30563.7</v>
      </c>
      <c r="H55" s="17">
        <v>50009</v>
      </c>
      <c r="I55" s="17">
        <v>33215.199000000001</v>
      </c>
      <c r="J55" s="17">
        <v>38124.995000000003</v>
      </c>
      <c r="K55" s="17">
        <v>23988.3</v>
      </c>
      <c r="L55" s="17">
        <v>46198.873</v>
      </c>
      <c r="M55" s="17">
        <v>37885.387000000002</v>
      </c>
      <c r="N55" s="17">
        <v>38358.317999999999</v>
      </c>
      <c r="O55" s="17">
        <v>58380.108</v>
      </c>
      <c r="P55" s="17">
        <v>54583</v>
      </c>
    </row>
    <row r="56" spans="2:16" ht="19.2" hidden="1">
      <c r="B56" s="154"/>
      <c r="C56" s="155"/>
      <c r="D56" s="15" t="s">
        <v>80</v>
      </c>
      <c r="E56" s="17">
        <v>19228.7</v>
      </c>
      <c r="F56" s="17">
        <v>20005</v>
      </c>
      <c r="G56" s="17">
        <v>58287.839999999997</v>
      </c>
      <c r="H56" s="17">
        <v>42807.349000000002</v>
      </c>
      <c r="I56" s="17">
        <v>42652.444000000003</v>
      </c>
      <c r="J56" s="17">
        <v>37640.063999999998</v>
      </c>
      <c r="K56" s="17">
        <v>38321.343000000001</v>
      </c>
      <c r="L56" s="17">
        <v>20717.650000000001</v>
      </c>
      <c r="M56" s="17">
        <v>20439.580000000002</v>
      </c>
      <c r="N56" s="17">
        <v>48010.16</v>
      </c>
      <c r="O56" s="17">
        <v>46481.919999999998</v>
      </c>
      <c r="P56" s="17">
        <v>33573.1</v>
      </c>
    </row>
    <row r="57" spans="2:16" ht="19.2" hidden="1">
      <c r="B57" s="156" t="s">
        <v>81</v>
      </c>
      <c r="C57" s="157"/>
      <c r="D57" s="18" t="s">
        <v>82</v>
      </c>
      <c r="E57" s="17">
        <v>96366.48</v>
      </c>
      <c r="F57" s="17">
        <v>85761.600000000006</v>
      </c>
      <c r="G57" s="17">
        <v>116745.7</v>
      </c>
      <c r="H57" s="17">
        <v>87035.6</v>
      </c>
      <c r="I57" s="17">
        <v>100566.05</v>
      </c>
      <c r="J57" s="17">
        <v>85413.524999999994</v>
      </c>
      <c r="K57" s="17">
        <v>60366.302000000003</v>
      </c>
      <c r="L57" s="17">
        <v>64071.4</v>
      </c>
      <c r="M57" s="17">
        <v>97177.58</v>
      </c>
      <c r="N57" s="17">
        <v>132327.93</v>
      </c>
      <c r="O57" s="17">
        <v>147194.04999999999</v>
      </c>
      <c r="P57" s="17">
        <v>125927.5</v>
      </c>
    </row>
    <row r="58" spans="2:16" ht="19.2" hidden="1">
      <c r="B58" s="158"/>
      <c r="C58" s="159"/>
      <c r="D58" s="18" t="s">
        <v>83</v>
      </c>
      <c r="E58" s="17">
        <v>65080.9</v>
      </c>
      <c r="F58" s="17">
        <v>51008</v>
      </c>
      <c r="G58" s="17">
        <v>66749.850000000006</v>
      </c>
      <c r="H58" s="17">
        <v>46665.803999999996</v>
      </c>
      <c r="I58" s="17">
        <v>35054.550000000003</v>
      </c>
      <c r="J58" s="17">
        <v>26469.8</v>
      </c>
      <c r="K58" s="17">
        <v>29289.985000000001</v>
      </c>
      <c r="L58" s="17">
        <v>26552.505000000001</v>
      </c>
      <c r="M58" s="17">
        <v>32579.78</v>
      </c>
      <c r="N58" s="17">
        <v>53932.4</v>
      </c>
      <c r="O58" s="17">
        <v>58249.1</v>
      </c>
      <c r="P58" s="17">
        <v>63531.6</v>
      </c>
    </row>
    <row r="59" spans="2:16" ht="19.2" hidden="1">
      <c r="B59" s="158"/>
      <c r="C59" s="159"/>
      <c r="D59" s="18" t="s">
        <v>84</v>
      </c>
      <c r="E59" s="17">
        <v>50217</v>
      </c>
      <c r="F59" s="17">
        <v>54092</v>
      </c>
      <c r="G59" s="17">
        <v>36747</v>
      </c>
      <c r="H59" s="17">
        <v>29156</v>
      </c>
      <c r="I59" s="17">
        <v>40999</v>
      </c>
      <c r="J59" s="17">
        <v>31553.006000000001</v>
      </c>
      <c r="K59" s="17">
        <v>24067</v>
      </c>
      <c r="L59" s="17">
        <v>25787</v>
      </c>
      <c r="M59" s="17">
        <v>36052</v>
      </c>
      <c r="N59" s="17">
        <v>32291</v>
      </c>
      <c r="O59" s="17">
        <v>57458</v>
      </c>
      <c r="P59" s="17">
        <v>52728</v>
      </c>
    </row>
    <row r="60" spans="2:16" ht="19.2" hidden="1">
      <c r="B60" s="158"/>
      <c r="C60" s="159"/>
      <c r="D60" s="18" t="s">
        <v>85</v>
      </c>
      <c r="E60" s="17">
        <v>29160.38</v>
      </c>
      <c r="F60" s="17">
        <v>35240.199999999997</v>
      </c>
      <c r="G60" s="17">
        <v>36096.699999999997</v>
      </c>
      <c r="H60" s="17">
        <v>29097.9</v>
      </c>
      <c r="I60" s="17">
        <v>26856.1</v>
      </c>
      <c r="J60" s="17">
        <v>25859.599999999999</v>
      </c>
      <c r="K60" s="17">
        <v>18004.105</v>
      </c>
      <c r="L60" s="17">
        <v>21752.3</v>
      </c>
      <c r="M60" s="17">
        <v>26579.1</v>
      </c>
      <c r="N60" s="17">
        <v>46069.1</v>
      </c>
      <c r="O60" s="17">
        <v>43704.1</v>
      </c>
      <c r="P60" s="17">
        <v>39931.4</v>
      </c>
    </row>
    <row r="61" spans="2:16" ht="19.2" hidden="1">
      <c r="B61" s="158"/>
      <c r="C61" s="159"/>
      <c r="D61" s="18" t="s">
        <v>86</v>
      </c>
      <c r="E61" s="17">
        <v>27753.14</v>
      </c>
      <c r="F61" s="17">
        <v>30478.400000000001</v>
      </c>
      <c r="G61" s="17">
        <v>30209.200000000001</v>
      </c>
      <c r="H61" s="17">
        <v>31830.2</v>
      </c>
      <c r="I61" s="17">
        <v>32156.2</v>
      </c>
      <c r="J61" s="17">
        <v>21677.701000000001</v>
      </c>
      <c r="K61" s="17">
        <v>16975.201000000001</v>
      </c>
      <c r="L61" s="17">
        <v>17754.599999999999</v>
      </c>
      <c r="M61" s="17">
        <v>30723.4</v>
      </c>
      <c r="N61" s="17">
        <v>30959.9</v>
      </c>
      <c r="O61" s="17">
        <v>44957.2</v>
      </c>
      <c r="P61" s="17">
        <v>39741.4</v>
      </c>
    </row>
    <row r="62" spans="2:16" ht="19.2" hidden="1">
      <c r="B62" s="158"/>
      <c r="C62" s="159"/>
      <c r="D62" s="18" t="s">
        <v>87</v>
      </c>
      <c r="E62" s="17">
        <v>23138.1</v>
      </c>
      <c r="F62" s="17">
        <v>25985.5</v>
      </c>
      <c r="G62" s="17">
        <v>38646.394999999997</v>
      </c>
      <c r="H62" s="17">
        <v>38262.951000000001</v>
      </c>
      <c r="I62" s="17">
        <v>25239.78</v>
      </c>
      <c r="J62" s="17">
        <v>25815.981</v>
      </c>
      <c r="K62" s="17">
        <v>27254.597000000002</v>
      </c>
      <c r="L62" s="17">
        <v>21542.601999999999</v>
      </c>
      <c r="M62" s="17">
        <v>35214.355000000003</v>
      </c>
      <c r="N62" s="17">
        <v>37561.584999999999</v>
      </c>
      <c r="O62" s="17">
        <v>41912.675999999999</v>
      </c>
      <c r="P62" s="17">
        <v>33743.097999999998</v>
      </c>
    </row>
    <row r="63" spans="2:16" ht="19.2" hidden="1">
      <c r="B63" s="158"/>
      <c r="C63" s="159"/>
      <c r="D63" s="18" t="s">
        <v>88</v>
      </c>
      <c r="E63" s="17">
        <v>21555.599999999999</v>
      </c>
      <c r="F63" s="17">
        <v>25534.6</v>
      </c>
      <c r="G63" s="17">
        <v>28473</v>
      </c>
      <c r="H63" s="17">
        <v>23158.3</v>
      </c>
      <c r="I63" s="17">
        <v>28206.6</v>
      </c>
      <c r="J63" s="17">
        <v>23425</v>
      </c>
      <c r="K63" s="17">
        <v>21253.4</v>
      </c>
      <c r="L63" s="17">
        <v>16101.42</v>
      </c>
      <c r="M63" s="17">
        <v>30044.2</v>
      </c>
      <c r="N63" s="17">
        <v>35031.199999999997</v>
      </c>
      <c r="O63" s="17">
        <v>42388.7</v>
      </c>
      <c r="P63" s="17">
        <v>50567.4</v>
      </c>
    </row>
    <row r="64" spans="2:16" ht="19.2" hidden="1">
      <c r="B64" s="160"/>
      <c r="C64" s="161"/>
      <c r="D64" s="19" t="s">
        <v>89</v>
      </c>
      <c r="E64" s="17">
        <v>40154</v>
      </c>
      <c r="F64" s="17">
        <v>34143.300000000003</v>
      </c>
      <c r="G64" s="17">
        <v>48501.3</v>
      </c>
      <c r="H64" s="17">
        <v>27036.3</v>
      </c>
      <c r="I64" s="17">
        <v>29118.1</v>
      </c>
      <c r="J64" s="17">
        <v>21362.3</v>
      </c>
      <c r="K64" s="17">
        <v>30719.4</v>
      </c>
      <c r="L64" s="17">
        <v>31500.400000000001</v>
      </c>
      <c r="M64" s="17">
        <v>39011.800000000003</v>
      </c>
      <c r="N64" s="17">
        <v>50042.400000000001</v>
      </c>
      <c r="O64" s="17">
        <v>70033.5</v>
      </c>
      <c r="P64" s="17">
        <v>65709.600000000006</v>
      </c>
    </row>
    <row r="65" spans="2:16" ht="19.2" hidden="1">
      <c r="B65" s="162" t="s">
        <v>90</v>
      </c>
      <c r="C65" s="163"/>
      <c r="D65" s="12" t="s">
        <v>91</v>
      </c>
      <c r="E65" s="17">
        <v>13596.4</v>
      </c>
      <c r="F65" s="17">
        <v>18597.7</v>
      </c>
      <c r="G65" s="17">
        <v>40051.1</v>
      </c>
      <c r="H65" s="17">
        <v>26167.3</v>
      </c>
      <c r="I65" s="17">
        <v>25570.799999999999</v>
      </c>
      <c r="J65" s="17">
        <v>27677.300999999999</v>
      </c>
      <c r="K65" s="17">
        <v>23130.2</v>
      </c>
      <c r="L65" s="17">
        <v>17252.451000000001</v>
      </c>
      <c r="M65" s="17">
        <v>27035.599999999999</v>
      </c>
      <c r="N65" s="17">
        <v>39105.800000000003</v>
      </c>
      <c r="O65" s="17">
        <v>40137.4</v>
      </c>
      <c r="P65" s="17">
        <v>44914.400000000001</v>
      </c>
    </row>
    <row r="66" spans="2:16" ht="19.2" hidden="1">
      <c r="B66" s="146"/>
      <c r="C66" s="147"/>
      <c r="D66" s="16" t="s">
        <v>92</v>
      </c>
      <c r="E66" s="17">
        <v>55865.9</v>
      </c>
      <c r="F66" s="17">
        <v>31162.532999999999</v>
      </c>
      <c r="G66" s="17">
        <v>33499.699999999997</v>
      </c>
      <c r="H66" s="17">
        <v>30295.3</v>
      </c>
      <c r="I66" s="17">
        <v>42167.8</v>
      </c>
      <c r="J66" s="17">
        <v>21946.868999999999</v>
      </c>
      <c r="K66" s="17">
        <v>26141.793000000001</v>
      </c>
      <c r="L66" s="17">
        <v>16027.6</v>
      </c>
      <c r="M66" s="17">
        <v>29379.328000000001</v>
      </c>
      <c r="N66" s="17">
        <v>33052.379999999997</v>
      </c>
      <c r="O66" s="17">
        <v>48566.413</v>
      </c>
      <c r="P66" s="17">
        <v>23483.7</v>
      </c>
    </row>
    <row r="67" spans="2:16" ht="19.2" hidden="1">
      <c r="B67" s="146"/>
      <c r="C67" s="147"/>
      <c r="D67" s="16" t="s">
        <v>93</v>
      </c>
      <c r="E67" s="17">
        <v>46237</v>
      </c>
      <c r="F67" s="17">
        <v>45349.1</v>
      </c>
      <c r="G67" s="17">
        <v>50394.2</v>
      </c>
      <c r="H67" s="17">
        <v>37866.400000000001</v>
      </c>
      <c r="I67" s="17">
        <v>31563</v>
      </c>
      <c r="J67" s="17">
        <v>30411.3</v>
      </c>
      <c r="K67" s="17">
        <v>40231.1</v>
      </c>
      <c r="L67" s="17">
        <v>30615.5</v>
      </c>
      <c r="M67" s="17">
        <v>40526.400000000001</v>
      </c>
      <c r="N67" s="17">
        <v>35381</v>
      </c>
      <c r="O67" s="17">
        <v>65931.100000000006</v>
      </c>
      <c r="P67" s="17">
        <v>34164.5</v>
      </c>
    </row>
    <row r="68" spans="2:16" ht="19.2" hidden="1">
      <c r="B68" s="146"/>
      <c r="C68" s="147"/>
      <c r="D68" s="16" t="s">
        <v>94</v>
      </c>
      <c r="E68" s="17">
        <v>21537.3</v>
      </c>
      <c r="F68" s="17">
        <v>23286.5</v>
      </c>
      <c r="G68" s="17">
        <v>20833.7</v>
      </c>
      <c r="H68" s="17">
        <v>20290</v>
      </c>
      <c r="I68" s="17">
        <v>23749</v>
      </c>
      <c r="J68" s="17">
        <v>8660.6</v>
      </c>
      <c r="K68" s="17">
        <v>12386.4</v>
      </c>
      <c r="L68" s="17">
        <v>8407.2000000000007</v>
      </c>
      <c r="M68" s="17">
        <v>5267.2</v>
      </c>
      <c r="N68" s="17">
        <v>18728.96</v>
      </c>
      <c r="O68" s="17">
        <v>47133.279999999999</v>
      </c>
      <c r="P68" s="17">
        <v>52385.8</v>
      </c>
    </row>
    <row r="69" spans="2:16" ht="19.2" hidden="1">
      <c r="B69" s="148"/>
      <c r="C69" s="149"/>
      <c r="D69" s="16" t="s">
        <v>95</v>
      </c>
      <c r="E69" s="17">
        <v>18405.900000000001</v>
      </c>
      <c r="F69" s="17">
        <v>26195.7</v>
      </c>
      <c r="G69" s="17">
        <v>38720.1</v>
      </c>
      <c r="H69" s="17">
        <v>20976.19</v>
      </c>
      <c r="I69" s="17">
        <v>21744.545999999998</v>
      </c>
      <c r="J69" s="17">
        <v>16380.593999999999</v>
      </c>
      <c r="K69" s="17">
        <v>20799.098000000002</v>
      </c>
      <c r="L69" s="17">
        <v>13055.8</v>
      </c>
      <c r="M69" s="17">
        <v>24037.3</v>
      </c>
      <c r="N69" s="17">
        <v>28005.1</v>
      </c>
      <c r="O69" s="17">
        <v>35472.089999999997</v>
      </c>
      <c r="P69" s="17">
        <v>30853.51</v>
      </c>
    </row>
    <row r="70" spans="2:16" ht="19.2" hidden="1">
      <c r="B70" s="144" t="s">
        <v>96</v>
      </c>
      <c r="C70" s="145"/>
      <c r="D70" s="16" t="s">
        <v>97</v>
      </c>
      <c r="E70" s="17">
        <v>28055</v>
      </c>
      <c r="F70" s="17">
        <v>30413.3</v>
      </c>
      <c r="G70" s="17">
        <v>27432.6</v>
      </c>
      <c r="H70" s="17">
        <v>29801.7</v>
      </c>
      <c r="I70" s="17">
        <v>45191.758999999998</v>
      </c>
      <c r="J70" s="17">
        <v>30947.702000000001</v>
      </c>
      <c r="K70" s="17">
        <v>33766.500999999997</v>
      </c>
      <c r="L70" s="17">
        <v>46101.1</v>
      </c>
      <c r="M70" s="17">
        <v>44275</v>
      </c>
      <c r="N70" s="17">
        <v>41316.400000000001</v>
      </c>
      <c r="O70" s="17">
        <v>42422.9</v>
      </c>
      <c r="P70" s="17">
        <v>48089.1</v>
      </c>
    </row>
    <row r="71" spans="2:16" ht="19.2" hidden="1">
      <c r="B71" s="146"/>
      <c r="C71" s="147"/>
      <c r="D71" s="16" t="s">
        <v>98</v>
      </c>
      <c r="E71" s="17">
        <v>23446.3</v>
      </c>
      <c r="F71" s="17">
        <v>18443.7</v>
      </c>
      <c r="G71" s="17">
        <v>27921.3</v>
      </c>
      <c r="H71" s="17">
        <v>23640.7</v>
      </c>
      <c r="I71" s="17">
        <v>20800.2</v>
      </c>
      <c r="J71" s="17">
        <v>23371.101999999999</v>
      </c>
      <c r="K71" s="17">
        <v>21558.1</v>
      </c>
      <c r="L71" s="17">
        <v>26290.3</v>
      </c>
      <c r="M71" s="17">
        <v>30738.9</v>
      </c>
      <c r="N71" s="17">
        <v>30988.5</v>
      </c>
      <c r="O71" s="17">
        <v>33485.4</v>
      </c>
      <c r="P71" s="17">
        <v>31114.1</v>
      </c>
    </row>
    <row r="72" spans="2:16" ht="19.2" hidden="1">
      <c r="B72" s="148"/>
      <c r="C72" s="149"/>
      <c r="D72" s="16" t="s">
        <v>99</v>
      </c>
      <c r="E72" s="17">
        <v>12558.4</v>
      </c>
      <c r="F72" s="17">
        <v>13311</v>
      </c>
      <c r="G72" s="17">
        <v>22020.2</v>
      </c>
      <c r="H72" s="17">
        <v>15807.5</v>
      </c>
      <c r="I72" s="17">
        <v>23003.200000000001</v>
      </c>
      <c r="J72" s="17">
        <v>20000.502</v>
      </c>
      <c r="K72" s="17">
        <v>14957.6</v>
      </c>
      <c r="L72" s="17">
        <v>11902.3</v>
      </c>
      <c r="M72" s="17">
        <v>17556.21</v>
      </c>
      <c r="N72" s="17">
        <v>22293.721000000001</v>
      </c>
      <c r="O72" s="17">
        <v>25122.52</v>
      </c>
      <c r="P72" s="17">
        <v>18644.419999999998</v>
      </c>
    </row>
    <row r="73" spans="2:16" ht="19.2" hidden="1">
      <c r="B73" s="144" t="s">
        <v>100</v>
      </c>
      <c r="C73" s="145"/>
      <c r="D73" s="16" t="s">
        <v>101</v>
      </c>
      <c r="E73" s="17">
        <v>40059</v>
      </c>
      <c r="F73" s="17">
        <v>21495</v>
      </c>
      <c r="G73" s="17">
        <v>44210</v>
      </c>
      <c r="H73" s="17">
        <v>31436</v>
      </c>
      <c r="I73" s="17">
        <v>45865</v>
      </c>
      <c r="J73" s="17">
        <v>28084.994999999999</v>
      </c>
      <c r="K73" s="17">
        <v>43410.048000000003</v>
      </c>
      <c r="L73" s="17">
        <v>42035.997000000003</v>
      </c>
      <c r="M73" s="17">
        <v>47577.999000000003</v>
      </c>
      <c r="N73" s="17">
        <v>61564.976999999999</v>
      </c>
      <c r="O73" s="17">
        <v>81906.324999999997</v>
      </c>
      <c r="P73" s="17">
        <v>80656.577999999994</v>
      </c>
    </row>
    <row r="74" spans="2:16" ht="19.2" hidden="1">
      <c r="B74" s="148"/>
      <c r="C74" s="149"/>
      <c r="D74" s="16" t="s">
        <v>102</v>
      </c>
      <c r="E74" s="17">
        <v>16067</v>
      </c>
      <c r="F74" s="17">
        <v>10034.01</v>
      </c>
      <c r="G74" s="17">
        <v>36652</v>
      </c>
      <c r="H74" s="17">
        <v>22671.7</v>
      </c>
      <c r="I74" s="17">
        <v>23217.31</v>
      </c>
      <c r="J74" s="17">
        <v>14797.995999999999</v>
      </c>
      <c r="K74" s="17">
        <v>17197</v>
      </c>
      <c r="L74" s="17">
        <v>15970</v>
      </c>
      <c r="M74" s="17">
        <v>30049</v>
      </c>
      <c r="N74" s="17">
        <v>32847</v>
      </c>
      <c r="O74" s="17">
        <v>50004.4</v>
      </c>
      <c r="P74" s="17">
        <v>29935</v>
      </c>
    </row>
    <row r="75" spans="2:16" ht="19.2" hidden="1">
      <c r="B75" s="150" t="s">
        <v>103</v>
      </c>
      <c r="C75" s="152"/>
      <c r="D75" s="16" t="s">
        <v>104</v>
      </c>
      <c r="E75" s="17">
        <v>35251.199999999997</v>
      </c>
      <c r="F75" s="17">
        <v>23225.7</v>
      </c>
      <c r="G75" s="17">
        <v>32064.400000000001</v>
      </c>
      <c r="H75" s="17">
        <v>22088.799999999999</v>
      </c>
      <c r="I75" s="17">
        <v>37593.199999999997</v>
      </c>
      <c r="J75" s="17">
        <v>22227.164000000001</v>
      </c>
      <c r="K75" s="17">
        <v>20563.400000000001</v>
      </c>
      <c r="L75" s="17">
        <v>24322.400000000001</v>
      </c>
      <c r="M75" s="17">
        <v>21241.599999999999</v>
      </c>
      <c r="N75" s="17">
        <v>24661.55</v>
      </c>
      <c r="O75" s="17">
        <v>31107.3</v>
      </c>
      <c r="P75" s="17">
        <v>32203.1</v>
      </c>
    </row>
    <row r="76" spans="2:16" ht="19.2" hidden="1">
      <c r="B76" s="144" t="s">
        <v>105</v>
      </c>
      <c r="C76" s="145"/>
      <c r="D76" s="16" t="s">
        <v>106</v>
      </c>
      <c r="E76" s="17">
        <v>15410.07</v>
      </c>
      <c r="F76" s="17">
        <v>12519.67</v>
      </c>
      <c r="G76" s="17">
        <v>10647.85</v>
      </c>
      <c r="H76" s="17">
        <v>11089.4</v>
      </c>
      <c r="I76" s="17">
        <v>12475.6</v>
      </c>
      <c r="J76" s="17">
        <v>11725.4</v>
      </c>
      <c r="K76" s="17">
        <v>22225.207999999999</v>
      </c>
      <c r="L76" s="17">
        <v>11940.165000000001</v>
      </c>
      <c r="M76" s="17">
        <v>12932.76</v>
      </c>
      <c r="N76" s="17">
        <v>16372.65</v>
      </c>
      <c r="O76" s="17">
        <v>36999.35</v>
      </c>
      <c r="P76" s="17">
        <v>22629.55</v>
      </c>
    </row>
    <row r="77" spans="2:16" ht="19.2" hidden="1">
      <c r="B77" s="146"/>
      <c r="C77" s="147"/>
      <c r="D77" s="16" t="s">
        <v>107</v>
      </c>
      <c r="E77" s="17">
        <v>19387.2</v>
      </c>
      <c r="F77" s="17">
        <v>20146.96</v>
      </c>
      <c r="G77" s="17">
        <v>25137.77</v>
      </c>
      <c r="H77" s="17">
        <v>14662.17</v>
      </c>
      <c r="I77" s="17">
        <v>24012.2</v>
      </c>
      <c r="J77" s="17">
        <v>24783.3</v>
      </c>
      <c r="K77" s="17">
        <v>29717.486000000001</v>
      </c>
      <c r="L77" s="17">
        <v>33660.01</v>
      </c>
      <c r="M77" s="17">
        <v>21806.5</v>
      </c>
      <c r="N77" s="17">
        <v>26238.59</v>
      </c>
      <c r="O77" s="17">
        <v>33788.160000000003</v>
      </c>
      <c r="P77" s="17">
        <v>26803.1</v>
      </c>
    </row>
    <row r="78" spans="2:16" ht="19.2" hidden="1">
      <c r="B78" s="146"/>
      <c r="C78" s="147"/>
      <c r="D78" s="16" t="s">
        <v>108</v>
      </c>
      <c r="E78" s="17">
        <v>19633.900000000001</v>
      </c>
      <c r="F78" s="17">
        <v>16531.400000000001</v>
      </c>
      <c r="G78" s="17">
        <v>25180.6</v>
      </c>
      <c r="H78" s="17">
        <v>29982.799999999999</v>
      </c>
      <c r="I78" s="17">
        <v>26004.400000000001</v>
      </c>
      <c r="J78" s="17">
        <v>25293.300999999999</v>
      </c>
      <c r="K78" s="17">
        <v>26139.599999999999</v>
      </c>
      <c r="L78" s="17">
        <v>22074.401000000002</v>
      </c>
      <c r="M78" s="17">
        <v>15983.5</v>
      </c>
      <c r="N78" s="17">
        <v>17321.28</v>
      </c>
      <c r="O78" s="17">
        <v>18351.02</v>
      </c>
      <c r="P78" s="17">
        <v>26006.75</v>
      </c>
    </row>
    <row r="79" spans="2:16" ht="19.2" hidden="1">
      <c r="B79" s="146"/>
      <c r="C79" s="147"/>
      <c r="D79" s="16" t="s">
        <v>109</v>
      </c>
      <c r="E79" s="17">
        <v>24422.58</v>
      </c>
      <c r="F79" s="17">
        <v>22805.8</v>
      </c>
      <c r="G79" s="17">
        <v>24930.5</v>
      </c>
      <c r="H79" s="17">
        <v>24896.799999999999</v>
      </c>
      <c r="I79" s="17">
        <v>33301.699999999997</v>
      </c>
      <c r="J79" s="17">
        <v>33731.701999999997</v>
      </c>
      <c r="K79" s="17">
        <v>37883.5</v>
      </c>
      <c r="L79" s="17">
        <v>37856.9</v>
      </c>
      <c r="M79" s="17">
        <v>24104.799999999999</v>
      </c>
      <c r="N79" s="17">
        <v>24707.8</v>
      </c>
      <c r="O79" s="17">
        <v>32019.55</v>
      </c>
      <c r="P79" s="17">
        <v>30994.799999999999</v>
      </c>
    </row>
    <row r="80" spans="2:16" ht="19.2" hidden="1">
      <c r="B80" s="148"/>
      <c r="C80" s="149"/>
      <c r="D80" s="16" t="s">
        <v>110</v>
      </c>
      <c r="E80" s="17">
        <v>15313.62</v>
      </c>
      <c r="F80" s="17">
        <v>12127.38</v>
      </c>
      <c r="G80" s="17">
        <v>12678.6</v>
      </c>
      <c r="H80" s="17">
        <v>18434.36</v>
      </c>
      <c r="I80" s="17">
        <v>21506.07</v>
      </c>
      <c r="J80" s="17">
        <v>20774.2</v>
      </c>
      <c r="K80" s="17">
        <v>17185.900000000001</v>
      </c>
      <c r="L80" s="17">
        <v>20303.38</v>
      </c>
      <c r="M80" s="17">
        <v>18284.27</v>
      </c>
      <c r="N80" s="17">
        <v>19079.830000000002</v>
      </c>
      <c r="O80" s="17">
        <v>15283.2</v>
      </c>
      <c r="P80" s="17">
        <v>16011.1</v>
      </c>
    </row>
    <row r="81" spans="2:16" ht="19.2" hidden="1">
      <c r="B81" s="144" t="s">
        <v>111</v>
      </c>
      <c r="C81" s="145"/>
      <c r="D81" s="16" t="s">
        <v>112</v>
      </c>
      <c r="E81" s="17">
        <v>36824.300000000003</v>
      </c>
      <c r="F81" s="17">
        <v>34165.699999999997</v>
      </c>
      <c r="G81" s="17">
        <v>60266.7</v>
      </c>
      <c r="H81" s="17">
        <v>57944.2</v>
      </c>
      <c r="I81" s="17">
        <v>48210.1</v>
      </c>
      <c r="J81" s="17">
        <v>48300.455999999998</v>
      </c>
      <c r="K81" s="17">
        <v>42070.49</v>
      </c>
      <c r="L81" s="17">
        <v>32242.550999999999</v>
      </c>
      <c r="M81" s="17">
        <v>43195.68</v>
      </c>
      <c r="N81" s="17">
        <v>48670.6</v>
      </c>
      <c r="O81" s="17">
        <v>48545.599999999999</v>
      </c>
      <c r="P81" s="17">
        <v>62535.9</v>
      </c>
    </row>
    <row r="82" spans="2:16" ht="19.2" hidden="1">
      <c r="B82" s="146"/>
      <c r="C82" s="147"/>
      <c r="D82" s="16" t="s">
        <v>113</v>
      </c>
      <c r="E82" s="17">
        <v>26375.5</v>
      </c>
      <c r="F82" s="17">
        <v>18645.3</v>
      </c>
      <c r="G82" s="17">
        <v>18735.599999999999</v>
      </c>
      <c r="H82" s="17">
        <v>27073.19</v>
      </c>
      <c r="I82" s="17">
        <v>24838.799999999999</v>
      </c>
      <c r="J82" s="17">
        <v>21788.212</v>
      </c>
      <c r="K82" s="17">
        <v>16170.200999999999</v>
      </c>
      <c r="L82" s="17">
        <v>16835.45</v>
      </c>
      <c r="M82" s="17">
        <v>19326.099999999999</v>
      </c>
      <c r="N82" s="17">
        <v>23857</v>
      </c>
      <c r="O82" s="17">
        <v>33591.050000000003</v>
      </c>
      <c r="P82" s="17">
        <v>19151.400000000001</v>
      </c>
    </row>
    <row r="83" spans="2:16" ht="19.2" hidden="1">
      <c r="B83" s="146"/>
      <c r="C83" s="147"/>
      <c r="D83" s="16" t="s">
        <v>114</v>
      </c>
      <c r="E83" s="17">
        <v>23461.599999999999</v>
      </c>
      <c r="F83" s="17">
        <v>24168.15</v>
      </c>
      <c r="G83" s="17">
        <v>30100.3</v>
      </c>
      <c r="H83" s="17">
        <v>34168.5</v>
      </c>
      <c r="I83" s="17">
        <v>31982.799999999999</v>
      </c>
      <c r="J83" s="17">
        <v>32962.508999999998</v>
      </c>
      <c r="K83" s="17">
        <v>24212.973000000002</v>
      </c>
      <c r="L83" s="17">
        <v>18917.3</v>
      </c>
      <c r="M83" s="17">
        <v>25102.47</v>
      </c>
      <c r="N83" s="17">
        <v>31923.5</v>
      </c>
      <c r="O83" s="17">
        <v>35126.120000000003</v>
      </c>
      <c r="P83" s="17">
        <v>28590.7</v>
      </c>
    </row>
    <row r="84" spans="2:16" ht="19.2" hidden="1">
      <c r="B84" s="146"/>
      <c r="C84" s="147"/>
      <c r="D84" s="16" t="s">
        <v>115</v>
      </c>
      <c r="E84" s="17">
        <v>13036.9</v>
      </c>
      <c r="F84" s="17">
        <v>16540.98</v>
      </c>
      <c r="G84" s="17">
        <v>23313.599999999999</v>
      </c>
      <c r="H84" s="17">
        <v>19139.419999999998</v>
      </c>
      <c r="I84" s="17">
        <v>20203.8</v>
      </c>
      <c r="J84" s="17">
        <v>16453.409</v>
      </c>
      <c r="K84" s="17">
        <v>16812.901000000002</v>
      </c>
      <c r="L84" s="17">
        <v>13581.9</v>
      </c>
      <c r="M84" s="17">
        <v>19693.599999999999</v>
      </c>
      <c r="N84" s="17">
        <v>18179.099999999999</v>
      </c>
      <c r="O84" s="17">
        <v>14343.18</v>
      </c>
      <c r="P84" s="17">
        <v>14658.8</v>
      </c>
    </row>
    <row r="85" spans="2:16" ht="19.2" hidden="1">
      <c r="B85" s="146"/>
      <c r="C85" s="147"/>
      <c r="D85" s="16" t="s">
        <v>116</v>
      </c>
      <c r="E85" s="17">
        <v>34170.11</v>
      </c>
      <c r="F85" s="17">
        <v>31019.94</v>
      </c>
      <c r="G85" s="17">
        <v>32365.72</v>
      </c>
      <c r="H85" s="17">
        <v>25721.8</v>
      </c>
      <c r="I85" s="17">
        <v>33497.482000000004</v>
      </c>
      <c r="J85" s="17">
        <v>25203.679</v>
      </c>
      <c r="K85" s="17">
        <v>18812.650000000001</v>
      </c>
      <c r="L85" s="17">
        <v>21004.649000000001</v>
      </c>
      <c r="M85" s="17">
        <v>20123.59</v>
      </c>
      <c r="N85" s="17">
        <v>24466.7</v>
      </c>
      <c r="O85" s="17">
        <v>38471.9</v>
      </c>
      <c r="P85" s="17">
        <v>36347.599999999999</v>
      </c>
    </row>
    <row r="86" spans="2:16" ht="19.2" hidden="1">
      <c r="B86" s="146"/>
      <c r="C86" s="147"/>
      <c r="D86" s="16" t="s">
        <v>117</v>
      </c>
      <c r="E86" s="17">
        <v>19985.8</v>
      </c>
      <c r="F86" s="17">
        <v>16055.6</v>
      </c>
      <c r="G86" s="17">
        <v>24088.9</v>
      </c>
      <c r="H86" s="17">
        <v>21097.9</v>
      </c>
      <c r="I86" s="17">
        <v>36720.400000000001</v>
      </c>
      <c r="J86" s="17">
        <v>19059.402999999998</v>
      </c>
      <c r="K86" s="17">
        <v>19949.142</v>
      </c>
      <c r="L86" s="17">
        <v>18875.099999999999</v>
      </c>
      <c r="M86" s="17">
        <v>27056</v>
      </c>
      <c r="N86" s="17">
        <v>24308.3</v>
      </c>
      <c r="O86" s="17">
        <v>27281.25</v>
      </c>
      <c r="P86" s="17">
        <v>33659.199999999997</v>
      </c>
    </row>
    <row r="87" spans="2:16" ht="19.2" hidden="1">
      <c r="B87" s="146"/>
      <c r="C87" s="147"/>
      <c r="D87" s="16" t="s">
        <v>118</v>
      </c>
      <c r="E87" s="17">
        <v>43773.7</v>
      </c>
      <c r="F87" s="17">
        <v>43730.06</v>
      </c>
      <c r="G87" s="17">
        <v>64971.336000000003</v>
      </c>
      <c r="H87" s="17">
        <v>52280.2</v>
      </c>
      <c r="I87" s="17">
        <v>80650.868000000002</v>
      </c>
      <c r="J87" s="17">
        <v>63201.453000000001</v>
      </c>
      <c r="K87" s="17">
        <v>80938.370999999999</v>
      </c>
      <c r="L87" s="17">
        <v>85952.076000000001</v>
      </c>
      <c r="M87" s="17">
        <v>49413.754000000001</v>
      </c>
      <c r="N87" s="17">
        <v>69752</v>
      </c>
      <c r="O87" s="17">
        <v>71010.02</v>
      </c>
      <c r="P87" s="17">
        <v>80400.350000000006</v>
      </c>
    </row>
    <row r="88" spans="2:16" ht="19.2" hidden="1">
      <c r="B88" s="148"/>
      <c r="C88" s="149"/>
      <c r="D88" s="16" t="s">
        <v>119</v>
      </c>
      <c r="E88" s="17">
        <v>54956.306999999906</v>
      </c>
      <c r="F88" s="17">
        <v>54379.280999999901</v>
      </c>
      <c r="G88" s="17">
        <v>47579.436000000002</v>
      </c>
      <c r="H88" s="17">
        <v>23804.038</v>
      </c>
      <c r="I88" s="17">
        <v>62548.527000000002</v>
      </c>
      <c r="J88" s="17">
        <v>29634.214999999898</v>
      </c>
      <c r="K88" s="17">
        <v>33330.536999999997</v>
      </c>
      <c r="L88" s="17">
        <v>16692.008000000002</v>
      </c>
      <c r="M88" s="17">
        <v>24707.368999999901</v>
      </c>
      <c r="N88" s="17">
        <v>30068.102999999901</v>
      </c>
      <c r="O88" s="17">
        <v>26466.225999999999</v>
      </c>
      <c r="P88" s="17">
        <v>18787.789000000001</v>
      </c>
    </row>
    <row r="89" spans="2:16" hidden="1"/>
    <row r="90" spans="2:16" ht="19.2" hidden="1">
      <c r="B90" s="150" t="s">
        <v>120</v>
      </c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2"/>
    </row>
    <row r="91" spans="2:16" ht="19.2" hidden="1">
      <c r="B91" s="150" t="s">
        <v>71</v>
      </c>
      <c r="C91" s="152"/>
      <c r="D91" s="20" t="s">
        <v>72</v>
      </c>
      <c r="E91" s="14" t="s">
        <v>143</v>
      </c>
      <c r="F91" s="14" t="s">
        <v>144</v>
      </c>
      <c r="G91" s="14" t="s">
        <v>22</v>
      </c>
      <c r="H91" s="14" t="s">
        <v>23</v>
      </c>
      <c r="I91" s="14" t="s">
        <v>24</v>
      </c>
      <c r="J91" s="14" t="s">
        <v>25</v>
      </c>
      <c r="K91" s="14" t="s">
        <v>26</v>
      </c>
      <c r="L91" s="14" t="s">
        <v>27</v>
      </c>
      <c r="M91" s="14" t="s">
        <v>28</v>
      </c>
      <c r="N91" s="14" t="s">
        <v>29</v>
      </c>
      <c r="O91" s="14" t="s">
        <v>30</v>
      </c>
      <c r="P91" s="14" t="s">
        <v>31</v>
      </c>
    </row>
    <row r="92" spans="2:16" ht="19.2" hidden="1">
      <c r="B92" s="144" t="s">
        <v>73</v>
      </c>
      <c r="C92" s="145"/>
      <c r="D92" s="16" t="s">
        <v>74</v>
      </c>
      <c r="E92" s="21">
        <v>7808.6446467295746</v>
      </c>
      <c r="F92" s="21">
        <v>3045.7474530291656</v>
      </c>
      <c r="G92" s="21">
        <v>10429.20456480384</v>
      </c>
      <c r="H92" s="21">
        <v>891.88525558605852</v>
      </c>
      <c r="I92" s="21">
        <v>6000.8524240076213</v>
      </c>
      <c r="J92" s="21">
        <v>7029.1302678180118</v>
      </c>
      <c r="K92" s="21">
        <v>3102.0396987507847</v>
      </c>
      <c r="L92" s="21">
        <v>729.94135087860104</v>
      </c>
      <c r="M92" s="21">
        <v>5671.1847569297406</v>
      </c>
      <c r="N92" s="21">
        <v>3296.3471024096416</v>
      </c>
      <c r="O92" s="21">
        <v>10638.752998444248</v>
      </c>
      <c r="P92" s="21">
        <v>7291.6450741482404</v>
      </c>
    </row>
    <row r="93" spans="2:16" ht="19.2" hidden="1">
      <c r="B93" s="146"/>
      <c r="C93" s="147"/>
      <c r="D93" s="16" t="s">
        <v>75</v>
      </c>
      <c r="E93" s="21">
        <v>5301.2911206823928</v>
      </c>
      <c r="F93" s="21">
        <v>10000.808914131485</v>
      </c>
      <c r="G93" s="21">
        <v>8473.1155083338072</v>
      </c>
      <c r="H93" s="21">
        <v>5514.0634787771005</v>
      </c>
      <c r="I93" s="21">
        <v>6674.2145658858781</v>
      </c>
      <c r="J93" s="21">
        <v>4234.0859812559474</v>
      </c>
      <c r="K93" s="21">
        <v>5840.4655262765991</v>
      </c>
      <c r="L93" s="21">
        <v>7377.8462142881499</v>
      </c>
      <c r="M93" s="21">
        <v>12778.076835999713</v>
      </c>
      <c r="N93" s="21">
        <v>6719.7202524881723</v>
      </c>
      <c r="O93" s="21">
        <v>16027.561177708838</v>
      </c>
      <c r="P93" s="21">
        <v>16562.46589585234</v>
      </c>
    </row>
    <row r="94" spans="2:16" ht="19.2" hidden="1">
      <c r="B94" s="146"/>
      <c r="C94" s="147"/>
      <c r="D94" s="16" t="s">
        <v>76</v>
      </c>
      <c r="E94" s="21">
        <v>-62.196870044766911</v>
      </c>
      <c r="F94" s="21">
        <v>-496.46343982687267</v>
      </c>
      <c r="G94" s="21">
        <v>1780.8707672237324</v>
      </c>
      <c r="H94" s="21">
        <v>-2676.9221438026752</v>
      </c>
      <c r="I94" s="21">
        <v>-288.97771082577492</v>
      </c>
      <c r="J94" s="21">
        <v>-559.14046141414656</v>
      </c>
      <c r="K94" s="21">
        <v>-2068.2608686135654</v>
      </c>
      <c r="L94" s="21">
        <v>-2763.5785905518414</v>
      </c>
      <c r="M94" s="21">
        <v>367.46025922579884</v>
      </c>
      <c r="N94" s="21">
        <v>2598.4787267982911</v>
      </c>
      <c r="O94" s="21">
        <v>4600.2492125059725</v>
      </c>
      <c r="P94" s="21">
        <v>5913.3300002957903</v>
      </c>
    </row>
    <row r="95" spans="2:16" ht="19.2" hidden="1">
      <c r="B95" s="146"/>
      <c r="C95" s="147"/>
      <c r="D95" s="16" t="s">
        <v>77</v>
      </c>
      <c r="E95" s="21">
        <v>3222.9825679147775</v>
      </c>
      <c r="F95" s="21">
        <v>3500.0155344482237</v>
      </c>
      <c r="G95" s="21">
        <v>3309.0087760704491</v>
      </c>
      <c r="H95" s="21">
        <v>1646.1485854834218</v>
      </c>
      <c r="I95" s="21">
        <v>2027.5616894578034</v>
      </c>
      <c r="J95" s="21">
        <v>1230.9532566550424</v>
      </c>
      <c r="K95" s="21">
        <v>1312.5694210211659</v>
      </c>
      <c r="L95" s="21">
        <v>694.5372355184536</v>
      </c>
      <c r="M95" s="21">
        <v>1400.2884399821887</v>
      </c>
      <c r="N95" s="21">
        <v>4511.1307542694731</v>
      </c>
      <c r="O95" s="21">
        <v>3661.8942964815951</v>
      </c>
      <c r="P95" s="21">
        <v>4089.4735950408467</v>
      </c>
    </row>
    <row r="96" spans="2:16" ht="19.2" hidden="1">
      <c r="B96" s="146"/>
      <c r="C96" s="147"/>
      <c r="D96" s="16" t="s">
        <v>78</v>
      </c>
      <c r="E96" s="21">
        <v>1669.1895398152346</v>
      </c>
      <c r="F96" s="21">
        <v>2136.9671377200984</v>
      </c>
      <c r="G96" s="21">
        <v>2228.8534641117985</v>
      </c>
      <c r="H96" s="21">
        <v>421.0819869230354</v>
      </c>
      <c r="I96" s="21">
        <v>1555.4876784315347</v>
      </c>
      <c r="J96" s="21">
        <v>2394.5656386946866</v>
      </c>
      <c r="K96" s="21">
        <v>1922.5659723380104</v>
      </c>
      <c r="L96" s="21">
        <v>73.485102717528207</v>
      </c>
      <c r="M96" s="21">
        <v>457.40456044043094</v>
      </c>
      <c r="N96" s="21">
        <v>3962.2555330071573</v>
      </c>
      <c r="O96" s="21">
        <v>5509.3500403046537</v>
      </c>
      <c r="P96" s="21">
        <v>2797.882330683623</v>
      </c>
    </row>
    <row r="97" spans="2:16" ht="19.2" hidden="1">
      <c r="B97" s="146"/>
      <c r="C97" s="147"/>
      <c r="D97" s="16" t="s">
        <v>79</v>
      </c>
      <c r="E97" s="21">
        <v>1236.6679194777098</v>
      </c>
      <c r="F97" s="21">
        <v>10.31339817693879</v>
      </c>
      <c r="G97" s="21">
        <v>529.32430015943828</v>
      </c>
      <c r="H97" s="21">
        <v>4680.5376106279336</v>
      </c>
      <c r="I97" s="21">
        <v>1766.4348176486665</v>
      </c>
      <c r="J97" s="21">
        <v>2989.376992297518</v>
      </c>
      <c r="K97" s="21">
        <v>261.85720983112788</v>
      </c>
      <c r="L97" s="21">
        <v>4107.7777537939428</v>
      </c>
      <c r="M97" s="21">
        <v>2815.4750604382743</v>
      </c>
      <c r="N97" s="21">
        <v>2346.318679516211</v>
      </c>
      <c r="O97" s="21">
        <v>5209.2519827117749</v>
      </c>
      <c r="P97" s="21">
        <v>4519.2426893063011</v>
      </c>
    </row>
    <row r="98" spans="2:16" ht="19.2" hidden="1">
      <c r="B98" s="154"/>
      <c r="C98" s="155"/>
      <c r="D98" s="15" t="s">
        <v>80</v>
      </c>
      <c r="E98" s="21">
        <v>-1263.789645031452</v>
      </c>
      <c r="F98" s="21">
        <v>-1920.5721314932284</v>
      </c>
      <c r="G98" s="21">
        <v>4035.9473959687875</v>
      </c>
      <c r="H98" s="21">
        <v>1957.9528396003279</v>
      </c>
      <c r="I98" s="21">
        <v>2235.4102530682521</v>
      </c>
      <c r="J98" s="21">
        <v>1711.3961035148122</v>
      </c>
      <c r="K98" s="21">
        <v>1793.1232337168121</v>
      </c>
      <c r="L98" s="21">
        <v>-1496.3736923590168</v>
      </c>
      <c r="M98" s="21">
        <v>-1236.137247785216</v>
      </c>
      <c r="N98" s="21">
        <v>2695.2544584823881</v>
      </c>
      <c r="O98" s="21">
        <v>1450.2307930683937</v>
      </c>
      <c r="P98" s="21">
        <v>-625.93769322024764</v>
      </c>
    </row>
    <row r="99" spans="2:16" ht="19.2" hidden="1">
      <c r="B99" s="156" t="s">
        <v>81</v>
      </c>
      <c r="C99" s="157"/>
      <c r="D99" s="18" t="s">
        <v>82</v>
      </c>
      <c r="E99" s="21">
        <v>8060.6743948963012</v>
      </c>
      <c r="F99" s="21">
        <v>4793.9497869747174</v>
      </c>
      <c r="G99" s="21">
        <v>9467.0191802591053</v>
      </c>
      <c r="H99" s="21">
        <v>5285.8885717678113</v>
      </c>
      <c r="I99" s="21">
        <v>8146.4822963562328</v>
      </c>
      <c r="J99" s="21">
        <v>6134.141259336544</v>
      </c>
      <c r="K99" s="21">
        <v>1833.9161328537029</v>
      </c>
      <c r="L99" s="21">
        <v>1695.105168062486</v>
      </c>
      <c r="M99" s="21">
        <v>7878.4489745299634</v>
      </c>
      <c r="N99" s="21">
        <v>12747.125421087958</v>
      </c>
      <c r="O99" s="21">
        <v>13400.770818001109</v>
      </c>
      <c r="P99" s="21">
        <v>9864.8487438794546</v>
      </c>
    </row>
    <row r="100" spans="2:16" ht="19.2" hidden="1">
      <c r="B100" s="158"/>
      <c r="C100" s="159"/>
      <c r="D100" s="18" t="s">
        <v>83</v>
      </c>
      <c r="E100" s="21">
        <v>-2744.6940305835933</v>
      </c>
      <c r="F100" s="21">
        <v>-6029.505330147429</v>
      </c>
      <c r="G100" s="21">
        <v>-4999.6057323765326</v>
      </c>
      <c r="H100" s="21">
        <v>-6174.5688681648799</v>
      </c>
      <c r="I100" s="21">
        <v>-6765.3475689204306</v>
      </c>
      <c r="J100" s="21">
        <v>-7040.7184852965447</v>
      </c>
      <c r="K100" s="21">
        <v>-6799.4790120078178</v>
      </c>
      <c r="L100" s="21">
        <v>-8010.8121790311534</v>
      </c>
      <c r="M100" s="21">
        <v>-6670.8375819587172</v>
      </c>
      <c r="N100" s="21">
        <v>-5636.4655230781718</v>
      </c>
      <c r="O100" s="21">
        <v>-7386.4176076305912</v>
      </c>
      <c r="P100" s="21">
        <v>-6729.3705713682639</v>
      </c>
    </row>
    <row r="101" spans="2:16" ht="19.2" hidden="1">
      <c r="B101" s="158"/>
      <c r="C101" s="159"/>
      <c r="D101" s="18" t="s">
        <v>84</v>
      </c>
      <c r="E101" s="21">
        <v>4924.3078626755796</v>
      </c>
      <c r="F101" s="21">
        <v>4789.5254715128476</v>
      </c>
      <c r="G101" s="21">
        <v>963.07449666180219</v>
      </c>
      <c r="H101" s="21">
        <v>-26.794037425903298</v>
      </c>
      <c r="I101" s="21">
        <v>2693.2803453289343</v>
      </c>
      <c r="J101" s="21">
        <v>1147.8758343373738</v>
      </c>
      <c r="K101" s="21">
        <v>-383.86477335589552</v>
      </c>
      <c r="L101" s="21">
        <v>-514.4675088441154</v>
      </c>
      <c r="M101" s="21">
        <v>1893.4111420854933</v>
      </c>
      <c r="N101" s="21">
        <v>467.80595991924019</v>
      </c>
      <c r="O101" s="21">
        <v>4346.3637371635796</v>
      </c>
      <c r="P101" s="21">
        <v>3442.364518682195</v>
      </c>
    </row>
    <row r="102" spans="2:16" ht="19.2" hidden="1">
      <c r="B102" s="158"/>
      <c r="C102" s="159"/>
      <c r="D102" s="18" t="s">
        <v>85</v>
      </c>
      <c r="E102" s="21">
        <v>261.54423424785455</v>
      </c>
      <c r="F102" s="21">
        <v>471.18104080951252</v>
      </c>
      <c r="G102" s="21">
        <v>274.96214695602794</v>
      </c>
      <c r="H102" s="21">
        <v>-477.34353643811392</v>
      </c>
      <c r="I102" s="21">
        <v>-538.88077044360216</v>
      </c>
      <c r="J102" s="21">
        <v>-381.55487279659974</v>
      </c>
      <c r="K102" s="21">
        <v>-1843.8349063390087</v>
      </c>
      <c r="L102" s="21">
        <v>-1629.6454087117836</v>
      </c>
      <c r="M102" s="21">
        <v>-402.6280457305993</v>
      </c>
      <c r="N102" s="21">
        <v>2477.9704860102538</v>
      </c>
      <c r="O102" s="21">
        <v>910.88664312816672</v>
      </c>
      <c r="P102" s="21">
        <v>266.29606257130126</v>
      </c>
    </row>
    <row r="103" spans="2:16" ht="19.2" hidden="1">
      <c r="B103" s="158"/>
      <c r="C103" s="159"/>
      <c r="D103" s="18" t="s">
        <v>86</v>
      </c>
      <c r="E103" s="21">
        <v>-475.55412264571351</v>
      </c>
      <c r="F103" s="21">
        <v>-1013.9098595114583</v>
      </c>
      <c r="G103" s="21">
        <v>-1500.9485400374642</v>
      </c>
      <c r="H103" s="21">
        <v>-529.564940096795</v>
      </c>
      <c r="I103" s="21">
        <v>-38.062556769964431</v>
      </c>
      <c r="J103" s="21">
        <v>-1777.5077411151669</v>
      </c>
      <c r="K103" s="21">
        <v>-2786.1717588910219</v>
      </c>
      <c r="L103" s="21">
        <v>-3199.0821782436897</v>
      </c>
      <c r="M103" s="21">
        <v>-103.7860145015984</v>
      </c>
      <c r="N103" s="21">
        <v>-868.42043792129516</v>
      </c>
      <c r="O103" s="21">
        <v>615.07767294383848</v>
      </c>
      <c r="P103" s="21">
        <v>-406.69794017272034</v>
      </c>
    </row>
    <row r="104" spans="2:16" ht="19.2" hidden="1">
      <c r="B104" s="158"/>
      <c r="C104" s="159"/>
      <c r="D104" s="18" t="s">
        <v>87</v>
      </c>
      <c r="E104" s="21">
        <v>-2185.7167449674948</v>
      </c>
      <c r="F104" s="21">
        <v>-2792.6306051911079</v>
      </c>
      <c r="G104" s="21">
        <v>-1037.4279306740236</v>
      </c>
      <c r="H104" s="21">
        <v>-465.59463300097468</v>
      </c>
      <c r="I104" s="21">
        <v>-2290.588223958317</v>
      </c>
      <c r="J104" s="21">
        <v>-1775.8611099192813</v>
      </c>
      <c r="K104" s="21">
        <v>-1569.0824857649095</v>
      </c>
      <c r="L104" s="21">
        <v>-3128.8768264263881</v>
      </c>
      <c r="M104" s="21">
        <v>-338.80632401521962</v>
      </c>
      <c r="N104" s="21">
        <v>-746.63959075169987</v>
      </c>
      <c r="O104" s="21">
        <v>-1389.7892422657478</v>
      </c>
      <c r="P104" s="21">
        <v>-2750.1756760415055</v>
      </c>
    </row>
    <row r="105" spans="2:16" ht="19.2" hidden="1">
      <c r="B105" s="158"/>
      <c r="C105" s="159"/>
      <c r="D105" s="18" t="s">
        <v>88</v>
      </c>
      <c r="E105" s="21">
        <v>-1003.9414527906392</v>
      </c>
      <c r="F105" s="21">
        <v>-1154.0966186908181</v>
      </c>
      <c r="G105" s="21">
        <v>-950.57409275786995</v>
      </c>
      <c r="H105" s="21">
        <v>-1436.8663602985507</v>
      </c>
      <c r="I105" s="21">
        <v>-121.62782106733266</v>
      </c>
      <c r="J105" s="21">
        <v>-690.68289962791187</v>
      </c>
      <c r="K105" s="21">
        <v>-1139.7987984225474</v>
      </c>
      <c r="L105" s="21">
        <v>-2597.963378892824</v>
      </c>
      <c r="M105" s="21">
        <v>418.71958724773503</v>
      </c>
      <c r="N105" s="21">
        <v>697.38065302911582</v>
      </c>
      <c r="O105" s="21">
        <v>947.14639914639156</v>
      </c>
      <c r="P105" s="21">
        <v>2550.5391997610432</v>
      </c>
    </row>
    <row r="106" spans="2:16" ht="19.2" hidden="1">
      <c r="B106" s="160"/>
      <c r="C106" s="161"/>
      <c r="D106" s="19" t="s">
        <v>89</v>
      </c>
      <c r="E106" s="21">
        <v>1451.5571111672307</v>
      </c>
      <c r="F106" s="21">
        <v>-441.79710900071314</v>
      </c>
      <c r="G106" s="21">
        <v>1550.2518729399317</v>
      </c>
      <c r="H106" s="21">
        <v>-1433.8743426657666</v>
      </c>
      <c r="I106" s="21">
        <v>-741.74491652609413</v>
      </c>
      <c r="J106" s="21">
        <v>-1667.0805920625253</v>
      </c>
      <c r="K106" s="21">
        <v>-170.45346850896567</v>
      </c>
      <c r="L106" s="21">
        <v>-517.25653740403868</v>
      </c>
      <c r="M106" s="21">
        <v>1066.7590344471082</v>
      </c>
      <c r="N106" s="21">
        <v>2198.3651114330069</v>
      </c>
      <c r="O106" s="21">
        <v>4314.7911091886072</v>
      </c>
      <c r="P106" s="21">
        <v>3649.2449783747097</v>
      </c>
    </row>
    <row r="107" spans="2:16" ht="19.2" hidden="1">
      <c r="B107" s="162" t="s">
        <v>90</v>
      </c>
      <c r="C107" s="163"/>
      <c r="D107" s="12" t="s">
        <v>91</v>
      </c>
      <c r="E107" s="21">
        <v>-1854.005651411378</v>
      </c>
      <c r="F107" s="21">
        <v>-1690.0224682211756</v>
      </c>
      <c r="G107" s="21">
        <v>2094.9300806636675</v>
      </c>
      <c r="H107" s="21">
        <v>-96.373537432842568</v>
      </c>
      <c r="I107" s="21">
        <v>95.258175598394701</v>
      </c>
      <c r="J107" s="21">
        <v>796.24809164901035</v>
      </c>
      <c r="K107" s="21">
        <v>-101.85683345627513</v>
      </c>
      <c r="L107" s="21">
        <v>-1636.5140065221326</v>
      </c>
      <c r="M107" s="21">
        <v>539.64956637064824</v>
      </c>
      <c r="N107" s="21">
        <v>2258.6204560391307</v>
      </c>
      <c r="O107" s="21">
        <v>1451.7313967927003</v>
      </c>
      <c r="P107" s="21">
        <v>2400.2151440763464</v>
      </c>
    </row>
    <row r="108" spans="2:16" ht="19.2" hidden="1">
      <c r="B108" s="146"/>
      <c r="C108" s="147"/>
      <c r="D108" s="16" t="s">
        <v>92</v>
      </c>
      <c r="E108" s="21">
        <v>6440.6951269733454</v>
      </c>
      <c r="F108" s="21">
        <v>1102.7796341453814</v>
      </c>
      <c r="G108" s="21">
        <v>1259.8035548747557</v>
      </c>
      <c r="H108" s="21">
        <v>1074.5286592608345</v>
      </c>
      <c r="I108" s="21">
        <v>3572.6449490461528</v>
      </c>
      <c r="J108" s="21">
        <v>57.350403353681941</v>
      </c>
      <c r="K108" s="21">
        <v>815.47646634331932</v>
      </c>
      <c r="L108" s="21">
        <v>-1450.123855302932</v>
      </c>
      <c r="M108" s="21">
        <v>1327.5522866152714</v>
      </c>
      <c r="N108" s="21">
        <v>1486.7272235505425</v>
      </c>
      <c r="O108" s="21">
        <v>3484.599312954685</v>
      </c>
      <c r="P108" s="21">
        <v>-1177.5380260095781</v>
      </c>
    </row>
    <row r="109" spans="2:16" ht="19.2" hidden="1">
      <c r="B109" s="146"/>
      <c r="C109" s="147"/>
      <c r="D109" s="16" t="s">
        <v>93</v>
      </c>
      <c r="E109" s="21">
        <v>4416.7707848740356</v>
      </c>
      <c r="F109" s="21">
        <v>3463.4487524237366</v>
      </c>
      <c r="G109" s="21">
        <v>4118.6527477041291</v>
      </c>
      <c r="H109" s="21">
        <v>2182.1575923489472</v>
      </c>
      <c r="I109" s="21">
        <v>1281.5846762592728</v>
      </c>
      <c r="J109" s="21">
        <v>1357.9088198577901</v>
      </c>
      <c r="K109" s="21">
        <v>3202.8461358858867</v>
      </c>
      <c r="L109" s="21">
        <v>958.24852488831493</v>
      </c>
      <c r="M109" s="21">
        <v>3156.0715842349082</v>
      </c>
      <c r="N109" s="21">
        <v>1593.6027823953382</v>
      </c>
      <c r="O109" s="21">
        <v>6430.9570123347803</v>
      </c>
      <c r="P109" s="21">
        <v>402.60030950678902</v>
      </c>
    </row>
    <row r="110" spans="2:16" ht="19.2" hidden="1">
      <c r="B110" s="146"/>
      <c r="C110" s="147"/>
      <c r="D110" s="16" t="s">
        <v>94</v>
      </c>
      <c r="E110" s="21">
        <v>92.952511108312137</v>
      </c>
      <c r="F110" s="21">
        <v>-325.11865459459659</v>
      </c>
      <c r="G110" s="21">
        <v>-1145.9307703890872</v>
      </c>
      <c r="H110" s="21">
        <v>-804.43377020889056</v>
      </c>
      <c r="I110" s="21">
        <v>221.61835291249827</v>
      </c>
      <c r="J110" s="21">
        <v>-2637.0393328724422</v>
      </c>
      <c r="K110" s="21">
        <v>-1887.7622334800567</v>
      </c>
      <c r="L110" s="21">
        <v>-3128.6670511763168</v>
      </c>
      <c r="M110" s="21">
        <v>-3479.4746676009954</v>
      </c>
      <c r="N110" s="21">
        <v>-1244.902085609217</v>
      </c>
      <c r="O110" s="21">
        <v>3699.2445893985514</v>
      </c>
      <c r="P110" s="21">
        <v>4833.6870421067269</v>
      </c>
    </row>
    <row r="111" spans="2:16" ht="19.2" hidden="1">
      <c r="B111" s="148"/>
      <c r="C111" s="149"/>
      <c r="D111" s="16" t="s">
        <v>95</v>
      </c>
      <c r="E111" s="21">
        <v>-54.216534070884336</v>
      </c>
      <c r="F111" s="21">
        <v>889.56121840515061</v>
      </c>
      <c r="G111" s="21">
        <v>3257.1927568677856</v>
      </c>
      <c r="H111" s="21">
        <v>-80.278447934656469</v>
      </c>
      <c r="I111" s="21">
        <v>352.20315249604755</v>
      </c>
      <c r="J111" s="21">
        <v>-515.10617817789898</v>
      </c>
      <c r="K111" s="21">
        <v>390.61046359510328</v>
      </c>
      <c r="L111" s="21">
        <v>-1608.2685547391879</v>
      </c>
      <c r="M111" s="21">
        <v>981.75759918350286</v>
      </c>
      <c r="N111" s="21">
        <v>1300.9417103808973</v>
      </c>
      <c r="O111" s="21">
        <v>1988.0954267160514</v>
      </c>
      <c r="P111" s="21">
        <v>1045.9061177472249</v>
      </c>
    </row>
    <row r="112" spans="2:16" ht="19.2" hidden="1">
      <c r="B112" s="144" t="s">
        <v>96</v>
      </c>
      <c r="C112" s="145"/>
      <c r="D112" s="16" t="s">
        <v>121</v>
      </c>
      <c r="E112" s="21">
        <v>572.47184275044037</v>
      </c>
      <c r="F112" s="21">
        <v>196.44545000718881</v>
      </c>
      <c r="G112" s="21">
        <v>-661.70232450143067</v>
      </c>
      <c r="H112" s="21">
        <v>236.41570738508381</v>
      </c>
      <c r="I112" s="21">
        <v>3345.5269453269948</v>
      </c>
      <c r="J112" s="21">
        <v>1059.8245844112498</v>
      </c>
      <c r="K112" s="21">
        <v>1541.7818747258989</v>
      </c>
      <c r="L112" s="21">
        <v>3364.5967234698373</v>
      </c>
      <c r="M112" s="21">
        <v>3346.5065692516264</v>
      </c>
      <c r="N112" s="21">
        <v>2212.8753026361055</v>
      </c>
      <c r="O112" s="21">
        <v>1392.4591881227434</v>
      </c>
      <c r="P112" s="21">
        <v>2459.8340487352471</v>
      </c>
    </row>
    <row r="113" spans="2:16" ht="19.2" hidden="1">
      <c r="B113" s="146"/>
      <c r="C113" s="147"/>
      <c r="D113" s="16" t="s">
        <v>98</v>
      </c>
      <c r="E113" s="21">
        <v>89.858694055105843</v>
      </c>
      <c r="F113" s="21">
        <v>-1700.329574067845</v>
      </c>
      <c r="G113" s="21">
        <v>-149.69526479416982</v>
      </c>
      <c r="H113" s="21">
        <v>-525.4878684846808</v>
      </c>
      <c r="I113" s="21">
        <v>-774.07473857465538</v>
      </c>
      <c r="J113" s="21">
        <v>36.453172087057283</v>
      </c>
      <c r="K113" s="21">
        <v>-351.21224325362164</v>
      </c>
      <c r="L113" s="21">
        <v>161.06447107390341</v>
      </c>
      <c r="M113" s="21">
        <v>1351.2491492947202</v>
      </c>
      <c r="N113" s="21">
        <v>804.71018562358131</v>
      </c>
      <c r="O113" s="21">
        <v>274.93525745310581</v>
      </c>
      <c r="P113" s="21">
        <v>-154.99220407344455</v>
      </c>
    </row>
    <row r="114" spans="2:16" ht="19.2" hidden="1">
      <c r="B114" s="148"/>
      <c r="C114" s="149"/>
      <c r="D114" s="16" t="s">
        <v>99</v>
      </c>
      <c r="E114" s="21">
        <v>-1902.5904754233434</v>
      </c>
      <c r="F114" s="21">
        <v>-2550.0369990198647</v>
      </c>
      <c r="G114" s="21">
        <v>-1045.2217767395705</v>
      </c>
      <c r="H114" s="21">
        <v>-1876.8704642494749</v>
      </c>
      <c r="I114" s="21">
        <v>-61.396501642238945</v>
      </c>
      <c r="J114" s="21">
        <v>-385.10592906239253</v>
      </c>
      <c r="K114" s="21">
        <v>-1470.0844095718753</v>
      </c>
      <c r="L114" s="21">
        <v>-2528.7621126035001</v>
      </c>
      <c r="M114" s="21">
        <v>-1032.6509739388907</v>
      </c>
      <c r="N114" s="21">
        <v>-637.78265658678811</v>
      </c>
      <c r="O114" s="21">
        <v>-1067.9037705270512</v>
      </c>
      <c r="P114" s="21">
        <v>-2385.2616529785341</v>
      </c>
    </row>
    <row r="115" spans="2:16" ht="19.2" hidden="1">
      <c r="B115" s="144" t="s">
        <v>100</v>
      </c>
      <c r="C115" s="145"/>
      <c r="D115" s="16" t="s">
        <v>101</v>
      </c>
      <c r="E115" s="21">
        <v>3030.8418148870578</v>
      </c>
      <c r="F115" s="21">
        <v>-1100.3365988303667</v>
      </c>
      <c r="G115" s="21">
        <v>2732.813179258389</v>
      </c>
      <c r="H115" s="21">
        <v>849.13239156622512</v>
      </c>
      <c r="I115" s="21">
        <v>3764.6444232621952</v>
      </c>
      <c r="J115" s="21">
        <v>817.45052907752506</v>
      </c>
      <c r="K115" s="21">
        <v>3575.2020110655149</v>
      </c>
      <c r="L115" s="21">
        <v>2931.082437806801</v>
      </c>
      <c r="M115" s="21">
        <v>4233.5643018760447</v>
      </c>
      <c r="N115" s="21">
        <v>6217.2722723230545</v>
      </c>
      <c r="O115" s="21">
        <v>8956.3789703824368</v>
      </c>
      <c r="P115" s="21">
        <v>8764.0406640211622</v>
      </c>
    </row>
    <row r="116" spans="2:16" ht="19.2" hidden="1">
      <c r="B116" s="148"/>
      <c r="C116" s="149"/>
      <c r="D116" s="16" t="s">
        <v>122</v>
      </c>
      <c r="E116" s="21">
        <v>-1961.5533008323769</v>
      </c>
      <c r="F116" s="21">
        <v>-3839.1227758103273</v>
      </c>
      <c r="G116" s="21">
        <v>409.64067350889491</v>
      </c>
      <c r="H116" s="21">
        <v>-1507.4982130500011</v>
      </c>
      <c r="I116" s="21">
        <v>-1089.2102020835218</v>
      </c>
      <c r="J116" s="21">
        <v>-2220.1134484514473</v>
      </c>
      <c r="K116" s="21">
        <v>-1839.3273897778686</v>
      </c>
      <c r="L116" s="21">
        <v>-2488.4860269623568</v>
      </c>
      <c r="M116" s="21">
        <v>260.90092510498744</v>
      </c>
      <c r="N116" s="21">
        <v>120.59725663441441</v>
      </c>
      <c r="O116" s="21">
        <v>2005.9246986366998</v>
      </c>
      <c r="P116" s="21">
        <v>-1407.5566773685068</v>
      </c>
    </row>
    <row r="117" spans="2:16" ht="19.2" hidden="1">
      <c r="B117" s="150" t="s">
        <v>103</v>
      </c>
      <c r="C117" s="152"/>
      <c r="D117" s="16" t="s">
        <v>104</v>
      </c>
      <c r="E117" s="21">
        <v>1396.1894781327828</v>
      </c>
      <c r="F117" s="21">
        <v>-2512.6042835518665</v>
      </c>
      <c r="G117" s="21">
        <v>-965.73467052660635</v>
      </c>
      <c r="H117" s="21">
        <v>-2550.1509817674096</v>
      </c>
      <c r="I117" s="21">
        <v>1427.7913583815798</v>
      </c>
      <c r="J117" s="21">
        <v>-1620.2044651729466</v>
      </c>
      <c r="K117" s="21">
        <v>-2042.9659163817942</v>
      </c>
      <c r="L117" s="21">
        <v>-1801.9795497782397</v>
      </c>
      <c r="M117" s="21">
        <v>-2043.5544130144581</v>
      </c>
      <c r="N117" s="21">
        <v>-2136.5367481269177</v>
      </c>
      <c r="O117" s="21">
        <v>-2164.0123234461807</v>
      </c>
      <c r="P117" s="21">
        <v>-1860.6865632674417</v>
      </c>
    </row>
    <row r="118" spans="2:16" ht="19.2" hidden="1">
      <c r="B118" s="144" t="s">
        <v>105</v>
      </c>
      <c r="C118" s="145"/>
      <c r="D118" s="16" t="s">
        <v>106</v>
      </c>
      <c r="E118" s="21">
        <v>706.41799926055182</v>
      </c>
      <c r="F118" s="21">
        <v>-217.21547895137201</v>
      </c>
      <c r="G118" s="21">
        <v>-717.32022929981235</v>
      </c>
      <c r="H118" s="21">
        <v>-411.49641744027349</v>
      </c>
      <c r="I118" s="21">
        <v>-4.4314231270841447</v>
      </c>
      <c r="J118" s="21">
        <v>1.1957814032630267</v>
      </c>
      <c r="K118" s="21">
        <v>1943.5827728579425</v>
      </c>
      <c r="L118" s="21">
        <v>-174.18094043437441</v>
      </c>
      <c r="M118" s="21">
        <v>160.96275550863356</v>
      </c>
      <c r="N118" s="21">
        <v>517.20237296339701</v>
      </c>
      <c r="O118" s="21">
        <v>3873.103981832749</v>
      </c>
      <c r="P118" s="21">
        <v>1212.5697721144493</v>
      </c>
    </row>
    <row r="119" spans="2:16" ht="19.2" hidden="1">
      <c r="B119" s="146"/>
      <c r="C119" s="147"/>
      <c r="D119" s="16" t="s">
        <v>107</v>
      </c>
      <c r="E119" s="21">
        <v>1.9822820000000001E-2</v>
      </c>
      <c r="F119" s="21">
        <v>1791.8731490215355</v>
      </c>
      <c r="G119" s="21">
        <v>2716.3857072948231</v>
      </c>
      <c r="H119" s="21">
        <v>681.95800512586311</v>
      </c>
      <c r="I119" s="21">
        <v>2846.000752651526</v>
      </c>
      <c r="J119" s="21">
        <v>3157.6594602290916</v>
      </c>
      <c r="K119" s="21">
        <v>4206.5821900098063</v>
      </c>
      <c r="L119" s="21">
        <v>4855.5762019275389</v>
      </c>
      <c r="M119" s="21">
        <v>2450.7619337794558</v>
      </c>
      <c r="N119" s="21">
        <v>3121.1709893304828</v>
      </c>
      <c r="O119" s="21">
        <v>4259.8457034365701</v>
      </c>
      <c r="P119" s="21">
        <v>2772.0275642545489</v>
      </c>
    </row>
    <row r="120" spans="2:16" ht="19.2" hidden="1">
      <c r="B120" s="146"/>
      <c r="C120" s="147"/>
      <c r="D120" s="16" t="s">
        <v>123</v>
      </c>
      <c r="E120" s="21">
        <v>-1811.7118223811444</v>
      </c>
      <c r="F120" s="21">
        <v>-3032.5905243553339</v>
      </c>
      <c r="G120" s="21">
        <v>-2166.6056378011758</v>
      </c>
      <c r="H120" s="21">
        <v>-1048.4516115504571</v>
      </c>
      <c r="I120" s="21">
        <v>-1282.748300141875</v>
      </c>
      <c r="J120" s="21">
        <v>-1078.232699561479</v>
      </c>
      <c r="K120" s="21">
        <v>-993.1145794451495</v>
      </c>
      <c r="L120" s="21">
        <v>-1963.650840328522</v>
      </c>
      <c r="M120" s="21">
        <v>-2483.0303364570659</v>
      </c>
      <c r="N120" s="21">
        <v>-2891.1291867112436</v>
      </c>
      <c r="O120" s="21">
        <v>-3763.4246343815648</v>
      </c>
      <c r="P120" s="21">
        <v>-2682.6279890557303</v>
      </c>
    </row>
    <row r="121" spans="2:16" ht="19.2" hidden="1">
      <c r="B121" s="146"/>
      <c r="C121" s="147"/>
      <c r="D121" s="16" t="s">
        <v>124</v>
      </c>
      <c r="E121" s="21">
        <v>1193.9041945137633</v>
      </c>
      <c r="F121" s="21">
        <v>106.32664124141229</v>
      </c>
      <c r="G121" s="21">
        <v>281.1919421205148</v>
      </c>
      <c r="H121" s="21">
        <v>700.57036898854221</v>
      </c>
      <c r="I121" s="21">
        <v>2818.2487122016028</v>
      </c>
      <c r="J121" s="21">
        <v>3189.7497893555674</v>
      </c>
      <c r="K121" s="21">
        <v>4067.7021696992397</v>
      </c>
      <c r="L121" s="21">
        <v>3678.56511841264</v>
      </c>
      <c r="M121" s="21">
        <v>964.73419591598577</v>
      </c>
      <c r="N121" s="21">
        <v>552.39471659898572</v>
      </c>
      <c r="O121" s="21">
        <v>1214.9237017241958</v>
      </c>
      <c r="P121" s="21">
        <v>1025.2665576973659</v>
      </c>
    </row>
    <row r="122" spans="2:16" ht="19.2" hidden="1">
      <c r="B122" s="148"/>
      <c r="C122" s="149"/>
      <c r="D122" s="16" t="s">
        <v>125</v>
      </c>
      <c r="E122" s="21">
        <v>681.24351554076247</v>
      </c>
      <c r="F122" s="21">
        <v>-523.90473699590302</v>
      </c>
      <c r="G122" s="21">
        <v>-592.63452933344161</v>
      </c>
      <c r="H122" s="21">
        <v>983.93775416534527</v>
      </c>
      <c r="I122" s="21">
        <v>1862.7456663354769</v>
      </c>
      <c r="J122" s="21">
        <v>1883.5730187096742</v>
      </c>
      <c r="K122" s="21">
        <v>1059.4546929265566</v>
      </c>
      <c r="L122" s="21">
        <v>1503.728241404609</v>
      </c>
      <c r="M122" s="21">
        <v>1241.5540510928317</v>
      </c>
      <c r="N122" s="21">
        <v>1057.5435978168666</v>
      </c>
      <c r="O122" s="21">
        <v>-416.58722580376707</v>
      </c>
      <c r="P122" s="21">
        <v>-230.56761258451934</v>
      </c>
    </row>
    <row r="123" spans="2:16" ht="19.2" hidden="1">
      <c r="B123" s="144" t="s">
        <v>111</v>
      </c>
      <c r="C123" s="145"/>
      <c r="D123" s="16" t="s">
        <v>112</v>
      </c>
      <c r="E123" s="21">
        <v>-1499.6590000000001</v>
      </c>
      <c r="F123" s="21">
        <v>-2541.4870000000001</v>
      </c>
      <c r="G123" s="21">
        <v>12549.735999999899</v>
      </c>
      <c r="H123" s="21">
        <v>10733.665000000001</v>
      </c>
      <c r="I123" s="21">
        <v>5126.8850000000002</v>
      </c>
      <c r="J123" s="21">
        <v>10030.441000000001</v>
      </c>
      <c r="K123" s="21">
        <v>3963.7649999999999</v>
      </c>
      <c r="L123" s="21">
        <v>-5553.2489999999998</v>
      </c>
      <c r="M123" s="21">
        <v>3548.6030000000001</v>
      </c>
      <c r="N123" s="21">
        <v>2612.8510000000001</v>
      </c>
      <c r="O123" s="21">
        <v>217.247999999998</v>
      </c>
      <c r="P123" s="21">
        <v>1174.1489999999899</v>
      </c>
    </row>
    <row r="124" spans="2:16" ht="19.2" hidden="1">
      <c r="B124" s="146"/>
      <c r="C124" s="147"/>
      <c r="D124" s="16" t="s">
        <v>113</v>
      </c>
      <c r="E124" s="21">
        <v>-1404.8</v>
      </c>
      <c r="F124" s="21">
        <v>-3448.6120000000001</v>
      </c>
      <c r="G124" s="21">
        <v>414.88200000000001</v>
      </c>
      <c r="H124" s="21">
        <v>1351.7370000000001</v>
      </c>
      <c r="I124" s="21">
        <v>4148.4359999999997</v>
      </c>
      <c r="J124" s="21">
        <v>5888.3549999999996</v>
      </c>
      <c r="K124" s="21">
        <v>-1848.538</v>
      </c>
      <c r="L124" s="21">
        <v>-5981.299</v>
      </c>
      <c r="M124" s="21">
        <v>-2069.3820000000001</v>
      </c>
      <c r="N124" s="21">
        <v>4327.143</v>
      </c>
      <c r="O124" s="21">
        <v>3571.5540000000001</v>
      </c>
      <c r="P124" s="21">
        <v>-2400.4409999999998</v>
      </c>
    </row>
    <row r="125" spans="2:16" ht="19.2" hidden="1">
      <c r="B125" s="146"/>
      <c r="C125" s="147"/>
      <c r="D125" s="16" t="s">
        <v>114</v>
      </c>
      <c r="E125" s="21">
        <v>407.005</v>
      </c>
      <c r="F125" s="21">
        <v>-5826.8940000000002</v>
      </c>
      <c r="G125" s="21">
        <v>1145.9169999999999</v>
      </c>
      <c r="H125" s="21">
        <v>4024.6959999999999</v>
      </c>
      <c r="I125" s="21">
        <v>3770.43</v>
      </c>
      <c r="J125" s="21">
        <v>7425.8769999999895</v>
      </c>
      <c r="K125" s="21">
        <v>-2691.7260000000001</v>
      </c>
      <c r="L125" s="21">
        <v>-5195.3990000000003</v>
      </c>
      <c r="M125" s="21">
        <v>1059.4290000000001</v>
      </c>
      <c r="N125" s="21">
        <v>2029.54</v>
      </c>
      <c r="O125" s="21">
        <v>766.44200000000001</v>
      </c>
      <c r="P125" s="21">
        <v>-2472.8980000000001</v>
      </c>
    </row>
    <row r="126" spans="2:16" ht="19.2" hidden="1">
      <c r="B126" s="146"/>
      <c r="C126" s="147"/>
      <c r="D126" s="16" t="s">
        <v>115</v>
      </c>
      <c r="E126" s="21">
        <v>-664.49800000000005</v>
      </c>
      <c r="F126" s="21">
        <v>-3994.681</v>
      </c>
      <c r="G126" s="21">
        <v>1281.5730000000001</v>
      </c>
      <c r="H126" s="21">
        <v>145.58500000000001</v>
      </c>
      <c r="I126" s="21">
        <v>471.52</v>
      </c>
      <c r="J126" s="21">
        <v>1561.645</v>
      </c>
      <c r="K126" s="21">
        <v>-2598.3359999999998</v>
      </c>
      <c r="L126" s="21">
        <v>-5915.0789999999997</v>
      </c>
      <c r="M126" s="21">
        <v>-1323.8599999999899</v>
      </c>
      <c r="N126" s="21">
        <v>255.559</v>
      </c>
      <c r="O126" s="21">
        <v>-4824.0309999999999</v>
      </c>
      <c r="P126" s="21">
        <v>-5670.5320000000002</v>
      </c>
    </row>
    <row r="127" spans="2:16" ht="19.2" hidden="1">
      <c r="B127" s="146"/>
      <c r="C127" s="147"/>
      <c r="D127" s="16" t="s">
        <v>116</v>
      </c>
      <c r="E127" s="22">
        <v>6576.3466133963266</v>
      </c>
      <c r="F127" s="22">
        <v>5970.0679151093518</v>
      </c>
      <c r="G127" s="22">
        <v>6229.0754437762635</v>
      </c>
      <c r="H127" s="22">
        <v>4950.3929697755611</v>
      </c>
      <c r="I127" s="22">
        <v>6446.8932733317042</v>
      </c>
      <c r="J127" s="22">
        <v>4850.6758988126785</v>
      </c>
      <c r="K127" s="22">
        <v>3620.6645842378148</v>
      </c>
      <c r="L127" s="22">
        <v>4042.5346104161954</v>
      </c>
      <c r="M127" s="22">
        <v>3872.9668399041202</v>
      </c>
      <c r="N127" s="21">
        <v>-1918.1590000000001</v>
      </c>
      <c r="O127" s="21">
        <v>-5138.8450000000003</v>
      </c>
      <c r="P127" s="21">
        <v>-9395.1859999999906</v>
      </c>
    </row>
    <row r="128" spans="2:16" ht="19.2" hidden="1">
      <c r="B128" s="146"/>
      <c r="C128" s="147"/>
      <c r="D128" s="16" t="s">
        <v>117</v>
      </c>
      <c r="E128" s="21">
        <v>-250.077</v>
      </c>
      <c r="F128" s="21">
        <v>-5097.9170000000004</v>
      </c>
      <c r="G128" s="21">
        <v>502.577</v>
      </c>
      <c r="H128" s="21">
        <v>126.621</v>
      </c>
      <c r="I128" s="21">
        <v>4055.0529999999999</v>
      </c>
      <c r="J128" s="21">
        <v>1392.0070000000001</v>
      </c>
      <c r="K128" s="21">
        <v>-3571.56</v>
      </c>
      <c r="L128" s="21">
        <v>-8279.0570000000007</v>
      </c>
      <c r="M128" s="21">
        <v>-938.33100000000002</v>
      </c>
      <c r="N128" s="21">
        <v>558.91999999999996</v>
      </c>
      <c r="O128" s="21">
        <v>-3019.8649999999998</v>
      </c>
      <c r="P128" s="21">
        <v>-452.87599999999804</v>
      </c>
    </row>
    <row r="129" spans="2:16" ht="19.2" hidden="1">
      <c r="B129" s="146"/>
      <c r="C129" s="147"/>
      <c r="D129" s="16" t="s">
        <v>118</v>
      </c>
      <c r="E129" s="21">
        <v>1247.8679999999999</v>
      </c>
      <c r="F129" s="21">
        <v>-2165.0859999999998</v>
      </c>
      <c r="G129" s="21">
        <v>6466.9319999999998</v>
      </c>
      <c r="H129" s="21">
        <v>6779.6019999999999</v>
      </c>
      <c r="I129" s="21">
        <v>16446.399000000001</v>
      </c>
      <c r="J129" s="21">
        <v>17265.805</v>
      </c>
      <c r="K129" s="21">
        <v>12637.3489999999</v>
      </c>
      <c r="L129" s="21">
        <v>3733.377</v>
      </c>
      <c r="M129" s="21">
        <v>7511.3</v>
      </c>
      <c r="N129" s="21">
        <v>14643.063</v>
      </c>
      <c r="O129" s="21">
        <v>12109.884</v>
      </c>
      <c r="P129" s="21">
        <v>19508.7569999999</v>
      </c>
    </row>
    <row r="130" spans="2:16" ht="19.2" hidden="1">
      <c r="B130" s="148"/>
      <c r="C130" s="149"/>
      <c r="D130" s="16" t="s">
        <v>119</v>
      </c>
      <c r="E130" s="21">
        <v>4047.5059999999999</v>
      </c>
      <c r="F130" s="21">
        <v>-7321.3509999999897</v>
      </c>
      <c r="G130" s="21">
        <v>-4456.085</v>
      </c>
      <c r="H130" s="21">
        <v>-3099.3589999999999</v>
      </c>
      <c r="I130" s="21">
        <v>8514.5750000000007</v>
      </c>
      <c r="J130" s="21">
        <v>-5676.0569999999998</v>
      </c>
      <c r="K130" s="21">
        <v>-10268.486999999899</v>
      </c>
      <c r="L130" s="21">
        <v>-5700.4290000000001</v>
      </c>
      <c r="M130" s="21">
        <v>-8868.7720000000008</v>
      </c>
      <c r="N130" s="21">
        <v>4294.8869999999997</v>
      </c>
      <c r="O130" s="21">
        <v>-270.61800000000096</v>
      </c>
      <c r="P130" s="21">
        <v>-7038.4199999999901</v>
      </c>
    </row>
    <row r="131" spans="2:16" hidden="1">
      <c r="E131" s="23"/>
      <c r="F131" s="23"/>
      <c r="G131" s="23"/>
      <c r="H131" s="23"/>
      <c r="I131" s="24"/>
      <c r="J131" s="24"/>
      <c r="K131" s="23"/>
      <c r="L131" s="23"/>
      <c r="M131" s="24"/>
      <c r="N131" s="23"/>
      <c r="O131" s="23"/>
      <c r="P131" s="24"/>
    </row>
    <row r="132" spans="2:16" hidden="1">
      <c r="E132" s="23"/>
      <c r="F132" s="23"/>
      <c r="G132" s="23"/>
      <c r="H132" s="23"/>
      <c r="I132" s="24"/>
      <c r="J132" s="24"/>
      <c r="K132" s="23"/>
      <c r="L132" s="23"/>
      <c r="M132" s="24"/>
      <c r="N132" s="23"/>
      <c r="O132" s="23"/>
      <c r="P132" s="24"/>
    </row>
    <row r="133" spans="2:16" ht="19.2" hidden="1">
      <c r="B133" s="150" t="s">
        <v>142</v>
      </c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2"/>
    </row>
    <row r="134" spans="2:16" ht="19.2" hidden="1">
      <c r="B134" s="150" t="s">
        <v>71</v>
      </c>
      <c r="C134" s="152"/>
      <c r="D134" s="20" t="s">
        <v>72</v>
      </c>
      <c r="E134" s="14" t="s">
        <v>143</v>
      </c>
      <c r="F134" s="14" t="s">
        <v>144</v>
      </c>
      <c r="G134" s="14" t="s">
        <v>22</v>
      </c>
      <c r="H134" s="14" t="s">
        <v>23</v>
      </c>
      <c r="I134" s="14" t="s">
        <v>24</v>
      </c>
      <c r="J134" s="14" t="s">
        <v>25</v>
      </c>
      <c r="K134" s="14" t="s">
        <v>26</v>
      </c>
      <c r="L134" s="14" t="s">
        <v>27</v>
      </c>
      <c r="M134" s="14" t="s">
        <v>28</v>
      </c>
      <c r="N134" s="14" t="s">
        <v>29</v>
      </c>
      <c r="O134" s="14" t="s">
        <v>30</v>
      </c>
      <c r="P134" s="14" t="s">
        <v>31</v>
      </c>
    </row>
    <row r="135" spans="2:16" ht="19.2" hidden="1">
      <c r="B135" s="144" t="s">
        <v>73</v>
      </c>
      <c r="C135" s="145"/>
      <c r="D135" s="16" t="s">
        <v>74</v>
      </c>
      <c r="E135" s="25">
        <f t="shared" ref="E135:P135" si="14">E92/E50</f>
        <v>9.7103846361885598E-2</v>
      </c>
      <c r="F135" s="25">
        <f t="shared" si="14"/>
        <v>5.0030018085711281E-2</v>
      </c>
      <c r="G135" s="25">
        <f t="shared" si="14"/>
        <v>0.100181017417302</v>
      </c>
      <c r="H135" s="25">
        <f t="shared" si="14"/>
        <v>1.8665950675075624E-2</v>
      </c>
      <c r="I135" s="25">
        <f t="shared" si="14"/>
        <v>8.1857860703272237E-2</v>
      </c>
      <c r="J135" s="25">
        <f t="shared" si="14"/>
        <v>9.1947284269991103E-2</v>
      </c>
      <c r="K135" s="25">
        <f t="shared" si="14"/>
        <v>5.6297134045241316E-2</v>
      </c>
      <c r="L135" s="25">
        <f t="shared" si="14"/>
        <v>1.6032659853599095E-2</v>
      </c>
      <c r="M135" s="25">
        <f t="shared" si="14"/>
        <v>8.0892350878643174E-2</v>
      </c>
      <c r="N135" s="25">
        <f t="shared" si="14"/>
        <v>5.3188335658082155E-2</v>
      </c>
      <c r="O135" s="25">
        <f t="shared" si="14"/>
        <v>9.6008268133108393E-2</v>
      </c>
      <c r="P135" s="25">
        <f t="shared" si="14"/>
        <v>7.9175856422691093E-2</v>
      </c>
    </row>
    <row r="136" spans="2:16" ht="19.2" hidden="1">
      <c r="B136" s="146"/>
      <c r="C136" s="147"/>
      <c r="D136" s="16" t="s">
        <v>75</v>
      </c>
      <c r="E136" s="25">
        <f t="shared" ref="E136:P136" si="15">E93/E51</f>
        <v>0.10593012513859765</v>
      </c>
      <c r="F136" s="25">
        <f t="shared" si="15"/>
        <v>0.12720322379818844</v>
      </c>
      <c r="G136" s="25">
        <f t="shared" si="15"/>
        <v>0.11739844692456851</v>
      </c>
      <c r="H136" s="25">
        <f t="shared" si="15"/>
        <v>0.10140787748026396</v>
      </c>
      <c r="I136" s="25">
        <f t="shared" si="15"/>
        <v>0.11327087680933765</v>
      </c>
      <c r="J136" s="25">
        <f t="shared" si="15"/>
        <v>9.4839175517473881E-2</v>
      </c>
      <c r="K136" s="25">
        <f t="shared" si="15"/>
        <v>0.10976346629822784</v>
      </c>
      <c r="L136" s="25">
        <f t="shared" si="15"/>
        <v>0.11650248728501779</v>
      </c>
      <c r="M136" s="25">
        <f t="shared" si="15"/>
        <v>0.14186765947525173</v>
      </c>
      <c r="N136" s="25">
        <f t="shared" si="15"/>
        <v>0.10967999289152935</v>
      </c>
      <c r="O136" s="25">
        <f t="shared" si="15"/>
        <v>0.13931267614660425</v>
      </c>
      <c r="P136" s="25">
        <f t="shared" si="15"/>
        <v>0.14075769990483561</v>
      </c>
    </row>
    <row r="137" spans="2:16" ht="19.2" hidden="1">
      <c r="B137" s="146"/>
      <c r="C137" s="147"/>
      <c r="D137" s="16" t="s">
        <v>76</v>
      </c>
      <c r="E137" s="25">
        <f t="shared" ref="E137:P137" si="16">E94/E52</f>
        <v>-1.4493712871336637E-3</v>
      </c>
      <c r="F137" s="25">
        <f t="shared" si="16"/>
        <v>-1.0386003695030097E-2</v>
      </c>
      <c r="G137" s="25">
        <f t="shared" si="16"/>
        <v>2.7163403576246581E-2</v>
      </c>
      <c r="H137" s="25">
        <f t="shared" si="16"/>
        <v>-8.3014604538884193E-2</v>
      </c>
      <c r="I137" s="25">
        <f t="shared" si="16"/>
        <v>-6.4613854553006427E-3</v>
      </c>
      <c r="J137" s="25">
        <f t="shared" si="16"/>
        <v>-1.3955261023843365E-2</v>
      </c>
      <c r="K137" s="25">
        <f t="shared" si="16"/>
        <v>-6.7603480048818901E-2</v>
      </c>
      <c r="L137" s="25">
        <f t="shared" si="16"/>
        <v>-9.1780432993117458E-2</v>
      </c>
      <c r="M137" s="25">
        <f t="shared" si="16"/>
        <v>7.7576288269998661E-3</v>
      </c>
      <c r="N137" s="25">
        <f t="shared" si="16"/>
        <v>3.8495068662050838E-2</v>
      </c>
      <c r="O137" s="25">
        <f t="shared" si="16"/>
        <v>5.0985849007004327E-2</v>
      </c>
      <c r="P137" s="25">
        <f t="shared" si="16"/>
        <v>6.011497758695284E-2</v>
      </c>
    </row>
    <row r="138" spans="2:16" ht="19.2" hidden="1">
      <c r="B138" s="146"/>
      <c r="C138" s="147"/>
      <c r="D138" s="16" t="s">
        <v>77</v>
      </c>
      <c r="E138" s="25">
        <f t="shared" ref="E138:P138" si="17">E95/E53</f>
        <v>8.8557101309948164E-2</v>
      </c>
      <c r="F138" s="25">
        <f t="shared" si="17"/>
        <v>8.4574736779172086E-2</v>
      </c>
      <c r="G138" s="25">
        <f t="shared" si="17"/>
        <v>7.9078324759657717E-2</v>
      </c>
      <c r="H138" s="25">
        <f t="shared" si="17"/>
        <v>5.2362745821328154E-2</v>
      </c>
      <c r="I138" s="25">
        <f t="shared" si="17"/>
        <v>6.3456288928045529E-2</v>
      </c>
      <c r="J138" s="25">
        <f t="shared" si="17"/>
        <v>4.6264089534561924E-2</v>
      </c>
      <c r="K138" s="25">
        <f t="shared" si="17"/>
        <v>4.8341537309265097E-2</v>
      </c>
      <c r="L138" s="25">
        <f t="shared" si="17"/>
        <v>2.6772694299531788E-2</v>
      </c>
      <c r="M138" s="25">
        <f t="shared" si="17"/>
        <v>4.9894652750666797E-2</v>
      </c>
      <c r="N138" s="25">
        <f t="shared" si="17"/>
        <v>9.7460415372621845E-2</v>
      </c>
      <c r="O138" s="25">
        <f t="shared" si="17"/>
        <v>7.8555125247376317E-2</v>
      </c>
      <c r="P138" s="25">
        <f t="shared" si="17"/>
        <v>8.4167888082245013E-2</v>
      </c>
    </row>
    <row r="139" spans="2:16" ht="19.2" hidden="1">
      <c r="B139" s="146"/>
      <c r="C139" s="147"/>
      <c r="D139" s="16" t="s">
        <v>78</v>
      </c>
      <c r="E139" s="25">
        <f t="shared" ref="E139:P139" si="18">E96/E54</f>
        <v>5.5488316192811298E-2</v>
      </c>
      <c r="F139" s="25">
        <f t="shared" si="18"/>
        <v>5.8873980956718239E-2</v>
      </c>
      <c r="G139" s="25">
        <f t="shared" si="18"/>
        <v>5.8236422081437027E-2</v>
      </c>
      <c r="H139" s="25">
        <f t="shared" si="18"/>
        <v>1.5676916862361705E-2</v>
      </c>
      <c r="I139" s="25">
        <f t="shared" si="18"/>
        <v>4.9952718066987423E-2</v>
      </c>
      <c r="J139" s="25">
        <f t="shared" si="18"/>
        <v>7.0530855503445483E-2</v>
      </c>
      <c r="K139" s="25">
        <f t="shared" si="18"/>
        <v>6.0651160450743653E-2</v>
      </c>
      <c r="L139" s="25">
        <f t="shared" si="18"/>
        <v>3.0229772158926068E-3</v>
      </c>
      <c r="M139" s="25">
        <f t="shared" si="18"/>
        <v>1.8472446502140662E-2</v>
      </c>
      <c r="N139" s="25">
        <f t="shared" si="18"/>
        <v>8.7261319411047367E-2</v>
      </c>
      <c r="O139" s="25">
        <f t="shared" si="18"/>
        <v>9.4761611005075824E-2</v>
      </c>
      <c r="P139" s="25">
        <f t="shared" si="18"/>
        <v>6.3317122382426677E-2</v>
      </c>
    </row>
    <row r="140" spans="2:16" ht="19.2" hidden="1">
      <c r="B140" s="146"/>
      <c r="C140" s="147"/>
      <c r="D140" s="16" t="s">
        <v>79</v>
      </c>
      <c r="E140" s="25">
        <f t="shared" ref="E140:P140" si="19">E97/E55</f>
        <v>4.3008103813263053E-2</v>
      </c>
      <c r="F140" s="25">
        <f t="shared" si="19"/>
        <v>3.9229954723308039E-4</v>
      </c>
      <c r="G140" s="25">
        <f t="shared" si="19"/>
        <v>1.7318724505195324E-2</v>
      </c>
      <c r="H140" s="25">
        <f t="shared" si="19"/>
        <v>9.3593905309602946E-2</v>
      </c>
      <c r="I140" s="25">
        <f t="shared" si="19"/>
        <v>5.3181521436877932E-2</v>
      </c>
      <c r="J140" s="25">
        <f t="shared" si="19"/>
        <v>7.8409898605823231E-2</v>
      </c>
      <c r="K140" s="25">
        <f t="shared" si="19"/>
        <v>1.0916038645136499E-2</v>
      </c>
      <c r="L140" s="25">
        <f t="shared" si="19"/>
        <v>8.8915107383549005E-2</v>
      </c>
      <c r="M140" s="25">
        <f t="shared" si="19"/>
        <v>7.4315594570494276E-2</v>
      </c>
      <c r="N140" s="25">
        <f t="shared" si="19"/>
        <v>6.1168445381682562E-2</v>
      </c>
      <c r="O140" s="25">
        <f t="shared" si="19"/>
        <v>8.9229913427220364E-2</v>
      </c>
      <c r="P140" s="25">
        <f t="shared" si="19"/>
        <v>8.2795791534109542E-2</v>
      </c>
    </row>
    <row r="141" spans="2:16" ht="19.2" hidden="1">
      <c r="B141" s="154"/>
      <c r="C141" s="155"/>
      <c r="D141" s="15" t="s">
        <v>80</v>
      </c>
      <c r="E141" s="25">
        <f t="shared" ref="E141:P141" si="20">E98/E56</f>
        <v>-6.5724133458395617E-2</v>
      </c>
      <c r="F141" s="25">
        <f t="shared" si="20"/>
        <v>-9.6004605423305592E-2</v>
      </c>
      <c r="G141" s="25">
        <f t="shared" si="20"/>
        <v>6.9241670234628488E-2</v>
      </c>
      <c r="H141" s="25">
        <f t="shared" si="20"/>
        <v>4.5738708080248741E-2</v>
      </c>
      <c r="I141" s="25">
        <f t="shared" si="20"/>
        <v>5.2409898318329706E-2</v>
      </c>
      <c r="J141" s="25">
        <f t="shared" si="20"/>
        <v>4.5467406843803779E-2</v>
      </c>
      <c r="K141" s="25">
        <f t="shared" si="20"/>
        <v>4.679176389295156E-2</v>
      </c>
      <c r="L141" s="25">
        <f t="shared" si="20"/>
        <v>-7.2226999315029294E-2</v>
      </c>
      <c r="M141" s="25">
        <f t="shared" si="20"/>
        <v>-6.0477624676496089E-2</v>
      </c>
      <c r="N141" s="25">
        <f t="shared" si="20"/>
        <v>5.6139251743430721E-2</v>
      </c>
      <c r="O141" s="25">
        <f t="shared" si="20"/>
        <v>3.1199890044739841E-2</v>
      </c>
      <c r="P141" s="25">
        <f t="shared" si="20"/>
        <v>-1.8644024329604585E-2</v>
      </c>
    </row>
    <row r="142" spans="2:16" ht="19.2" hidden="1">
      <c r="B142" s="156" t="s">
        <v>81</v>
      </c>
      <c r="C142" s="157"/>
      <c r="D142" s="18" t="s">
        <v>82</v>
      </c>
      <c r="E142" s="25">
        <f t="shared" ref="E142:P142" si="21">E99/E57</f>
        <v>8.3646039524285842E-2</v>
      </c>
      <c r="F142" s="25">
        <f t="shared" si="21"/>
        <v>5.5898558177257855E-2</v>
      </c>
      <c r="G142" s="25">
        <f t="shared" si="21"/>
        <v>8.1090945364661021E-2</v>
      </c>
      <c r="H142" s="25">
        <f t="shared" si="21"/>
        <v>6.0732488450333091E-2</v>
      </c>
      <c r="I142" s="25">
        <f t="shared" si="21"/>
        <v>8.1006286876696781E-2</v>
      </c>
      <c r="J142" s="25">
        <f t="shared" si="21"/>
        <v>7.1816978158161071E-2</v>
      </c>
      <c r="K142" s="25">
        <f t="shared" si="21"/>
        <v>3.0379799194154761E-2</v>
      </c>
      <c r="L142" s="25">
        <f t="shared" si="21"/>
        <v>2.6456502715134771E-2</v>
      </c>
      <c r="M142" s="25">
        <f t="shared" si="21"/>
        <v>8.1072701898215235E-2</v>
      </c>
      <c r="N142" s="25">
        <f t="shared" si="21"/>
        <v>9.6329818059482666E-2</v>
      </c>
      <c r="O142" s="25">
        <f t="shared" si="21"/>
        <v>9.1041525238289928E-2</v>
      </c>
      <c r="P142" s="25">
        <f t="shared" si="21"/>
        <v>7.8337525511738532E-2</v>
      </c>
    </row>
    <row r="143" spans="2:16" ht="19.2" hidden="1">
      <c r="B143" s="158"/>
      <c r="C143" s="159"/>
      <c r="D143" s="18" t="s">
        <v>83</v>
      </c>
      <c r="E143" s="25">
        <f t="shared" ref="E143:P143" si="22">E100/E58</f>
        <v>-4.2173572132278341E-2</v>
      </c>
      <c r="F143" s="25">
        <f t="shared" si="22"/>
        <v>-0.11820705242603963</v>
      </c>
      <c r="G143" s="25">
        <f t="shared" si="22"/>
        <v>-7.4900628726154925E-2</v>
      </c>
      <c r="H143" s="25">
        <f t="shared" si="22"/>
        <v>-0.1323146359626608</v>
      </c>
      <c r="I143" s="25">
        <f t="shared" si="22"/>
        <v>-0.19299484856945617</v>
      </c>
      <c r="J143" s="25">
        <f t="shared" si="22"/>
        <v>-0.26599061894296688</v>
      </c>
      <c r="K143" s="25">
        <f t="shared" si="22"/>
        <v>-0.23214347880368724</v>
      </c>
      <c r="L143" s="25">
        <f t="shared" si="22"/>
        <v>-0.3016970406005442</v>
      </c>
      <c r="M143" s="25">
        <f t="shared" si="22"/>
        <v>-0.2047539173671129</v>
      </c>
      <c r="N143" s="25">
        <f t="shared" si="22"/>
        <v>-0.10450982198229954</v>
      </c>
      <c r="O143" s="25">
        <f t="shared" si="22"/>
        <v>-0.12680741174765947</v>
      </c>
      <c r="P143" s="25">
        <f t="shared" si="22"/>
        <v>-0.1059216291006092</v>
      </c>
    </row>
    <row r="144" spans="2:16" ht="19.2" hidden="1">
      <c r="B144" s="158"/>
      <c r="C144" s="159"/>
      <c r="D144" s="18" t="s">
        <v>84</v>
      </c>
      <c r="E144" s="25">
        <f t="shared" ref="E144:P144" si="23">E101/E59</f>
        <v>9.8060574360785788E-2</v>
      </c>
      <c r="F144" s="25">
        <f t="shared" si="23"/>
        <v>8.8544063290557709E-2</v>
      </c>
      <c r="G144" s="25">
        <f t="shared" si="23"/>
        <v>2.6208248201534879E-2</v>
      </c>
      <c r="H144" s="25">
        <f t="shared" si="23"/>
        <v>-9.1898879907748997E-4</v>
      </c>
      <c r="I144" s="25">
        <f t="shared" si="23"/>
        <v>6.5691366748675192E-2</v>
      </c>
      <c r="J144" s="25">
        <f t="shared" si="23"/>
        <v>3.6379286155410161E-2</v>
      </c>
      <c r="K144" s="25">
        <f t="shared" si="23"/>
        <v>-1.5949838922836062E-2</v>
      </c>
      <c r="L144" s="25">
        <f t="shared" si="23"/>
        <v>-1.9950653772990865E-2</v>
      </c>
      <c r="M144" s="25">
        <f t="shared" si="23"/>
        <v>5.251889332313029E-2</v>
      </c>
      <c r="N144" s="25">
        <f t="shared" si="23"/>
        <v>1.4487193333103348E-2</v>
      </c>
      <c r="O144" s="25">
        <f t="shared" si="23"/>
        <v>7.5644187705168633E-2</v>
      </c>
      <c r="P144" s="25">
        <f t="shared" si="23"/>
        <v>6.52853231429638E-2</v>
      </c>
    </row>
    <row r="145" spans="2:16" ht="19.2" hidden="1">
      <c r="B145" s="158"/>
      <c r="C145" s="159"/>
      <c r="D145" s="18" t="s">
        <v>85</v>
      </c>
      <c r="E145" s="25">
        <f t="shared" ref="E145:P145" si="24">E102/E60</f>
        <v>8.9691641277601514E-3</v>
      </c>
      <c r="F145" s="25">
        <f t="shared" si="24"/>
        <v>1.33705552411596E-2</v>
      </c>
      <c r="G145" s="25">
        <f t="shared" si="24"/>
        <v>7.6173762963381133E-3</v>
      </c>
      <c r="H145" s="25">
        <f t="shared" si="24"/>
        <v>-1.640474180054622E-2</v>
      </c>
      <c r="I145" s="25">
        <f t="shared" si="24"/>
        <v>-2.0065488676449753E-2</v>
      </c>
      <c r="J145" s="25">
        <f t="shared" si="24"/>
        <v>-1.4754863679121091E-2</v>
      </c>
      <c r="K145" s="25">
        <f t="shared" si="24"/>
        <v>-0.10241191696776979</v>
      </c>
      <c r="L145" s="25">
        <f t="shared" si="24"/>
        <v>-7.4918303292607388E-2</v>
      </c>
      <c r="M145" s="25">
        <f t="shared" si="24"/>
        <v>-1.5148294928368505E-2</v>
      </c>
      <c r="N145" s="25">
        <f t="shared" si="24"/>
        <v>5.3788124491475936E-2</v>
      </c>
      <c r="O145" s="25">
        <f t="shared" si="24"/>
        <v>2.0842132503087051E-2</v>
      </c>
      <c r="P145" s="25">
        <f t="shared" si="24"/>
        <v>6.6688386225201533E-3</v>
      </c>
    </row>
    <row r="146" spans="2:16" ht="19.2" hidden="1">
      <c r="B146" s="158"/>
      <c r="C146" s="159"/>
      <c r="D146" s="18" t="s">
        <v>86</v>
      </c>
      <c r="E146" s="25">
        <f t="shared" ref="E146:P146" si="25">E103/E61</f>
        <v>-1.7135146604878349E-2</v>
      </c>
      <c r="F146" s="25">
        <f t="shared" si="25"/>
        <v>-3.3266505443575067E-2</v>
      </c>
      <c r="G146" s="25">
        <f t="shared" si="25"/>
        <v>-4.968514691012884E-2</v>
      </c>
      <c r="H146" s="25">
        <f t="shared" si="25"/>
        <v>-1.6637185443283267E-2</v>
      </c>
      <c r="I146" s="25">
        <f t="shared" si="25"/>
        <v>-1.1836770753373977E-3</v>
      </c>
      <c r="J146" s="25">
        <f t="shared" si="25"/>
        <v>-8.1997059610480233E-2</v>
      </c>
      <c r="K146" s="25">
        <f t="shared" si="25"/>
        <v>-0.16413188620806443</v>
      </c>
      <c r="L146" s="25">
        <f t="shared" si="25"/>
        <v>-0.18018328648596363</v>
      </c>
      <c r="M146" s="25">
        <f t="shared" si="25"/>
        <v>-3.3780771171679695E-3</v>
      </c>
      <c r="N146" s="25">
        <f t="shared" si="25"/>
        <v>-2.8049846347090755E-2</v>
      </c>
      <c r="O146" s="25">
        <f t="shared" si="25"/>
        <v>1.3681405268651929E-2</v>
      </c>
      <c r="P146" s="25">
        <f t="shared" si="25"/>
        <v>-1.0233608785113769E-2</v>
      </c>
    </row>
    <row r="147" spans="2:16" ht="19.2" hidden="1">
      <c r="B147" s="158"/>
      <c r="C147" s="159"/>
      <c r="D147" s="18" t="s">
        <v>87</v>
      </c>
      <c r="E147" s="25">
        <f t="shared" ref="E147:P147" si="26">E104/E62</f>
        <v>-9.4463968301956303E-2</v>
      </c>
      <c r="F147" s="25">
        <f t="shared" si="26"/>
        <v>-0.10746880395571022</v>
      </c>
      <c r="G147" s="25">
        <f t="shared" si="26"/>
        <v>-2.6844106175337279E-2</v>
      </c>
      <c r="H147" s="25">
        <f t="shared" si="26"/>
        <v>-1.2168288666521688E-2</v>
      </c>
      <c r="I147" s="25">
        <f t="shared" si="26"/>
        <v>-9.0753097846269545E-2</v>
      </c>
      <c r="J147" s="25">
        <f t="shared" si="26"/>
        <v>-6.8789216645274154E-2</v>
      </c>
      <c r="K147" s="25">
        <f t="shared" si="26"/>
        <v>-5.7571296532651334E-2</v>
      </c>
      <c r="L147" s="25">
        <f t="shared" si="26"/>
        <v>-0.14524136065023102</v>
      </c>
      <c r="M147" s="25">
        <f t="shared" si="26"/>
        <v>-9.6212559910644271E-3</v>
      </c>
      <c r="N147" s="25">
        <f t="shared" si="26"/>
        <v>-1.9877744529462744E-2</v>
      </c>
      <c r="O147" s="25">
        <f t="shared" si="26"/>
        <v>-3.3159162690202547E-2</v>
      </c>
      <c r="P147" s="25">
        <f t="shared" si="26"/>
        <v>-8.1503354435372405E-2</v>
      </c>
    </row>
    <row r="148" spans="2:16" ht="19.2" hidden="1">
      <c r="B148" s="158"/>
      <c r="C148" s="159"/>
      <c r="D148" s="18" t="s">
        <v>88</v>
      </c>
      <c r="E148" s="25">
        <f t="shared" ref="E148:P148" si="27">E105/E63</f>
        <v>-4.6574507450065847E-2</v>
      </c>
      <c r="F148" s="25">
        <f t="shared" si="27"/>
        <v>-4.5197364309243857E-2</v>
      </c>
      <c r="G148" s="25">
        <f t="shared" si="27"/>
        <v>-3.3385104933019702E-2</v>
      </c>
      <c r="H148" s="25">
        <f t="shared" si="27"/>
        <v>-6.2045416127200645E-2</v>
      </c>
      <c r="I148" s="25">
        <f t="shared" si="27"/>
        <v>-4.312034100789626E-3</v>
      </c>
      <c r="J148" s="25">
        <f t="shared" si="27"/>
        <v>-2.948486231068994E-2</v>
      </c>
      <c r="K148" s="25">
        <f t="shared" si="27"/>
        <v>-5.3629009872422639E-2</v>
      </c>
      <c r="L148" s="25">
        <f t="shared" si="27"/>
        <v>-0.16134995415887693</v>
      </c>
      <c r="M148" s="25">
        <f t="shared" si="27"/>
        <v>1.3936786043487097E-2</v>
      </c>
      <c r="N148" s="25">
        <f t="shared" si="27"/>
        <v>1.990741547617883E-2</v>
      </c>
      <c r="O148" s="25">
        <f t="shared" si="27"/>
        <v>2.2344313440761137E-2</v>
      </c>
      <c r="P148" s="25">
        <f t="shared" si="27"/>
        <v>5.0438408930675555E-2</v>
      </c>
    </row>
    <row r="149" spans="2:16" ht="19.2" hidden="1">
      <c r="B149" s="160"/>
      <c r="C149" s="161"/>
      <c r="D149" s="19" t="s">
        <v>89</v>
      </c>
      <c r="E149" s="25">
        <f t="shared" ref="E149:P149" si="28">E106/E64</f>
        <v>3.6149751236918631E-2</v>
      </c>
      <c r="F149" s="25">
        <f t="shared" si="28"/>
        <v>-1.2939496445882884E-2</v>
      </c>
      <c r="G149" s="25">
        <f t="shared" si="28"/>
        <v>3.1963099400220851E-2</v>
      </c>
      <c r="H149" s="25">
        <f t="shared" si="28"/>
        <v>-5.3035154317187139E-2</v>
      </c>
      <c r="I149" s="25">
        <f t="shared" si="28"/>
        <v>-2.5473671583176587E-2</v>
      </c>
      <c r="J149" s="25">
        <f t="shared" si="28"/>
        <v>-7.8038441182013418E-2</v>
      </c>
      <c r="K149" s="25">
        <f t="shared" si="28"/>
        <v>-5.5487238848729355E-3</v>
      </c>
      <c r="L149" s="25">
        <f t="shared" si="28"/>
        <v>-1.6420633941284513E-2</v>
      </c>
      <c r="M149" s="25">
        <f t="shared" si="28"/>
        <v>2.734452228420909E-2</v>
      </c>
      <c r="N149" s="25">
        <f t="shared" si="28"/>
        <v>4.3930049546644583E-2</v>
      </c>
      <c r="O149" s="25">
        <f t="shared" si="28"/>
        <v>6.1610388017000535E-2</v>
      </c>
      <c r="P149" s="25">
        <f t="shared" si="28"/>
        <v>5.5535948755961219E-2</v>
      </c>
    </row>
    <row r="150" spans="2:16" ht="19.2" hidden="1">
      <c r="B150" s="162" t="s">
        <v>90</v>
      </c>
      <c r="C150" s="163"/>
      <c r="D150" s="12" t="s">
        <v>91</v>
      </c>
      <c r="E150" s="25">
        <f t="shared" ref="E150:P150" si="29">E107/E65</f>
        <v>-0.13636004026149409</v>
      </c>
      <c r="F150" s="25">
        <f t="shared" si="29"/>
        <v>-9.0872659964467403E-2</v>
      </c>
      <c r="G150" s="25">
        <f t="shared" si="29"/>
        <v>5.2306430551562068E-2</v>
      </c>
      <c r="H150" s="25">
        <f t="shared" si="29"/>
        <v>-3.6829759827281595E-3</v>
      </c>
      <c r="I150" s="25">
        <f t="shared" si="29"/>
        <v>3.7252716222564292E-3</v>
      </c>
      <c r="J150" s="25">
        <f t="shared" si="29"/>
        <v>2.8768993466848893E-2</v>
      </c>
      <c r="K150" s="25">
        <f t="shared" si="29"/>
        <v>-4.403629603560502E-3</v>
      </c>
      <c r="L150" s="25">
        <f t="shared" si="29"/>
        <v>-9.4856899261567679E-2</v>
      </c>
      <c r="M150" s="25">
        <f t="shared" si="29"/>
        <v>1.9960702420906074E-2</v>
      </c>
      <c r="N150" s="25">
        <f t="shared" si="29"/>
        <v>5.7756661570384199E-2</v>
      </c>
      <c r="O150" s="25">
        <f t="shared" si="29"/>
        <v>3.6169044252809104E-2</v>
      </c>
      <c r="P150" s="25">
        <f t="shared" si="29"/>
        <v>5.3439768628242755E-2</v>
      </c>
    </row>
    <row r="151" spans="2:16" ht="19.2" hidden="1">
      <c r="B151" s="146"/>
      <c r="C151" s="147"/>
      <c r="D151" s="16" t="s">
        <v>92</v>
      </c>
      <c r="E151" s="25">
        <f t="shared" ref="E151:P151" si="30">E108/E66</f>
        <v>0.1152884877353331</v>
      </c>
      <c r="F151" s="25">
        <f t="shared" si="30"/>
        <v>3.5387997315410188E-2</v>
      </c>
      <c r="G151" s="25">
        <f t="shared" si="30"/>
        <v>3.760641303876619E-2</v>
      </c>
      <c r="H151" s="25">
        <f t="shared" si="30"/>
        <v>3.5468493768367852E-2</v>
      </c>
      <c r="I151" s="25">
        <f t="shared" si="30"/>
        <v>8.4724480505175809E-2</v>
      </c>
      <c r="J151" s="25">
        <f t="shared" si="30"/>
        <v>2.6131473857925677E-3</v>
      </c>
      <c r="K151" s="25">
        <f t="shared" si="30"/>
        <v>3.1194358640331949E-2</v>
      </c>
      <c r="L151" s="25">
        <f t="shared" si="30"/>
        <v>-9.0476668702920718E-2</v>
      </c>
      <c r="M151" s="25">
        <f t="shared" si="30"/>
        <v>4.5186611709269568E-2</v>
      </c>
      <c r="N151" s="25">
        <f t="shared" si="30"/>
        <v>4.498094308338893E-2</v>
      </c>
      <c r="O151" s="25">
        <f t="shared" si="30"/>
        <v>7.1749159505658466E-2</v>
      </c>
      <c r="P151" s="25">
        <f t="shared" si="30"/>
        <v>-5.014278099318157E-2</v>
      </c>
    </row>
    <row r="152" spans="2:16" ht="19.2" hidden="1">
      <c r="B152" s="146"/>
      <c r="C152" s="147"/>
      <c r="D152" s="16" t="s">
        <v>93</v>
      </c>
      <c r="E152" s="25">
        <f t="shared" ref="E152:P152" si="31">E109/E67</f>
        <v>9.5524596856933527E-2</v>
      </c>
      <c r="F152" s="25">
        <f t="shared" si="31"/>
        <v>7.6373042737865507E-2</v>
      </c>
      <c r="G152" s="25">
        <f t="shared" si="31"/>
        <v>8.172870583726162E-2</v>
      </c>
      <c r="H152" s="25">
        <f t="shared" si="31"/>
        <v>5.7627807036025269E-2</v>
      </c>
      <c r="I152" s="25">
        <f t="shared" si="31"/>
        <v>4.0604019778198296E-2</v>
      </c>
      <c r="J152" s="25">
        <f t="shared" si="31"/>
        <v>4.4651455868634032E-2</v>
      </c>
      <c r="K152" s="25">
        <f t="shared" si="31"/>
        <v>7.9611199690932805E-2</v>
      </c>
      <c r="L152" s="25">
        <f t="shared" si="31"/>
        <v>3.1299456970760399E-2</v>
      </c>
      <c r="M152" s="25">
        <f t="shared" si="31"/>
        <v>7.787692921737209E-2</v>
      </c>
      <c r="N152" s="25">
        <f t="shared" si="31"/>
        <v>4.5041202407940371E-2</v>
      </c>
      <c r="O152" s="25">
        <f t="shared" si="31"/>
        <v>9.7540569053675419E-2</v>
      </c>
      <c r="P152" s="25">
        <f t="shared" si="31"/>
        <v>1.1784170981773158E-2</v>
      </c>
    </row>
    <row r="153" spans="2:16" ht="19.2" hidden="1">
      <c r="B153" s="146"/>
      <c r="C153" s="147"/>
      <c r="D153" s="16" t="s">
        <v>94</v>
      </c>
      <c r="E153" s="25">
        <f t="shared" ref="E153:P153" si="32">E110/E68</f>
        <v>4.3158850509725979E-3</v>
      </c>
      <c r="F153" s="25">
        <f t="shared" si="32"/>
        <v>-1.3961679711188739E-2</v>
      </c>
      <c r="G153" s="25">
        <f t="shared" si="32"/>
        <v>-5.5003708913399306E-2</v>
      </c>
      <c r="H153" s="25">
        <f t="shared" si="32"/>
        <v>-3.9646809768796969E-2</v>
      </c>
      <c r="I153" s="25">
        <f t="shared" si="32"/>
        <v>9.3316919833465947E-3</v>
      </c>
      <c r="J153" s="25">
        <f t="shared" si="32"/>
        <v>-0.30448691001459971</v>
      </c>
      <c r="K153" s="25">
        <f t="shared" si="32"/>
        <v>-0.15240604481367118</v>
      </c>
      <c r="L153" s="25">
        <f t="shared" si="32"/>
        <v>-0.37214138490535692</v>
      </c>
      <c r="M153" s="25">
        <f t="shared" si="32"/>
        <v>-0.66059285153421088</v>
      </c>
      <c r="N153" s="25">
        <f t="shared" si="32"/>
        <v>-6.6469365389707546E-2</v>
      </c>
      <c r="O153" s="25">
        <f t="shared" si="32"/>
        <v>7.8484768923328729E-2</v>
      </c>
      <c r="P153" s="25">
        <f t="shared" si="32"/>
        <v>9.227094063862204E-2</v>
      </c>
    </row>
    <row r="154" spans="2:16" ht="19.2" hidden="1">
      <c r="B154" s="148"/>
      <c r="C154" s="149"/>
      <c r="D154" s="16" t="s">
        <v>95</v>
      </c>
      <c r="E154" s="25">
        <f t="shared" ref="E154:P154" si="33">E111/E69</f>
        <v>-2.9456062496745245E-3</v>
      </c>
      <c r="F154" s="25">
        <f t="shared" si="33"/>
        <v>3.3958291567133175E-2</v>
      </c>
      <c r="G154" s="25">
        <f t="shared" si="33"/>
        <v>8.4121496506150181E-2</v>
      </c>
      <c r="H154" s="25">
        <f t="shared" si="33"/>
        <v>-3.8271224628808414E-3</v>
      </c>
      <c r="I154" s="25">
        <f t="shared" si="33"/>
        <v>1.6197310005738798E-2</v>
      </c>
      <c r="J154" s="25">
        <f t="shared" si="33"/>
        <v>-3.1446123271103542E-2</v>
      </c>
      <c r="K154" s="25">
        <f t="shared" si="33"/>
        <v>1.8780163620321574E-2</v>
      </c>
      <c r="L154" s="25">
        <f t="shared" si="33"/>
        <v>-0.12318422116907336</v>
      </c>
      <c r="M154" s="25">
        <f t="shared" si="33"/>
        <v>4.0843089664126288E-2</v>
      </c>
      <c r="N154" s="25">
        <f t="shared" si="33"/>
        <v>4.6453742724750044E-2</v>
      </c>
      <c r="O154" s="25">
        <f t="shared" si="33"/>
        <v>5.6046751874954413E-2</v>
      </c>
      <c r="P154" s="25">
        <f t="shared" si="33"/>
        <v>3.3899096658604647E-2</v>
      </c>
    </row>
    <row r="155" spans="2:16" ht="19.2" hidden="1">
      <c r="B155" s="144" t="s">
        <v>96</v>
      </c>
      <c r="C155" s="145"/>
      <c r="D155" s="16" t="s">
        <v>97</v>
      </c>
      <c r="E155" s="25">
        <f t="shared" ref="E155:P155" si="34">E112/E70</f>
        <v>2.0405341035481746E-2</v>
      </c>
      <c r="F155" s="25">
        <f t="shared" si="34"/>
        <v>6.4591954837912632E-3</v>
      </c>
      <c r="G155" s="25">
        <f t="shared" si="34"/>
        <v>-2.4121021139134849E-2</v>
      </c>
      <c r="H155" s="25">
        <f t="shared" si="34"/>
        <v>7.9329604480644998E-3</v>
      </c>
      <c r="I155" s="25">
        <f t="shared" si="34"/>
        <v>7.4029580157014802E-2</v>
      </c>
      <c r="J155" s="25">
        <f t="shared" si="34"/>
        <v>3.4245663358502348E-2</v>
      </c>
      <c r="K155" s="25">
        <f t="shared" si="34"/>
        <v>4.5660101848453268E-2</v>
      </c>
      <c r="L155" s="25">
        <f t="shared" si="34"/>
        <v>7.2983003083870832E-2</v>
      </c>
      <c r="M155" s="25">
        <f t="shared" si="34"/>
        <v>7.5584563958252429E-2</v>
      </c>
      <c r="N155" s="25">
        <f t="shared" si="34"/>
        <v>5.3559247723327916E-2</v>
      </c>
      <c r="O155" s="25">
        <f t="shared" si="34"/>
        <v>3.2823290914170022E-2</v>
      </c>
      <c r="P155" s="25">
        <f t="shared" si="34"/>
        <v>5.1151592538335032E-2</v>
      </c>
    </row>
    <row r="156" spans="2:16" ht="19.2" hidden="1">
      <c r="B156" s="146"/>
      <c r="C156" s="147"/>
      <c r="D156" s="16" t="s">
        <v>98</v>
      </c>
      <c r="E156" s="25">
        <f t="shared" ref="E156:P156" si="35">E113/E71</f>
        <v>3.8325319583518867E-3</v>
      </c>
      <c r="F156" s="25">
        <f t="shared" si="35"/>
        <v>-9.2190264104699438E-2</v>
      </c>
      <c r="G156" s="25">
        <f t="shared" si="35"/>
        <v>-5.361328619876933E-3</v>
      </c>
      <c r="H156" s="25">
        <f t="shared" si="35"/>
        <v>-2.2228101049659308E-2</v>
      </c>
      <c r="I156" s="25">
        <f t="shared" si="35"/>
        <v>-3.7214773827879313E-2</v>
      </c>
      <c r="J156" s="25">
        <f t="shared" si="35"/>
        <v>1.5597540966214296E-3</v>
      </c>
      <c r="K156" s="25">
        <f t="shared" si="35"/>
        <v>-1.6291428430781081E-2</v>
      </c>
      <c r="L156" s="25">
        <f t="shared" si="35"/>
        <v>6.1263839162696287E-3</v>
      </c>
      <c r="M156" s="25">
        <f t="shared" si="35"/>
        <v>4.395892986719499E-2</v>
      </c>
      <c r="N156" s="25">
        <f t="shared" si="35"/>
        <v>2.5968026384742125E-2</v>
      </c>
      <c r="O156" s="25">
        <f t="shared" si="35"/>
        <v>8.2106009620045092E-3</v>
      </c>
      <c r="P156" s="25">
        <f t="shared" si="35"/>
        <v>-4.9814137022586085E-3</v>
      </c>
    </row>
    <row r="157" spans="2:16" ht="19.2" hidden="1">
      <c r="B157" s="148"/>
      <c r="C157" s="149"/>
      <c r="D157" s="16" t="s">
        <v>99</v>
      </c>
      <c r="E157" s="25">
        <f t="shared" ref="E157:P157" si="36">E114/E72</f>
        <v>-0.15149943268436611</v>
      </c>
      <c r="F157" s="25">
        <f t="shared" si="36"/>
        <v>-0.19157366080834382</v>
      </c>
      <c r="G157" s="25">
        <f t="shared" si="36"/>
        <v>-4.7466497885558283E-2</v>
      </c>
      <c r="H157" s="25">
        <f t="shared" si="36"/>
        <v>-0.11873290933098055</v>
      </c>
      <c r="I157" s="25">
        <f t="shared" si="36"/>
        <v>-2.6690417699380495E-3</v>
      </c>
      <c r="J157" s="25">
        <f t="shared" si="36"/>
        <v>-1.9254813157309376E-2</v>
      </c>
      <c r="K157" s="25">
        <f t="shared" si="36"/>
        <v>-9.8283441833708296E-2</v>
      </c>
      <c r="L157" s="25">
        <f t="shared" si="36"/>
        <v>-0.21245995417721786</v>
      </c>
      <c r="M157" s="25">
        <f t="shared" si="36"/>
        <v>-5.8819698211566775E-2</v>
      </c>
      <c r="N157" s="25">
        <f t="shared" si="36"/>
        <v>-2.8608174318983721E-2</v>
      </c>
      <c r="O157" s="25">
        <f t="shared" si="36"/>
        <v>-4.2507828455387878E-2</v>
      </c>
      <c r="P157" s="25">
        <f t="shared" si="36"/>
        <v>-0.12793434459095721</v>
      </c>
    </row>
    <row r="158" spans="2:16" ht="19.2" hidden="1">
      <c r="B158" s="144" t="s">
        <v>100</v>
      </c>
      <c r="C158" s="145"/>
      <c r="D158" s="16" t="s">
        <v>101</v>
      </c>
      <c r="E158" s="25">
        <f t="shared" ref="E158:P158" si="37">E115/E73</f>
        <v>7.5659447686838355E-2</v>
      </c>
      <c r="F158" s="25">
        <f t="shared" si="37"/>
        <v>-5.1190351190061253E-2</v>
      </c>
      <c r="G158" s="25">
        <f t="shared" si="37"/>
        <v>6.1814367320931665E-2</v>
      </c>
      <c r="H158" s="25">
        <f t="shared" si="37"/>
        <v>2.7011464294637522E-2</v>
      </c>
      <c r="I158" s="25">
        <f t="shared" si="37"/>
        <v>8.2080986008115017E-2</v>
      </c>
      <c r="J158" s="25">
        <f t="shared" si="37"/>
        <v>2.9106308513764202E-2</v>
      </c>
      <c r="K158" s="25">
        <f t="shared" si="37"/>
        <v>8.2358858738546301E-2</v>
      </c>
      <c r="L158" s="25">
        <f t="shared" si="37"/>
        <v>6.9727915286672063E-2</v>
      </c>
      <c r="M158" s="25">
        <f t="shared" si="37"/>
        <v>8.898155430782291E-2</v>
      </c>
      <c r="N158" s="25">
        <f t="shared" si="37"/>
        <v>0.10098716145582341</v>
      </c>
      <c r="O158" s="25">
        <f t="shared" si="37"/>
        <v>0.10934905174151614</v>
      </c>
      <c r="P158" s="25">
        <f t="shared" si="37"/>
        <v>0.10865872172287254</v>
      </c>
    </row>
    <row r="159" spans="2:16" ht="19.2" hidden="1">
      <c r="B159" s="148"/>
      <c r="C159" s="149"/>
      <c r="D159" s="16" t="s">
        <v>102</v>
      </c>
      <c r="E159" s="25">
        <f t="shared" ref="E159:P159" si="38">E116/E74</f>
        <v>-0.12208584681847121</v>
      </c>
      <c r="F159" s="25">
        <f t="shared" si="38"/>
        <v>-0.3826110175104796</v>
      </c>
      <c r="G159" s="25">
        <f t="shared" si="38"/>
        <v>1.1176488964010011E-2</v>
      </c>
      <c r="H159" s="25">
        <f t="shared" si="38"/>
        <v>-6.6492508856856841E-2</v>
      </c>
      <c r="I159" s="25">
        <f t="shared" si="38"/>
        <v>-4.6913712315661105E-2</v>
      </c>
      <c r="J159" s="25">
        <f t="shared" si="38"/>
        <v>-0.15002798003536746</v>
      </c>
      <c r="K159" s="25">
        <f t="shared" si="38"/>
        <v>-0.10695629410815076</v>
      </c>
      <c r="L159" s="25">
        <f t="shared" si="38"/>
        <v>-0.15582254395506304</v>
      </c>
      <c r="M159" s="25">
        <f t="shared" si="38"/>
        <v>8.6825160606006004E-3</v>
      </c>
      <c r="N159" s="25">
        <f t="shared" si="38"/>
        <v>3.6714846602251168E-3</v>
      </c>
      <c r="O159" s="25">
        <f t="shared" si="38"/>
        <v>4.0114963855914676E-2</v>
      </c>
      <c r="P159" s="25">
        <f t="shared" si="38"/>
        <v>-4.702043351823975E-2</v>
      </c>
    </row>
    <row r="160" spans="2:16" ht="19.2" hidden="1">
      <c r="B160" s="150" t="s">
        <v>103</v>
      </c>
      <c r="C160" s="152"/>
      <c r="D160" s="16" t="s">
        <v>104</v>
      </c>
      <c r="E160" s="25">
        <f t="shared" ref="E160:P160" si="39">E117/E75</f>
        <v>3.9606863826842288E-2</v>
      </c>
      <c r="F160" s="25">
        <f t="shared" si="39"/>
        <v>-0.10818206915407787</v>
      </c>
      <c r="G160" s="25">
        <f t="shared" si="39"/>
        <v>-3.0118594781957757E-2</v>
      </c>
      <c r="H160" s="25">
        <f t="shared" si="39"/>
        <v>-0.11544995571363811</v>
      </c>
      <c r="I160" s="25">
        <f t="shared" si="39"/>
        <v>3.7980043156251128E-2</v>
      </c>
      <c r="J160" s="25">
        <f t="shared" si="39"/>
        <v>-7.2892990989446363E-2</v>
      </c>
      <c r="K160" s="25">
        <f t="shared" si="39"/>
        <v>-9.9349617105235224E-2</v>
      </c>
      <c r="L160" s="25">
        <f t="shared" si="39"/>
        <v>-7.4087242614965618E-2</v>
      </c>
      <c r="M160" s="25">
        <f t="shared" si="39"/>
        <v>-9.6205295882346817E-2</v>
      </c>
      <c r="N160" s="25">
        <f t="shared" si="39"/>
        <v>-8.6634325422648525E-2</v>
      </c>
      <c r="O160" s="25">
        <f t="shared" si="39"/>
        <v>-6.9566060810362221E-2</v>
      </c>
      <c r="P160" s="25">
        <f t="shared" si="39"/>
        <v>-5.7779734350650772E-2</v>
      </c>
    </row>
    <row r="161" spans="2:16" ht="19.2" hidden="1">
      <c r="B161" s="144" t="s">
        <v>105</v>
      </c>
      <c r="C161" s="145"/>
      <c r="D161" s="16" t="s">
        <v>106</v>
      </c>
      <c r="E161" s="25">
        <f t="shared" ref="E161:P161" si="40">E118/E76</f>
        <v>4.5841323190650776E-2</v>
      </c>
      <c r="F161" s="25">
        <f t="shared" si="40"/>
        <v>-1.7349936456102437E-2</v>
      </c>
      <c r="G161" s="25">
        <f t="shared" si="40"/>
        <v>-6.7367612175210242E-2</v>
      </c>
      <c r="H161" s="25">
        <f t="shared" si="40"/>
        <v>-3.710718500913246E-2</v>
      </c>
      <c r="I161" s="25">
        <f t="shared" si="40"/>
        <v>-3.552072146497278E-4</v>
      </c>
      <c r="J161" s="25">
        <f t="shared" si="40"/>
        <v>1.0198214161248458E-4</v>
      </c>
      <c r="K161" s="25">
        <f t="shared" si="40"/>
        <v>8.7449475067137392E-2</v>
      </c>
      <c r="L161" s="25">
        <f t="shared" si="40"/>
        <v>-1.4587816871406249E-2</v>
      </c>
      <c r="M161" s="25">
        <f t="shared" si="40"/>
        <v>1.2446125614998929E-2</v>
      </c>
      <c r="N161" s="25">
        <f t="shared" si="40"/>
        <v>3.1589411180437926E-2</v>
      </c>
      <c r="O161" s="25">
        <f t="shared" si="40"/>
        <v>0.10468032497416169</v>
      </c>
      <c r="P161" s="25">
        <f t="shared" si="40"/>
        <v>5.3583468169470863E-2</v>
      </c>
    </row>
    <row r="162" spans="2:16" ht="19.2" hidden="1">
      <c r="B162" s="146"/>
      <c r="C162" s="147"/>
      <c r="D162" s="16" t="s">
        <v>107</v>
      </c>
      <c r="E162" s="25">
        <f t="shared" ref="E162:P162" si="41">E119/E77</f>
        <v>1.0224694643888751E-6</v>
      </c>
      <c r="F162" s="25">
        <f t="shared" si="41"/>
        <v>8.8940125409567278E-2</v>
      </c>
      <c r="G162" s="25">
        <f t="shared" si="41"/>
        <v>0.10805993162061801</v>
      </c>
      <c r="H162" s="25">
        <f t="shared" si="41"/>
        <v>4.6511396684519625E-2</v>
      </c>
      <c r="I162" s="25">
        <f t="shared" si="41"/>
        <v>0.11852311544346315</v>
      </c>
      <c r="J162" s="25">
        <f t="shared" si="41"/>
        <v>0.12741077500692369</v>
      </c>
      <c r="K162" s="25">
        <f t="shared" si="41"/>
        <v>0.14155242438777649</v>
      </c>
      <c r="L162" s="25">
        <f t="shared" si="41"/>
        <v>0.14425355791419964</v>
      </c>
      <c r="M162" s="25">
        <f t="shared" si="41"/>
        <v>0.11238676237724787</v>
      </c>
      <c r="N162" s="25">
        <f t="shared" si="41"/>
        <v>0.1189534570771708</v>
      </c>
      <c r="O162" s="25">
        <f t="shared" si="41"/>
        <v>0.12607510155736712</v>
      </c>
      <c r="P162" s="25">
        <f t="shared" si="41"/>
        <v>0.10342190135672923</v>
      </c>
    </row>
    <row r="163" spans="2:16" ht="19.2" hidden="1">
      <c r="B163" s="146"/>
      <c r="C163" s="147"/>
      <c r="D163" s="16" t="s">
        <v>108</v>
      </c>
      <c r="E163" s="25">
        <f t="shared" ref="E163:P163" si="42">E120/E78</f>
        <v>-9.2274679120355321E-2</v>
      </c>
      <c r="F163" s="25">
        <f t="shared" si="42"/>
        <v>-0.18344426511700967</v>
      </c>
      <c r="G163" s="25">
        <f t="shared" si="42"/>
        <v>-8.6042653384001008E-2</v>
      </c>
      <c r="H163" s="25">
        <f t="shared" si="42"/>
        <v>-3.4968435621438192E-2</v>
      </c>
      <c r="I163" s="25">
        <f t="shared" si="42"/>
        <v>-4.9328125245799749E-2</v>
      </c>
      <c r="J163" s="25">
        <f t="shared" si="42"/>
        <v>-4.2629180728979539E-2</v>
      </c>
      <c r="K163" s="25">
        <f t="shared" si="42"/>
        <v>-3.79927228972574E-2</v>
      </c>
      <c r="L163" s="25">
        <f t="shared" si="42"/>
        <v>-8.8956019251825766E-2</v>
      </c>
      <c r="M163" s="25">
        <f t="shared" si="42"/>
        <v>-0.15534960030388001</v>
      </c>
      <c r="N163" s="25">
        <f t="shared" si="42"/>
        <v>-0.16691198264280951</v>
      </c>
      <c r="O163" s="25">
        <f t="shared" si="42"/>
        <v>-0.20507986119472185</v>
      </c>
      <c r="P163" s="25">
        <f t="shared" si="42"/>
        <v>-0.10315121993542947</v>
      </c>
    </row>
    <row r="164" spans="2:16" ht="19.2" hidden="1">
      <c r="B164" s="146"/>
      <c r="C164" s="147"/>
      <c r="D164" s="16" t="s">
        <v>109</v>
      </c>
      <c r="E164" s="25">
        <f t="shared" ref="E164:P164" si="43">E121/E79</f>
        <v>4.8885260873902887E-2</v>
      </c>
      <c r="F164" s="25">
        <f t="shared" si="43"/>
        <v>4.6622631629415455E-3</v>
      </c>
      <c r="G164" s="25">
        <f t="shared" si="43"/>
        <v>1.1279033397666104E-2</v>
      </c>
      <c r="H164" s="25">
        <f t="shared" si="43"/>
        <v>2.8138972437764781E-2</v>
      </c>
      <c r="I164" s="25">
        <f t="shared" si="43"/>
        <v>8.462777312274157E-2</v>
      </c>
      <c r="J164" s="25">
        <f t="shared" si="43"/>
        <v>9.4562373086171797E-2</v>
      </c>
      <c r="K164" s="25">
        <f t="shared" si="43"/>
        <v>0.10737397995695329</v>
      </c>
      <c r="L164" s="25">
        <f t="shared" si="43"/>
        <v>9.7170267993751197E-2</v>
      </c>
      <c r="M164" s="25">
        <f t="shared" si="43"/>
        <v>4.0022493275861479E-2</v>
      </c>
      <c r="N164" s="25">
        <f t="shared" si="43"/>
        <v>2.2357098430414109E-2</v>
      </c>
      <c r="O164" s="25">
        <f t="shared" si="43"/>
        <v>3.7943184764439093E-2</v>
      </c>
      <c r="P164" s="25">
        <f t="shared" si="43"/>
        <v>3.3078663443460388E-2</v>
      </c>
    </row>
    <row r="165" spans="2:16" ht="19.2" hidden="1">
      <c r="B165" s="148"/>
      <c r="C165" s="149"/>
      <c r="D165" s="16" t="s">
        <v>110</v>
      </c>
      <c r="E165" s="25">
        <f t="shared" ref="E165:P165" si="44">E122/E80</f>
        <v>4.4486118601660643E-2</v>
      </c>
      <c r="F165" s="25">
        <f t="shared" si="44"/>
        <v>-4.3200158401559371E-2</v>
      </c>
      <c r="G165" s="25">
        <f t="shared" si="44"/>
        <v>-4.6742899794412755E-2</v>
      </c>
      <c r="H165" s="25">
        <f t="shared" si="44"/>
        <v>5.3375205549058675E-2</v>
      </c>
      <c r="I165" s="25">
        <f t="shared" si="44"/>
        <v>8.6614879721654256E-2</v>
      </c>
      <c r="J165" s="25">
        <f t="shared" si="44"/>
        <v>9.0668859388552833E-2</v>
      </c>
      <c r="K165" s="25">
        <f t="shared" si="44"/>
        <v>6.1646739066709137E-2</v>
      </c>
      <c r="L165" s="25">
        <f t="shared" si="44"/>
        <v>7.406295116402338E-2</v>
      </c>
      <c r="M165" s="25">
        <f t="shared" si="44"/>
        <v>6.7902850433341433E-2</v>
      </c>
      <c r="N165" s="25">
        <f t="shared" si="44"/>
        <v>5.5427307151943522E-2</v>
      </c>
      <c r="O165" s="25">
        <f t="shared" si="44"/>
        <v>-2.7257853447168592E-2</v>
      </c>
      <c r="P165" s="25">
        <f t="shared" si="44"/>
        <v>-1.4400485449751694E-2</v>
      </c>
    </row>
    <row r="166" spans="2:16" ht="19.2" hidden="1">
      <c r="B166" s="144" t="s">
        <v>111</v>
      </c>
      <c r="C166" s="145"/>
      <c r="D166" s="16" t="s">
        <v>112</v>
      </c>
      <c r="E166" s="25">
        <f t="shared" ref="E166:P166" si="45">E123/E81</f>
        <v>-4.0724711671369179E-2</v>
      </c>
      <c r="F166" s="25">
        <f t="shared" si="45"/>
        <v>-7.4387089976204218E-2</v>
      </c>
      <c r="G166" s="25">
        <f t="shared" si="45"/>
        <v>0.20823665473636185</v>
      </c>
      <c r="H166" s="25">
        <f t="shared" si="45"/>
        <v>0.18524140466172631</v>
      </c>
      <c r="I166" s="25">
        <f t="shared" si="45"/>
        <v>0.10634462488150824</v>
      </c>
      <c r="J166" s="25">
        <f t="shared" si="45"/>
        <v>0.20766762533256417</v>
      </c>
      <c r="K166" s="25">
        <f t="shared" si="45"/>
        <v>9.4217229226472049E-2</v>
      </c>
      <c r="L166" s="25">
        <f t="shared" si="45"/>
        <v>-0.17223354938633734</v>
      </c>
      <c r="M166" s="25">
        <f t="shared" si="45"/>
        <v>8.2151803143277288E-2</v>
      </c>
      <c r="N166" s="25">
        <f t="shared" si="45"/>
        <v>5.3684380303509721E-2</v>
      </c>
      <c r="O166" s="25">
        <f t="shared" si="45"/>
        <v>4.4751326587785098E-3</v>
      </c>
      <c r="P166" s="25">
        <f t="shared" si="45"/>
        <v>1.8775599295764351E-2</v>
      </c>
    </row>
    <row r="167" spans="2:16" ht="19.2" hidden="1">
      <c r="B167" s="146"/>
      <c r="C167" s="147"/>
      <c r="D167" s="16" t="s">
        <v>113</v>
      </c>
      <c r="E167" s="25">
        <f t="shared" ref="E167:P167" si="46">E124/E82</f>
        <v>-5.326154954408447E-2</v>
      </c>
      <c r="F167" s="25">
        <f t="shared" si="46"/>
        <v>-0.18495878317860265</v>
      </c>
      <c r="G167" s="25">
        <f t="shared" si="46"/>
        <v>2.2144046627810159E-2</v>
      </c>
      <c r="H167" s="25">
        <f t="shared" si="46"/>
        <v>4.9928988789278254E-2</v>
      </c>
      <c r="I167" s="25">
        <f t="shared" si="46"/>
        <v>0.16701434851925212</v>
      </c>
      <c r="J167" s="25">
        <f t="shared" si="46"/>
        <v>0.2702541631227014</v>
      </c>
      <c r="K167" s="25">
        <f t="shared" si="46"/>
        <v>-0.11431756476001752</v>
      </c>
      <c r="L167" s="25">
        <f t="shared" si="46"/>
        <v>-0.35528001924510483</v>
      </c>
      <c r="M167" s="25">
        <f t="shared" si="46"/>
        <v>-0.10707706159028466</v>
      </c>
      <c r="N167" s="25">
        <f t="shared" si="46"/>
        <v>0.1813783375948359</v>
      </c>
      <c r="O167" s="25">
        <f t="shared" si="46"/>
        <v>0.1063245715748689</v>
      </c>
      <c r="P167" s="25">
        <f t="shared" si="46"/>
        <v>-0.1253402362229393</v>
      </c>
    </row>
    <row r="168" spans="2:16" ht="19.2" hidden="1">
      <c r="B168" s="146"/>
      <c r="C168" s="147"/>
      <c r="D168" s="16" t="s">
        <v>114</v>
      </c>
      <c r="E168" s="25">
        <f t="shared" ref="E168:P168" si="47">E125/E83</f>
        <v>1.7347708596174176E-2</v>
      </c>
      <c r="F168" s="25">
        <f t="shared" si="47"/>
        <v>-0.24109805673996562</v>
      </c>
      <c r="G168" s="25">
        <f t="shared" si="47"/>
        <v>3.8069952791168191E-2</v>
      </c>
      <c r="H168" s="25">
        <f t="shared" si="47"/>
        <v>0.1177896600670208</v>
      </c>
      <c r="I168" s="25">
        <f t="shared" si="47"/>
        <v>0.1178893030003627</v>
      </c>
      <c r="J168" s="25">
        <f t="shared" si="47"/>
        <v>0.22528251717731773</v>
      </c>
      <c r="K168" s="25">
        <f t="shared" si="47"/>
        <v>-0.11116875238740818</v>
      </c>
      <c r="L168" s="25">
        <f t="shared" si="47"/>
        <v>-0.27463744826164416</v>
      </c>
      <c r="M168" s="25">
        <f t="shared" si="47"/>
        <v>4.2204173533520808E-2</v>
      </c>
      <c r="N168" s="25">
        <f t="shared" si="47"/>
        <v>6.3575109245540121E-2</v>
      </c>
      <c r="O168" s="25">
        <f t="shared" si="47"/>
        <v>2.1819717065249447E-2</v>
      </c>
      <c r="P168" s="25">
        <f t="shared" si="47"/>
        <v>-8.6493090410518114E-2</v>
      </c>
    </row>
    <row r="169" spans="2:16" ht="19.2" hidden="1">
      <c r="B169" s="146"/>
      <c r="C169" s="147"/>
      <c r="D169" s="16" t="s">
        <v>115</v>
      </c>
      <c r="E169" s="25">
        <f t="shared" ref="E169:P169" si="48">E126/E84</f>
        <v>-5.0970552815469937E-2</v>
      </c>
      <c r="F169" s="25">
        <f t="shared" si="48"/>
        <v>-0.24150207545139407</v>
      </c>
      <c r="G169" s="25">
        <f t="shared" si="48"/>
        <v>5.4971046942557139E-2</v>
      </c>
      <c r="H169" s="25">
        <f t="shared" si="48"/>
        <v>7.6065523406665418E-3</v>
      </c>
      <c r="I169" s="25">
        <f t="shared" si="48"/>
        <v>2.3338183905997883E-2</v>
      </c>
      <c r="J169" s="25">
        <f t="shared" si="48"/>
        <v>9.4913157510398E-2</v>
      </c>
      <c r="K169" s="25">
        <f t="shared" si="48"/>
        <v>-0.15454418009122872</v>
      </c>
      <c r="L169" s="25">
        <f t="shared" si="48"/>
        <v>-0.43551189450665961</v>
      </c>
      <c r="M169" s="25">
        <f t="shared" si="48"/>
        <v>-6.7222854125197531E-2</v>
      </c>
      <c r="N169" s="25">
        <f t="shared" si="48"/>
        <v>1.4057846648073889E-2</v>
      </c>
      <c r="O169" s="25">
        <f t="shared" si="48"/>
        <v>-0.33632925195110147</v>
      </c>
      <c r="P169" s="25">
        <f t="shared" si="48"/>
        <v>-0.38683466586623738</v>
      </c>
    </row>
    <row r="170" spans="2:16" ht="19.2" hidden="1">
      <c r="B170" s="146"/>
      <c r="C170" s="147"/>
      <c r="D170" s="16" t="s">
        <v>116</v>
      </c>
      <c r="E170" s="26">
        <f t="shared" ref="E170:P170" si="49">E127/E85</f>
        <v>0.1924590413491887</v>
      </c>
      <c r="F170" s="26">
        <f t="shared" si="49"/>
        <v>0.19245904134918868</v>
      </c>
      <c r="G170" s="26">
        <f t="shared" si="49"/>
        <v>0.19245904134918868</v>
      </c>
      <c r="H170" s="26">
        <f t="shared" si="49"/>
        <v>0.19245904134918868</v>
      </c>
      <c r="I170" s="26">
        <f t="shared" si="49"/>
        <v>0.19245904134918868</v>
      </c>
      <c r="J170" s="26">
        <f t="shared" si="49"/>
        <v>0.19245904134918868</v>
      </c>
      <c r="K170" s="26">
        <f t="shared" si="49"/>
        <v>0.19245904134918868</v>
      </c>
      <c r="L170" s="26">
        <f t="shared" si="49"/>
        <v>0.1924590413491887</v>
      </c>
      <c r="M170" s="26">
        <f t="shared" si="49"/>
        <v>0.1924590413491887</v>
      </c>
      <c r="N170" s="25">
        <f t="shared" si="49"/>
        <v>-7.8398762399506272E-2</v>
      </c>
      <c r="O170" s="25">
        <f t="shared" si="49"/>
        <v>-0.13357398516839564</v>
      </c>
      <c r="P170" s="25">
        <f t="shared" si="49"/>
        <v>-0.25848160538797588</v>
      </c>
    </row>
    <row r="171" spans="2:16" ht="19.2" hidden="1">
      <c r="B171" s="146"/>
      <c r="C171" s="147"/>
      <c r="D171" s="16" t="s">
        <v>117</v>
      </c>
      <c r="E171" s="25">
        <f t="shared" ref="E171:P171" si="50">E128/E86</f>
        <v>-1.2512734041169231E-2</v>
      </c>
      <c r="F171" s="25">
        <f t="shared" si="50"/>
        <v>-0.31751644286105785</v>
      </c>
      <c r="G171" s="25">
        <f t="shared" si="50"/>
        <v>2.0863426723511658E-2</v>
      </c>
      <c r="H171" s="25">
        <f t="shared" si="50"/>
        <v>6.0015925755643922E-3</v>
      </c>
      <c r="I171" s="25">
        <f t="shared" si="50"/>
        <v>0.11043052363264017</v>
      </c>
      <c r="J171" s="25">
        <f t="shared" si="50"/>
        <v>7.3035183735817966E-2</v>
      </c>
      <c r="K171" s="25">
        <f t="shared" si="50"/>
        <v>-0.17903326368622771</v>
      </c>
      <c r="L171" s="25">
        <f t="shared" si="50"/>
        <v>-0.43862321259225123</v>
      </c>
      <c r="M171" s="25">
        <f t="shared" si="50"/>
        <v>-3.4681068894145475E-2</v>
      </c>
      <c r="N171" s="25">
        <f t="shared" si="50"/>
        <v>2.2992969479560477E-2</v>
      </c>
      <c r="O171" s="25">
        <f t="shared" si="50"/>
        <v>-0.11069379152348224</v>
      </c>
      <c r="P171" s="25">
        <f t="shared" si="50"/>
        <v>-1.3454746399201351E-2</v>
      </c>
    </row>
    <row r="172" spans="2:16" ht="19.2" hidden="1">
      <c r="B172" s="146"/>
      <c r="C172" s="147"/>
      <c r="D172" s="16" t="s">
        <v>118</v>
      </c>
      <c r="E172" s="25">
        <f t="shared" ref="E172:P172" si="51">E129/E87</f>
        <v>2.8507254355926048E-2</v>
      </c>
      <c r="F172" s="25">
        <f t="shared" si="51"/>
        <v>-4.9510245355254487E-2</v>
      </c>
      <c r="G172" s="25">
        <f t="shared" si="51"/>
        <v>9.9535155010511092E-2</v>
      </c>
      <c r="H172" s="25">
        <f t="shared" si="51"/>
        <v>0.1296781955692595</v>
      </c>
      <c r="I172" s="25">
        <f t="shared" si="51"/>
        <v>0.20392091750333055</v>
      </c>
      <c r="J172" s="25">
        <f t="shared" si="51"/>
        <v>0.27318683638491664</v>
      </c>
      <c r="K172" s="25">
        <f t="shared" si="51"/>
        <v>0.15613545026746214</v>
      </c>
      <c r="L172" s="25">
        <f t="shared" si="51"/>
        <v>4.3435565186348724E-2</v>
      </c>
      <c r="M172" s="25">
        <f t="shared" si="51"/>
        <v>0.15200828498073635</v>
      </c>
      <c r="N172" s="25">
        <f t="shared" si="51"/>
        <v>0.20993036758802616</v>
      </c>
      <c r="O172" s="25">
        <f t="shared" si="51"/>
        <v>0.17053767904867509</v>
      </c>
      <c r="P172" s="25">
        <f t="shared" si="51"/>
        <v>0.2426451750520974</v>
      </c>
    </row>
    <row r="173" spans="2:16" ht="19.2" hidden="1">
      <c r="B173" s="148"/>
      <c r="C173" s="149"/>
      <c r="D173" s="16" t="s">
        <v>119</v>
      </c>
      <c r="E173" s="25">
        <f t="shared" ref="E173:P173" si="52">E130/E88</f>
        <v>7.3649526704914994E-2</v>
      </c>
      <c r="F173" s="25">
        <f t="shared" si="52"/>
        <v>-0.13463493568442</v>
      </c>
      <c r="G173" s="25">
        <f t="shared" si="52"/>
        <v>-9.3655691925393983E-2</v>
      </c>
      <c r="H173" s="25">
        <f t="shared" si="52"/>
        <v>-0.1302030773098245</v>
      </c>
      <c r="I173" s="25">
        <f t="shared" si="52"/>
        <v>0.1361275062480688</v>
      </c>
      <c r="J173" s="25">
        <f t="shared" si="52"/>
        <v>-0.19153728215847862</v>
      </c>
      <c r="K173" s="25">
        <f t="shared" si="52"/>
        <v>-0.30808045486935598</v>
      </c>
      <c r="L173" s="25">
        <f t="shared" si="52"/>
        <v>-0.34150648621783547</v>
      </c>
      <c r="M173" s="25">
        <f t="shared" si="52"/>
        <v>-0.35895250522222888</v>
      </c>
      <c r="N173" s="25">
        <f t="shared" si="52"/>
        <v>0.14283864199879898</v>
      </c>
      <c r="O173" s="25">
        <f t="shared" si="52"/>
        <v>-1.0225031706447341E-2</v>
      </c>
      <c r="P173" s="25">
        <f t="shared" si="52"/>
        <v>-0.37462737100145149</v>
      </c>
    </row>
    <row r="175" spans="2:16" ht="16.5" hidden="1" customHeight="1">
      <c r="E175" s="27">
        <f t="shared" ref="E175:P175" si="53">IF(ISERROR(LARGE(E$135:E$173,1)),0,LARGE(E$135:E$173,1))</f>
        <v>0.1924590413491887</v>
      </c>
      <c r="F175" s="27">
        <f t="shared" si="53"/>
        <v>0.19245904134918868</v>
      </c>
      <c r="G175" s="27">
        <f t="shared" si="53"/>
        <v>0.20823665473636185</v>
      </c>
      <c r="H175" s="27">
        <f t="shared" si="53"/>
        <v>0.19245904134918868</v>
      </c>
      <c r="I175" s="27">
        <f t="shared" si="53"/>
        <v>0.20392091750333055</v>
      </c>
      <c r="J175" s="27">
        <f t="shared" si="53"/>
        <v>0.27318683638491664</v>
      </c>
      <c r="K175" s="27">
        <f t="shared" si="53"/>
        <v>0.19245904134918868</v>
      </c>
      <c r="L175" s="27">
        <f t="shared" si="53"/>
        <v>0.1924590413491887</v>
      </c>
      <c r="M175" s="27">
        <f t="shared" si="53"/>
        <v>0.1924590413491887</v>
      </c>
      <c r="N175" s="27">
        <f t="shared" si="53"/>
        <v>0.20993036758802616</v>
      </c>
      <c r="O175" s="27">
        <f t="shared" si="53"/>
        <v>0.17053767904867509</v>
      </c>
      <c r="P175" s="27">
        <f t="shared" si="53"/>
        <v>0.2426451750520974</v>
      </c>
    </row>
    <row r="176" spans="2:16" ht="16.5" hidden="1" customHeight="1">
      <c r="E176" s="27">
        <f t="shared" ref="E176:P176" si="54">IF(ISERROR(LARGE(E$135:E$173,2)),0,LARGE(E$135:E$173,2))</f>
        <v>0.1152884877353331</v>
      </c>
      <c r="F176" s="27">
        <f t="shared" si="54"/>
        <v>0.12720322379818844</v>
      </c>
      <c r="G176" s="27">
        <f t="shared" si="54"/>
        <v>0.19245904134918868</v>
      </c>
      <c r="H176" s="27">
        <f t="shared" si="54"/>
        <v>0.18524140466172631</v>
      </c>
      <c r="I176" s="27">
        <f t="shared" si="54"/>
        <v>0.19245904134918868</v>
      </c>
      <c r="J176" s="27">
        <f t="shared" si="54"/>
        <v>0.2702541631227014</v>
      </c>
      <c r="K176" s="27">
        <f t="shared" si="54"/>
        <v>0.15613545026746214</v>
      </c>
      <c r="L176" s="27">
        <f t="shared" si="54"/>
        <v>0.14425355791419964</v>
      </c>
      <c r="M176" s="27">
        <f t="shared" si="54"/>
        <v>0.15200828498073635</v>
      </c>
      <c r="N176" s="27">
        <f t="shared" si="54"/>
        <v>0.1813783375948359</v>
      </c>
      <c r="O176" s="27">
        <f t="shared" si="54"/>
        <v>0.13931267614660425</v>
      </c>
      <c r="P176" s="27">
        <f t="shared" si="54"/>
        <v>0.14075769990483561</v>
      </c>
    </row>
    <row r="177" spans="4:16" ht="16.5" hidden="1" customHeight="1">
      <c r="E177" s="27">
        <f t="shared" ref="E177:P177" si="55">IF(ISERROR(LARGE(E$135:E$173,3)),0,LARGE(E$135:E$173,3))</f>
        <v>0.10593012513859765</v>
      </c>
      <c r="F177" s="27">
        <f t="shared" si="55"/>
        <v>8.8940125409567278E-2</v>
      </c>
      <c r="G177" s="27">
        <f t="shared" si="55"/>
        <v>0.11739844692456851</v>
      </c>
      <c r="H177" s="27">
        <f t="shared" si="55"/>
        <v>0.1296781955692595</v>
      </c>
      <c r="I177" s="27">
        <f t="shared" si="55"/>
        <v>0.16701434851925212</v>
      </c>
      <c r="J177" s="27">
        <f t="shared" si="55"/>
        <v>0.22528251717731773</v>
      </c>
      <c r="K177" s="27">
        <f t="shared" si="55"/>
        <v>0.14155242438777649</v>
      </c>
      <c r="L177" s="27">
        <f t="shared" si="55"/>
        <v>0.11650248728501779</v>
      </c>
      <c r="M177" s="27">
        <f t="shared" si="55"/>
        <v>0.14186765947525173</v>
      </c>
      <c r="N177" s="27">
        <f t="shared" si="55"/>
        <v>0.14283864199879898</v>
      </c>
      <c r="O177" s="27">
        <f t="shared" si="55"/>
        <v>0.12607510155736712</v>
      </c>
      <c r="P177" s="27">
        <f t="shared" si="55"/>
        <v>0.10865872172287254</v>
      </c>
    </row>
    <row r="178" spans="4:16" ht="16.5" hidden="1" customHeight="1">
      <c r="E178" s="27">
        <f t="shared" ref="E178:P178" si="56">IF(ISERROR(LARGE(E$135:E$173,4)),0,LARGE(E$135:E$173,4))</f>
        <v>9.8060574360785788E-2</v>
      </c>
      <c r="F178" s="27">
        <f t="shared" si="56"/>
        <v>8.8544063290557709E-2</v>
      </c>
      <c r="G178" s="27">
        <f t="shared" si="56"/>
        <v>0.10805993162061801</v>
      </c>
      <c r="H178" s="27">
        <f t="shared" si="56"/>
        <v>0.1177896600670208</v>
      </c>
      <c r="I178" s="27">
        <f t="shared" si="56"/>
        <v>0.1361275062480688</v>
      </c>
      <c r="J178" s="27">
        <f t="shared" si="56"/>
        <v>0.20766762533256417</v>
      </c>
      <c r="K178" s="27">
        <f t="shared" si="56"/>
        <v>0.10976346629822784</v>
      </c>
      <c r="L178" s="27">
        <f t="shared" si="56"/>
        <v>9.7170267993751197E-2</v>
      </c>
      <c r="M178" s="27">
        <f t="shared" si="56"/>
        <v>0.11238676237724787</v>
      </c>
      <c r="N178" s="27">
        <f t="shared" si="56"/>
        <v>0.1189534570771708</v>
      </c>
      <c r="O178" s="27">
        <f t="shared" si="56"/>
        <v>0.10934905174151614</v>
      </c>
      <c r="P178" s="27">
        <f t="shared" si="56"/>
        <v>0.10342190135672923</v>
      </c>
    </row>
    <row r="179" spans="4:16" ht="16.5" hidden="1" customHeight="1">
      <c r="E179" s="27">
        <f t="shared" ref="E179:P179" si="57">IF(ISERROR(LARGE(E$135:E$173,5)),0,LARGE(E$135:E$173,5))</f>
        <v>9.7103846361885598E-2</v>
      </c>
      <c r="F179" s="27">
        <f t="shared" si="57"/>
        <v>8.4574736779172086E-2</v>
      </c>
      <c r="G179" s="27">
        <f t="shared" si="57"/>
        <v>0.100181017417302</v>
      </c>
      <c r="H179" s="27">
        <f t="shared" si="57"/>
        <v>0.10140787748026396</v>
      </c>
      <c r="I179" s="27">
        <f t="shared" si="57"/>
        <v>0.11852311544346315</v>
      </c>
      <c r="J179" s="27">
        <f t="shared" si="57"/>
        <v>0.19245904134918868</v>
      </c>
      <c r="K179" s="27">
        <f t="shared" si="57"/>
        <v>0.10737397995695329</v>
      </c>
      <c r="L179" s="27">
        <f t="shared" si="57"/>
        <v>8.8915107383549005E-2</v>
      </c>
      <c r="M179" s="27">
        <f t="shared" si="57"/>
        <v>8.898155430782291E-2</v>
      </c>
      <c r="N179" s="27">
        <f t="shared" si="57"/>
        <v>0.10967999289152935</v>
      </c>
      <c r="O179" s="27">
        <f t="shared" si="57"/>
        <v>0.1063245715748689</v>
      </c>
      <c r="P179" s="27">
        <f t="shared" si="57"/>
        <v>9.227094063862204E-2</v>
      </c>
    </row>
    <row r="180" spans="4:16" ht="16.5" hidden="1" customHeight="1">
      <c r="E180" s="27">
        <f t="shared" ref="E180:P180" si="58">IF(ISERROR(LARGE(E$135:E$173,6)),0,LARGE(E$135:E$173,6))</f>
        <v>9.5524596856933527E-2</v>
      </c>
      <c r="F180" s="27">
        <f t="shared" si="58"/>
        <v>7.6373042737865507E-2</v>
      </c>
      <c r="G180" s="27">
        <f t="shared" si="58"/>
        <v>9.9535155010511092E-2</v>
      </c>
      <c r="H180" s="27">
        <f t="shared" si="58"/>
        <v>9.3593905309602946E-2</v>
      </c>
      <c r="I180" s="27">
        <f t="shared" si="58"/>
        <v>0.1178893030003627</v>
      </c>
      <c r="J180" s="27">
        <f t="shared" si="58"/>
        <v>0.12741077500692369</v>
      </c>
      <c r="K180" s="27">
        <f t="shared" si="58"/>
        <v>9.4217229226472049E-2</v>
      </c>
      <c r="L180" s="27">
        <f t="shared" si="58"/>
        <v>7.406295116402338E-2</v>
      </c>
      <c r="M180" s="27">
        <f t="shared" si="58"/>
        <v>8.2151803143277288E-2</v>
      </c>
      <c r="N180" s="27">
        <f t="shared" si="58"/>
        <v>0.10098716145582341</v>
      </c>
      <c r="O180" s="27">
        <f t="shared" si="58"/>
        <v>0.10468032497416169</v>
      </c>
      <c r="P180" s="27">
        <f t="shared" si="58"/>
        <v>8.4167888082245013E-2</v>
      </c>
    </row>
    <row r="181" spans="4:16" ht="16.5" hidden="1" customHeight="1">
      <c r="E181" s="27">
        <f t="shared" ref="E181:P181" si="59">IF(ISERROR(LARGE(E$135:E$173,7)),0,LARGE(E$135:E$173,7))</f>
        <v>8.8557101309948164E-2</v>
      </c>
      <c r="F181" s="27">
        <f t="shared" si="59"/>
        <v>5.8873980956718239E-2</v>
      </c>
      <c r="G181" s="27">
        <f t="shared" si="59"/>
        <v>8.4121496506150181E-2</v>
      </c>
      <c r="H181" s="27">
        <f t="shared" si="59"/>
        <v>6.0732488450333091E-2</v>
      </c>
      <c r="I181" s="27">
        <f t="shared" si="59"/>
        <v>0.11327087680933765</v>
      </c>
      <c r="J181" s="27">
        <f t="shared" si="59"/>
        <v>9.4913157510398E-2</v>
      </c>
      <c r="K181" s="27">
        <f t="shared" si="59"/>
        <v>8.7449475067137392E-2</v>
      </c>
      <c r="L181" s="27">
        <f t="shared" si="59"/>
        <v>7.2983003083870832E-2</v>
      </c>
      <c r="M181" s="27">
        <f t="shared" si="59"/>
        <v>8.1072701898215235E-2</v>
      </c>
      <c r="N181" s="27">
        <f t="shared" si="59"/>
        <v>9.7460415372621845E-2</v>
      </c>
      <c r="O181" s="27">
        <f t="shared" si="59"/>
        <v>9.7540569053675419E-2</v>
      </c>
      <c r="P181" s="27">
        <f t="shared" si="59"/>
        <v>8.2795791534109542E-2</v>
      </c>
    </row>
    <row r="182" spans="4:16" ht="16.5" hidden="1" customHeight="1">
      <c r="E182" s="27">
        <f t="shared" ref="E182:P182" si="60">IF(ISERROR(LARGE(E$135:E$173,8)),0,LARGE(E$135:E$173,8))</f>
        <v>8.3646039524285842E-2</v>
      </c>
      <c r="F182" s="27">
        <f t="shared" si="60"/>
        <v>5.5898558177257855E-2</v>
      </c>
      <c r="G182" s="27">
        <f t="shared" si="60"/>
        <v>8.172870583726162E-2</v>
      </c>
      <c r="H182" s="27">
        <f t="shared" si="60"/>
        <v>5.7627807036025269E-2</v>
      </c>
      <c r="I182" s="27">
        <f t="shared" si="60"/>
        <v>0.11043052363264017</v>
      </c>
      <c r="J182" s="27">
        <f t="shared" si="60"/>
        <v>9.4839175517473881E-2</v>
      </c>
      <c r="K182" s="27">
        <f t="shared" si="60"/>
        <v>8.2358858738546301E-2</v>
      </c>
      <c r="L182" s="27">
        <f t="shared" si="60"/>
        <v>6.9727915286672063E-2</v>
      </c>
      <c r="M182" s="27">
        <f t="shared" si="60"/>
        <v>8.0892350878643174E-2</v>
      </c>
      <c r="N182" s="27">
        <f t="shared" si="60"/>
        <v>9.6329818059482666E-2</v>
      </c>
      <c r="O182" s="27">
        <f t="shared" si="60"/>
        <v>9.6008268133108393E-2</v>
      </c>
      <c r="P182" s="27">
        <f t="shared" si="60"/>
        <v>7.9175856422691093E-2</v>
      </c>
    </row>
    <row r="183" spans="4:16" hidden="1">
      <c r="E183" s="27">
        <f t="shared" ref="E183:P183" si="61">IF(ISERROR(LARGE(E$135:E$173,9)),0,LARGE(E$135:E$173,9))</f>
        <v>7.5659447686838355E-2</v>
      </c>
      <c r="F183" s="27">
        <f t="shared" si="61"/>
        <v>5.0030018085711281E-2</v>
      </c>
      <c r="G183" s="27">
        <f t="shared" si="61"/>
        <v>8.1090945364661021E-2</v>
      </c>
      <c r="H183" s="27">
        <f t="shared" si="61"/>
        <v>5.3375205549058675E-2</v>
      </c>
      <c r="I183" s="27">
        <f t="shared" si="61"/>
        <v>0.10634462488150824</v>
      </c>
      <c r="J183" s="27">
        <f t="shared" si="61"/>
        <v>9.4562373086171797E-2</v>
      </c>
      <c r="K183" s="27">
        <f t="shared" si="61"/>
        <v>7.9611199690932805E-2</v>
      </c>
      <c r="L183" s="27">
        <f t="shared" si="61"/>
        <v>4.3435565186348724E-2</v>
      </c>
      <c r="M183" s="27">
        <f t="shared" si="61"/>
        <v>7.787692921737209E-2</v>
      </c>
      <c r="N183" s="27">
        <f t="shared" si="61"/>
        <v>8.7261319411047367E-2</v>
      </c>
      <c r="O183" s="27">
        <f t="shared" si="61"/>
        <v>9.4761611005075824E-2</v>
      </c>
      <c r="P183" s="27">
        <f t="shared" si="61"/>
        <v>7.8337525511738532E-2</v>
      </c>
    </row>
    <row r="184" spans="4:16" hidden="1">
      <c r="E184" s="27">
        <f t="shared" ref="E184:P184" si="62">IF(ISERROR(LARGE(E$135:E$173,10)),0,LARGE(E$135:E$173,10))</f>
        <v>7.3649526704914994E-2</v>
      </c>
      <c r="F184" s="27">
        <f t="shared" si="62"/>
        <v>3.5387997315410188E-2</v>
      </c>
      <c r="G184" s="27">
        <f t="shared" si="62"/>
        <v>7.9078324759657717E-2</v>
      </c>
      <c r="H184" s="27">
        <f t="shared" si="62"/>
        <v>5.2362745821328154E-2</v>
      </c>
      <c r="I184" s="27">
        <f t="shared" si="62"/>
        <v>8.6614879721654256E-2</v>
      </c>
      <c r="J184" s="27">
        <f t="shared" si="62"/>
        <v>9.1947284269991103E-2</v>
      </c>
      <c r="K184" s="27">
        <f t="shared" si="62"/>
        <v>6.1646739066709137E-2</v>
      </c>
      <c r="L184" s="27">
        <f t="shared" si="62"/>
        <v>3.1299456970760399E-2</v>
      </c>
      <c r="M184" s="27">
        <f t="shared" si="62"/>
        <v>7.5584563958252429E-2</v>
      </c>
      <c r="N184" s="27">
        <f t="shared" si="62"/>
        <v>6.3575109245540121E-2</v>
      </c>
      <c r="O184" s="27">
        <f t="shared" si="62"/>
        <v>9.1041525238289928E-2</v>
      </c>
      <c r="P184" s="27">
        <f t="shared" si="62"/>
        <v>6.52853231429638E-2</v>
      </c>
    </row>
    <row r="185" spans="4:16" hidden="1">
      <c r="D185" s="153" t="s">
        <v>126</v>
      </c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</row>
    <row r="186" spans="4:16" hidden="1">
      <c r="D186" s="28" t="s">
        <v>127</v>
      </c>
      <c r="E186" s="28" t="s">
        <v>20</v>
      </c>
      <c r="F186" s="28" t="s">
        <v>21</v>
      </c>
      <c r="G186" s="28" t="s">
        <v>22</v>
      </c>
      <c r="H186" s="28" t="s">
        <v>23</v>
      </c>
      <c r="I186" s="28" t="s">
        <v>24</v>
      </c>
      <c r="J186" s="28" t="s">
        <v>25</v>
      </c>
      <c r="K186" s="28" t="s">
        <v>26</v>
      </c>
      <c r="L186" s="28" t="s">
        <v>27</v>
      </c>
      <c r="M186" s="28" t="s">
        <v>28</v>
      </c>
      <c r="N186" s="28" t="s">
        <v>29</v>
      </c>
      <c r="O186" s="28" t="s">
        <v>30</v>
      </c>
      <c r="P186" s="28" t="s">
        <v>31</v>
      </c>
    </row>
    <row r="187" spans="4:16" hidden="1">
      <c r="D187" s="28" t="s">
        <v>105</v>
      </c>
      <c r="E187" s="29">
        <v>551.78346299999998</v>
      </c>
      <c r="F187" s="30">
        <v>457.42012899999997</v>
      </c>
      <c r="G187" s="31">
        <v>533.059844</v>
      </c>
      <c r="H187" s="30">
        <v>471.41086799999999</v>
      </c>
      <c r="I187" s="32">
        <v>593.48954300000003</v>
      </c>
      <c r="J187" s="33">
        <v>616.00883199999998</v>
      </c>
      <c r="K187" s="33">
        <v>658.58435599999996</v>
      </c>
      <c r="L187" s="29">
        <v>550.53352199999995</v>
      </c>
      <c r="M187" s="30">
        <v>491.45168000000001</v>
      </c>
      <c r="N187" s="31">
        <v>512.40813000000003</v>
      </c>
      <c r="O187" s="30">
        <v>490.87230199999999</v>
      </c>
      <c r="P187" s="32">
        <v>555.72669900000005</v>
      </c>
    </row>
    <row r="188" spans="4:16" hidden="1">
      <c r="D188" s="28" t="s">
        <v>103</v>
      </c>
      <c r="E188" s="33">
        <v>654.80460400000004</v>
      </c>
      <c r="F188" s="32">
        <v>623.65798500000005</v>
      </c>
      <c r="G188" s="32">
        <v>627.75821599999995</v>
      </c>
      <c r="H188" s="29">
        <v>610.44840199999999</v>
      </c>
      <c r="I188" s="33">
        <v>764.29596100000003</v>
      </c>
      <c r="J188" s="31">
        <v>541.27259500000002</v>
      </c>
      <c r="K188" s="30">
        <v>460.57718</v>
      </c>
      <c r="L188" s="30">
        <v>390.83590900000002</v>
      </c>
      <c r="M188" s="30">
        <v>499.42767700000002</v>
      </c>
      <c r="N188" s="30">
        <v>408.71610800000002</v>
      </c>
      <c r="O188" s="31">
        <v>512.568895</v>
      </c>
      <c r="P188" s="29">
        <v>552.34570900000006</v>
      </c>
    </row>
    <row r="189" spans="4:16" hidden="1">
      <c r="D189" s="28" t="s">
        <v>128</v>
      </c>
      <c r="E189" s="30">
        <v>640.35136</v>
      </c>
      <c r="F189" s="30">
        <v>564.88741900000002</v>
      </c>
      <c r="G189" s="31">
        <v>753.75311799999997</v>
      </c>
      <c r="H189" s="31">
        <v>752.37395600000002</v>
      </c>
      <c r="I189" s="33">
        <v>993.20548199999996</v>
      </c>
      <c r="J189" s="29">
        <v>782.645669</v>
      </c>
      <c r="K189" s="29">
        <v>772.51743299999998</v>
      </c>
      <c r="L189" s="30">
        <v>624.55455500000005</v>
      </c>
      <c r="M189" s="30">
        <v>692.80352300000004</v>
      </c>
      <c r="N189" s="32">
        <v>863.36016300000006</v>
      </c>
      <c r="O189" s="33">
        <v>1144.4995389999999</v>
      </c>
      <c r="P189" s="32">
        <v>953.90536499999996</v>
      </c>
    </row>
    <row r="190" spans="4:16" hidden="1">
      <c r="D190" s="28" t="s">
        <v>129</v>
      </c>
      <c r="E190" s="29">
        <v>1959.7221669999999</v>
      </c>
      <c r="F190" s="29">
        <v>2108.5754160000001</v>
      </c>
      <c r="G190" s="32">
        <v>2279.656935</v>
      </c>
      <c r="H190" s="31">
        <v>1841.822723</v>
      </c>
      <c r="I190" s="31">
        <v>1897.5986459999999</v>
      </c>
      <c r="J190" s="30">
        <v>1668.5510240000001</v>
      </c>
      <c r="K190" s="30">
        <v>1501.355378</v>
      </c>
      <c r="L190" s="30">
        <v>1290.746138</v>
      </c>
      <c r="M190" s="30">
        <v>1821.034887</v>
      </c>
      <c r="N190" s="32">
        <v>2386.1702</v>
      </c>
      <c r="O190" s="33">
        <v>2878.6944199999998</v>
      </c>
      <c r="P190" s="33">
        <v>2689.2145150000001</v>
      </c>
    </row>
    <row r="191" spans="4:16" hidden="1">
      <c r="D191" s="28" t="s">
        <v>130</v>
      </c>
      <c r="E191" s="29">
        <v>1467.5098129999999</v>
      </c>
      <c r="F191" s="29">
        <v>1546.371893</v>
      </c>
      <c r="G191" s="32">
        <v>1616.5628830000001</v>
      </c>
      <c r="H191" s="31">
        <v>1288.104906</v>
      </c>
      <c r="I191" s="30">
        <v>1213.598332</v>
      </c>
      <c r="J191" s="30">
        <v>1073.8133760000001</v>
      </c>
      <c r="K191" s="30">
        <v>964.01121699999999</v>
      </c>
      <c r="L191" s="30">
        <v>937.62012700000002</v>
      </c>
      <c r="M191" s="31">
        <v>1310.1512580000001</v>
      </c>
      <c r="N191" s="33">
        <v>1693.367841</v>
      </c>
      <c r="O191" s="33">
        <v>1875.6076419999999</v>
      </c>
      <c r="P191" s="32">
        <v>1658.5153009999999</v>
      </c>
    </row>
    <row r="192" spans="4:16" hidden="1">
      <c r="D192" s="28" t="s">
        <v>73</v>
      </c>
      <c r="E192" s="29">
        <v>1635.608815</v>
      </c>
      <c r="F192" s="29">
        <v>1765.4433879999999</v>
      </c>
      <c r="G192" s="32">
        <v>1886.484338</v>
      </c>
      <c r="H192" s="31">
        <v>1391.8096499999999</v>
      </c>
      <c r="I192" s="31">
        <v>1497.625906</v>
      </c>
      <c r="J192" s="30">
        <v>1330.0431920000001</v>
      </c>
      <c r="K192" s="30">
        <v>1083.623638</v>
      </c>
      <c r="L192" s="30">
        <v>1056.6985079999999</v>
      </c>
      <c r="M192" s="30">
        <v>1340.219069</v>
      </c>
      <c r="N192" s="32">
        <v>1924.6670779999999</v>
      </c>
      <c r="O192" s="33">
        <v>2149.543572</v>
      </c>
      <c r="P192" s="33">
        <v>2174.3515510000002</v>
      </c>
    </row>
    <row r="193" spans="4:16" hidden="1">
      <c r="D193" s="28" t="s">
        <v>131</v>
      </c>
      <c r="E193" s="30">
        <v>635.04551000000004</v>
      </c>
      <c r="F193" s="31">
        <v>645.57722899999999</v>
      </c>
      <c r="G193" s="32">
        <v>786.60854600000005</v>
      </c>
      <c r="H193" s="30">
        <v>639.59688100000005</v>
      </c>
      <c r="I193" s="29">
        <v>714.36753199999998</v>
      </c>
      <c r="J193" s="29">
        <v>711.11227499999995</v>
      </c>
      <c r="K193" s="30">
        <v>574.42268000000001</v>
      </c>
      <c r="L193" s="30">
        <v>527.36535200000003</v>
      </c>
      <c r="M193" s="31">
        <v>674.87674100000004</v>
      </c>
      <c r="N193" s="33">
        <v>933.32709199999999</v>
      </c>
      <c r="O193" s="33">
        <v>925.44491200000004</v>
      </c>
      <c r="P193" s="32">
        <v>789.80330800000002</v>
      </c>
    </row>
    <row r="194" spans="4:16" hidden="1"/>
    <row r="195" spans="4:16" hidden="1"/>
    <row r="196" spans="4:16" hidden="1"/>
  </sheetData>
  <mergeCells count="109">
    <mergeCell ref="O4:P4"/>
    <mergeCell ref="E5:G5"/>
    <mergeCell ref="J5:L5"/>
    <mergeCell ref="O5:P5"/>
    <mergeCell ref="B6:D6"/>
    <mergeCell ref="E6:P6"/>
    <mergeCell ref="B2:D2"/>
    <mergeCell ref="E2:P2"/>
    <mergeCell ref="B3:C5"/>
    <mergeCell ref="E3:G3"/>
    <mergeCell ref="H3:H5"/>
    <mergeCell ref="J3:L3"/>
    <mergeCell ref="M3:M5"/>
    <mergeCell ref="O3:P3"/>
    <mergeCell ref="E4:G4"/>
    <mergeCell ref="J4:L4"/>
    <mergeCell ref="E9:G9"/>
    <mergeCell ref="H9:J9"/>
    <mergeCell ref="K9:M9"/>
    <mergeCell ref="N9:P9"/>
    <mergeCell ref="E10:G10"/>
    <mergeCell ref="H10:J10"/>
    <mergeCell ref="K10:M10"/>
    <mergeCell ref="N10:P10"/>
    <mergeCell ref="B7:D7"/>
    <mergeCell ref="E7:G7"/>
    <mergeCell ref="H7:J7"/>
    <mergeCell ref="K7:M7"/>
    <mergeCell ref="N7:P7"/>
    <mergeCell ref="B8:C10"/>
    <mergeCell ref="E8:G8"/>
    <mergeCell ref="H8:J8"/>
    <mergeCell ref="K8:M8"/>
    <mergeCell ref="N8:P8"/>
    <mergeCell ref="H13:J13"/>
    <mergeCell ref="K13:M13"/>
    <mergeCell ref="N13:P13"/>
    <mergeCell ref="B14:C16"/>
    <mergeCell ref="E14:G14"/>
    <mergeCell ref="H14:J14"/>
    <mergeCell ref="K14:M14"/>
    <mergeCell ref="N14:P14"/>
    <mergeCell ref="E15:G15"/>
    <mergeCell ref="H15:J15"/>
    <mergeCell ref="B11:C13"/>
    <mergeCell ref="E11:G11"/>
    <mergeCell ref="H11:J11"/>
    <mergeCell ref="K11:M11"/>
    <mergeCell ref="N11:P11"/>
    <mergeCell ref="E12:G12"/>
    <mergeCell ref="H12:J12"/>
    <mergeCell ref="K12:M12"/>
    <mergeCell ref="N12:P12"/>
    <mergeCell ref="E13:G13"/>
    <mergeCell ref="K17:M17"/>
    <mergeCell ref="N17:P17"/>
    <mergeCell ref="B18:D18"/>
    <mergeCell ref="K15:M15"/>
    <mergeCell ref="N15:P15"/>
    <mergeCell ref="E16:G16"/>
    <mergeCell ref="H16:J16"/>
    <mergeCell ref="K16:M16"/>
    <mergeCell ref="N16:P16"/>
    <mergeCell ref="B19:C21"/>
    <mergeCell ref="B22:C24"/>
    <mergeCell ref="B25:C27"/>
    <mergeCell ref="B28:D28"/>
    <mergeCell ref="B29:D29"/>
    <mergeCell ref="B30:D30"/>
    <mergeCell ref="B17:D17"/>
    <mergeCell ref="E17:G17"/>
    <mergeCell ref="H17:J17"/>
    <mergeCell ref="B31:D31"/>
    <mergeCell ref="B32:D41"/>
    <mergeCell ref="B42:D42"/>
    <mergeCell ref="B43:D43"/>
    <mergeCell ref="B44:D44"/>
    <mergeCell ref="E44:P44"/>
    <mergeCell ref="B123:C130"/>
    <mergeCell ref="B118:C122"/>
    <mergeCell ref="B81:C88"/>
    <mergeCell ref="B76:C80"/>
    <mergeCell ref="B75:C75"/>
    <mergeCell ref="B73:C74"/>
    <mergeCell ref="B70:C72"/>
    <mergeCell ref="B65:C69"/>
    <mergeCell ref="B57:C64"/>
    <mergeCell ref="B50:C56"/>
    <mergeCell ref="B49:C49"/>
    <mergeCell ref="B48:P48"/>
    <mergeCell ref="B166:C173"/>
    <mergeCell ref="B90:P90"/>
    <mergeCell ref="B91:C91"/>
    <mergeCell ref="D185:P185"/>
    <mergeCell ref="B92:C98"/>
    <mergeCell ref="B99:C106"/>
    <mergeCell ref="B107:C111"/>
    <mergeCell ref="B112:C114"/>
    <mergeCell ref="B115:C116"/>
    <mergeCell ref="B117:C117"/>
    <mergeCell ref="B158:C159"/>
    <mergeCell ref="B160:C160"/>
    <mergeCell ref="B161:C165"/>
    <mergeCell ref="B133:P133"/>
    <mergeCell ref="B134:C134"/>
    <mergeCell ref="B135:C141"/>
    <mergeCell ref="B142:C149"/>
    <mergeCell ref="B150:C154"/>
    <mergeCell ref="B155:C157"/>
  </mergeCells>
  <phoneticPr fontId="2" type="noConversion"/>
  <conditionalFormatting sqref="E135:M169 N135:P173 E171:M173">
    <cfRule type="cellIs" dxfId="12" priority="2" operator="greaterThan">
      <formula>0.06</formula>
    </cfRule>
  </conditionalFormatting>
  <conditionalFormatting sqref="E50:P88 E92:P130 E135:M169 N135:P173 E171:M173">
    <cfRule type="cellIs" dxfId="11" priority="3" operator="greaterThan">
      <formula>50000</formula>
    </cfRule>
  </conditionalFormatting>
  <conditionalFormatting sqref="E175:P184">
    <cfRule type="cellIs" dxfId="10" priority="1" stopIfTrue="1" operator="equal">
      <formula>0</formula>
    </cfRule>
  </conditionalFormatting>
  <pageMargins left="0.7" right="0.7" top="0.75" bottom="0.75" header="0.3" footer="0.3"/>
  <pageSetup paperSize="9" scale="27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B504B-7FCA-4F08-B83F-083586C89D3C}">
  <sheetPr>
    <tabColor theme="8" tint="0.39997558519241921"/>
  </sheetPr>
  <dimension ref="B1:P45"/>
  <sheetViews>
    <sheetView showGridLines="0" zoomScale="40" zoomScaleNormal="40" zoomScaleSheetLayoutView="40" workbookViewId="0">
      <selection activeCell="I48" sqref="I48"/>
    </sheetView>
  </sheetViews>
  <sheetFormatPr defaultRowHeight="17.399999999999999"/>
  <cols>
    <col min="1" max="1" width="1.69921875" customWidth="1"/>
    <col min="4" max="4" width="22.8984375" customWidth="1"/>
    <col min="5" max="5" width="19.8984375" customWidth="1"/>
    <col min="6" max="7" width="17.8984375" customWidth="1"/>
    <col min="8" max="8" width="23" bestFit="1" customWidth="1"/>
    <col min="9" max="9" width="25.3984375" customWidth="1"/>
    <col min="10" max="16" width="23" bestFit="1" customWidth="1"/>
  </cols>
  <sheetData>
    <row r="1" spans="2:16" ht="18" thickBot="1"/>
    <row r="2" spans="2:16" ht="36">
      <c r="B2" s="204" t="s">
        <v>0</v>
      </c>
      <c r="C2" s="205"/>
      <c r="D2" s="206"/>
      <c r="E2" s="205" t="s">
        <v>132</v>
      </c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6"/>
    </row>
    <row r="3" spans="2:16" ht="26.25" customHeight="1">
      <c r="B3" s="167" t="s">
        <v>133</v>
      </c>
      <c r="C3" s="168"/>
      <c r="D3" s="1" t="s">
        <v>1</v>
      </c>
      <c r="E3" s="207"/>
      <c r="F3" s="208"/>
      <c r="G3" s="209"/>
      <c r="H3" s="210" t="s">
        <v>134</v>
      </c>
      <c r="I3" s="1" t="s">
        <v>1</v>
      </c>
      <c r="J3" s="207"/>
      <c r="K3" s="208"/>
      <c r="L3" s="209"/>
      <c r="M3" s="210" t="s">
        <v>135</v>
      </c>
      <c r="N3" s="1" t="s">
        <v>1</v>
      </c>
      <c r="O3" s="207"/>
      <c r="P3" s="213"/>
    </row>
    <row r="4" spans="2:16" s="3" customFormat="1" ht="26.25" customHeight="1">
      <c r="B4" s="167"/>
      <c r="C4" s="168"/>
      <c r="D4" s="2" t="s">
        <v>371</v>
      </c>
      <c r="E4" s="195"/>
      <c r="F4" s="214"/>
      <c r="G4" s="215"/>
      <c r="H4" s="211"/>
      <c r="I4" s="2" t="s">
        <v>371</v>
      </c>
      <c r="J4" s="195"/>
      <c r="K4" s="214"/>
      <c r="L4" s="215"/>
      <c r="M4" s="211"/>
      <c r="N4" s="2" t="s">
        <v>371</v>
      </c>
      <c r="O4" s="195"/>
      <c r="P4" s="196"/>
    </row>
    <row r="5" spans="2:16" s="3" customFormat="1" ht="26.25" customHeight="1">
      <c r="B5" s="167"/>
      <c r="C5" s="168"/>
      <c r="D5" s="1" t="s">
        <v>3</v>
      </c>
      <c r="E5" s="197"/>
      <c r="F5" s="198"/>
      <c r="G5" s="199"/>
      <c r="H5" s="212"/>
      <c r="I5" s="1" t="s">
        <v>3</v>
      </c>
      <c r="J5" s="197"/>
      <c r="K5" s="198"/>
      <c r="L5" s="199"/>
      <c r="M5" s="212"/>
      <c r="N5" s="1" t="s">
        <v>3</v>
      </c>
      <c r="O5" s="197"/>
      <c r="P5" s="200"/>
    </row>
    <row r="6" spans="2:16" s="3" customFormat="1" ht="27.6">
      <c r="B6" s="164" t="s">
        <v>4</v>
      </c>
      <c r="C6" s="165"/>
      <c r="D6" s="166"/>
      <c r="E6" s="201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3"/>
    </row>
    <row r="7" spans="2:16" ht="36">
      <c r="B7" s="192" t="s">
        <v>6</v>
      </c>
      <c r="C7" s="193"/>
      <c r="D7" s="193"/>
      <c r="E7" s="193" t="s">
        <v>7</v>
      </c>
      <c r="F7" s="193"/>
      <c r="G7" s="193"/>
      <c r="H7" s="193" t="s">
        <v>8</v>
      </c>
      <c r="I7" s="193"/>
      <c r="J7" s="193"/>
      <c r="K7" s="193" t="s">
        <v>9</v>
      </c>
      <c r="L7" s="193"/>
      <c r="M7" s="193"/>
      <c r="N7" s="193" t="s">
        <v>10</v>
      </c>
      <c r="O7" s="193"/>
      <c r="P7" s="194"/>
    </row>
    <row r="8" spans="2:16" ht="26.25" customHeight="1">
      <c r="B8" s="167" t="s">
        <v>11</v>
      </c>
      <c r="C8" s="168"/>
      <c r="D8" s="1" t="s">
        <v>1</v>
      </c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1"/>
    </row>
    <row r="9" spans="2:16" s="3" customFormat="1" ht="26.25" customHeight="1">
      <c r="B9" s="167"/>
      <c r="C9" s="168"/>
      <c r="D9" s="2" t="s">
        <v>371</v>
      </c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7"/>
    </row>
    <row r="10" spans="2:16" s="3" customFormat="1" ht="26.25" customHeight="1">
      <c r="B10" s="167"/>
      <c r="C10" s="168"/>
      <c r="D10" s="1" t="s">
        <v>3</v>
      </c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9"/>
    </row>
    <row r="11" spans="2:16" s="3" customFormat="1" ht="26.25" customHeight="1">
      <c r="B11" s="167" t="s">
        <v>12</v>
      </c>
      <c r="C11" s="168"/>
      <c r="D11" s="1" t="s">
        <v>1</v>
      </c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1"/>
    </row>
    <row r="12" spans="2:16" s="3" customFormat="1" ht="26.25" customHeight="1">
      <c r="B12" s="167"/>
      <c r="C12" s="168"/>
      <c r="D12" s="2" t="s">
        <v>371</v>
      </c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7"/>
    </row>
    <row r="13" spans="2:16" s="3" customFormat="1" ht="26.25" customHeight="1">
      <c r="B13" s="167"/>
      <c r="C13" s="168"/>
      <c r="D13" s="1" t="s">
        <v>3</v>
      </c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9"/>
    </row>
    <row r="14" spans="2:16" s="3" customFormat="1" ht="27.6">
      <c r="B14" s="167" t="s">
        <v>13</v>
      </c>
      <c r="C14" s="168"/>
      <c r="D14" s="1" t="s">
        <v>1</v>
      </c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1"/>
    </row>
    <row r="15" spans="2:16" s="3" customFormat="1" ht="26.25" customHeight="1">
      <c r="B15" s="167"/>
      <c r="C15" s="168"/>
      <c r="D15" s="2" t="s">
        <v>371</v>
      </c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7"/>
    </row>
    <row r="16" spans="2:16" s="3" customFormat="1" ht="27.6">
      <c r="B16" s="167"/>
      <c r="C16" s="168"/>
      <c r="D16" s="1" t="s">
        <v>3</v>
      </c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9"/>
    </row>
    <row r="17" spans="2:16" s="3" customFormat="1" ht="26.25" customHeight="1">
      <c r="B17" s="164" t="s">
        <v>14</v>
      </c>
      <c r="C17" s="165"/>
      <c r="D17" s="166"/>
      <c r="E17" s="179"/>
      <c r="F17" s="180"/>
      <c r="G17" s="181"/>
      <c r="H17" s="179"/>
      <c r="I17" s="180"/>
      <c r="J17" s="181"/>
      <c r="K17" s="179"/>
      <c r="L17" s="180"/>
      <c r="M17" s="181"/>
      <c r="N17" s="179"/>
      <c r="O17" s="180"/>
      <c r="P17" s="182"/>
    </row>
    <row r="18" spans="2:16" ht="36">
      <c r="B18" s="183" t="s">
        <v>19</v>
      </c>
      <c r="C18" s="184"/>
      <c r="D18" s="185"/>
      <c r="E18" s="42" t="s">
        <v>20</v>
      </c>
      <c r="F18" s="42" t="s">
        <v>21</v>
      </c>
      <c r="G18" s="42" t="s">
        <v>22</v>
      </c>
      <c r="H18" s="42" t="s">
        <v>23</v>
      </c>
      <c r="I18" s="42" t="s">
        <v>24</v>
      </c>
      <c r="J18" s="42" t="s">
        <v>25</v>
      </c>
      <c r="K18" s="42" t="s">
        <v>26</v>
      </c>
      <c r="L18" s="42" t="s">
        <v>27</v>
      </c>
      <c r="M18" s="42" t="s">
        <v>28</v>
      </c>
      <c r="N18" s="42" t="s">
        <v>29</v>
      </c>
      <c r="O18" s="42" t="s">
        <v>30</v>
      </c>
      <c r="P18" s="133" t="s">
        <v>31</v>
      </c>
    </row>
    <row r="19" spans="2:16" ht="26.25" customHeight="1">
      <c r="B19" s="167" t="s">
        <v>11</v>
      </c>
      <c r="C19" s="168"/>
      <c r="D19" s="1" t="s">
        <v>1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134"/>
    </row>
    <row r="20" spans="2:16" ht="26.25" customHeight="1">
      <c r="B20" s="167"/>
      <c r="C20" s="168"/>
      <c r="D20" s="2" t="s">
        <v>371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135"/>
    </row>
    <row r="21" spans="2:16" ht="26.25" customHeight="1">
      <c r="B21" s="167"/>
      <c r="C21" s="168"/>
      <c r="D21" s="1" t="s">
        <v>3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136"/>
    </row>
    <row r="22" spans="2:16" ht="26.25" customHeight="1">
      <c r="B22" s="167" t="s">
        <v>12</v>
      </c>
      <c r="C22" s="168"/>
      <c r="D22" s="1" t="s">
        <v>1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134"/>
    </row>
    <row r="23" spans="2:16" ht="26.25" customHeight="1">
      <c r="B23" s="167"/>
      <c r="C23" s="168"/>
      <c r="D23" s="2" t="s">
        <v>371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135"/>
    </row>
    <row r="24" spans="2:16" ht="26.25" customHeight="1">
      <c r="B24" s="167"/>
      <c r="C24" s="168"/>
      <c r="D24" s="1" t="s">
        <v>3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136"/>
    </row>
    <row r="25" spans="2:16" ht="26.25" customHeight="1">
      <c r="B25" s="167" t="s">
        <v>13</v>
      </c>
      <c r="C25" s="168"/>
      <c r="D25" s="1" t="s">
        <v>1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134"/>
    </row>
    <row r="26" spans="2:16" ht="26.25" customHeight="1">
      <c r="B26" s="167"/>
      <c r="C26" s="168"/>
      <c r="D26" s="2" t="s">
        <v>371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135"/>
    </row>
    <row r="27" spans="2:16" ht="26.25" customHeight="1">
      <c r="B27" s="167"/>
      <c r="C27" s="168"/>
      <c r="D27" s="1" t="s">
        <v>3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136"/>
    </row>
    <row r="28" spans="2:16" ht="26.25" customHeight="1">
      <c r="B28" s="164" t="s">
        <v>32</v>
      </c>
      <c r="C28" s="165"/>
      <c r="D28" s="16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37"/>
    </row>
    <row r="29" spans="2:16" ht="26.25" customHeight="1">
      <c r="B29" s="164" t="s">
        <v>43</v>
      </c>
      <c r="C29" s="165"/>
      <c r="D29" s="166"/>
      <c r="E29" s="36"/>
      <c r="F29" s="36"/>
      <c r="G29" s="36"/>
      <c r="H29" s="36"/>
      <c r="I29" s="36"/>
      <c r="J29" s="36"/>
      <c r="K29" s="5"/>
      <c r="L29" s="5"/>
      <c r="M29" s="36"/>
      <c r="N29" s="5"/>
      <c r="O29" s="36"/>
      <c r="P29" s="137"/>
    </row>
    <row r="30" spans="2:16" ht="27.6">
      <c r="B30" s="164" t="s">
        <v>146</v>
      </c>
      <c r="C30" s="165"/>
      <c r="D30" s="166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37"/>
    </row>
    <row r="31" spans="2:16" ht="27.6">
      <c r="B31" s="164" t="s">
        <v>145</v>
      </c>
      <c r="C31" s="165"/>
      <c r="D31" s="166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138"/>
    </row>
    <row r="32" spans="2:16" ht="26.25" customHeight="1">
      <c r="B32" s="167" t="s">
        <v>65</v>
      </c>
      <c r="C32" s="168"/>
      <c r="D32" s="16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142"/>
    </row>
    <row r="33" spans="2:16" ht="26.25" customHeight="1">
      <c r="B33" s="167"/>
      <c r="C33" s="168"/>
      <c r="D33" s="16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142"/>
    </row>
    <row r="34" spans="2:16" ht="26.25" customHeight="1">
      <c r="B34" s="167"/>
      <c r="C34" s="168"/>
      <c r="D34" s="16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142"/>
    </row>
    <row r="35" spans="2:16" ht="26.25" customHeight="1">
      <c r="B35" s="167"/>
      <c r="C35" s="168"/>
      <c r="D35" s="16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142"/>
    </row>
    <row r="36" spans="2:16" ht="26.25" customHeight="1">
      <c r="B36" s="167"/>
      <c r="C36" s="168"/>
      <c r="D36" s="16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142"/>
    </row>
    <row r="37" spans="2:16" ht="26.25" customHeight="1">
      <c r="B37" s="167"/>
      <c r="C37" s="168"/>
      <c r="D37" s="16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142"/>
    </row>
    <row r="38" spans="2:16" ht="26.25" customHeight="1">
      <c r="B38" s="167"/>
      <c r="C38" s="168"/>
      <c r="D38" s="16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142"/>
    </row>
    <row r="39" spans="2:16" ht="26.25" customHeight="1">
      <c r="B39" s="167"/>
      <c r="C39" s="168"/>
      <c r="D39" s="16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142"/>
    </row>
    <row r="40" spans="2:16" ht="26.25" customHeight="1">
      <c r="B40" s="167"/>
      <c r="C40" s="168"/>
      <c r="D40" s="16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142"/>
    </row>
    <row r="41" spans="2:16" ht="26.25" customHeight="1">
      <c r="B41" s="167"/>
      <c r="C41" s="168"/>
      <c r="D41" s="16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142"/>
    </row>
    <row r="42" spans="2:16" ht="26.25" customHeight="1">
      <c r="B42" s="167" t="s">
        <v>67</v>
      </c>
      <c r="C42" s="168"/>
      <c r="D42" s="168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140"/>
    </row>
    <row r="43" spans="2:16" ht="26.25" customHeight="1">
      <c r="B43" s="167" t="s">
        <v>68</v>
      </c>
      <c r="C43" s="168"/>
      <c r="D43" s="16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41"/>
    </row>
    <row r="44" spans="2:16" ht="26.25" customHeight="1" thickBot="1">
      <c r="B44" s="169" t="s">
        <v>69</v>
      </c>
      <c r="C44" s="170"/>
      <c r="D44" s="170"/>
      <c r="E44" s="171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3"/>
    </row>
    <row r="45" spans="2:16" ht="26.25" customHeight="1">
      <c r="B45" s="9"/>
      <c r="C45" s="9"/>
      <c r="D45" s="9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</row>
  </sheetData>
  <mergeCells count="78">
    <mergeCell ref="E44:P44"/>
    <mergeCell ref="B19:C21"/>
    <mergeCell ref="B22:C24"/>
    <mergeCell ref="B25:C27"/>
    <mergeCell ref="B28:D28"/>
    <mergeCell ref="B29:D29"/>
    <mergeCell ref="B30:D30"/>
    <mergeCell ref="B31:D31"/>
    <mergeCell ref="B32:D41"/>
    <mergeCell ref="B42:D42"/>
    <mergeCell ref="B43:D43"/>
    <mergeCell ref="B44:D44"/>
    <mergeCell ref="B18:D18"/>
    <mergeCell ref="K15:M15"/>
    <mergeCell ref="N15:P15"/>
    <mergeCell ref="E16:G16"/>
    <mergeCell ref="H16:J16"/>
    <mergeCell ref="K16:M16"/>
    <mergeCell ref="N16:P16"/>
    <mergeCell ref="B17:D17"/>
    <mergeCell ref="E17:G17"/>
    <mergeCell ref="H17:J17"/>
    <mergeCell ref="K17:M17"/>
    <mergeCell ref="N17:P17"/>
    <mergeCell ref="B11:C13"/>
    <mergeCell ref="E11:G11"/>
    <mergeCell ref="H11:J11"/>
    <mergeCell ref="K11:M11"/>
    <mergeCell ref="N11:P11"/>
    <mergeCell ref="E12:G12"/>
    <mergeCell ref="B14:C16"/>
    <mergeCell ref="E14:G14"/>
    <mergeCell ref="H14:J14"/>
    <mergeCell ref="K14:M14"/>
    <mergeCell ref="N14:P14"/>
    <mergeCell ref="E15:G15"/>
    <mergeCell ref="H15:J15"/>
    <mergeCell ref="H12:J12"/>
    <mergeCell ref="K12:M12"/>
    <mergeCell ref="N12:P12"/>
    <mergeCell ref="E13:G13"/>
    <mergeCell ref="E9:G9"/>
    <mergeCell ref="H9:J9"/>
    <mergeCell ref="K9:M9"/>
    <mergeCell ref="N9:P9"/>
    <mergeCell ref="E10:G10"/>
    <mergeCell ref="H10:J10"/>
    <mergeCell ref="K10:M10"/>
    <mergeCell ref="N10:P10"/>
    <mergeCell ref="H13:J13"/>
    <mergeCell ref="K13:M13"/>
    <mergeCell ref="N13:P13"/>
    <mergeCell ref="B6:D6"/>
    <mergeCell ref="E6:P6"/>
    <mergeCell ref="B8:C10"/>
    <mergeCell ref="E8:G8"/>
    <mergeCell ref="H8:J8"/>
    <mergeCell ref="K8:M8"/>
    <mergeCell ref="N8:P8"/>
    <mergeCell ref="B7:D7"/>
    <mergeCell ref="E7:G7"/>
    <mergeCell ref="H7:J7"/>
    <mergeCell ref="K7:M7"/>
    <mergeCell ref="N7:P7"/>
    <mergeCell ref="B2:D2"/>
    <mergeCell ref="E2:P2"/>
    <mergeCell ref="B3:C5"/>
    <mergeCell ref="E3:G3"/>
    <mergeCell ref="H3:H5"/>
    <mergeCell ref="J3:L3"/>
    <mergeCell ref="M3:M5"/>
    <mergeCell ref="O3:P3"/>
    <mergeCell ref="E4:G4"/>
    <mergeCell ref="J4:L4"/>
    <mergeCell ref="O4:P4"/>
    <mergeCell ref="E5:G5"/>
    <mergeCell ref="J5:L5"/>
    <mergeCell ref="O5:P5"/>
  </mergeCells>
  <phoneticPr fontId="2" type="noConversion"/>
  <pageMargins left="0.7" right="0.7" top="0.75" bottom="0.75" header="0.3" footer="0.3"/>
  <pageSetup paperSize="9" scale="26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6D0A2-39F2-4612-9BF1-90CDC3CC5F51}">
  <sheetPr>
    <tabColor theme="9" tint="0.39997558519241921"/>
  </sheetPr>
  <dimension ref="A1:AK54"/>
  <sheetViews>
    <sheetView showGridLines="0" zoomScale="70" zoomScaleNormal="70" zoomScaleSheetLayoutView="55" workbookViewId="0">
      <selection activeCell="G12" sqref="G12:G23"/>
    </sheetView>
  </sheetViews>
  <sheetFormatPr defaultRowHeight="17.399999999999999"/>
  <cols>
    <col min="1" max="1" width="2.19921875" style="64" customWidth="1"/>
    <col min="2" max="2" width="12.09765625" style="64" bestFit="1" customWidth="1"/>
    <col min="3" max="3" width="9.8984375" style="64" customWidth="1"/>
    <col min="4" max="5" width="18.19921875" style="64" bestFit="1" customWidth="1"/>
    <col min="6" max="6" width="18.19921875" style="64" customWidth="1"/>
    <col min="7" max="7" width="2.59765625" style="64" customWidth="1"/>
    <col min="8" max="8" width="10" bestFit="1" customWidth="1"/>
    <col min="9" max="9" width="14.59765625" bestFit="1" customWidth="1"/>
    <col min="10" max="10" width="9.8984375" bestFit="1" customWidth="1"/>
    <col min="11" max="12" width="9.8984375" customWidth="1"/>
    <col min="13" max="13" width="58.5" style="80" bestFit="1" customWidth="1"/>
    <col min="15" max="15" width="10.59765625" bestFit="1" customWidth="1"/>
    <col min="16" max="16" width="10.59765625" customWidth="1"/>
    <col min="17" max="17" width="50.5" style="64" customWidth="1"/>
    <col min="18" max="18" width="1.09765625" customWidth="1"/>
    <col min="19" max="19" width="14.59765625" bestFit="1" customWidth="1"/>
    <col min="20" max="21" width="9.8984375" bestFit="1" customWidth="1"/>
    <col min="22" max="22" width="11.59765625" customWidth="1"/>
    <col min="23" max="23" width="58.5" style="80" bestFit="1" customWidth="1"/>
    <col min="25" max="25" width="10.59765625" bestFit="1" customWidth="1"/>
    <col min="26" max="26" width="10.796875" customWidth="1"/>
    <col min="27" max="27" width="45.59765625" style="64" customWidth="1"/>
    <col min="28" max="28" width="1.09765625" customWidth="1"/>
    <col min="29" max="29" width="14.59765625" bestFit="1" customWidth="1"/>
    <col min="30" max="30" width="9.8984375" bestFit="1" customWidth="1"/>
    <col min="31" max="32" width="9.8984375" customWidth="1"/>
    <col min="33" max="33" width="58.5" style="80" bestFit="1" customWidth="1"/>
    <col min="35" max="35" width="10.59765625" bestFit="1" customWidth="1"/>
    <col min="36" max="36" width="9.69921875" customWidth="1"/>
    <col min="37" max="37" width="45.59765625" style="64" customWidth="1"/>
  </cols>
  <sheetData>
    <row r="1" spans="2:37" ht="18" thickBot="1"/>
    <row r="2" spans="2:37" ht="19.2">
      <c r="B2" s="216" t="s">
        <v>6</v>
      </c>
      <c r="C2" s="217"/>
      <c r="D2" s="217" t="s">
        <v>7</v>
      </c>
      <c r="E2" s="217"/>
      <c r="F2" s="218"/>
      <c r="H2" s="99" t="s">
        <v>273</v>
      </c>
      <c r="I2" s="100" t="s">
        <v>274</v>
      </c>
      <c r="J2" s="100" t="s">
        <v>275</v>
      </c>
      <c r="K2" s="100" t="s">
        <v>276</v>
      </c>
      <c r="L2" s="100" t="s">
        <v>277</v>
      </c>
      <c r="M2" s="100" t="s">
        <v>278</v>
      </c>
      <c r="N2" s="100" t="s">
        <v>279</v>
      </c>
      <c r="O2" s="100" t="s">
        <v>280</v>
      </c>
      <c r="P2" s="110" t="s">
        <v>281</v>
      </c>
      <c r="Q2" s="111" t="s">
        <v>282</v>
      </c>
      <c r="R2" s="114"/>
      <c r="S2" s="99" t="s">
        <v>283</v>
      </c>
      <c r="T2" s="100" t="s">
        <v>284</v>
      </c>
      <c r="U2" s="100" t="s">
        <v>285</v>
      </c>
      <c r="V2" s="100" t="s">
        <v>277</v>
      </c>
      <c r="W2" s="100" t="s">
        <v>278</v>
      </c>
      <c r="X2" s="100" t="s">
        <v>279</v>
      </c>
      <c r="Y2" s="100" t="s">
        <v>280</v>
      </c>
      <c r="Z2" s="100" t="s">
        <v>281</v>
      </c>
      <c r="AA2" s="108" t="s">
        <v>286</v>
      </c>
      <c r="AB2" s="109"/>
      <c r="AC2" s="99" t="s">
        <v>148</v>
      </c>
      <c r="AD2" s="100" t="s">
        <v>287</v>
      </c>
      <c r="AE2" s="100" t="s">
        <v>288</v>
      </c>
      <c r="AF2" s="100" t="s">
        <v>277</v>
      </c>
      <c r="AG2" s="100" t="s">
        <v>278</v>
      </c>
      <c r="AH2" s="100" t="s">
        <v>279</v>
      </c>
      <c r="AI2" s="100" t="s">
        <v>280</v>
      </c>
      <c r="AJ2" s="100" t="s">
        <v>281</v>
      </c>
      <c r="AK2" s="101" t="s">
        <v>286</v>
      </c>
    </row>
    <row r="3" spans="2:37" ht="19.2">
      <c r="B3" s="219" t="s">
        <v>11</v>
      </c>
      <c r="C3" s="65" t="s">
        <v>1</v>
      </c>
      <c r="D3" s="220">
        <f>SUM(D14:F14)/100</f>
        <v>512.61986148847438</v>
      </c>
      <c r="E3" s="220"/>
      <c r="F3" s="221"/>
      <c r="H3" s="222" t="s">
        <v>289</v>
      </c>
      <c r="I3" s="223" t="s">
        <v>92</v>
      </c>
      <c r="J3" s="228">
        <f>VLOOKUP(I3,'[1]6.송파여성 월별 브랜드 매출목표'!$C$4:$F$42,2,0)</f>
        <v>65.07611144089897</v>
      </c>
      <c r="K3" s="231">
        <v>14.426499</v>
      </c>
      <c r="L3" s="226">
        <f>K3/J3</f>
        <v>0.22168655564341616</v>
      </c>
      <c r="M3" s="66" t="s">
        <v>290</v>
      </c>
      <c r="N3" s="67" t="s">
        <v>291</v>
      </c>
      <c r="O3" s="68">
        <v>41305</v>
      </c>
      <c r="P3" s="69" t="s">
        <v>292</v>
      </c>
      <c r="Q3" s="112" t="s">
        <v>293</v>
      </c>
      <c r="R3" s="114"/>
      <c r="S3" s="227" t="s">
        <v>210</v>
      </c>
      <c r="T3" s="231">
        <v>90.441455295038836</v>
      </c>
      <c r="U3" s="234">
        <v>90209117.571428567</v>
      </c>
      <c r="V3" s="226">
        <f>U3/(T3*1000000)</f>
        <v>0.99743107048805957</v>
      </c>
      <c r="W3" s="70" t="s">
        <v>294</v>
      </c>
      <c r="X3" s="67" t="s">
        <v>295</v>
      </c>
      <c r="Y3" s="68">
        <v>41320</v>
      </c>
      <c r="Z3" s="69" t="s">
        <v>292</v>
      </c>
      <c r="AA3" s="102" t="s">
        <v>296</v>
      </c>
      <c r="AB3" s="109"/>
      <c r="AC3" s="227" t="s">
        <v>195</v>
      </c>
      <c r="AD3" s="228">
        <f>VLOOKUP(AC3,'[1]6.송파여성 월별 브랜드 매출목표'!$C$4:$F$42,4,0)</f>
        <v>68.878511881924737</v>
      </c>
      <c r="AE3" s="228"/>
      <c r="AF3" s="226">
        <f>AE3/AD3</f>
        <v>0</v>
      </c>
      <c r="AG3" s="66"/>
      <c r="AH3" s="67" t="s">
        <v>291</v>
      </c>
      <c r="AI3" s="68">
        <v>41305</v>
      </c>
      <c r="AJ3" s="71"/>
      <c r="AK3" s="102"/>
    </row>
    <row r="4" spans="2:37" ht="19.2">
      <c r="B4" s="219"/>
      <c r="C4" s="72" t="s">
        <v>2</v>
      </c>
      <c r="D4" s="229">
        <f>SUM(D15:F15)/100</f>
        <v>47.507615357862996</v>
      </c>
      <c r="E4" s="229"/>
      <c r="F4" s="230"/>
      <c r="H4" s="222"/>
      <c r="I4" s="223"/>
      <c r="J4" s="228"/>
      <c r="K4" s="232"/>
      <c r="L4" s="226"/>
      <c r="M4" s="70"/>
      <c r="N4" s="67"/>
      <c r="O4" s="68"/>
      <c r="P4" s="71"/>
      <c r="Q4" s="112" t="s">
        <v>297</v>
      </c>
      <c r="R4" s="114"/>
      <c r="S4" s="227"/>
      <c r="T4" s="232"/>
      <c r="U4" s="235"/>
      <c r="V4" s="226"/>
      <c r="W4" s="70" t="s">
        <v>298</v>
      </c>
      <c r="X4" s="67" t="s">
        <v>291</v>
      </c>
      <c r="Y4" s="68">
        <v>41315</v>
      </c>
      <c r="Z4" s="71" t="s">
        <v>292</v>
      </c>
      <c r="AA4" s="102" t="s">
        <v>299</v>
      </c>
      <c r="AB4" s="109"/>
      <c r="AC4" s="227"/>
      <c r="AD4" s="228"/>
      <c r="AE4" s="228"/>
      <c r="AF4" s="226"/>
      <c r="AG4" s="70"/>
      <c r="AH4" s="67"/>
      <c r="AI4" s="68"/>
      <c r="AJ4" s="71"/>
      <c r="AK4" s="102"/>
    </row>
    <row r="5" spans="2:37" ht="19.2">
      <c r="B5" s="219"/>
      <c r="C5" s="65" t="s">
        <v>3</v>
      </c>
      <c r="D5" s="224">
        <f>D4/D3</f>
        <v>9.2676111338950026E-2</v>
      </c>
      <c r="E5" s="224"/>
      <c r="F5" s="225"/>
      <c r="H5" s="222"/>
      <c r="I5" s="223"/>
      <c r="J5" s="228"/>
      <c r="K5" s="232"/>
      <c r="L5" s="226"/>
      <c r="M5" s="70"/>
      <c r="N5" s="67"/>
      <c r="O5" s="68"/>
      <c r="P5" s="71"/>
      <c r="Q5" s="112" t="s">
        <v>300</v>
      </c>
      <c r="R5" s="114"/>
      <c r="S5" s="227"/>
      <c r="T5" s="232"/>
      <c r="U5" s="235"/>
      <c r="V5" s="226"/>
      <c r="W5" s="70" t="s">
        <v>301</v>
      </c>
      <c r="X5" s="67" t="s">
        <v>291</v>
      </c>
      <c r="Y5" s="68">
        <v>41315</v>
      </c>
      <c r="Z5" s="71" t="s">
        <v>302</v>
      </c>
      <c r="AA5" s="102"/>
      <c r="AB5" s="109"/>
      <c r="AC5" s="227"/>
      <c r="AD5" s="228"/>
      <c r="AE5" s="228"/>
      <c r="AF5" s="226"/>
      <c r="AG5" s="70"/>
      <c r="AH5" s="67"/>
      <c r="AI5" s="68"/>
      <c r="AJ5" s="71"/>
      <c r="AK5" s="102"/>
    </row>
    <row r="6" spans="2:37" ht="19.2">
      <c r="B6" s="219" t="s">
        <v>12</v>
      </c>
      <c r="C6" s="65" t="s">
        <v>1</v>
      </c>
      <c r="D6" s="220">
        <f>SUM(D17:F17)/100</f>
        <v>43.410646807961619</v>
      </c>
      <c r="E6" s="220"/>
      <c r="F6" s="221"/>
      <c r="H6" s="222"/>
      <c r="I6" s="223"/>
      <c r="J6" s="228"/>
      <c r="K6" s="232"/>
      <c r="L6" s="226"/>
      <c r="M6" s="70"/>
      <c r="N6" s="67"/>
      <c r="O6" s="68"/>
      <c r="P6" s="71"/>
      <c r="Q6" s="112"/>
      <c r="R6" s="114"/>
      <c r="S6" s="227"/>
      <c r="T6" s="232"/>
      <c r="U6" s="235"/>
      <c r="V6" s="226"/>
      <c r="W6" s="70" t="s">
        <v>303</v>
      </c>
      <c r="X6" s="67" t="s">
        <v>304</v>
      </c>
      <c r="Y6" s="68">
        <v>41320</v>
      </c>
      <c r="Z6" s="71" t="s">
        <v>292</v>
      </c>
      <c r="AA6" s="102" t="s">
        <v>305</v>
      </c>
      <c r="AB6" s="109"/>
      <c r="AC6" s="227"/>
      <c r="AD6" s="228"/>
      <c r="AE6" s="228"/>
      <c r="AF6" s="226"/>
      <c r="AG6" s="70"/>
      <c r="AH6" s="67"/>
      <c r="AI6" s="68"/>
      <c r="AJ6" s="69"/>
      <c r="AK6" s="102"/>
    </row>
    <row r="7" spans="2:37" ht="19.2">
      <c r="B7" s="219"/>
      <c r="C7" s="72" t="s">
        <v>2</v>
      </c>
      <c r="D7" s="229">
        <f>SUM(D18:F18)/100</f>
        <v>5.1689352335464314</v>
      </c>
      <c r="E7" s="229"/>
      <c r="F7" s="230"/>
      <c r="H7" s="222"/>
      <c r="I7" s="223"/>
      <c r="J7" s="228"/>
      <c r="K7" s="233"/>
      <c r="L7" s="226"/>
      <c r="M7" s="70"/>
      <c r="N7" s="67"/>
      <c r="O7" s="68"/>
      <c r="P7" s="71"/>
      <c r="Q7" s="112"/>
      <c r="R7" s="114"/>
      <c r="S7" s="227"/>
      <c r="T7" s="233"/>
      <c r="U7" s="236"/>
      <c r="V7" s="226"/>
      <c r="W7" s="70" t="s">
        <v>306</v>
      </c>
      <c r="X7" s="67" t="s">
        <v>295</v>
      </c>
      <c r="Y7" s="68">
        <v>41324</v>
      </c>
      <c r="Z7" s="71" t="s">
        <v>302</v>
      </c>
      <c r="AA7" s="102"/>
      <c r="AB7" s="109"/>
      <c r="AC7" s="227"/>
      <c r="AD7" s="228"/>
      <c r="AE7" s="228"/>
      <c r="AF7" s="226"/>
      <c r="AG7" s="70"/>
      <c r="AH7" s="67"/>
      <c r="AI7" s="68"/>
      <c r="AJ7" s="71"/>
      <c r="AK7" s="102"/>
    </row>
    <row r="8" spans="2:37" ht="19.2">
      <c r="B8" s="219"/>
      <c r="C8" s="65" t="s">
        <v>3</v>
      </c>
      <c r="D8" s="224">
        <f>D7/D6</f>
        <v>0.11907067997426005</v>
      </c>
      <c r="E8" s="224"/>
      <c r="F8" s="225"/>
      <c r="H8" s="222" t="s">
        <v>307</v>
      </c>
      <c r="I8" s="223" t="s">
        <v>75</v>
      </c>
      <c r="J8" s="228">
        <f>VLOOKUP(I8,'[1]6.송파여성 월별 브랜드 매출목표'!$C$4:$F$42,2,0)</f>
        <v>58.295759309323458</v>
      </c>
      <c r="K8" s="231">
        <v>77.162700000000001</v>
      </c>
      <c r="L8" s="226">
        <f>K8/J8</f>
        <v>1.3236417350800178</v>
      </c>
      <c r="M8" s="70" t="s">
        <v>294</v>
      </c>
      <c r="N8" s="67" t="s">
        <v>295</v>
      </c>
      <c r="O8" s="68">
        <v>41305</v>
      </c>
      <c r="P8" s="71" t="s">
        <v>292</v>
      </c>
      <c r="Q8" s="112" t="s">
        <v>308</v>
      </c>
      <c r="R8" s="114"/>
      <c r="S8" s="227" t="s">
        <v>309</v>
      </c>
      <c r="T8" s="231">
        <v>62.224808702388501</v>
      </c>
      <c r="U8" s="234">
        <v>32977607.142857146</v>
      </c>
      <c r="V8" s="226">
        <f>U8/(T8*1000000)</f>
        <v>0.52997522741425962</v>
      </c>
      <c r="W8" s="70" t="s">
        <v>310</v>
      </c>
      <c r="X8" s="67" t="s">
        <v>291</v>
      </c>
      <c r="Y8" s="68">
        <v>41315</v>
      </c>
      <c r="Z8" s="69" t="s">
        <v>292</v>
      </c>
      <c r="AA8" s="102" t="s">
        <v>311</v>
      </c>
      <c r="AB8" s="109"/>
      <c r="AC8" s="227" t="s">
        <v>210</v>
      </c>
      <c r="AD8" s="228">
        <f>VLOOKUP(AC8,'[1]6.송파여성 월별 브랜드 매출목표'!$C$4:$F$42,4,0)</f>
        <v>82.487305868183185</v>
      </c>
      <c r="AE8" s="228"/>
      <c r="AF8" s="226">
        <f>AE8/AD8</f>
        <v>0</v>
      </c>
      <c r="AG8" s="70"/>
      <c r="AH8" s="67"/>
      <c r="AI8" s="68"/>
      <c r="AJ8" s="71"/>
      <c r="AK8" s="102"/>
    </row>
    <row r="9" spans="2:37" ht="19.2">
      <c r="B9" s="219" t="s">
        <v>13</v>
      </c>
      <c r="C9" s="65" t="s">
        <v>1</v>
      </c>
      <c r="D9" s="220">
        <f>SUM(D20:F20)/100</f>
        <v>28.43909774148819</v>
      </c>
      <c r="E9" s="220"/>
      <c r="F9" s="221"/>
      <c r="H9" s="222"/>
      <c r="I9" s="223"/>
      <c r="J9" s="228"/>
      <c r="K9" s="232"/>
      <c r="L9" s="226"/>
      <c r="M9" s="70" t="s">
        <v>298</v>
      </c>
      <c r="N9" s="67" t="s">
        <v>291</v>
      </c>
      <c r="O9" s="68" t="s">
        <v>312</v>
      </c>
      <c r="P9" s="71" t="s">
        <v>292</v>
      </c>
      <c r="Q9" s="112" t="s">
        <v>313</v>
      </c>
      <c r="R9" s="114"/>
      <c r="S9" s="227"/>
      <c r="T9" s="232"/>
      <c r="U9" s="235"/>
      <c r="V9" s="226"/>
      <c r="W9" s="70" t="s">
        <v>314</v>
      </c>
      <c r="X9" s="67" t="s">
        <v>295</v>
      </c>
      <c r="Y9" s="68">
        <v>41325</v>
      </c>
      <c r="Z9" s="71" t="s">
        <v>292</v>
      </c>
      <c r="AA9" s="102" t="s">
        <v>311</v>
      </c>
      <c r="AB9" s="109"/>
      <c r="AC9" s="227"/>
      <c r="AD9" s="228"/>
      <c r="AE9" s="228"/>
      <c r="AF9" s="226"/>
      <c r="AG9" s="70"/>
      <c r="AH9" s="67"/>
      <c r="AI9" s="68"/>
      <c r="AJ9" s="71"/>
      <c r="AK9" s="102"/>
    </row>
    <row r="10" spans="2:37" ht="19.2">
      <c r="B10" s="219"/>
      <c r="C10" s="72" t="s">
        <v>2</v>
      </c>
      <c r="D10" s="229">
        <f>SUM(D21:F21)/100</f>
        <v>3.5547867310947163</v>
      </c>
      <c r="E10" s="229"/>
      <c r="F10" s="230"/>
      <c r="H10" s="222"/>
      <c r="I10" s="223"/>
      <c r="J10" s="228"/>
      <c r="K10" s="232"/>
      <c r="L10" s="226"/>
      <c r="M10" s="70" t="s">
        <v>301</v>
      </c>
      <c r="N10" s="67" t="s">
        <v>291</v>
      </c>
      <c r="O10" s="68" t="s">
        <v>312</v>
      </c>
      <c r="P10" s="71" t="s">
        <v>302</v>
      </c>
      <c r="Q10" s="112"/>
      <c r="R10" s="114"/>
      <c r="S10" s="227"/>
      <c r="T10" s="232"/>
      <c r="U10" s="235"/>
      <c r="V10" s="226"/>
      <c r="W10" s="70"/>
      <c r="X10" s="67"/>
      <c r="Y10" s="68"/>
      <c r="Z10" s="71"/>
      <c r="AA10" s="102"/>
      <c r="AB10" s="109"/>
      <c r="AC10" s="227"/>
      <c r="AD10" s="228"/>
      <c r="AE10" s="228"/>
      <c r="AF10" s="226"/>
      <c r="AG10" s="70"/>
      <c r="AH10" s="67"/>
      <c r="AI10" s="68"/>
      <c r="AJ10" s="71"/>
      <c r="AK10" s="102"/>
    </row>
    <row r="11" spans="2:37" ht="19.2">
      <c r="B11" s="219"/>
      <c r="C11" s="65" t="s">
        <v>3</v>
      </c>
      <c r="D11" s="224">
        <f>D10/D9</f>
        <v>0.12499646660410182</v>
      </c>
      <c r="E11" s="224"/>
      <c r="F11" s="225"/>
      <c r="H11" s="222"/>
      <c r="I11" s="223"/>
      <c r="J11" s="228"/>
      <c r="K11" s="232"/>
      <c r="L11" s="226"/>
      <c r="M11" s="70" t="s">
        <v>303</v>
      </c>
      <c r="N11" s="67" t="s">
        <v>304</v>
      </c>
      <c r="O11" s="68" t="s">
        <v>315</v>
      </c>
      <c r="P11" s="71" t="s">
        <v>292</v>
      </c>
      <c r="Q11" s="112" t="s">
        <v>305</v>
      </c>
      <c r="R11" s="114"/>
      <c r="S11" s="227"/>
      <c r="T11" s="232"/>
      <c r="U11" s="235"/>
      <c r="V11" s="226"/>
      <c r="W11" s="70"/>
      <c r="X11" s="67"/>
      <c r="Y11" s="68"/>
      <c r="Z11" s="71"/>
      <c r="AA11" s="102"/>
      <c r="AB11" s="109"/>
      <c r="AC11" s="227"/>
      <c r="AD11" s="228"/>
      <c r="AE11" s="228"/>
      <c r="AF11" s="226"/>
      <c r="AG11" s="70"/>
      <c r="AH11" s="67"/>
      <c r="AI11" s="68"/>
      <c r="AJ11" s="69"/>
      <c r="AK11" s="102"/>
    </row>
    <row r="12" spans="2:37" ht="19.2">
      <c r="B12" s="237" t="s">
        <v>14</v>
      </c>
      <c r="C12" s="238"/>
      <c r="D12" s="239" t="s">
        <v>15</v>
      </c>
      <c r="E12" s="240"/>
      <c r="F12" s="241"/>
      <c r="H12" s="222"/>
      <c r="I12" s="223"/>
      <c r="J12" s="228"/>
      <c r="K12" s="233"/>
      <c r="L12" s="226"/>
      <c r="M12" s="70" t="s">
        <v>306</v>
      </c>
      <c r="N12" s="67" t="s">
        <v>295</v>
      </c>
      <c r="O12" s="68" t="s">
        <v>316</v>
      </c>
      <c r="P12" s="71" t="s">
        <v>302</v>
      </c>
      <c r="Q12" s="112"/>
      <c r="R12" s="114"/>
      <c r="S12" s="227"/>
      <c r="T12" s="233"/>
      <c r="U12" s="236"/>
      <c r="V12" s="226"/>
      <c r="W12" s="70"/>
      <c r="X12" s="67"/>
      <c r="Y12" s="68"/>
      <c r="Z12" s="71"/>
      <c r="AA12" s="102"/>
      <c r="AB12" s="109"/>
      <c r="AC12" s="227"/>
      <c r="AD12" s="228"/>
      <c r="AE12" s="228"/>
      <c r="AF12" s="226"/>
      <c r="AG12" s="70"/>
      <c r="AH12" s="67"/>
      <c r="AI12" s="68"/>
      <c r="AJ12" s="71"/>
      <c r="AK12" s="102"/>
    </row>
    <row r="13" spans="2:37" ht="19.2">
      <c r="B13" s="242" t="s">
        <v>19</v>
      </c>
      <c r="C13" s="243"/>
      <c r="D13" s="74" t="s">
        <v>20</v>
      </c>
      <c r="E13" s="74" t="s">
        <v>21</v>
      </c>
      <c r="F13" s="86" t="s">
        <v>22</v>
      </c>
      <c r="H13" s="222" t="s">
        <v>317</v>
      </c>
      <c r="I13" s="223" t="s">
        <v>84</v>
      </c>
      <c r="J13" s="228">
        <f>VLOOKUP(I13,'[1]6.송파여성 월별 브랜드 매출목표'!$C$4:$F$42,2,0)</f>
        <v>58.495917692682362</v>
      </c>
      <c r="K13" s="231">
        <v>59.545900000000003</v>
      </c>
      <c r="L13" s="226">
        <f t="shared" ref="L13" si="0">K13/J13</f>
        <v>1.0179496680919495</v>
      </c>
      <c r="M13" s="70" t="s">
        <v>310</v>
      </c>
      <c r="N13" s="67" t="s">
        <v>291</v>
      </c>
      <c r="O13" s="68" t="s">
        <v>312</v>
      </c>
      <c r="P13" s="71" t="s">
        <v>292</v>
      </c>
      <c r="Q13" s="112" t="s">
        <v>318</v>
      </c>
      <c r="R13" s="114"/>
      <c r="S13" s="227" t="s">
        <v>77</v>
      </c>
      <c r="T13" s="231">
        <v>47.605797824022673</v>
      </c>
      <c r="U13" s="234">
        <v>20137826.964285716</v>
      </c>
      <c r="V13" s="226">
        <f>U13/(T13*1000000)</f>
        <v>0.42301206753694687</v>
      </c>
      <c r="W13" s="70" t="s">
        <v>319</v>
      </c>
      <c r="X13" s="67" t="s">
        <v>291</v>
      </c>
      <c r="Y13" s="68">
        <v>41315</v>
      </c>
      <c r="Z13" s="69" t="s">
        <v>302</v>
      </c>
      <c r="AA13" s="102"/>
      <c r="AB13" s="109"/>
      <c r="AC13" s="227" t="s">
        <v>225</v>
      </c>
      <c r="AD13" s="228">
        <f>VLOOKUP(AC13,'[1]6.송파여성 월별 브랜드 매출목표'!$C$4:$F$42,4,0)</f>
        <v>118.97948700611018</v>
      </c>
      <c r="AE13" s="228"/>
      <c r="AF13" s="226">
        <f t="shared" ref="AF13" si="1">AE13/AD13</f>
        <v>0</v>
      </c>
      <c r="AG13" s="70"/>
      <c r="AH13" s="67"/>
      <c r="AI13" s="68"/>
      <c r="AJ13" s="71"/>
      <c r="AK13" s="102"/>
    </row>
    <row r="14" spans="2:37" ht="19.2">
      <c r="B14" s="219" t="s">
        <v>11</v>
      </c>
      <c r="C14" s="65" t="s">
        <v>1</v>
      </c>
      <c r="D14" s="75">
        <v>16846.835865477387</v>
      </c>
      <c r="E14" s="75">
        <v>16194.904190443822</v>
      </c>
      <c r="F14" s="87">
        <v>18220.246092926227</v>
      </c>
      <c r="H14" s="222"/>
      <c r="I14" s="223"/>
      <c r="J14" s="228"/>
      <c r="K14" s="232"/>
      <c r="L14" s="226"/>
      <c r="M14" s="70"/>
      <c r="N14" s="67"/>
      <c r="O14" s="68"/>
      <c r="P14" s="71"/>
      <c r="Q14" s="112"/>
      <c r="R14" s="114"/>
      <c r="S14" s="227"/>
      <c r="T14" s="232"/>
      <c r="U14" s="235"/>
      <c r="V14" s="226"/>
      <c r="W14" s="70" t="s">
        <v>320</v>
      </c>
      <c r="X14" s="67" t="s">
        <v>291</v>
      </c>
      <c r="Y14" s="68">
        <v>41325</v>
      </c>
      <c r="Z14" s="71" t="s">
        <v>302</v>
      </c>
      <c r="AA14" s="102"/>
      <c r="AB14" s="109"/>
      <c r="AC14" s="227"/>
      <c r="AD14" s="228"/>
      <c r="AE14" s="228"/>
      <c r="AF14" s="226"/>
      <c r="AG14" s="70"/>
      <c r="AH14" s="67"/>
      <c r="AI14" s="68"/>
      <c r="AJ14" s="71"/>
      <c r="AK14" s="102"/>
    </row>
    <row r="15" spans="2:37" ht="19.2">
      <c r="B15" s="219"/>
      <c r="C15" s="72" t="s">
        <v>2</v>
      </c>
      <c r="D15" s="76">
        <v>1513.2609529129577</v>
      </c>
      <c r="E15" s="76">
        <v>1423.9854971687491</v>
      </c>
      <c r="F15" s="88">
        <v>1813.515085704593</v>
      </c>
      <c r="H15" s="222"/>
      <c r="I15" s="223"/>
      <c r="J15" s="228"/>
      <c r="K15" s="232"/>
      <c r="L15" s="226"/>
      <c r="M15" s="70"/>
      <c r="N15" s="67"/>
      <c r="O15" s="68"/>
      <c r="P15" s="71"/>
      <c r="Q15" s="112"/>
      <c r="R15" s="114"/>
      <c r="S15" s="227"/>
      <c r="T15" s="232"/>
      <c r="U15" s="235"/>
      <c r="V15" s="226"/>
      <c r="W15" s="70"/>
      <c r="X15" s="67"/>
      <c r="Y15" s="68"/>
      <c r="Z15" s="71"/>
      <c r="AA15" s="102"/>
      <c r="AB15" s="109"/>
      <c r="AC15" s="227"/>
      <c r="AD15" s="228"/>
      <c r="AE15" s="228"/>
      <c r="AF15" s="226"/>
      <c r="AG15" s="70"/>
      <c r="AH15" s="67"/>
      <c r="AI15" s="68"/>
      <c r="AJ15" s="71"/>
      <c r="AK15" s="102"/>
    </row>
    <row r="16" spans="2:37" ht="19.2">
      <c r="B16" s="219"/>
      <c r="C16" s="65" t="s">
        <v>3</v>
      </c>
      <c r="D16" s="73">
        <f>D15/D14</f>
        <v>8.9824639178324214E-2</v>
      </c>
      <c r="E16" s="73">
        <f>E15/E14</f>
        <v>8.7927997623413218E-2</v>
      </c>
      <c r="F16" s="85">
        <f>F15/F14</f>
        <v>9.9532963301119548E-2</v>
      </c>
      <c r="H16" s="222"/>
      <c r="I16" s="223"/>
      <c r="J16" s="228"/>
      <c r="K16" s="232"/>
      <c r="L16" s="226"/>
      <c r="M16" s="70"/>
      <c r="N16" s="67"/>
      <c r="O16" s="68"/>
      <c r="P16" s="71"/>
      <c r="Q16" s="112"/>
      <c r="R16" s="114"/>
      <c r="S16" s="227"/>
      <c r="T16" s="232"/>
      <c r="U16" s="235"/>
      <c r="V16" s="226"/>
      <c r="W16" s="70"/>
      <c r="X16" s="67"/>
      <c r="Y16" s="68"/>
      <c r="Z16" s="71"/>
      <c r="AA16" s="102"/>
      <c r="AB16" s="109"/>
      <c r="AC16" s="227"/>
      <c r="AD16" s="228"/>
      <c r="AE16" s="228"/>
      <c r="AF16" s="226"/>
      <c r="AG16" s="70"/>
      <c r="AH16" s="67"/>
      <c r="AI16" s="68"/>
      <c r="AJ16" s="71"/>
      <c r="AK16" s="102"/>
    </row>
    <row r="17" spans="2:37" ht="19.2">
      <c r="B17" s="219" t="s">
        <v>12</v>
      </c>
      <c r="C17" s="65" t="s">
        <v>1</v>
      </c>
      <c r="D17" s="75">
        <v>1617.4392315941257</v>
      </c>
      <c r="E17" s="75">
        <v>1102.9724407583224</v>
      </c>
      <c r="F17" s="87">
        <v>1620.6530084437143</v>
      </c>
      <c r="H17" s="222"/>
      <c r="I17" s="223"/>
      <c r="J17" s="228"/>
      <c r="K17" s="233"/>
      <c r="L17" s="226"/>
      <c r="M17" s="70"/>
      <c r="N17" s="67"/>
      <c r="O17" s="68"/>
      <c r="P17" s="71"/>
      <c r="Q17" s="112"/>
      <c r="R17" s="114"/>
      <c r="S17" s="227"/>
      <c r="T17" s="233"/>
      <c r="U17" s="236"/>
      <c r="V17" s="226"/>
      <c r="W17" s="70"/>
      <c r="X17" s="67"/>
      <c r="Y17" s="68"/>
      <c r="Z17" s="71"/>
      <c r="AA17" s="102"/>
      <c r="AB17" s="109"/>
      <c r="AC17" s="227"/>
      <c r="AD17" s="228"/>
      <c r="AE17" s="228"/>
      <c r="AF17" s="226"/>
      <c r="AG17" s="70"/>
      <c r="AH17" s="67"/>
      <c r="AI17" s="68"/>
      <c r="AJ17" s="71"/>
      <c r="AK17" s="102"/>
    </row>
    <row r="18" spans="2:37" ht="19.2">
      <c r="B18" s="219"/>
      <c r="C18" s="72" t="s">
        <v>2</v>
      </c>
      <c r="D18" s="76">
        <v>178.31160238861588</v>
      </c>
      <c r="E18" s="76">
        <v>114.16774452228611</v>
      </c>
      <c r="F18" s="88">
        <v>224.4141764437411</v>
      </c>
      <c r="H18" s="222" t="s">
        <v>321</v>
      </c>
      <c r="I18" s="223" t="s">
        <v>74</v>
      </c>
      <c r="J18" s="228">
        <f>VLOOKUP(I18,'[1]6.송파여성 월별 브랜드 매출목표'!$C$4:$F$42,2,0)</f>
        <v>93.672911954599613</v>
      </c>
      <c r="K18" s="231">
        <v>73.175300000000007</v>
      </c>
      <c r="L18" s="226">
        <f t="shared" ref="L18" si="2">K18/J18</f>
        <v>0.78117887522772678</v>
      </c>
      <c r="M18" s="70" t="s">
        <v>294</v>
      </c>
      <c r="N18" s="67" t="s">
        <v>295</v>
      </c>
      <c r="O18" s="68">
        <v>41305</v>
      </c>
      <c r="P18" s="71" t="s">
        <v>292</v>
      </c>
      <c r="Q18" s="112" t="s">
        <v>308</v>
      </c>
      <c r="R18" s="114"/>
      <c r="S18" s="227" t="s">
        <v>93</v>
      </c>
      <c r="T18" s="231">
        <v>52.167401322293244</v>
      </c>
      <c r="U18" s="234">
        <v>26495107.714285713</v>
      </c>
      <c r="V18" s="226">
        <f>U18/(T18*1000000)</f>
        <v>0.5078862861233473</v>
      </c>
      <c r="W18" s="70" t="s">
        <v>322</v>
      </c>
      <c r="X18" s="67" t="s">
        <v>291</v>
      </c>
      <c r="Y18" s="68">
        <v>41315</v>
      </c>
      <c r="Z18" s="69" t="s">
        <v>292</v>
      </c>
      <c r="AA18" s="102" t="s">
        <v>323</v>
      </c>
      <c r="AB18" s="109"/>
      <c r="AC18" s="227" t="s">
        <v>233</v>
      </c>
      <c r="AD18" s="228">
        <f>VLOOKUP(AC18,'[1]6.송파여성 월별 브랜드 매출목표'!$C$4:$F$42,4,0)</f>
        <v>44.253009836598217</v>
      </c>
      <c r="AE18" s="228"/>
      <c r="AF18" s="226">
        <f t="shared" ref="AF18" si="3">AE18/AD18</f>
        <v>0</v>
      </c>
      <c r="AG18" s="70"/>
      <c r="AH18" s="67"/>
      <c r="AI18" s="68"/>
      <c r="AJ18" s="71"/>
      <c r="AK18" s="102"/>
    </row>
    <row r="19" spans="2:37" ht="19.2">
      <c r="B19" s="219"/>
      <c r="C19" s="65" t="s">
        <v>3</v>
      </c>
      <c r="D19" s="73">
        <f>D18/D17</f>
        <v>0.11024315405832863</v>
      </c>
      <c r="E19" s="73">
        <f>E18/E17</f>
        <v>0.1035091542666223</v>
      </c>
      <c r="F19" s="85">
        <f>F18/F17</f>
        <v>0.13847145272586281</v>
      </c>
      <c r="H19" s="222"/>
      <c r="I19" s="223"/>
      <c r="J19" s="228"/>
      <c r="K19" s="232"/>
      <c r="L19" s="226"/>
      <c r="M19" s="70" t="s">
        <v>324</v>
      </c>
      <c r="N19" s="67" t="s">
        <v>291</v>
      </c>
      <c r="O19" s="68" t="s">
        <v>312</v>
      </c>
      <c r="P19" s="71" t="s">
        <v>302</v>
      </c>
      <c r="Q19" s="112" t="s">
        <v>325</v>
      </c>
      <c r="R19" s="114"/>
      <c r="S19" s="227"/>
      <c r="T19" s="232"/>
      <c r="U19" s="235"/>
      <c r="V19" s="226"/>
      <c r="W19" s="70" t="s">
        <v>326</v>
      </c>
      <c r="X19" s="67" t="s">
        <v>291</v>
      </c>
      <c r="Y19" s="68">
        <v>41332</v>
      </c>
      <c r="Z19" s="71" t="s">
        <v>302</v>
      </c>
      <c r="AA19" s="102"/>
      <c r="AB19" s="109"/>
      <c r="AC19" s="227"/>
      <c r="AD19" s="228"/>
      <c r="AE19" s="228"/>
      <c r="AF19" s="226"/>
      <c r="AG19" s="70"/>
      <c r="AH19" s="67"/>
      <c r="AI19" s="68"/>
      <c r="AJ19" s="69"/>
      <c r="AK19" s="102"/>
    </row>
    <row r="20" spans="2:37" ht="19.2">
      <c r="B20" s="219" t="s">
        <v>13</v>
      </c>
      <c r="C20" s="65" t="s">
        <v>1</v>
      </c>
      <c r="D20" s="75">
        <v>1066.9596689784721</v>
      </c>
      <c r="E20" s="75">
        <v>700.60581527053898</v>
      </c>
      <c r="F20" s="87">
        <v>1076.3442898998078</v>
      </c>
      <c r="H20" s="222"/>
      <c r="I20" s="223"/>
      <c r="J20" s="228"/>
      <c r="K20" s="232"/>
      <c r="L20" s="226"/>
      <c r="M20" s="70" t="s">
        <v>327</v>
      </c>
      <c r="N20" s="67" t="s">
        <v>291</v>
      </c>
      <c r="O20" s="68" t="s">
        <v>312</v>
      </c>
      <c r="P20" s="71" t="s">
        <v>302</v>
      </c>
      <c r="Q20" s="112"/>
      <c r="R20" s="114"/>
      <c r="S20" s="227"/>
      <c r="T20" s="232"/>
      <c r="U20" s="235"/>
      <c r="V20" s="226"/>
      <c r="W20" s="70" t="s">
        <v>328</v>
      </c>
      <c r="X20" s="67" t="s">
        <v>291</v>
      </c>
      <c r="Y20" s="68">
        <v>41330</v>
      </c>
      <c r="Z20" s="71" t="s">
        <v>292</v>
      </c>
      <c r="AA20" s="102" t="s">
        <v>329</v>
      </c>
      <c r="AB20" s="109"/>
      <c r="AC20" s="227"/>
      <c r="AD20" s="228"/>
      <c r="AE20" s="228"/>
      <c r="AF20" s="226"/>
      <c r="AG20" s="70"/>
      <c r="AH20" s="67"/>
      <c r="AI20" s="68"/>
      <c r="AJ20" s="71"/>
      <c r="AK20" s="102"/>
    </row>
    <row r="21" spans="2:37" ht="19.2">
      <c r="B21" s="219"/>
      <c r="C21" s="72" t="s">
        <v>2</v>
      </c>
      <c r="D21" s="76">
        <v>123.03115763199497</v>
      </c>
      <c r="E21" s="76">
        <v>75.723864276723688</v>
      </c>
      <c r="F21" s="88">
        <v>156.72365120075298</v>
      </c>
      <c r="H21" s="222"/>
      <c r="I21" s="223"/>
      <c r="J21" s="228"/>
      <c r="K21" s="232"/>
      <c r="L21" s="226"/>
      <c r="M21" s="70" t="s">
        <v>303</v>
      </c>
      <c r="N21" s="67" t="s">
        <v>304</v>
      </c>
      <c r="O21" s="68" t="s">
        <v>315</v>
      </c>
      <c r="P21" s="71" t="s">
        <v>292</v>
      </c>
      <c r="Q21" s="112" t="s">
        <v>305</v>
      </c>
      <c r="R21" s="114"/>
      <c r="S21" s="227"/>
      <c r="T21" s="232"/>
      <c r="U21" s="235"/>
      <c r="V21" s="226"/>
      <c r="W21" s="70"/>
      <c r="X21" s="67"/>
      <c r="Y21" s="68"/>
      <c r="Z21" s="71"/>
      <c r="AA21" s="102"/>
      <c r="AB21" s="109"/>
      <c r="AC21" s="227"/>
      <c r="AD21" s="228"/>
      <c r="AE21" s="228"/>
      <c r="AF21" s="226"/>
      <c r="AG21" s="70"/>
      <c r="AH21" s="67"/>
      <c r="AI21" s="68"/>
      <c r="AJ21" s="71"/>
      <c r="AK21" s="102"/>
    </row>
    <row r="22" spans="2:37" ht="19.2">
      <c r="B22" s="219"/>
      <c r="C22" s="65" t="s">
        <v>3</v>
      </c>
      <c r="D22" s="73">
        <f>D21/D20</f>
        <v>0.11531003580462174</v>
      </c>
      <c r="E22" s="73">
        <f>E21/E20</f>
        <v>0.10808340813940134</v>
      </c>
      <c r="F22" s="85">
        <f>F21/F20</f>
        <v>0.14560736064790356</v>
      </c>
      <c r="H22" s="222"/>
      <c r="I22" s="223"/>
      <c r="J22" s="228"/>
      <c r="K22" s="233"/>
      <c r="L22" s="226"/>
      <c r="M22" s="70" t="s">
        <v>306</v>
      </c>
      <c r="N22" s="67" t="s">
        <v>295</v>
      </c>
      <c r="O22" s="68" t="s">
        <v>316</v>
      </c>
      <c r="P22" s="71" t="s">
        <v>302</v>
      </c>
      <c r="Q22" s="112"/>
      <c r="R22" s="114"/>
      <c r="S22" s="227"/>
      <c r="T22" s="233"/>
      <c r="U22" s="236"/>
      <c r="V22" s="226"/>
      <c r="W22" s="70"/>
      <c r="X22" s="67"/>
      <c r="Y22" s="68"/>
      <c r="Z22" s="71"/>
      <c r="AA22" s="102"/>
      <c r="AB22" s="109"/>
      <c r="AC22" s="227"/>
      <c r="AD22" s="228"/>
      <c r="AE22" s="228"/>
      <c r="AF22" s="226"/>
      <c r="AG22" s="70"/>
      <c r="AH22" s="67"/>
      <c r="AI22" s="68"/>
      <c r="AJ22" s="71"/>
      <c r="AK22" s="102"/>
    </row>
    <row r="23" spans="2:37" ht="19.2">
      <c r="B23" s="237" t="s">
        <v>32</v>
      </c>
      <c r="C23" s="238"/>
      <c r="D23" s="34" t="s">
        <v>33</v>
      </c>
      <c r="E23" s="34" t="s">
        <v>34</v>
      </c>
      <c r="F23" s="89" t="s">
        <v>35</v>
      </c>
      <c r="H23" s="222" t="s">
        <v>330</v>
      </c>
      <c r="I23" s="223" t="s">
        <v>331</v>
      </c>
      <c r="J23" s="228">
        <f>VLOOKUP(I23,'[1]6.송파여성 월별 브랜드 매출목표'!$C$4:$F$42,2,0)</f>
        <v>53.859763553309726</v>
      </c>
      <c r="K23" s="231">
        <v>30.392499999999998</v>
      </c>
      <c r="L23" s="226">
        <f t="shared" ref="L23" si="4">K23/J23</f>
        <v>0.56428951771980729</v>
      </c>
      <c r="M23" s="70" t="s">
        <v>332</v>
      </c>
      <c r="N23" s="67" t="s">
        <v>291</v>
      </c>
      <c r="O23" s="68" t="s">
        <v>312</v>
      </c>
      <c r="P23" s="71" t="s">
        <v>302</v>
      </c>
      <c r="Q23" s="112"/>
      <c r="R23" s="114"/>
      <c r="S23" s="227" t="s">
        <v>333</v>
      </c>
      <c r="T23" s="231">
        <v>41.754661893834445</v>
      </c>
      <c r="U23" s="234">
        <v>42720984.321428575</v>
      </c>
      <c r="V23" s="226">
        <f>U23/(T23*1000000)</f>
        <v>1.0231428631861781</v>
      </c>
      <c r="W23" s="70" t="s">
        <v>310</v>
      </c>
      <c r="X23" s="67" t="s">
        <v>291</v>
      </c>
      <c r="Y23" s="68">
        <v>41306</v>
      </c>
      <c r="Z23" s="69" t="s">
        <v>302</v>
      </c>
      <c r="AA23" s="102"/>
      <c r="AB23" s="109"/>
      <c r="AC23" s="227" t="s">
        <v>77</v>
      </c>
      <c r="AD23" s="228">
        <f>VLOOKUP(AC23,'[1]6.송파여성 월별 브랜드 매출목표'!$C$4:$F$42,4,0)</f>
        <v>47.824099646165728</v>
      </c>
      <c r="AE23" s="228"/>
      <c r="AF23" s="226">
        <f t="shared" ref="AF23" si="5">AE23/AD23</f>
        <v>0</v>
      </c>
      <c r="AG23" s="70"/>
      <c r="AH23" s="67"/>
      <c r="AI23" s="68"/>
      <c r="AJ23" s="71"/>
      <c r="AK23" s="102"/>
    </row>
    <row r="24" spans="2:37" ht="19.2">
      <c r="B24" s="237" t="s">
        <v>43</v>
      </c>
      <c r="C24" s="238"/>
      <c r="D24" s="6" t="s">
        <v>44</v>
      </c>
      <c r="E24" s="6" t="s">
        <v>45</v>
      </c>
      <c r="F24" s="90" t="s">
        <v>46</v>
      </c>
      <c r="H24" s="222"/>
      <c r="I24" s="223"/>
      <c r="J24" s="228"/>
      <c r="K24" s="232"/>
      <c r="L24" s="226"/>
      <c r="M24" s="70" t="s">
        <v>334</v>
      </c>
      <c r="N24" s="67" t="s">
        <v>291</v>
      </c>
      <c r="O24" s="68" t="s">
        <v>315</v>
      </c>
      <c r="P24" s="71" t="s">
        <v>302</v>
      </c>
      <c r="Q24" s="112"/>
      <c r="R24" s="114"/>
      <c r="S24" s="227"/>
      <c r="T24" s="232"/>
      <c r="U24" s="235"/>
      <c r="V24" s="226"/>
      <c r="W24" s="70"/>
      <c r="X24" s="67"/>
      <c r="Y24" s="68"/>
      <c r="Z24" s="71"/>
      <c r="AA24" s="102"/>
      <c r="AB24" s="109"/>
      <c r="AC24" s="227"/>
      <c r="AD24" s="228"/>
      <c r="AE24" s="228"/>
      <c r="AF24" s="226"/>
      <c r="AG24" s="70"/>
      <c r="AH24" s="67"/>
      <c r="AI24" s="68"/>
      <c r="AJ24" s="69"/>
      <c r="AK24" s="102"/>
    </row>
    <row r="25" spans="2:37" ht="19.2">
      <c r="B25" s="237" t="s">
        <v>146</v>
      </c>
      <c r="C25" s="238"/>
      <c r="D25" s="4" t="s">
        <v>49</v>
      </c>
      <c r="E25" s="77" t="s">
        <v>335</v>
      </c>
      <c r="F25" s="91" t="s">
        <v>51</v>
      </c>
      <c r="H25" s="222"/>
      <c r="I25" s="223"/>
      <c r="J25" s="228"/>
      <c r="K25" s="232"/>
      <c r="L25" s="226"/>
      <c r="M25" s="70"/>
      <c r="N25" s="67"/>
      <c r="O25" s="68"/>
      <c r="P25" s="71"/>
      <c r="Q25" s="112"/>
      <c r="R25" s="114"/>
      <c r="S25" s="227"/>
      <c r="T25" s="232"/>
      <c r="U25" s="235"/>
      <c r="V25" s="226"/>
      <c r="W25" s="70"/>
      <c r="X25" s="67"/>
      <c r="Y25" s="68"/>
      <c r="Z25" s="71"/>
      <c r="AA25" s="102"/>
      <c r="AB25" s="109"/>
      <c r="AC25" s="227"/>
      <c r="AD25" s="228"/>
      <c r="AE25" s="228"/>
      <c r="AF25" s="226"/>
      <c r="AG25" s="70"/>
      <c r="AH25" s="67"/>
      <c r="AI25" s="68"/>
      <c r="AJ25" s="71"/>
      <c r="AK25" s="102"/>
    </row>
    <row r="26" spans="2:37" ht="19.2">
      <c r="B26" s="237" t="s">
        <v>145</v>
      </c>
      <c r="C26" s="238"/>
      <c r="D26" s="35" t="s">
        <v>58</v>
      </c>
      <c r="E26" s="35" t="s">
        <v>59</v>
      </c>
      <c r="F26" s="92" t="s">
        <v>59</v>
      </c>
      <c r="H26" s="222"/>
      <c r="I26" s="223"/>
      <c r="J26" s="228"/>
      <c r="K26" s="232"/>
      <c r="L26" s="226"/>
      <c r="M26" s="70"/>
      <c r="N26" s="67"/>
      <c r="O26" s="68"/>
      <c r="P26" s="71"/>
      <c r="Q26" s="112"/>
      <c r="R26" s="114"/>
      <c r="S26" s="227"/>
      <c r="T26" s="232"/>
      <c r="U26" s="235"/>
      <c r="V26" s="226"/>
      <c r="W26" s="70"/>
      <c r="X26" s="67"/>
      <c r="Y26" s="68"/>
      <c r="Z26" s="71"/>
      <c r="AA26" s="102"/>
      <c r="AB26" s="109"/>
      <c r="AC26" s="227"/>
      <c r="AD26" s="228"/>
      <c r="AE26" s="228"/>
      <c r="AF26" s="226"/>
      <c r="AG26" s="70"/>
      <c r="AH26" s="67"/>
      <c r="AI26" s="68"/>
      <c r="AJ26" s="71"/>
      <c r="AK26" s="102"/>
    </row>
    <row r="27" spans="2:37" ht="19.2">
      <c r="B27" s="219" t="s">
        <v>65</v>
      </c>
      <c r="C27" s="244"/>
      <c r="D27" s="38" t="s">
        <v>116</v>
      </c>
      <c r="E27" s="39" t="s">
        <v>116</v>
      </c>
      <c r="F27" s="93" t="s">
        <v>112</v>
      </c>
      <c r="H27" s="222"/>
      <c r="I27" s="223"/>
      <c r="J27" s="228"/>
      <c r="K27" s="233"/>
      <c r="L27" s="226"/>
      <c r="M27" s="70"/>
      <c r="N27" s="67"/>
      <c r="O27" s="68"/>
      <c r="P27" s="71"/>
      <c r="Q27" s="112"/>
      <c r="R27" s="114"/>
      <c r="S27" s="227"/>
      <c r="T27" s="233"/>
      <c r="U27" s="236"/>
      <c r="V27" s="226"/>
      <c r="W27" s="70"/>
      <c r="X27" s="67"/>
      <c r="Y27" s="68"/>
      <c r="Z27" s="71"/>
      <c r="AA27" s="102"/>
      <c r="AB27" s="109"/>
      <c r="AC27" s="227"/>
      <c r="AD27" s="228"/>
      <c r="AE27" s="228"/>
      <c r="AF27" s="226"/>
      <c r="AG27" s="70"/>
      <c r="AH27" s="67"/>
      <c r="AI27" s="68"/>
      <c r="AJ27" s="71"/>
      <c r="AK27" s="102"/>
    </row>
    <row r="28" spans="2:37" ht="19.2">
      <c r="B28" s="219"/>
      <c r="C28" s="244"/>
      <c r="D28" s="40" t="s">
        <v>92</v>
      </c>
      <c r="E28" s="40" t="s">
        <v>75</v>
      </c>
      <c r="F28" s="94" t="s">
        <v>116</v>
      </c>
      <c r="H28" s="222" t="s">
        <v>336</v>
      </c>
      <c r="I28" s="223" t="s">
        <v>77</v>
      </c>
      <c r="J28" s="228">
        <f>VLOOKUP(I28,'[1]6.송파여성 월별 브랜드 매출목표'!$C$4:$F$42,2,0)</f>
        <v>42.394484474870239</v>
      </c>
      <c r="K28" s="231">
        <v>50.646300000000004</v>
      </c>
      <c r="L28" s="226">
        <f t="shared" ref="L28" si="6">K28/J28</f>
        <v>1.1946436105390339</v>
      </c>
      <c r="M28" s="70" t="s">
        <v>337</v>
      </c>
      <c r="N28" s="67" t="s">
        <v>291</v>
      </c>
      <c r="O28" s="68" t="s">
        <v>312</v>
      </c>
      <c r="P28" s="71" t="s">
        <v>302</v>
      </c>
      <c r="Q28" s="112"/>
      <c r="R28" s="114"/>
      <c r="S28" s="227" t="s">
        <v>225</v>
      </c>
      <c r="T28" s="231">
        <v>70.031553540403166</v>
      </c>
      <c r="U28" s="234">
        <v>57233645.928571433</v>
      </c>
      <c r="V28" s="226">
        <f>U28/(T28*1000000)</f>
        <v>0.81725512337166317</v>
      </c>
      <c r="W28" s="70" t="s">
        <v>294</v>
      </c>
      <c r="X28" s="67" t="s">
        <v>295</v>
      </c>
      <c r="Y28" s="68">
        <v>41311</v>
      </c>
      <c r="Z28" s="69" t="s">
        <v>292</v>
      </c>
      <c r="AA28" s="102" t="s">
        <v>338</v>
      </c>
      <c r="AB28" s="109"/>
      <c r="AC28" s="246" t="s">
        <v>339</v>
      </c>
      <c r="AD28" s="228">
        <f>VLOOKUP(AC28,'[1]6.송파여성 월별 브랜드 매출목표'!$C$4:$F$42,4,0)</f>
        <v>28.729832388866342</v>
      </c>
      <c r="AE28" s="228"/>
      <c r="AF28" s="226">
        <f t="shared" ref="AF28" si="7">AE28/AD28</f>
        <v>0</v>
      </c>
      <c r="AG28" s="70"/>
      <c r="AH28" s="67"/>
      <c r="AI28" s="68"/>
      <c r="AJ28" s="71"/>
      <c r="AK28" s="102"/>
    </row>
    <row r="29" spans="2:37" ht="19.2">
      <c r="B29" s="219"/>
      <c r="C29" s="244"/>
      <c r="D29" s="40" t="s">
        <v>75</v>
      </c>
      <c r="E29" s="38" t="s">
        <v>107</v>
      </c>
      <c r="F29" s="93" t="s">
        <v>75</v>
      </c>
      <c r="H29" s="222"/>
      <c r="I29" s="223"/>
      <c r="J29" s="228"/>
      <c r="K29" s="232"/>
      <c r="L29" s="226"/>
      <c r="M29" s="70" t="s">
        <v>340</v>
      </c>
      <c r="N29" s="67" t="s">
        <v>291</v>
      </c>
      <c r="O29" s="68" t="s">
        <v>312</v>
      </c>
      <c r="P29" s="71" t="s">
        <v>302</v>
      </c>
      <c r="Q29" s="112"/>
      <c r="R29" s="114"/>
      <c r="S29" s="227"/>
      <c r="T29" s="232"/>
      <c r="U29" s="235"/>
      <c r="V29" s="226"/>
      <c r="W29" s="70" t="s">
        <v>324</v>
      </c>
      <c r="X29" s="67" t="s">
        <v>291</v>
      </c>
      <c r="Y29" s="68">
        <v>41311</v>
      </c>
      <c r="Z29" s="71" t="s">
        <v>302</v>
      </c>
      <c r="AA29" s="102"/>
      <c r="AB29" s="109"/>
      <c r="AC29" s="246"/>
      <c r="AD29" s="228"/>
      <c r="AE29" s="228"/>
      <c r="AF29" s="226"/>
      <c r="AG29" s="70"/>
      <c r="AH29" s="67"/>
      <c r="AI29" s="68"/>
      <c r="AJ29" s="71"/>
      <c r="AK29" s="102"/>
    </row>
    <row r="30" spans="2:37" ht="19.2">
      <c r="B30" s="219"/>
      <c r="C30" s="244"/>
      <c r="D30" s="38" t="s">
        <v>107</v>
      </c>
      <c r="E30" s="40" t="s">
        <v>84</v>
      </c>
      <c r="F30" s="95" t="s">
        <v>107</v>
      </c>
      <c r="H30" s="222"/>
      <c r="I30" s="223"/>
      <c r="J30" s="228"/>
      <c r="K30" s="232"/>
      <c r="L30" s="226"/>
      <c r="M30" s="70"/>
      <c r="N30" s="67"/>
      <c r="O30" s="68"/>
      <c r="P30" s="71"/>
      <c r="Q30" s="112"/>
      <c r="R30" s="114"/>
      <c r="S30" s="227"/>
      <c r="T30" s="232"/>
      <c r="U30" s="235"/>
      <c r="V30" s="226"/>
      <c r="W30" s="70" t="s">
        <v>327</v>
      </c>
      <c r="X30" s="67" t="s">
        <v>291</v>
      </c>
      <c r="Y30" s="68">
        <v>41325</v>
      </c>
      <c r="Z30" s="71" t="s">
        <v>302</v>
      </c>
      <c r="AA30" s="102"/>
      <c r="AB30" s="109"/>
      <c r="AC30" s="246"/>
      <c r="AD30" s="228"/>
      <c r="AE30" s="228"/>
      <c r="AF30" s="226"/>
      <c r="AG30" s="70"/>
      <c r="AH30" s="67"/>
      <c r="AI30" s="68"/>
      <c r="AJ30" s="71"/>
      <c r="AK30" s="102"/>
    </row>
    <row r="31" spans="2:37" ht="19.2">
      <c r="B31" s="219"/>
      <c r="C31" s="244"/>
      <c r="D31" s="40" t="s">
        <v>84</v>
      </c>
      <c r="E31" s="40" t="s">
        <v>341</v>
      </c>
      <c r="F31" s="93" t="s">
        <v>74</v>
      </c>
      <c r="H31" s="222"/>
      <c r="I31" s="223"/>
      <c r="J31" s="228"/>
      <c r="K31" s="232"/>
      <c r="L31" s="226"/>
      <c r="M31" s="70"/>
      <c r="N31" s="67"/>
      <c r="O31" s="68"/>
      <c r="P31" s="71"/>
      <c r="Q31" s="112"/>
      <c r="R31" s="114"/>
      <c r="S31" s="227"/>
      <c r="T31" s="232"/>
      <c r="U31" s="235"/>
      <c r="V31" s="226"/>
      <c r="W31" s="70" t="s">
        <v>303</v>
      </c>
      <c r="X31" s="67" t="s">
        <v>304</v>
      </c>
      <c r="Y31" s="68">
        <v>41333</v>
      </c>
      <c r="Z31" s="71" t="s">
        <v>292</v>
      </c>
      <c r="AA31" s="102" t="s">
        <v>305</v>
      </c>
      <c r="AB31" s="109"/>
      <c r="AC31" s="246"/>
      <c r="AD31" s="228"/>
      <c r="AE31" s="228"/>
      <c r="AF31" s="226"/>
      <c r="AG31" s="70"/>
      <c r="AH31" s="67"/>
      <c r="AI31" s="68"/>
      <c r="AJ31" s="71"/>
      <c r="AK31" s="102"/>
    </row>
    <row r="32" spans="2:37" ht="19.2">
      <c r="B32" s="219"/>
      <c r="C32" s="244"/>
      <c r="D32" s="40" t="s">
        <v>74</v>
      </c>
      <c r="E32" s="40" t="s">
        <v>331</v>
      </c>
      <c r="F32" s="95" t="s">
        <v>118</v>
      </c>
      <c r="H32" s="222"/>
      <c r="I32" s="223"/>
      <c r="J32" s="228"/>
      <c r="K32" s="233"/>
      <c r="L32" s="226"/>
      <c r="M32" s="70"/>
      <c r="N32" s="67"/>
      <c r="O32" s="68"/>
      <c r="P32" s="71"/>
      <c r="Q32" s="112"/>
      <c r="R32" s="114"/>
      <c r="S32" s="227"/>
      <c r="T32" s="233"/>
      <c r="U32" s="236"/>
      <c r="V32" s="226"/>
      <c r="W32" s="70" t="s">
        <v>306</v>
      </c>
      <c r="X32" s="67" t="s">
        <v>295</v>
      </c>
      <c r="Y32" s="68">
        <v>41325</v>
      </c>
      <c r="Z32" s="71" t="s">
        <v>302</v>
      </c>
      <c r="AA32" s="102"/>
      <c r="AB32" s="109"/>
      <c r="AC32" s="246"/>
      <c r="AD32" s="228"/>
      <c r="AE32" s="228"/>
      <c r="AF32" s="226"/>
      <c r="AG32" s="70"/>
      <c r="AH32" s="67"/>
      <c r="AI32" s="68"/>
      <c r="AJ32" s="69"/>
      <c r="AK32" s="102"/>
    </row>
    <row r="33" spans="2:37" ht="19.2">
      <c r="B33" s="219"/>
      <c r="C33" s="244"/>
      <c r="D33" s="40" t="s">
        <v>331</v>
      </c>
      <c r="E33" s="40" t="s">
        <v>78</v>
      </c>
      <c r="F33" s="93" t="s">
        <v>95</v>
      </c>
      <c r="H33" s="222" t="s">
        <v>342</v>
      </c>
      <c r="I33" s="245" t="s">
        <v>343</v>
      </c>
      <c r="J33" s="228">
        <f>VLOOKUP(I33,'[1]6.송파여성 월별 브랜드 매출목표'!$C$4:$F$42,2,0)</f>
        <v>39.803491688270952</v>
      </c>
      <c r="K33" s="231">
        <v>22.556000000000001</v>
      </c>
      <c r="L33" s="226">
        <f t="shared" ref="L33" si="8">K33/J33</f>
        <v>0.56668395267058103</v>
      </c>
      <c r="M33" s="70" t="s">
        <v>344</v>
      </c>
      <c r="N33" s="67" t="s">
        <v>295</v>
      </c>
      <c r="O33" s="68" t="s">
        <v>345</v>
      </c>
      <c r="P33" s="71" t="s">
        <v>292</v>
      </c>
      <c r="Q33" s="112" t="s">
        <v>346</v>
      </c>
      <c r="R33" s="114"/>
      <c r="S33" s="227" t="s">
        <v>347</v>
      </c>
      <c r="T33" s="231">
        <v>35.847863909762417</v>
      </c>
      <c r="U33" s="234">
        <v>13156620.75</v>
      </c>
      <c r="V33" s="226">
        <f>U33/(T33*1000000)</f>
        <v>0.36701268402263343</v>
      </c>
      <c r="W33" s="66" t="s">
        <v>290</v>
      </c>
      <c r="X33" s="67" t="s">
        <v>291</v>
      </c>
      <c r="Y33" s="68">
        <v>41311</v>
      </c>
      <c r="Z33" s="69" t="s">
        <v>292</v>
      </c>
      <c r="AA33" s="102" t="s">
        <v>348</v>
      </c>
      <c r="AB33" s="109"/>
      <c r="AC33" s="246" t="s">
        <v>349</v>
      </c>
      <c r="AD33" s="228">
        <f>VLOOKUP(AC33,'[1]6.송파여성 월별 브랜드 매출목표'!$C$4:$F$42,4,0)</f>
        <v>74.255416982521439</v>
      </c>
      <c r="AE33" s="228"/>
      <c r="AF33" s="226">
        <f t="shared" ref="AF33" si="9">AE33/AD33</f>
        <v>0</v>
      </c>
      <c r="AG33" s="70"/>
      <c r="AH33" s="67"/>
      <c r="AI33" s="68"/>
      <c r="AJ33" s="71"/>
      <c r="AK33" s="102"/>
    </row>
    <row r="34" spans="2:37" ht="19.2">
      <c r="B34" s="219"/>
      <c r="C34" s="244"/>
      <c r="D34" s="40" t="s">
        <v>341</v>
      </c>
      <c r="E34" s="41" t="s">
        <v>82</v>
      </c>
      <c r="F34" s="94" t="s">
        <v>331</v>
      </c>
      <c r="H34" s="222"/>
      <c r="I34" s="245"/>
      <c r="J34" s="228"/>
      <c r="K34" s="232"/>
      <c r="L34" s="226"/>
      <c r="M34" s="70" t="s">
        <v>350</v>
      </c>
      <c r="N34" s="67" t="s">
        <v>295</v>
      </c>
      <c r="O34" s="68" t="s">
        <v>345</v>
      </c>
      <c r="P34" s="71" t="s">
        <v>292</v>
      </c>
      <c r="Q34" s="112" t="s">
        <v>346</v>
      </c>
      <c r="R34" s="114"/>
      <c r="S34" s="227"/>
      <c r="T34" s="232"/>
      <c r="U34" s="235"/>
      <c r="V34" s="226"/>
      <c r="W34" s="70" t="s">
        <v>310</v>
      </c>
      <c r="X34" s="67" t="s">
        <v>295</v>
      </c>
      <c r="Y34" s="68">
        <v>41311</v>
      </c>
      <c r="Z34" s="71" t="s">
        <v>302</v>
      </c>
      <c r="AA34" s="102" t="s">
        <v>351</v>
      </c>
      <c r="AB34" s="109"/>
      <c r="AC34" s="246"/>
      <c r="AD34" s="228"/>
      <c r="AE34" s="228"/>
      <c r="AF34" s="226"/>
      <c r="AG34" s="70"/>
      <c r="AH34" s="67"/>
      <c r="AI34" s="68"/>
      <c r="AJ34" s="71"/>
      <c r="AK34" s="102"/>
    </row>
    <row r="35" spans="2:37" ht="19.2">
      <c r="B35" s="219"/>
      <c r="C35" s="244"/>
      <c r="D35" s="41" t="s">
        <v>82</v>
      </c>
      <c r="E35" s="40" t="s">
        <v>74</v>
      </c>
      <c r="F35" s="95" t="s">
        <v>82</v>
      </c>
      <c r="H35" s="222"/>
      <c r="I35" s="245"/>
      <c r="J35" s="228"/>
      <c r="K35" s="232"/>
      <c r="L35" s="226"/>
      <c r="M35" s="70"/>
      <c r="N35" s="67"/>
      <c r="O35" s="68"/>
      <c r="P35" s="71"/>
      <c r="Q35" s="112"/>
      <c r="R35" s="114"/>
      <c r="S35" s="227"/>
      <c r="T35" s="232"/>
      <c r="U35" s="235"/>
      <c r="V35" s="226"/>
      <c r="W35" s="70"/>
      <c r="X35" s="67"/>
      <c r="Y35" s="68"/>
      <c r="Z35" s="71"/>
      <c r="AA35" s="102"/>
      <c r="AB35" s="109"/>
      <c r="AC35" s="246"/>
      <c r="AD35" s="228"/>
      <c r="AE35" s="228"/>
      <c r="AF35" s="226"/>
      <c r="AG35" s="70"/>
      <c r="AH35" s="67"/>
      <c r="AI35" s="68"/>
      <c r="AJ35" s="71"/>
      <c r="AK35" s="102"/>
    </row>
    <row r="36" spans="2:37" ht="19.2">
      <c r="B36" s="219"/>
      <c r="C36" s="244"/>
      <c r="D36" s="41" t="s">
        <v>352</v>
      </c>
      <c r="E36" s="40" t="s">
        <v>92</v>
      </c>
      <c r="F36" s="93" t="s">
        <v>341</v>
      </c>
      <c r="H36" s="222"/>
      <c r="I36" s="245"/>
      <c r="J36" s="228"/>
      <c r="K36" s="232"/>
      <c r="L36" s="226"/>
      <c r="M36" s="70"/>
      <c r="N36" s="67"/>
      <c r="O36" s="68"/>
      <c r="P36" s="71"/>
      <c r="Q36" s="112"/>
      <c r="R36" s="114"/>
      <c r="S36" s="227"/>
      <c r="T36" s="232"/>
      <c r="U36" s="235"/>
      <c r="V36" s="226"/>
      <c r="W36" s="70"/>
      <c r="X36" s="67"/>
      <c r="Y36" s="68"/>
      <c r="Z36" s="71"/>
      <c r="AA36" s="102"/>
      <c r="AB36" s="109"/>
      <c r="AC36" s="246"/>
      <c r="AD36" s="228"/>
      <c r="AE36" s="228"/>
      <c r="AF36" s="226"/>
      <c r="AG36" s="70"/>
      <c r="AH36" s="67"/>
      <c r="AI36" s="68"/>
      <c r="AJ36" s="71"/>
      <c r="AK36" s="102"/>
    </row>
    <row r="37" spans="2:37" ht="19.2">
      <c r="B37" s="219" t="s">
        <v>67</v>
      </c>
      <c r="C37" s="244"/>
      <c r="D37" s="79">
        <v>6</v>
      </c>
      <c r="E37" s="79">
        <v>7</v>
      </c>
      <c r="F37" s="96">
        <v>5</v>
      </c>
      <c r="H37" s="222"/>
      <c r="I37" s="245"/>
      <c r="J37" s="228"/>
      <c r="K37" s="233"/>
      <c r="L37" s="226"/>
      <c r="M37" s="70"/>
      <c r="N37" s="67"/>
      <c r="O37" s="68"/>
      <c r="P37" s="71"/>
      <c r="Q37" s="112"/>
      <c r="R37" s="114"/>
      <c r="S37" s="227"/>
      <c r="T37" s="233"/>
      <c r="U37" s="236"/>
      <c r="V37" s="226"/>
      <c r="W37" s="70"/>
      <c r="X37" s="67"/>
      <c r="Y37" s="68"/>
      <c r="Z37" s="71"/>
      <c r="AA37" s="102"/>
      <c r="AB37" s="109"/>
      <c r="AC37" s="246"/>
      <c r="AD37" s="228"/>
      <c r="AE37" s="228"/>
      <c r="AF37" s="226"/>
      <c r="AG37" s="70"/>
      <c r="AH37" s="67"/>
      <c r="AI37" s="68"/>
      <c r="AJ37" s="69"/>
      <c r="AK37" s="102"/>
    </row>
    <row r="38" spans="2:37" ht="19.8" thickBot="1">
      <c r="B38" s="247" t="s">
        <v>68</v>
      </c>
      <c r="C38" s="248"/>
      <c r="D38" s="97">
        <v>8</v>
      </c>
      <c r="E38" s="97">
        <v>8</v>
      </c>
      <c r="F38" s="98">
        <v>8</v>
      </c>
      <c r="H38" s="222" t="s">
        <v>353</v>
      </c>
      <c r="I38" s="245" t="s">
        <v>339</v>
      </c>
      <c r="J38" s="228">
        <f>VLOOKUP(I38,'[1]6.송파여성 월별 브랜드 매출목표'!$C$4:$F$42,2,0)</f>
        <v>22.583429027850556</v>
      </c>
      <c r="K38" s="231">
        <v>17.791799999999999</v>
      </c>
      <c r="L38" s="226">
        <f t="shared" ref="L38" si="10">K38/J38</f>
        <v>0.78782544395975573</v>
      </c>
      <c r="M38" s="70" t="s">
        <v>354</v>
      </c>
      <c r="N38" s="67" t="s">
        <v>355</v>
      </c>
      <c r="O38" s="68" t="s">
        <v>312</v>
      </c>
      <c r="P38" s="71" t="s">
        <v>302</v>
      </c>
      <c r="Q38" s="112"/>
      <c r="R38" s="114"/>
      <c r="S38" s="246" t="s">
        <v>339</v>
      </c>
      <c r="T38" s="231">
        <v>23.176083929872679</v>
      </c>
      <c r="U38" s="234">
        <v>17746821.321428571</v>
      </c>
      <c r="V38" s="226">
        <f>U38/(T38*1000000)</f>
        <v>0.76573856804832796</v>
      </c>
      <c r="W38" s="70" t="s">
        <v>354</v>
      </c>
      <c r="X38" s="67" t="s">
        <v>355</v>
      </c>
      <c r="Y38" s="68">
        <v>41325</v>
      </c>
      <c r="Z38" s="69" t="s">
        <v>292</v>
      </c>
      <c r="AA38" s="102" t="s">
        <v>346</v>
      </c>
      <c r="AB38" s="109"/>
      <c r="AC38" s="246" t="s">
        <v>356</v>
      </c>
      <c r="AD38" s="228">
        <f>VLOOKUP(AC38,'[1]6.송파여성 월별 브랜드 매출목표'!$C$4:$F$42,4,0)</f>
        <v>133.42808026013736</v>
      </c>
      <c r="AE38" s="228"/>
      <c r="AF38" s="226">
        <f t="shared" ref="AF38" si="11">AE38/AD38</f>
        <v>0</v>
      </c>
      <c r="AG38" s="70"/>
      <c r="AH38" s="67"/>
      <c r="AI38" s="68"/>
      <c r="AJ38" s="71"/>
      <c r="AK38" s="102"/>
    </row>
    <row r="39" spans="2:37" ht="16.5" customHeight="1">
      <c r="H39" s="222"/>
      <c r="I39" s="245"/>
      <c r="J39" s="228"/>
      <c r="K39" s="232"/>
      <c r="L39" s="226"/>
      <c r="M39" s="70" t="s">
        <v>303</v>
      </c>
      <c r="N39" s="67" t="s">
        <v>304</v>
      </c>
      <c r="O39" s="68" t="s">
        <v>312</v>
      </c>
      <c r="P39" s="71" t="s">
        <v>292</v>
      </c>
      <c r="Q39" s="112" t="s">
        <v>305</v>
      </c>
      <c r="R39" s="114"/>
      <c r="S39" s="246"/>
      <c r="T39" s="232"/>
      <c r="U39" s="235"/>
      <c r="V39" s="226"/>
      <c r="W39" s="70" t="s">
        <v>303</v>
      </c>
      <c r="X39" s="67" t="s">
        <v>304</v>
      </c>
      <c r="Y39" s="68">
        <v>41315</v>
      </c>
      <c r="Z39" s="71" t="s">
        <v>292</v>
      </c>
      <c r="AA39" s="102" t="s">
        <v>305</v>
      </c>
      <c r="AB39" s="109"/>
      <c r="AC39" s="246"/>
      <c r="AD39" s="228"/>
      <c r="AE39" s="228"/>
      <c r="AF39" s="226"/>
      <c r="AG39" s="70"/>
      <c r="AH39" s="67"/>
      <c r="AI39" s="68"/>
      <c r="AJ39" s="71"/>
      <c r="AK39" s="102"/>
    </row>
    <row r="40" spans="2:37" ht="16.5" customHeight="1">
      <c r="H40" s="222"/>
      <c r="I40" s="245"/>
      <c r="J40" s="228"/>
      <c r="K40" s="232"/>
      <c r="L40" s="226"/>
      <c r="M40" s="70" t="s">
        <v>357</v>
      </c>
      <c r="N40" s="67" t="s">
        <v>295</v>
      </c>
      <c r="O40" s="68" t="s">
        <v>312</v>
      </c>
      <c r="P40" s="71" t="s">
        <v>292</v>
      </c>
      <c r="Q40" s="112" t="s">
        <v>346</v>
      </c>
      <c r="R40" s="114"/>
      <c r="S40" s="246"/>
      <c r="T40" s="232"/>
      <c r="U40" s="235"/>
      <c r="V40" s="226"/>
      <c r="W40" s="70" t="s">
        <v>357</v>
      </c>
      <c r="X40" s="67" t="s">
        <v>295</v>
      </c>
      <c r="Y40" s="68">
        <v>41333</v>
      </c>
      <c r="Z40" s="71" t="s">
        <v>292</v>
      </c>
      <c r="AA40" s="102" t="s">
        <v>346</v>
      </c>
      <c r="AB40" s="109"/>
      <c r="AC40" s="246"/>
      <c r="AD40" s="228"/>
      <c r="AE40" s="228"/>
      <c r="AF40" s="226"/>
      <c r="AG40" s="70"/>
      <c r="AH40" s="67"/>
      <c r="AI40" s="68"/>
      <c r="AJ40" s="71"/>
      <c r="AK40" s="102"/>
    </row>
    <row r="41" spans="2:37" ht="16.5" customHeight="1">
      <c r="H41" s="222"/>
      <c r="I41" s="245"/>
      <c r="J41" s="228"/>
      <c r="K41" s="232"/>
      <c r="L41" s="226"/>
      <c r="M41" s="70"/>
      <c r="N41" s="67"/>
      <c r="O41" s="68"/>
      <c r="P41" s="71"/>
      <c r="Q41" s="112"/>
      <c r="R41" s="114"/>
      <c r="S41" s="246"/>
      <c r="T41" s="232"/>
      <c r="U41" s="235"/>
      <c r="V41" s="226"/>
      <c r="W41" s="70"/>
      <c r="X41" s="67"/>
      <c r="Y41" s="68"/>
      <c r="Z41" s="71"/>
      <c r="AA41" s="102"/>
      <c r="AB41" s="109"/>
      <c r="AC41" s="246"/>
      <c r="AD41" s="228"/>
      <c r="AE41" s="228"/>
      <c r="AF41" s="226"/>
      <c r="AG41" s="70"/>
      <c r="AH41" s="67"/>
      <c r="AI41" s="68"/>
      <c r="AJ41" s="71"/>
      <c r="AK41" s="102"/>
    </row>
    <row r="42" spans="2:37" ht="19.8" thickBot="1">
      <c r="H42" s="249"/>
      <c r="I42" s="250"/>
      <c r="J42" s="251"/>
      <c r="K42" s="252"/>
      <c r="L42" s="253"/>
      <c r="M42" s="103"/>
      <c r="N42" s="104"/>
      <c r="O42" s="105"/>
      <c r="P42" s="106"/>
      <c r="Q42" s="113"/>
      <c r="R42" s="114"/>
      <c r="S42" s="257"/>
      <c r="T42" s="252"/>
      <c r="U42" s="258"/>
      <c r="V42" s="253"/>
      <c r="W42" s="103"/>
      <c r="X42" s="104"/>
      <c r="Y42" s="105"/>
      <c r="Z42" s="106"/>
      <c r="AA42" s="107"/>
      <c r="AB42" s="109"/>
      <c r="AC42" s="257"/>
      <c r="AD42" s="251"/>
      <c r="AE42" s="251"/>
      <c r="AF42" s="253"/>
      <c r="AG42" s="103"/>
      <c r="AH42" s="104"/>
      <c r="AI42" s="105"/>
      <c r="AJ42" s="106"/>
      <c r="AK42" s="107"/>
    </row>
    <row r="43" spans="2:37" ht="16.5" customHeight="1">
      <c r="H43" s="64"/>
      <c r="I43" s="64"/>
      <c r="J43" s="64"/>
      <c r="K43" s="64"/>
      <c r="L43" s="64"/>
      <c r="N43" s="64"/>
      <c r="O43" s="64"/>
      <c r="P43" s="64"/>
      <c r="S43" s="64"/>
      <c r="T43" s="64"/>
      <c r="U43" s="64"/>
      <c r="V43" s="64"/>
      <c r="X43" s="64"/>
      <c r="Y43" s="64"/>
      <c r="Z43" s="64"/>
      <c r="AC43" s="64"/>
      <c r="AD43" s="64"/>
      <c r="AE43" s="64"/>
      <c r="AF43" s="64"/>
      <c r="AH43" s="64"/>
      <c r="AI43" s="64"/>
      <c r="AJ43" s="64"/>
    </row>
    <row r="44" spans="2:37">
      <c r="H44" s="64"/>
      <c r="I44" s="64"/>
      <c r="J44" s="64"/>
      <c r="K44" s="64"/>
      <c r="L44" s="64"/>
      <c r="S44" s="64"/>
      <c r="T44" s="64"/>
      <c r="U44" s="64"/>
      <c r="V44" s="64"/>
      <c r="AC44" s="64"/>
      <c r="AD44" s="64"/>
      <c r="AE44" s="64"/>
      <c r="AF44" s="64"/>
    </row>
    <row r="45" spans="2:37" ht="16.5" customHeight="1">
      <c r="H45" s="60" t="s">
        <v>358</v>
      </c>
      <c r="I45" s="60" t="s">
        <v>359</v>
      </c>
      <c r="J45" s="60" t="s">
        <v>360</v>
      </c>
      <c r="K45" s="60" t="s">
        <v>361</v>
      </c>
      <c r="L45" s="60" t="s">
        <v>277</v>
      </c>
      <c r="M45" s="60" t="s">
        <v>362</v>
      </c>
      <c r="N45" s="60" t="s">
        <v>363</v>
      </c>
      <c r="O45" s="60" t="s">
        <v>364</v>
      </c>
      <c r="P45" s="60" t="s">
        <v>277</v>
      </c>
      <c r="Q45" s="255" t="s">
        <v>365</v>
      </c>
      <c r="R45" s="255"/>
      <c r="S45" s="255"/>
      <c r="T45" s="64"/>
      <c r="U45" s="64"/>
      <c r="V45" s="64"/>
      <c r="AB45" s="64"/>
      <c r="AC45" s="64"/>
      <c r="AD45" s="64"/>
      <c r="AE45" s="64"/>
      <c r="AF45" s="64"/>
    </row>
    <row r="46" spans="2:37" ht="16.5" customHeight="1">
      <c r="H46" s="81" t="s">
        <v>366</v>
      </c>
      <c r="I46" s="81">
        <f>SUM(I47:I49)</f>
        <v>16</v>
      </c>
      <c r="J46" s="81">
        <f t="shared" ref="J46:K46" si="12">SUM(J47:J49)</f>
        <v>5</v>
      </c>
      <c r="K46" s="81">
        <f t="shared" si="12"/>
        <v>11</v>
      </c>
      <c r="L46" s="82">
        <f>J46/I46</f>
        <v>0.3125</v>
      </c>
      <c r="M46" s="81"/>
      <c r="N46" s="81"/>
      <c r="O46" s="81"/>
      <c r="P46" s="82"/>
      <c r="Q46" s="256"/>
      <c r="R46" s="256"/>
      <c r="S46" s="256"/>
      <c r="T46" s="64"/>
      <c r="U46" s="64"/>
      <c r="V46" s="64"/>
      <c r="AB46" s="64"/>
      <c r="AC46" s="64"/>
      <c r="AD46" s="64"/>
      <c r="AE46" s="64"/>
      <c r="AF46" s="64"/>
    </row>
    <row r="47" spans="2:37" ht="16.5" customHeight="1">
      <c r="H47" s="60" t="s">
        <v>143</v>
      </c>
      <c r="I47" s="49">
        <v>8</v>
      </c>
      <c r="J47" s="49">
        <v>3</v>
      </c>
      <c r="K47" s="49">
        <v>5</v>
      </c>
      <c r="L47" s="83">
        <f>J47/I47</f>
        <v>0.375</v>
      </c>
      <c r="M47" s="49" t="s">
        <v>367</v>
      </c>
      <c r="N47" s="49">
        <f>COUNTIF($P$3:$P$42,"O")</f>
        <v>10</v>
      </c>
      <c r="O47" s="49">
        <f>COUNTIF($P$3:$P$42,"x")</f>
        <v>11</v>
      </c>
      <c r="P47" s="83">
        <f>10/21</f>
        <v>0.47619047619047616</v>
      </c>
      <c r="Q47" s="254" t="s">
        <v>368</v>
      </c>
      <c r="R47" s="254"/>
      <c r="S47" s="254"/>
      <c r="T47" s="64"/>
      <c r="U47" s="64"/>
      <c r="V47" s="64"/>
      <c r="AB47" s="64"/>
      <c r="AC47" s="64"/>
      <c r="AD47" s="64"/>
      <c r="AE47" s="64"/>
      <c r="AF47" s="64"/>
    </row>
    <row r="48" spans="2:37" ht="16.5" customHeight="1">
      <c r="H48" s="60" t="s">
        <v>144</v>
      </c>
      <c r="I48" s="49">
        <v>8</v>
      </c>
      <c r="J48" s="49">
        <v>2</v>
      </c>
      <c r="K48" s="49">
        <v>6</v>
      </c>
      <c r="L48" s="83">
        <f t="shared" ref="L48:L49" si="13">J48/I48</f>
        <v>0.25</v>
      </c>
      <c r="M48" s="49" t="s">
        <v>369</v>
      </c>
      <c r="N48" s="49">
        <f>COUNTIF($Z$3:$Z$42,"O")</f>
        <v>10</v>
      </c>
      <c r="O48" s="49">
        <f>COUNTIF($Z$3:$Z$42,"x")</f>
        <v>13</v>
      </c>
      <c r="P48" s="83">
        <f>10/23</f>
        <v>0.43478260869565216</v>
      </c>
      <c r="Q48" s="254" t="s">
        <v>370</v>
      </c>
      <c r="R48" s="254"/>
      <c r="S48" s="254"/>
      <c r="T48" s="64"/>
      <c r="U48" s="64"/>
      <c r="V48" s="64"/>
      <c r="AB48" s="64"/>
      <c r="AC48" s="64"/>
      <c r="AD48" s="64"/>
      <c r="AE48" s="64"/>
      <c r="AF48" s="64"/>
    </row>
    <row r="49" spans="8:32" ht="16.5" customHeight="1">
      <c r="H49" s="60" t="s">
        <v>154</v>
      </c>
      <c r="I49" s="49"/>
      <c r="J49" s="49"/>
      <c r="K49" s="49"/>
      <c r="L49" s="83" t="e">
        <f t="shared" si="13"/>
        <v>#DIV/0!</v>
      </c>
      <c r="M49" s="49"/>
      <c r="N49" s="49"/>
      <c r="O49" s="49"/>
      <c r="P49" s="83"/>
      <c r="Q49" s="254"/>
      <c r="R49" s="254"/>
      <c r="S49" s="254"/>
      <c r="T49" s="64"/>
      <c r="U49" s="64"/>
      <c r="V49" s="64"/>
      <c r="AB49" s="64"/>
      <c r="AC49" s="64"/>
      <c r="AD49" s="64"/>
      <c r="AE49" s="64"/>
      <c r="AF49" s="64"/>
    </row>
    <row r="50" spans="8:32" ht="16.5" customHeight="1">
      <c r="H50" s="64"/>
      <c r="I50" s="64"/>
      <c r="J50" s="64"/>
      <c r="K50" s="64"/>
      <c r="L50" s="64"/>
      <c r="S50" s="64"/>
      <c r="T50" s="64"/>
      <c r="U50" s="64"/>
      <c r="V50" s="64"/>
      <c r="AC50" s="64"/>
      <c r="AD50" s="64"/>
      <c r="AE50" s="64"/>
      <c r="AF50" s="64"/>
    </row>
    <row r="51" spans="8:32" ht="16.5" customHeight="1">
      <c r="H51" s="64"/>
      <c r="I51" s="64"/>
      <c r="J51" s="64"/>
      <c r="K51" s="64"/>
      <c r="L51" s="64"/>
      <c r="S51" s="64"/>
      <c r="T51" s="64"/>
      <c r="U51" s="64"/>
      <c r="V51" s="64"/>
      <c r="AC51" s="64"/>
      <c r="AD51" s="64"/>
      <c r="AE51" s="64"/>
      <c r="AF51" s="64"/>
    </row>
    <row r="52" spans="8:32" ht="16.5" customHeight="1">
      <c r="H52" s="64"/>
      <c r="I52" s="64"/>
      <c r="J52" s="64"/>
      <c r="K52" s="64"/>
      <c r="L52" s="64"/>
      <c r="S52" s="64"/>
      <c r="T52" s="64"/>
      <c r="U52" s="64"/>
      <c r="V52" s="64"/>
      <c r="AC52" s="64"/>
      <c r="AD52" s="64"/>
      <c r="AE52" s="64"/>
      <c r="AF52" s="64"/>
    </row>
    <row r="53" spans="8:32">
      <c r="H53" s="64"/>
      <c r="I53" s="64"/>
      <c r="J53" s="64"/>
      <c r="K53" s="64"/>
      <c r="L53" s="64"/>
      <c r="S53" s="64"/>
      <c r="T53" s="64"/>
      <c r="U53" s="64"/>
      <c r="V53" s="64"/>
      <c r="AC53" s="64"/>
      <c r="AD53" s="64"/>
      <c r="AE53" s="64"/>
      <c r="AF53" s="64"/>
    </row>
    <row r="54" spans="8:32">
      <c r="H54" s="64"/>
      <c r="I54" s="64"/>
      <c r="J54" s="64"/>
      <c r="K54" s="64"/>
      <c r="L54" s="64"/>
      <c r="S54" s="64"/>
      <c r="T54" s="64"/>
      <c r="U54" s="64"/>
      <c r="V54" s="64"/>
      <c r="AC54" s="64"/>
      <c r="AD54" s="64"/>
      <c r="AE54" s="64"/>
      <c r="AF54" s="64"/>
    </row>
  </sheetData>
  <mergeCells count="136">
    <mergeCell ref="Q49:S49"/>
    <mergeCell ref="AE38:AE42"/>
    <mergeCell ref="AF38:AF42"/>
    <mergeCell ref="Q45:S45"/>
    <mergeCell ref="Q46:S46"/>
    <mergeCell ref="Q47:S47"/>
    <mergeCell ref="Q48:S48"/>
    <mergeCell ref="S38:S42"/>
    <mergeCell ref="T38:T42"/>
    <mergeCell ref="U38:U42"/>
    <mergeCell ref="V38:V42"/>
    <mergeCell ref="AC38:AC42"/>
    <mergeCell ref="AD38:AD42"/>
    <mergeCell ref="AC28:AC32"/>
    <mergeCell ref="AD28:AD32"/>
    <mergeCell ref="B38:C38"/>
    <mergeCell ref="H38:H42"/>
    <mergeCell ref="I38:I42"/>
    <mergeCell ref="J38:J42"/>
    <mergeCell ref="K38:K42"/>
    <mergeCell ref="L38:L42"/>
    <mergeCell ref="V33:V37"/>
    <mergeCell ref="AC33:AC37"/>
    <mergeCell ref="AD33:AD37"/>
    <mergeCell ref="K33:K37"/>
    <mergeCell ref="L33:L37"/>
    <mergeCell ref="S33:S37"/>
    <mergeCell ref="T33:T37"/>
    <mergeCell ref="U33:U37"/>
    <mergeCell ref="S28:S32"/>
    <mergeCell ref="T28:T32"/>
    <mergeCell ref="U28:U32"/>
    <mergeCell ref="V28:V32"/>
    <mergeCell ref="AF23:AF27"/>
    <mergeCell ref="B24:C24"/>
    <mergeCell ref="B25:C25"/>
    <mergeCell ref="B26:C26"/>
    <mergeCell ref="B27:C36"/>
    <mergeCell ref="H28:H32"/>
    <mergeCell ref="I28:I32"/>
    <mergeCell ref="J28:J32"/>
    <mergeCell ref="K28:K32"/>
    <mergeCell ref="L28:L32"/>
    <mergeCell ref="T23:T27"/>
    <mergeCell ref="U23:U27"/>
    <mergeCell ref="V23:V27"/>
    <mergeCell ref="AC23:AC27"/>
    <mergeCell ref="AD23:AD27"/>
    <mergeCell ref="AE23:AE27"/>
    <mergeCell ref="AE33:AE37"/>
    <mergeCell ref="AF33:AF37"/>
    <mergeCell ref="B37:C37"/>
    <mergeCell ref="AE28:AE32"/>
    <mergeCell ref="AF28:AF32"/>
    <mergeCell ref="H33:H37"/>
    <mergeCell ref="I33:I37"/>
    <mergeCell ref="J33:J37"/>
    <mergeCell ref="B23:C23"/>
    <mergeCell ref="H23:H27"/>
    <mergeCell ref="I23:I27"/>
    <mergeCell ref="J23:J27"/>
    <mergeCell ref="K23:K27"/>
    <mergeCell ref="L23:L27"/>
    <mergeCell ref="S23:S27"/>
    <mergeCell ref="S18:S22"/>
    <mergeCell ref="T18:T22"/>
    <mergeCell ref="AE13:AE17"/>
    <mergeCell ref="AF13:AF17"/>
    <mergeCell ref="B14:B16"/>
    <mergeCell ref="B17:B19"/>
    <mergeCell ref="H18:H22"/>
    <mergeCell ref="I18:I22"/>
    <mergeCell ref="J18:J22"/>
    <mergeCell ref="K18:K22"/>
    <mergeCell ref="L18:L22"/>
    <mergeCell ref="L13:L17"/>
    <mergeCell ref="S13:S17"/>
    <mergeCell ref="T13:T17"/>
    <mergeCell ref="U13:U17"/>
    <mergeCell ref="V13:V17"/>
    <mergeCell ref="AC13:AC17"/>
    <mergeCell ref="AE18:AE22"/>
    <mergeCell ref="AF18:AF22"/>
    <mergeCell ref="B20:B22"/>
    <mergeCell ref="U18:U22"/>
    <mergeCell ref="V18:V22"/>
    <mergeCell ref="AC18:AC22"/>
    <mergeCell ref="AD18:AD22"/>
    <mergeCell ref="B13:C13"/>
    <mergeCell ref="H13:H17"/>
    <mergeCell ref="I13:I17"/>
    <mergeCell ref="J13:J17"/>
    <mergeCell ref="K13:K17"/>
    <mergeCell ref="V8:V12"/>
    <mergeCell ref="AC8:AC12"/>
    <mergeCell ref="AD8:AD12"/>
    <mergeCell ref="AD13:AD17"/>
    <mergeCell ref="AE8:AE12"/>
    <mergeCell ref="AF8:AF12"/>
    <mergeCell ref="B9:B11"/>
    <mergeCell ref="D9:F9"/>
    <mergeCell ref="D10:F10"/>
    <mergeCell ref="D11:F11"/>
    <mergeCell ref="B12:C12"/>
    <mergeCell ref="J8:J12"/>
    <mergeCell ref="K8:K12"/>
    <mergeCell ref="L8:L12"/>
    <mergeCell ref="S8:S12"/>
    <mergeCell ref="T8:T12"/>
    <mergeCell ref="U8:U12"/>
    <mergeCell ref="D12:F12"/>
    <mergeCell ref="V3:V7"/>
    <mergeCell ref="AC3:AC7"/>
    <mergeCell ref="AD3:AD7"/>
    <mergeCell ref="AE3:AE7"/>
    <mergeCell ref="AF3:AF7"/>
    <mergeCell ref="D4:F4"/>
    <mergeCell ref="D5:F5"/>
    <mergeCell ref="D6:F6"/>
    <mergeCell ref="D7:F7"/>
    <mergeCell ref="J3:J7"/>
    <mergeCell ref="K3:K7"/>
    <mergeCell ref="L3:L7"/>
    <mergeCell ref="S3:S7"/>
    <mergeCell ref="T3:T7"/>
    <mergeCell ref="U3:U7"/>
    <mergeCell ref="B2:C2"/>
    <mergeCell ref="D2:F2"/>
    <mergeCell ref="B3:B5"/>
    <mergeCell ref="D3:F3"/>
    <mergeCell ref="H3:H7"/>
    <mergeCell ref="I3:I7"/>
    <mergeCell ref="B6:B8"/>
    <mergeCell ref="D8:F8"/>
    <mergeCell ref="H8:H12"/>
    <mergeCell ref="I8:I12"/>
  </mergeCells>
  <phoneticPr fontId="2" type="noConversion"/>
  <conditionalFormatting sqref="L3:L42">
    <cfRule type="cellIs" dxfId="9" priority="3" operator="greaterThan">
      <formula>1</formula>
    </cfRule>
    <cfRule type="cellIs" dxfId="8" priority="4" operator="lessThan">
      <formula>1</formula>
    </cfRule>
  </conditionalFormatting>
  <conditionalFormatting sqref="V3:V42">
    <cfRule type="cellIs" dxfId="7" priority="1" operator="greaterThan">
      <formula>1</formula>
    </cfRule>
    <cfRule type="cellIs" dxfId="6" priority="2" operator="lessThan">
      <formula>1</formula>
    </cfRule>
  </conditionalFormatting>
  <pageMargins left="0.7" right="0.7" top="0.75" bottom="0.75" header="0.3" footer="0.3"/>
  <pageSetup paperSize="9" scale="31" orientation="portrait" horizontalDpi="4294967293" verticalDpi="0" r:id="rId1"/>
  <colBreaks count="2" manualBreakCount="2">
    <brk id="12" max="48" man="1"/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D21C8-BC75-4A77-9C96-7255CC611548}">
  <sheetPr>
    <tabColor theme="9" tint="0.39997558519241921"/>
  </sheetPr>
  <dimension ref="A1:AK54"/>
  <sheetViews>
    <sheetView showGridLines="0" zoomScale="70" zoomScaleNormal="70" zoomScaleSheetLayoutView="55" workbookViewId="0">
      <selection activeCell="E26" sqref="E26"/>
    </sheetView>
  </sheetViews>
  <sheetFormatPr defaultRowHeight="17.399999999999999"/>
  <cols>
    <col min="1" max="1" width="2.19921875" style="64" customWidth="1"/>
    <col min="2" max="2" width="12.09765625" style="64" bestFit="1" customWidth="1"/>
    <col min="3" max="3" width="13.59765625" style="64" customWidth="1"/>
    <col min="4" max="5" width="18.19921875" style="64" bestFit="1" customWidth="1"/>
    <col min="6" max="6" width="18.19921875" style="64" customWidth="1"/>
    <col min="7" max="7" width="2.59765625" style="64" customWidth="1"/>
    <col min="8" max="8" width="10" bestFit="1" customWidth="1"/>
    <col min="9" max="9" width="14.59765625" bestFit="1" customWidth="1"/>
    <col min="10" max="10" width="9.8984375" bestFit="1" customWidth="1"/>
    <col min="11" max="12" width="9.8984375" customWidth="1"/>
    <col min="13" max="13" width="58.5" style="80" bestFit="1" customWidth="1"/>
    <col min="15" max="15" width="10.59765625" bestFit="1" customWidth="1"/>
    <col min="16" max="16" width="10.59765625" customWidth="1"/>
    <col min="17" max="17" width="50.5" style="64" customWidth="1"/>
    <col min="18" max="18" width="1.09765625" customWidth="1"/>
    <col min="19" max="19" width="14.59765625" bestFit="1" customWidth="1"/>
    <col min="20" max="21" width="9.8984375" bestFit="1" customWidth="1"/>
    <col min="22" max="22" width="11.59765625" customWidth="1"/>
    <col min="23" max="23" width="58.5" style="80" bestFit="1" customWidth="1"/>
    <col min="25" max="25" width="10.59765625" bestFit="1" customWidth="1"/>
    <col min="26" max="26" width="10.796875" customWidth="1"/>
    <col min="27" max="27" width="45.59765625" style="64" customWidth="1"/>
    <col min="28" max="28" width="1.09765625" customWidth="1"/>
    <col min="29" max="29" width="14.59765625" bestFit="1" customWidth="1"/>
    <col min="30" max="30" width="9.8984375" bestFit="1" customWidth="1"/>
    <col min="31" max="32" width="9.8984375" customWidth="1"/>
    <col min="33" max="33" width="58.5" style="80" bestFit="1" customWidth="1"/>
    <col min="35" max="35" width="10.59765625" bestFit="1" customWidth="1"/>
    <col min="36" max="36" width="9.69921875" customWidth="1"/>
    <col min="37" max="37" width="45.59765625" style="64" customWidth="1"/>
  </cols>
  <sheetData>
    <row r="1" spans="2:37" ht="18" thickBot="1"/>
    <row r="2" spans="2:37" ht="19.2">
      <c r="B2" s="216" t="s">
        <v>6</v>
      </c>
      <c r="C2" s="217"/>
      <c r="D2" s="217" t="s">
        <v>7</v>
      </c>
      <c r="E2" s="217"/>
      <c r="F2" s="218"/>
      <c r="H2" s="99" t="s">
        <v>273</v>
      </c>
      <c r="I2" s="100" t="s">
        <v>274</v>
      </c>
      <c r="J2" s="100" t="s">
        <v>275</v>
      </c>
      <c r="K2" s="100" t="s">
        <v>276</v>
      </c>
      <c r="L2" s="100" t="s">
        <v>277</v>
      </c>
      <c r="M2" s="100" t="s">
        <v>278</v>
      </c>
      <c r="N2" s="100" t="s">
        <v>279</v>
      </c>
      <c r="O2" s="100" t="s">
        <v>280</v>
      </c>
      <c r="P2" s="110" t="s">
        <v>281</v>
      </c>
      <c r="Q2" s="111" t="s">
        <v>282</v>
      </c>
      <c r="R2" s="114"/>
      <c r="S2" s="99" t="s">
        <v>283</v>
      </c>
      <c r="T2" s="100" t="s">
        <v>284</v>
      </c>
      <c r="U2" s="100" t="s">
        <v>285</v>
      </c>
      <c r="V2" s="100" t="s">
        <v>277</v>
      </c>
      <c r="W2" s="100" t="s">
        <v>278</v>
      </c>
      <c r="X2" s="100" t="s">
        <v>279</v>
      </c>
      <c r="Y2" s="100" t="s">
        <v>280</v>
      </c>
      <c r="Z2" s="100" t="s">
        <v>281</v>
      </c>
      <c r="AA2" s="108" t="s">
        <v>286</v>
      </c>
      <c r="AB2" s="109"/>
      <c r="AC2" s="99" t="s">
        <v>148</v>
      </c>
      <c r="AD2" s="100" t="s">
        <v>287</v>
      </c>
      <c r="AE2" s="100" t="s">
        <v>288</v>
      </c>
      <c r="AF2" s="100" t="s">
        <v>277</v>
      </c>
      <c r="AG2" s="100" t="s">
        <v>278</v>
      </c>
      <c r="AH2" s="100" t="s">
        <v>279</v>
      </c>
      <c r="AI2" s="100" t="s">
        <v>280</v>
      </c>
      <c r="AJ2" s="110" t="s">
        <v>281</v>
      </c>
      <c r="AK2" s="101" t="s">
        <v>286</v>
      </c>
    </row>
    <row r="3" spans="2:37" ht="19.2">
      <c r="B3" s="219" t="s">
        <v>11</v>
      </c>
      <c r="C3" s="65" t="s">
        <v>1</v>
      </c>
      <c r="D3" s="220"/>
      <c r="E3" s="220"/>
      <c r="F3" s="221"/>
      <c r="H3" s="222" t="s">
        <v>289</v>
      </c>
      <c r="I3" s="223"/>
      <c r="J3" s="228"/>
      <c r="K3" s="231"/>
      <c r="L3" s="226"/>
      <c r="M3" s="66"/>
      <c r="N3" s="67"/>
      <c r="O3" s="68"/>
      <c r="P3" s="69"/>
      <c r="Q3" s="112"/>
      <c r="R3" s="114"/>
      <c r="S3" s="227"/>
      <c r="T3" s="231"/>
      <c r="U3" s="234"/>
      <c r="V3" s="226"/>
      <c r="W3" s="70"/>
      <c r="X3" s="67"/>
      <c r="Y3" s="68"/>
      <c r="Z3" s="69"/>
      <c r="AA3" s="102"/>
      <c r="AB3" s="109"/>
      <c r="AC3" s="227"/>
      <c r="AD3" s="228"/>
      <c r="AE3" s="228"/>
      <c r="AF3" s="226"/>
      <c r="AG3" s="66"/>
      <c r="AH3" s="67"/>
      <c r="AI3" s="68"/>
      <c r="AJ3" s="71"/>
      <c r="AK3" s="102"/>
    </row>
    <row r="4" spans="2:37" ht="19.2">
      <c r="B4" s="219"/>
      <c r="C4" s="72" t="s">
        <v>371</v>
      </c>
      <c r="D4" s="229"/>
      <c r="E4" s="229"/>
      <c r="F4" s="230"/>
      <c r="H4" s="222"/>
      <c r="I4" s="223"/>
      <c r="J4" s="228"/>
      <c r="K4" s="232"/>
      <c r="L4" s="226"/>
      <c r="M4" s="70"/>
      <c r="N4" s="67"/>
      <c r="O4" s="68"/>
      <c r="P4" s="71"/>
      <c r="Q4" s="112"/>
      <c r="R4" s="114"/>
      <c r="S4" s="227"/>
      <c r="T4" s="232"/>
      <c r="U4" s="235"/>
      <c r="V4" s="226"/>
      <c r="W4" s="70"/>
      <c r="X4" s="67"/>
      <c r="Y4" s="68"/>
      <c r="Z4" s="71"/>
      <c r="AA4" s="102"/>
      <c r="AB4" s="109"/>
      <c r="AC4" s="227"/>
      <c r="AD4" s="228"/>
      <c r="AE4" s="228"/>
      <c r="AF4" s="226"/>
      <c r="AG4" s="70"/>
      <c r="AH4" s="67"/>
      <c r="AI4" s="68"/>
      <c r="AJ4" s="71"/>
      <c r="AK4" s="102"/>
    </row>
    <row r="5" spans="2:37" ht="19.2">
      <c r="B5" s="219"/>
      <c r="C5" s="65" t="s">
        <v>3</v>
      </c>
      <c r="D5" s="224"/>
      <c r="E5" s="224"/>
      <c r="F5" s="225"/>
      <c r="H5" s="222"/>
      <c r="I5" s="223"/>
      <c r="J5" s="228"/>
      <c r="K5" s="232"/>
      <c r="L5" s="226"/>
      <c r="M5" s="70"/>
      <c r="N5" s="67"/>
      <c r="O5" s="68"/>
      <c r="P5" s="71"/>
      <c r="Q5" s="112"/>
      <c r="R5" s="114"/>
      <c r="S5" s="227"/>
      <c r="T5" s="232"/>
      <c r="U5" s="235"/>
      <c r="V5" s="226"/>
      <c r="W5" s="70"/>
      <c r="X5" s="67"/>
      <c r="Y5" s="68"/>
      <c r="Z5" s="71"/>
      <c r="AA5" s="102"/>
      <c r="AB5" s="109"/>
      <c r="AC5" s="227"/>
      <c r="AD5" s="228"/>
      <c r="AE5" s="228"/>
      <c r="AF5" s="226"/>
      <c r="AG5" s="70"/>
      <c r="AH5" s="67"/>
      <c r="AI5" s="68"/>
      <c r="AJ5" s="71"/>
      <c r="AK5" s="102"/>
    </row>
    <row r="6" spans="2:37" ht="19.2">
      <c r="B6" s="219" t="s">
        <v>12</v>
      </c>
      <c r="C6" s="65" t="s">
        <v>1</v>
      </c>
      <c r="D6" s="220"/>
      <c r="E6" s="220"/>
      <c r="F6" s="221"/>
      <c r="H6" s="222"/>
      <c r="I6" s="223"/>
      <c r="J6" s="228"/>
      <c r="K6" s="232"/>
      <c r="L6" s="226"/>
      <c r="M6" s="70"/>
      <c r="N6" s="67"/>
      <c r="O6" s="68"/>
      <c r="P6" s="71"/>
      <c r="Q6" s="112"/>
      <c r="R6" s="114"/>
      <c r="S6" s="227"/>
      <c r="T6" s="232"/>
      <c r="U6" s="235"/>
      <c r="V6" s="226"/>
      <c r="W6" s="70"/>
      <c r="X6" s="67"/>
      <c r="Y6" s="68"/>
      <c r="Z6" s="71"/>
      <c r="AA6" s="102"/>
      <c r="AB6" s="109"/>
      <c r="AC6" s="227"/>
      <c r="AD6" s="228"/>
      <c r="AE6" s="228"/>
      <c r="AF6" s="226"/>
      <c r="AG6" s="70"/>
      <c r="AH6" s="67"/>
      <c r="AI6" s="68"/>
      <c r="AJ6" s="69"/>
      <c r="AK6" s="102"/>
    </row>
    <row r="7" spans="2:37" ht="19.2">
      <c r="B7" s="219"/>
      <c r="C7" s="72" t="s">
        <v>371</v>
      </c>
      <c r="D7" s="229"/>
      <c r="E7" s="229"/>
      <c r="F7" s="230"/>
      <c r="H7" s="222"/>
      <c r="I7" s="223"/>
      <c r="J7" s="228"/>
      <c r="K7" s="233"/>
      <c r="L7" s="226"/>
      <c r="M7" s="70"/>
      <c r="N7" s="67"/>
      <c r="O7" s="68"/>
      <c r="P7" s="71"/>
      <c r="Q7" s="112"/>
      <c r="R7" s="114"/>
      <c r="S7" s="227"/>
      <c r="T7" s="233"/>
      <c r="U7" s="236"/>
      <c r="V7" s="226"/>
      <c r="W7" s="70"/>
      <c r="X7" s="67"/>
      <c r="Y7" s="68"/>
      <c r="Z7" s="71"/>
      <c r="AA7" s="102"/>
      <c r="AB7" s="109"/>
      <c r="AC7" s="227"/>
      <c r="AD7" s="228"/>
      <c r="AE7" s="228"/>
      <c r="AF7" s="226"/>
      <c r="AG7" s="70"/>
      <c r="AH7" s="67"/>
      <c r="AI7" s="68"/>
      <c r="AJ7" s="71"/>
      <c r="AK7" s="102"/>
    </row>
    <row r="8" spans="2:37" ht="19.2">
      <c r="B8" s="219"/>
      <c r="C8" s="65" t="s">
        <v>3</v>
      </c>
      <c r="D8" s="224"/>
      <c r="E8" s="224"/>
      <c r="F8" s="225"/>
      <c r="H8" s="222" t="s">
        <v>307</v>
      </c>
      <c r="I8" s="223"/>
      <c r="J8" s="228"/>
      <c r="K8" s="231"/>
      <c r="L8" s="226"/>
      <c r="M8" s="70"/>
      <c r="N8" s="67"/>
      <c r="O8" s="68"/>
      <c r="P8" s="71"/>
      <c r="Q8" s="112"/>
      <c r="R8" s="114"/>
      <c r="S8" s="227"/>
      <c r="T8" s="231"/>
      <c r="U8" s="234"/>
      <c r="V8" s="226"/>
      <c r="W8" s="70"/>
      <c r="X8" s="67"/>
      <c r="Y8" s="68"/>
      <c r="Z8" s="69"/>
      <c r="AA8" s="102"/>
      <c r="AB8" s="109"/>
      <c r="AC8" s="227"/>
      <c r="AD8" s="228"/>
      <c r="AE8" s="228"/>
      <c r="AF8" s="226"/>
      <c r="AG8" s="70"/>
      <c r="AH8" s="67"/>
      <c r="AI8" s="68"/>
      <c r="AJ8" s="71"/>
      <c r="AK8" s="102"/>
    </row>
    <row r="9" spans="2:37" ht="19.2">
      <c r="B9" s="219" t="s">
        <v>13</v>
      </c>
      <c r="C9" s="65" t="s">
        <v>1</v>
      </c>
      <c r="D9" s="220"/>
      <c r="E9" s="220"/>
      <c r="F9" s="221"/>
      <c r="H9" s="222"/>
      <c r="I9" s="223"/>
      <c r="J9" s="228"/>
      <c r="K9" s="232"/>
      <c r="L9" s="226"/>
      <c r="M9" s="70"/>
      <c r="N9" s="67"/>
      <c r="O9" s="68"/>
      <c r="P9" s="71"/>
      <c r="Q9" s="112"/>
      <c r="R9" s="114"/>
      <c r="S9" s="227"/>
      <c r="T9" s="232"/>
      <c r="U9" s="235"/>
      <c r="V9" s="226"/>
      <c r="W9" s="70"/>
      <c r="X9" s="67"/>
      <c r="Y9" s="68"/>
      <c r="Z9" s="71"/>
      <c r="AA9" s="102"/>
      <c r="AB9" s="109"/>
      <c r="AC9" s="227"/>
      <c r="AD9" s="228"/>
      <c r="AE9" s="228"/>
      <c r="AF9" s="226"/>
      <c r="AG9" s="70"/>
      <c r="AH9" s="67"/>
      <c r="AI9" s="68"/>
      <c r="AJ9" s="71"/>
      <c r="AK9" s="102"/>
    </row>
    <row r="10" spans="2:37" ht="19.2">
      <c r="B10" s="219"/>
      <c r="C10" s="72" t="s">
        <v>371</v>
      </c>
      <c r="D10" s="229"/>
      <c r="E10" s="229"/>
      <c r="F10" s="230"/>
      <c r="H10" s="222"/>
      <c r="I10" s="223"/>
      <c r="J10" s="228"/>
      <c r="K10" s="232"/>
      <c r="L10" s="226"/>
      <c r="M10" s="70"/>
      <c r="N10" s="67"/>
      <c r="O10" s="68"/>
      <c r="P10" s="71"/>
      <c r="Q10" s="112"/>
      <c r="R10" s="114"/>
      <c r="S10" s="227"/>
      <c r="T10" s="232"/>
      <c r="U10" s="235"/>
      <c r="V10" s="226"/>
      <c r="W10" s="70"/>
      <c r="X10" s="67"/>
      <c r="Y10" s="68"/>
      <c r="Z10" s="71"/>
      <c r="AA10" s="102"/>
      <c r="AB10" s="109"/>
      <c r="AC10" s="227"/>
      <c r="AD10" s="228"/>
      <c r="AE10" s="228"/>
      <c r="AF10" s="226"/>
      <c r="AG10" s="70"/>
      <c r="AH10" s="67"/>
      <c r="AI10" s="68"/>
      <c r="AJ10" s="71"/>
      <c r="AK10" s="102"/>
    </row>
    <row r="11" spans="2:37" ht="19.2">
      <c r="B11" s="219"/>
      <c r="C11" s="65" t="s">
        <v>3</v>
      </c>
      <c r="D11" s="224"/>
      <c r="E11" s="224"/>
      <c r="F11" s="225"/>
      <c r="H11" s="222"/>
      <c r="I11" s="223"/>
      <c r="J11" s="228"/>
      <c r="K11" s="232"/>
      <c r="L11" s="226"/>
      <c r="M11" s="70"/>
      <c r="N11" s="67"/>
      <c r="O11" s="68"/>
      <c r="P11" s="71"/>
      <c r="Q11" s="112"/>
      <c r="R11" s="114"/>
      <c r="S11" s="227"/>
      <c r="T11" s="232"/>
      <c r="U11" s="235"/>
      <c r="V11" s="226"/>
      <c r="W11" s="70"/>
      <c r="X11" s="67"/>
      <c r="Y11" s="68"/>
      <c r="Z11" s="71"/>
      <c r="AA11" s="102"/>
      <c r="AB11" s="109"/>
      <c r="AC11" s="227"/>
      <c r="AD11" s="228"/>
      <c r="AE11" s="228"/>
      <c r="AF11" s="226"/>
      <c r="AG11" s="70"/>
      <c r="AH11" s="67"/>
      <c r="AI11" s="68"/>
      <c r="AJ11" s="69"/>
      <c r="AK11" s="102"/>
    </row>
    <row r="12" spans="2:37" ht="19.2">
      <c r="B12" s="237" t="s">
        <v>14</v>
      </c>
      <c r="C12" s="238"/>
      <c r="D12" s="239"/>
      <c r="E12" s="240"/>
      <c r="F12" s="241"/>
      <c r="H12" s="222"/>
      <c r="I12" s="223"/>
      <c r="J12" s="228"/>
      <c r="K12" s="233"/>
      <c r="L12" s="226"/>
      <c r="M12" s="70"/>
      <c r="N12" s="67"/>
      <c r="O12" s="68"/>
      <c r="P12" s="71"/>
      <c r="Q12" s="112"/>
      <c r="R12" s="114"/>
      <c r="S12" s="227"/>
      <c r="T12" s="233"/>
      <c r="U12" s="236"/>
      <c r="V12" s="226"/>
      <c r="W12" s="70"/>
      <c r="X12" s="67"/>
      <c r="Y12" s="68"/>
      <c r="Z12" s="71"/>
      <c r="AA12" s="102"/>
      <c r="AB12" s="109"/>
      <c r="AC12" s="227"/>
      <c r="AD12" s="228"/>
      <c r="AE12" s="228"/>
      <c r="AF12" s="226"/>
      <c r="AG12" s="70"/>
      <c r="AH12" s="67"/>
      <c r="AI12" s="68"/>
      <c r="AJ12" s="71"/>
      <c r="AK12" s="102"/>
    </row>
    <row r="13" spans="2:37" ht="19.2">
      <c r="B13" s="242" t="s">
        <v>19</v>
      </c>
      <c r="C13" s="243"/>
      <c r="D13" s="74" t="s">
        <v>20</v>
      </c>
      <c r="E13" s="74" t="s">
        <v>21</v>
      </c>
      <c r="F13" s="86" t="s">
        <v>22</v>
      </c>
      <c r="H13" s="222" t="s">
        <v>317</v>
      </c>
      <c r="I13" s="223"/>
      <c r="J13" s="228"/>
      <c r="K13" s="231"/>
      <c r="L13" s="226"/>
      <c r="M13" s="70"/>
      <c r="N13" s="67"/>
      <c r="O13" s="68"/>
      <c r="P13" s="71"/>
      <c r="Q13" s="112"/>
      <c r="R13" s="114"/>
      <c r="S13" s="227"/>
      <c r="T13" s="231"/>
      <c r="U13" s="234"/>
      <c r="V13" s="226"/>
      <c r="W13" s="70"/>
      <c r="X13" s="67"/>
      <c r="Y13" s="68"/>
      <c r="Z13" s="69"/>
      <c r="AA13" s="102"/>
      <c r="AB13" s="109"/>
      <c r="AC13" s="227"/>
      <c r="AD13" s="228"/>
      <c r="AE13" s="228"/>
      <c r="AF13" s="226"/>
      <c r="AG13" s="70"/>
      <c r="AH13" s="67"/>
      <c r="AI13" s="68"/>
      <c r="AJ13" s="71"/>
      <c r="AK13" s="102"/>
    </row>
    <row r="14" spans="2:37" ht="19.2">
      <c r="B14" s="219" t="s">
        <v>11</v>
      </c>
      <c r="C14" s="65" t="s">
        <v>1</v>
      </c>
      <c r="D14" s="75"/>
      <c r="E14" s="75"/>
      <c r="F14" s="87"/>
      <c r="H14" s="222"/>
      <c r="I14" s="223"/>
      <c r="J14" s="228"/>
      <c r="K14" s="232"/>
      <c r="L14" s="226"/>
      <c r="M14" s="70"/>
      <c r="N14" s="67"/>
      <c r="O14" s="68"/>
      <c r="P14" s="71"/>
      <c r="Q14" s="112"/>
      <c r="R14" s="114"/>
      <c r="S14" s="227"/>
      <c r="T14" s="232"/>
      <c r="U14" s="235"/>
      <c r="V14" s="226"/>
      <c r="W14" s="70"/>
      <c r="X14" s="67"/>
      <c r="Y14" s="68"/>
      <c r="Z14" s="71"/>
      <c r="AA14" s="102"/>
      <c r="AB14" s="109"/>
      <c r="AC14" s="227"/>
      <c r="AD14" s="228"/>
      <c r="AE14" s="228"/>
      <c r="AF14" s="226"/>
      <c r="AG14" s="70"/>
      <c r="AH14" s="67"/>
      <c r="AI14" s="68"/>
      <c r="AJ14" s="71"/>
      <c r="AK14" s="102"/>
    </row>
    <row r="15" spans="2:37" ht="19.2">
      <c r="B15" s="219"/>
      <c r="C15" s="72" t="s">
        <v>371</v>
      </c>
      <c r="D15" s="76"/>
      <c r="E15" s="76"/>
      <c r="F15" s="88"/>
      <c r="H15" s="222"/>
      <c r="I15" s="223"/>
      <c r="J15" s="228"/>
      <c r="K15" s="232"/>
      <c r="L15" s="226"/>
      <c r="M15" s="70"/>
      <c r="N15" s="67"/>
      <c r="O15" s="68"/>
      <c r="P15" s="71"/>
      <c r="Q15" s="112"/>
      <c r="R15" s="114"/>
      <c r="S15" s="227"/>
      <c r="T15" s="232"/>
      <c r="U15" s="235"/>
      <c r="V15" s="226"/>
      <c r="W15" s="70"/>
      <c r="X15" s="67"/>
      <c r="Y15" s="68"/>
      <c r="Z15" s="71"/>
      <c r="AA15" s="102"/>
      <c r="AB15" s="109"/>
      <c r="AC15" s="227"/>
      <c r="AD15" s="228"/>
      <c r="AE15" s="228"/>
      <c r="AF15" s="226"/>
      <c r="AG15" s="70"/>
      <c r="AH15" s="67"/>
      <c r="AI15" s="68"/>
      <c r="AJ15" s="71"/>
      <c r="AK15" s="102"/>
    </row>
    <row r="16" spans="2:37" ht="19.2">
      <c r="B16" s="219"/>
      <c r="C16" s="65" t="s">
        <v>3</v>
      </c>
      <c r="D16" s="73"/>
      <c r="E16" s="73"/>
      <c r="F16" s="85"/>
      <c r="H16" s="222"/>
      <c r="I16" s="223"/>
      <c r="J16" s="228"/>
      <c r="K16" s="232"/>
      <c r="L16" s="226"/>
      <c r="M16" s="70"/>
      <c r="N16" s="67"/>
      <c r="O16" s="68"/>
      <c r="P16" s="71"/>
      <c r="Q16" s="112"/>
      <c r="R16" s="114"/>
      <c r="S16" s="227"/>
      <c r="T16" s="232"/>
      <c r="U16" s="235"/>
      <c r="V16" s="226"/>
      <c r="W16" s="70"/>
      <c r="X16" s="67"/>
      <c r="Y16" s="68"/>
      <c r="Z16" s="71"/>
      <c r="AA16" s="102"/>
      <c r="AB16" s="109"/>
      <c r="AC16" s="227"/>
      <c r="AD16" s="228"/>
      <c r="AE16" s="228"/>
      <c r="AF16" s="226"/>
      <c r="AG16" s="70"/>
      <c r="AH16" s="67"/>
      <c r="AI16" s="68"/>
      <c r="AJ16" s="71"/>
      <c r="AK16" s="102"/>
    </row>
    <row r="17" spans="2:37" ht="19.2">
      <c r="B17" s="219" t="s">
        <v>12</v>
      </c>
      <c r="C17" s="65" t="s">
        <v>1</v>
      </c>
      <c r="D17" s="75"/>
      <c r="E17" s="75"/>
      <c r="F17" s="87"/>
      <c r="H17" s="222"/>
      <c r="I17" s="223"/>
      <c r="J17" s="228"/>
      <c r="K17" s="233"/>
      <c r="L17" s="226"/>
      <c r="M17" s="70"/>
      <c r="N17" s="67"/>
      <c r="O17" s="68"/>
      <c r="P17" s="71"/>
      <c r="Q17" s="112"/>
      <c r="R17" s="114"/>
      <c r="S17" s="227"/>
      <c r="T17" s="233"/>
      <c r="U17" s="236"/>
      <c r="V17" s="226"/>
      <c r="W17" s="70"/>
      <c r="X17" s="67"/>
      <c r="Y17" s="68"/>
      <c r="Z17" s="71"/>
      <c r="AA17" s="102"/>
      <c r="AB17" s="109"/>
      <c r="AC17" s="227"/>
      <c r="AD17" s="228"/>
      <c r="AE17" s="228"/>
      <c r="AF17" s="226"/>
      <c r="AG17" s="70"/>
      <c r="AH17" s="67"/>
      <c r="AI17" s="68"/>
      <c r="AJ17" s="71"/>
      <c r="AK17" s="102"/>
    </row>
    <row r="18" spans="2:37" ht="19.2">
      <c r="B18" s="219"/>
      <c r="C18" s="72" t="s">
        <v>371</v>
      </c>
      <c r="D18" s="76"/>
      <c r="E18" s="76"/>
      <c r="F18" s="88"/>
      <c r="H18" s="222" t="s">
        <v>321</v>
      </c>
      <c r="I18" s="223"/>
      <c r="J18" s="228"/>
      <c r="K18" s="231"/>
      <c r="L18" s="226"/>
      <c r="M18" s="70"/>
      <c r="N18" s="67"/>
      <c r="O18" s="68"/>
      <c r="P18" s="71"/>
      <c r="Q18" s="112"/>
      <c r="R18" s="114"/>
      <c r="S18" s="227"/>
      <c r="T18" s="231"/>
      <c r="U18" s="234"/>
      <c r="V18" s="226"/>
      <c r="W18" s="70"/>
      <c r="X18" s="67"/>
      <c r="Y18" s="68"/>
      <c r="Z18" s="69"/>
      <c r="AA18" s="102"/>
      <c r="AB18" s="109"/>
      <c r="AC18" s="227"/>
      <c r="AD18" s="228"/>
      <c r="AE18" s="228"/>
      <c r="AF18" s="226"/>
      <c r="AG18" s="70"/>
      <c r="AH18" s="67"/>
      <c r="AI18" s="68"/>
      <c r="AJ18" s="71"/>
      <c r="AK18" s="102"/>
    </row>
    <row r="19" spans="2:37" ht="19.2">
      <c r="B19" s="219"/>
      <c r="C19" s="65" t="s">
        <v>3</v>
      </c>
      <c r="D19" s="73"/>
      <c r="E19" s="73"/>
      <c r="F19" s="85"/>
      <c r="H19" s="222"/>
      <c r="I19" s="223"/>
      <c r="J19" s="228"/>
      <c r="K19" s="232"/>
      <c r="L19" s="226"/>
      <c r="M19" s="70"/>
      <c r="N19" s="67"/>
      <c r="O19" s="68"/>
      <c r="P19" s="71"/>
      <c r="Q19" s="112"/>
      <c r="R19" s="114"/>
      <c r="S19" s="227"/>
      <c r="T19" s="232"/>
      <c r="U19" s="235"/>
      <c r="V19" s="226"/>
      <c r="W19" s="70"/>
      <c r="X19" s="67"/>
      <c r="Y19" s="68"/>
      <c r="Z19" s="71"/>
      <c r="AA19" s="102"/>
      <c r="AB19" s="109"/>
      <c r="AC19" s="227"/>
      <c r="AD19" s="228"/>
      <c r="AE19" s="228"/>
      <c r="AF19" s="226"/>
      <c r="AG19" s="70"/>
      <c r="AH19" s="67"/>
      <c r="AI19" s="68"/>
      <c r="AJ19" s="69"/>
      <c r="AK19" s="102"/>
    </row>
    <row r="20" spans="2:37" ht="19.2">
      <c r="B20" s="219" t="s">
        <v>13</v>
      </c>
      <c r="C20" s="65" t="s">
        <v>1</v>
      </c>
      <c r="D20" s="75"/>
      <c r="E20" s="75"/>
      <c r="F20" s="87"/>
      <c r="H20" s="222"/>
      <c r="I20" s="223"/>
      <c r="J20" s="228"/>
      <c r="K20" s="232"/>
      <c r="L20" s="226"/>
      <c r="M20" s="70"/>
      <c r="N20" s="67"/>
      <c r="O20" s="68"/>
      <c r="P20" s="71"/>
      <c r="Q20" s="112"/>
      <c r="R20" s="114"/>
      <c r="S20" s="227"/>
      <c r="T20" s="232"/>
      <c r="U20" s="235"/>
      <c r="V20" s="226"/>
      <c r="W20" s="70"/>
      <c r="X20" s="67"/>
      <c r="Y20" s="68"/>
      <c r="Z20" s="71"/>
      <c r="AA20" s="102"/>
      <c r="AB20" s="109"/>
      <c r="AC20" s="227"/>
      <c r="AD20" s="228"/>
      <c r="AE20" s="228"/>
      <c r="AF20" s="226"/>
      <c r="AG20" s="70"/>
      <c r="AH20" s="67"/>
      <c r="AI20" s="68"/>
      <c r="AJ20" s="71"/>
      <c r="AK20" s="102"/>
    </row>
    <row r="21" spans="2:37" ht="19.2">
      <c r="B21" s="219"/>
      <c r="C21" s="72" t="s">
        <v>371</v>
      </c>
      <c r="D21" s="76"/>
      <c r="E21" s="76"/>
      <c r="F21" s="88"/>
      <c r="H21" s="222"/>
      <c r="I21" s="223"/>
      <c r="J21" s="228"/>
      <c r="K21" s="232"/>
      <c r="L21" s="226"/>
      <c r="M21" s="70"/>
      <c r="N21" s="67"/>
      <c r="O21" s="68"/>
      <c r="P21" s="71"/>
      <c r="Q21" s="112"/>
      <c r="R21" s="114"/>
      <c r="S21" s="227"/>
      <c r="T21" s="232"/>
      <c r="U21" s="235"/>
      <c r="V21" s="226"/>
      <c r="W21" s="70"/>
      <c r="X21" s="67"/>
      <c r="Y21" s="68"/>
      <c r="Z21" s="71"/>
      <c r="AA21" s="102"/>
      <c r="AB21" s="109"/>
      <c r="AC21" s="227"/>
      <c r="AD21" s="228"/>
      <c r="AE21" s="228"/>
      <c r="AF21" s="226"/>
      <c r="AG21" s="70"/>
      <c r="AH21" s="67"/>
      <c r="AI21" s="68"/>
      <c r="AJ21" s="71"/>
      <c r="AK21" s="102"/>
    </row>
    <row r="22" spans="2:37" ht="19.2">
      <c r="B22" s="219"/>
      <c r="C22" s="65" t="s">
        <v>3</v>
      </c>
      <c r="D22" s="73"/>
      <c r="E22" s="73"/>
      <c r="F22" s="85"/>
      <c r="H22" s="222"/>
      <c r="I22" s="223"/>
      <c r="J22" s="228"/>
      <c r="K22" s="233"/>
      <c r="L22" s="226"/>
      <c r="M22" s="70"/>
      <c r="N22" s="67"/>
      <c r="O22" s="68"/>
      <c r="P22" s="71"/>
      <c r="Q22" s="112"/>
      <c r="R22" s="114"/>
      <c r="S22" s="227"/>
      <c r="T22" s="233"/>
      <c r="U22" s="236"/>
      <c r="V22" s="226"/>
      <c r="W22" s="70"/>
      <c r="X22" s="67"/>
      <c r="Y22" s="68"/>
      <c r="Z22" s="71"/>
      <c r="AA22" s="102"/>
      <c r="AB22" s="109"/>
      <c r="AC22" s="227"/>
      <c r="AD22" s="228"/>
      <c r="AE22" s="228"/>
      <c r="AF22" s="226"/>
      <c r="AG22" s="70"/>
      <c r="AH22" s="67"/>
      <c r="AI22" s="68"/>
      <c r="AJ22" s="71"/>
      <c r="AK22" s="102"/>
    </row>
    <row r="23" spans="2:37" ht="19.2">
      <c r="B23" s="237" t="s">
        <v>32</v>
      </c>
      <c r="C23" s="238"/>
      <c r="D23" s="34"/>
      <c r="E23" s="34"/>
      <c r="F23" s="89"/>
      <c r="H23" s="222" t="s">
        <v>330</v>
      </c>
      <c r="I23" s="223"/>
      <c r="J23" s="228"/>
      <c r="K23" s="231"/>
      <c r="L23" s="226"/>
      <c r="M23" s="70"/>
      <c r="N23" s="67"/>
      <c r="O23" s="68"/>
      <c r="P23" s="71"/>
      <c r="Q23" s="112"/>
      <c r="R23" s="114"/>
      <c r="S23" s="227"/>
      <c r="T23" s="231"/>
      <c r="U23" s="234"/>
      <c r="V23" s="226"/>
      <c r="W23" s="70"/>
      <c r="X23" s="67"/>
      <c r="Y23" s="68"/>
      <c r="Z23" s="69"/>
      <c r="AA23" s="102"/>
      <c r="AB23" s="109"/>
      <c r="AC23" s="227"/>
      <c r="AD23" s="228"/>
      <c r="AE23" s="228"/>
      <c r="AF23" s="226"/>
      <c r="AG23" s="70"/>
      <c r="AH23" s="67"/>
      <c r="AI23" s="68"/>
      <c r="AJ23" s="71"/>
      <c r="AK23" s="102"/>
    </row>
    <row r="24" spans="2:37" ht="19.2">
      <c r="B24" s="237" t="s">
        <v>43</v>
      </c>
      <c r="C24" s="238"/>
      <c r="D24" s="6"/>
      <c r="E24" s="6"/>
      <c r="F24" s="90"/>
      <c r="H24" s="222"/>
      <c r="I24" s="223"/>
      <c r="J24" s="228"/>
      <c r="K24" s="232"/>
      <c r="L24" s="226"/>
      <c r="M24" s="70"/>
      <c r="N24" s="67"/>
      <c r="O24" s="68"/>
      <c r="P24" s="71"/>
      <c r="Q24" s="112"/>
      <c r="R24" s="114"/>
      <c r="S24" s="227"/>
      <c r="T24" s="232"/>
      <c r="U24" s="235"/>
      <c r="V24" s="226"/>
      <c r="W24" s="70"/>
      <c r="X24" s="67"/>
      <c r="Y24" s="68"/>
      <c r="Z24" s="71"/>
      <c r="AA24" s="102"/>
      <c r="AB24" s="109"/>
      <c r="AC24" s="227"/>
      <c r="AD24" s="228"/>
      <c r="AE24" s="228"/>
      <c r="AF24" s="226"/>
      <c r="AG24" s="70"/>
      <c r="AH24" s="67"/>
      <c r="AI24" s="68"/>
      <c r="AJ24" s="69"/>
      <c r="AK24" s="102"/>
    </row>
    <row r="25" spans="2:37" ht="19.2" customHeight="1">
      <c r="B25" s="237" t="s">
        <v>146</v>
      </c>
      <c r="C25" s="238"/>
      <c r="D25" s="4"/>
      <c r="E25" s="77"/>
      <c r="F25" s="91"/>
      <c r="H25" s="222"/>
      <c r="I25" s="223"/>
      <c r="J25" s="228"/>
      <c r="K25" s="232"/>
      <c r="L25" s="226"/>
      <c r="M25" s="70"/>
      <c r="N25" s="67"/>
      <c r="O25" s="68"/>
      <c r="P25" s="71"/>
      <c r="Q25" s="112"/>
      <c r="R25" s="114"/>
      <c r="S25" s="227"/>
      <c r="T25" s="232"/>
      <c r="U25" s="235"/>
      <c r="V25" s="226"/>
      <c r="W25" s="70"/>
      <c r="X25" s="67"/>
      <c r="Y25" s="68"/>
      <c r="Z25" s="71"/>
      <c r="AA25" s="102"/>
      <c r="AB25" s="109"/>
      <c r="AC25" s="227"/>
      <c r="AD25" s="228"/>
      <c r="AE25" s="228"/>
      <c r="AF25" s="226"/>
      <c r="AG25" s="70"/>
      <c r="AH25" s="67"/>
      <c r="AI25" s="68"/>
      <c r="AJ25" s="71"/>
      <c r="AK25" s="102"/>
    </row>
    <row r="26" spans="2:37" ht="19.2" customHeight="1">
      <c r="B26" s="237" t="s">
        <v>145</v>
      </c>
      <c r="C26" s="238"/>
      <c r="D26" s="35"/>
      <c r="E26" s="35"/>
      <c r="F26" s="92"/>
      <c r="H26" s="222"/>
      <c r="I26" s="223"/>
      <c r="J26" s="228"/>
      <c r="K26" s="232"/>
      <c r="L26" s="226"/>
      <c r="M26" s="70"/>
      <c r="N26" s="67"/>
      <c r="O26" s="68"/>
      <c r="P26" s="71"/>
      <c r="Q26" s="112"/>
      <c r="R26" s="114"/>
      <c r="S26" s="227"/>
      <c r="T26" s="232"/>
      <c r="U26" s="235"/>
      <c r="V26" s="226"/>
      <c r="W26" s="70"/>
      <c r="X26" s="67"/>
      <c r="Y26" s="68"/>
      <c r="Z26" s="71"/>
      <c r="AA26" s="102"/>
      <c r="AB26" s="109"/>
      <c r="AC26" s="227"/>
      <c r="AD26" s="228"/>
      <c r="AE26" s="228"/>
      <c r="AF26" s="226"/>
      <c r="AG26" s="70"/>
      <c r="AH26" s="67"/>
      <c r="AI26" s="68"/>
      <c r="AJ26" s="71"/>
      <c r="AK26" s="102"/>
    </row>
    <row r="27" spans="2:37" ht="19.2">
      <c r="B27" s="219" t="s">
        <v>65</v>
      </c>
      <c r="C27" s="244"/>
      <c r="D27" s="38"/>
      <c r="E27" s="38"/>
      <c r="F27" s="93"/>
      <c r="H27" s="222"/>
      <c r="I27" s="223"/>
      <c r="J27" s="228"/>
      <c r="K27" s="233"/>
      <c r="L27" s="226"/>
      <c r="M27" s="70"/>
      <c r="N27" s="67"/>
      <c r="O27" s="68"/>
      <c r="P27" s="71"/>
      <c r="Q27" s="112"/>
      <c r="R27" s="114"/>
      <c r="S27" s="227"/>
      <c r="T27" s="233"/>
      <c r="U27" s="236"/>
      <c r="V27" s="226"/>
      <c r="W27" s="70"/>
      <c r="X27" s="67"/>
      <c r="Y27" s="68"/>
      <c r="Z27" s="71"/>
      <c r="AA27" s="102"/>
      <c r="AB27" s="109"/>
      <c r="AC27" s="227"/>
      <c r="AD27" s="228"/>
      <c r="AE27" s="228"/>
      <c r="AF27" s="226"/>
      <c r="AG27" s="70"/>
      <c r="AH27" s="67"/>
      <c r="AI27" s="68"/>
      <c r="AJ27" s="71"/>
      <c r="AK27" s="102"/>
    </row>
    <row r="28" spans="2:37" ht="19.2">
      <c r="B28" s="219"/>
      <c r="C28" s="244"/>
      <c r="D28" s="40"/>
      <c r="E28" s="40"/>
      <c r="F28" s="95"/>
      <c r="H28" s="222" t="s">
        <v>336</v>
      </c>
      <c r="I28" s="223"/>
      <c r="J28" s="228"/>
      <c r="K28" s="231"/>
      <c r="L28" s="226"/>
      <c r="M28" s="70"/>
      <c r="N28" s="67"/>
      <c r="O28" s="68"/>
      <c r="P28" s="71"/>
      <c r="Q28" s="112"/>
      <c r="R28" s="114"/>
      <c r="S28" s="227"/>
      <c r="T28" s="231"/>
      <c r="U28" s="234"/>
      <c r="V28" s="226"/>
      <c r="W28" s="70"/>
      <c r="X28" s="67"/>
      <c r="Y28" s="68"/>
      <c r="Z28" s="69"/>
      <c r="AA28" s="102"/>
      <c r="AB28" s="109"/>
      <c r="AC28" s="246"/>
      <c r="AD28" s="228"/>
      <c r="AE28" s="228"/>
      <c r="AF28" s="226"/>
      <c r="AG28" s="70"/>
      <c r="AH28" s="67"/>
      <c r="AI28" s="68"/>
      <c r="AJ28" s="71"/>
      <c r="AK28" s="102"/>
    </row>
    <row r="29" spans="2:37" ht="19.2">
      <c r="B29" s="219"/>
      <c r="C29" s="244"/>
      <c r="D29" s="40"/>
      <c r="E29" s="38"/>
      <c r="F29" s="93"/>
      <c r="H29" s="222"/>
      <c r="I29" s="223"/>
      <c r="J29" s="228"/>
      <c r="K29" s="232"/>
      <c r="L29" s="226"/>
      <c r="M29" s="70"/>
      <c r="N29" s="67"/>
      <c r="O29" s="68"/>
      <c r="P29" s="71"/>
      <c r="Q29" s="112"/>
      <c r="R29" s="114"/>
      <c r="S29" s="227"/>
      <c r="T29" s="232"/>
      <c r="U29" s="235"/>
      <c r="V29" s="226"/>
      <c r="W29" s="70"/>
      <c r="X29" s="67"/>
      <c r="Y29" s="68"/>
      <c r="Z29" s="71"/>
      <c r="AA29" s="102"/>
      <c r="AB29" s="109"/>
      <c r="AC29" s="246"/>
      <c r="AD29" s="228"/>
      <c r="AE29" s="228"/>
      <c r="AF29" s="226"/>
      <c r="AG29" s="70"/>
      <c r="AH29" s="67"/>
      <c r="AI29" s="68"/>
      <c r="AJ29" s="71"/>
      <c r="AK29" s="102"/>
    </row>
    <row r="30" spans="2:37" ht="19.2">
      <c r="B30" s="219"/>
      <c r="C30" s="244"/>
      <c r="D30" s="38"/>
      <c r="E30" s="40"/>
      <c r="F30" s="95"/>
      <c r="H30" s="222"/>
      <c r="I30" s="223"/>
      <c r="J30" s="228"/>
      <c r="K30" s="232"/>
      <c r="L30" s="226"/>
      <c r="M30" s="70"/>
      <c r="N30" s="67"/>
      <c r="O30" s="68"/>
      <c r="P30" s="71"/>
      <c r="Q30" s="112"/>
      <c r="R30" s="114"/>
      <c r="S30" s="227"/>
      <c r="T30" s="232"/>
      <c r="U30" s="235"/>
      <c r="V30" s="226"/>
      <c r="W30" s="70"/>
      <c r="X30" s="67"/>
      <c r="Y30" s="68"/>
      <c r="Z30" s="71"/>
      <c r="AA30" s="102"/>
      <c r="AB30" s="109"/>
      <c r="AC30" s="246"/>
      <c r="AD30" s="228"/>
      <c r="AE30" s="228"/>
      <c r="AF30" s="226"/>
      <c r="AG30" s="70"/>
      <c r="AH30" s="67"/>
      <c r="AI30" s="68"/>
      <c r="AJ30" s="71"/>
      <c r="AK30" s="102"/>
    </row>
    <row r="31" spans="2:37" ht="19.2">
      <c r="B31" s="219"/>
      <c r="C31" s="244"/>
      <c r="D31" s="40"/>
      <c r="E31" s="40"/>
      <c r="F31" s="93"/>
      <c r="H31" s="222"/>
      <c r="I31" s="223"/>
      <c r="J31" s="228"/>
      <c r="K31" s="232"/>
      <c r="L31" s="226"/>
      <c r="M31" s="70"/>
      <c r="N31" s="67"/>
      <c r="O31" s="68"/>
      <c r="P31" s="71"/>
      <c r="Q31" s="112"/>
      <c r="R31" s="114"/>
      <c r="S31" s="227"/>
      <c r="T31" s="232"/>
      <c r="U31" s="235"/>
      <c r="V31" s="226"/>
      <c r="W31" s="70"/>
      <c r="X31" s="67"/>
      <c r="Y31" s="68"/>
      <c r="Z31" s="71"/>
      <c r="AA31" s="102"/>
      <c r="AB31" s="109"/>
      <c r="AC31" s="246"/>
      <c r="AD31" s="228"/>
      <c r="AE31" s="228"/>
      <c r="AF31" s="226"/>
      <c r="AG31" s="70"/>
      <c r="AH31" s="67"/>
      <c r="AI31" s="68"/>
      <c r="AJ31" s="71"/>
      <c r="AK31" s="102"/>
    </row>
    <row r="32" spans="2:37" ht="19.2">
      <c r="B32" s="219"/>
      <c r="C32" s="244"/>
      <c r="D32" s="40"/>
      <c r="E32" s="40"/>
      <c r="F32" s="95"/>
      <c r="H32" s="222"/>
      <c r="I32" s="223"/>
      <c r="J32" s="228"/>
      <c r="K32" s="233"/>
      <c r="L32" s="226"/>
      <c r="M32" s="70"/>
      <c r="N32" s="67"/>
      <c r="O32" s="68"/>
      <c r="P32" s="71"/>
      <c r="Q32" s="112"/>
      <c r="R32" s="114"/>
      <c r="S32" s="227"/>
      <c r="T32" s="233"/>
      <c r="U32" s="236"/>
      <c r="V32" s="226"/>
      <c r="W32" s="70"/>
      <c r="X32" s="67"/>
      <c r="Y32" s="68"/>
      <c r="Z32" s="71"/>
      <c r="AA32" s="102"/>
      <c r="AB32" s="109"/>
      <c r="AC32" s="246"/>
      <c r="AD32" s="228"/>
      <c r="AE32" s="228"/>
      <c r="AF32" s="226"/>
      <c r="AG32" s="70"/>
      <c r="AH32" s="67"/>
      <c r="AI32" s="68"/>
      <c r="AJ32" s="69"/>
      <c r="AK32" s="102"/>
    </row>
    <row r="33" spans="2:37" ht="19.2">
      <c r="B33" s="219"/>
      <c r="C33" s="244"/>
      <c r="D33" s="40"/>
      <c r="E33" s="40"/>
      <c r="F33" s="93"/>
      <c r="H33" s="222" t="s">
        <v>342</v>
      </c>
      <c r="I33" s="245"/>
      <c r="J33" s="228"/>
      <c r="K33" s="231"/>
      <c r="L33" s="226"/>
      <c r="M33" s="70"/>
      <c r="N33" s="67"/>
      <c r="O33" s="68"/>
      <c r="P33" s="71"/>
      <c r="Q33" s="112"/>
      <c r="R33" s="114"/>
      <c r="S33" s="227"/>
      <c r="T33" s="231"/>
      <c r="U33" s="234"/>
      <c r="V33" s="226"/>
      <c r="W33" s="66"/>
      <c r="X33" s="67"/>
      <c r="Y33" s="68"/>
      <c r="Z33" s="69"/>
      <c r="AA33" s="102"/>
      <c r="AB33" s="109"/>
      <c r="AC33" s="246"/>
      <c r="AD33" s="228"/>
      <c r="AE33" s="228"/>
      <c r="AF33" s="226"/>
      <c r="AG33" s="70"/>
      <c r="AH33" s="67"/>
      <c r="AI33" s="68"/>
      <c r="AJ33" s="71"/>
      <c r="AK33" s="102"/>
    </row>
    <row r="34" spans="2:37" ht="19.2">
      <c r="B34" s="219"/>
      <c r="C34" s="244"/>
      <c r="D34" s="40"/>
      <c r="E34" s="38"/>
      <c r="F34" s="95"/>
      <c r="H34" s="222"/>
      <c r="I34" s="245"/>
      <c r="J34" s="228"/>
      <c r="K34" s="232"/>
      <c r="L34" s="226"/>
      <c r="M34" s="70"/>
      <c r="N34" s="67"/>
      <c r="O34" s="68"/>
      <c r="P34" s="71"/>
      <c r="Q34" s="112"/>
      <c r="R34" s="114"/>
      <c r="S34" s="227"/>
      <c r="T34" s="232"/>
      <c r="U34" s="235"/>
      <c r="V34" s="226"/>
      <c r="W34" s="70"/>
      <c r="X34" s="67"/>
      <c r="Y34" s="68"/>
      <c r="Z34" s="71"/>
      <c r="AA34" s="102"/>
      <c r="AB34" s="109"/>
      <c r="AC34" s="246"/>
      <c r="AD34" s="228"/>
      <c r="AE34" s="228"/>
      <c r="AF34" s="226"/>
      <c r="AG34" s="70"/>
      <c r="AH34" s="67"/>
      <c r="AI34" s="68"/>
      <c r="AJ34" s="71"/>
      <c r="AK34" s="102"/>
    </row>
    <row r="35" spans="2:37" ht="19.2">
      <c r="B35" s="219"/>
      <c r="C35" s="244"/>
      <c r="D35" s="38"/>
      <c r="E35" s="40"/>
      <c r="F35" s="95"/>
      <c r="H35" s="222"/>
      <c r="I35" s="245"/>
      <c r="J35" s="228"/>
      <c r="K35" s="232"/>
      <c r="L35" s="226"/>
      <c r="M35" s="70"/>
      <c r="N35" s="67"/>
      <c r="O35" s="68"/>
      <c r="P35" s="71"/>
      <c r="Q35" s="112"/>
      <c r="R35" s="114"/>
      <c r="S35" s="227"/>
      <c r="T35" s="232"/>
      <c r="U35" s="235"/>
      <c r="V35" s="226"/>
      <c r="W35" s="70"/>
      <c r="X35" s="67"/>
      <c r="Y35" s="68"/>
      <c r="Z35" s="71"/>
      <c r="AA35" s="102"/>
      <c r="AB35" s="109"/>
      <c r="AC35" s="246"/>
      <c r="AD35" s="228"/>
      <c r="AE35" s="228"/>
      <c r="AF35" s="226"/>
      <c r="AG35" s="70"/>
      <c r="AH35" s="67"/>
      <c r="AI35" s="68"/>
      <c r="AJ35" s="71"/>
      <c r="AK35" s="102"/>
    </row>
    <row r="36" spans="2:37" ht="19.2">
      <c r="B36" s="219"/>
      <c r="C36" s="244"/>
      <c r="D36" s="38"/>
      <c r="E36" s="40"/>
      <c r="F36" s="93"/>
      <c r="H36" s="222"/>
      <c r="I36" s="245"/>
      <c r="J36" s="228"/>
      <c r="K36" s="232"/>
      <c r="L36" s="226"/>
      <c r="M36" s="70"/>
      <c r="N36" s="67"/>
      <c r="O36" s="68"/>
      <c r="P36" s="71"/>
      <c r="Q36" s="112"/>
      <c r="R36" s="114"/>
      <c r="S36" s="227"/>
      <c r="T36" s="232"/>
      <c r="U36" s="235"/>
      <c r="V36" s="226"/>
      <c r="W36" s="70"/>
      <c r="X36" s="67"/>
      <c r="Y36" s="68"/>
      <c r="Z36" s="71"/>
      <c r="AA36" s="102"/>
      <c r="AB36" s="109"/>
      <c r="AC36" s="246"/>
      <c r="AD36" s="228"/>
      <c r="AE36" s="228"/>
      <c r="AF36" s="226"/>
      <c r="AG36" s="70"/>
      <c r="AH36" s="67"/>
      <c r="AI36" s="68"/>
      <c r="AJ36" s="71"/>
      <c r="AK36" s="102"/>
    </row>
    <row r="37" spans="2:37" ht="19.2">
      <c r="B37" s="219" t="s">
        <v>67</v>
      </c>
      <c r="C37" s="244"/>
      <c r="D37" s="79"/>
      <c r="E37" s="79"/>
      <c r="F37" s="96"/>
      <c r="H37" s="222"/>
      <c r="I37" s="245"/>
      <c r="J37" s="228"/>
      <c r="K37" s="233"/>
      <c r="L37" s="226"/>
      <c r="M37" s="70"/>
      <c r="N37" s="67"/>
      <c r="O37" s="68"/>
      <c r="P37" s="71"/>
      <c r="Q37" s="112"/>
      <c r="R37" s="114"/>
      <c r="S37" s="227"/>
      <c r="T37" s="233"/>
      <c r="U37" s="236"/>
      <c r="V37" s="226"/>
      <c r="W37" s="70"/>
      <c r="X37" s="67"/>
      <c r="Y37" s="68"/>
      <c r="Z37" s="71"/>
      <c r="AA37" s="102"/>
      <c r="AB37" s="109"/>
      <c r="AC37" s="246"/>
      <c r="AD37" s="228"/>
      <c r="AE37" s="228"/>
      <c r="AF37" s="226"/>
      <c r="AG37" s="70"/>
      <c r="AH37" s="67"/>
      <c r="AI37" s="68"/>
      <c r="AJ37" s="69"/>
      <c r="AK37" s="102"/>
    </row>
    <row r="38" spans="2:37" ht="19.8" thickBot="1">
      <c r="B38" s="247" t="s">
        <v>68</v>
      </c>
      <c r="C38" s="248"/>
      <c r="D38" s="97"/>
      <c r="E38" s="97"/>
      <c r="F38" s="98"/>
      <c r="H38" s="222" t="s">
        <v>353</v>
      </c>
      <c r="I38" s="245"/>
      <c r="J38" s="228"/>
      <c r="K38" s="231"/>
      <c r="L38" s="226"/>
      <c r="M38" s="70"/>
      <c r="N38" s="67"/>
      <c r="O38" s="68"/>
      <c r="P38" s="71"/>
      <c r="Q38" s="112"/>
      <c r="R38" s="114"/>
      <c r="S38" s="246"/>
      <c r="T38" s="231"/>
      <c r="U38" s="234"/>
      <c r="V38" s="226"/>
      <c r="W38" s="70"/>
      <c r="X38" s="67"/>
      <c r="Y38" s="68"/>
      <c r="Z38" s="69"/>
      <c r="AA38" s="102"/>
      <c r="AB38" s="109"/>
      <c r="AC38" s="246"/>
      <c r="AD38" s="228"/>
      <c r="AE38" s="228"/>
      <c r="AF38" s="226"/>
      <c r="AG38" s="70"/>
      <c r="AH38" s="67"/>
      <c r="AI38" s="68"/>
      <c r="AJ38" s="71"/>
      <c r="AK38" s="102"/>
    </row>
    <row r="39" spans="2:37" ht="16.5" customHeight="1">
      <c r="H39" s="222"/>
      <c r="I39" s="245"/>
      <c r="J39" s="228"/>
      <c r="K39" s="232"/>
      <c r="L39" s="226"/>
      <c r="M39" s="70"/>
      <c r="N39" s="67"/>
      <c r="O39" s="68"/>
      <c r="P39" s="71"/>
      <c r="Q39" s="112"/>
      <c r="R39" s="114"/>
      <c r="S39" s="246"/>
      <c r="T39" s="232"/>
      <c r="U39" s="235"/>
      <c r="V39" s="226"/>
      <c r="W39" s="70"/>
      <c r="X39" s="67"/>
      <c r="Y39" s="68"/>
      <c r="Z39" s="71"/>
      <c r="AA39" s="102"/>
      <c r="AB39" s="109"/>
      <c r="AC39" s="246"/>
      <c r="AD39" s="228"/>
      <c r="AE39" s="228"/>
      <c r="AF39" s="226"/>
      <c r="AG39" s="70"/>
      <c r="AH39" s="67"/>
      <c r="AI39" s="68"/>
      <c r="AJ39" s="71"/>
      <c r="AK39" s="102"/>
    </row>
    <row r="40" spans="2:37" ht="16.5" customHeight="1">
      <c r="H40" s="222"/>
      <c r="I40" s="245"/>
      <c r="J40" s="228"/>
      <c r="K40" s="232"/>
      <c r="L40" s="226"/>
      <c r="M40" s="70"/>
      <c r="N40" s="67"/>
      <c r="O40" s="68"/>
      <c r="P40" s="71"/>
      <c r="Q40" s="112"/>
      <c r="R40" s="114"/>
      <c r="S40" s="246"/>
      <c r="T40" s="232"/>
      <c r="U40" s="235"/>
      <c r="V40" s="226"/>
      <c r="W40" s="70"/>
      <c r="X40" s="67"/>
      <c r="Y40" s="68"/>
      <c r="Z40" s="71"/>
      <c r="AA40" s="102"/>
      <c r="AB40" s="109"/>
      <c r="AC40" s="246"/>
      <c r="AD40" s="228"/>
      <c r="AE40" s="228"/>
      <c r="AF40" s="226"/>
      <c r="AG40" s="70"/>
      <c r="AH40" s="67"/>
      <c r="AI40" s="68"/>
      <c r="AJ40" s="71"/>
      <c r="AK40" s="102"/>
    </row>
    <row r="41" spans="2:37" ht="16.5" customHeight="1">
      <c r="H41" s="222"/>
      <c r="I41" s="245"/>
      <c r="J41" s="228"/>
      <c r="K41" s="232"/>
      <c r="L41" s="226"/>
      <c r="M41" s="70"/>
      <c r="N41" s="67"/>
      <c r="O41" s="68"/>
      <c r="P41" s="71"/>
      <c r="Q41" s="112"/>
      <c r="R41" s="114"/>
      <c r="S41" s="246"/>
      <c r="T41" s="232"/>
      <c r="U41" s="235"/>
      <c r="V41" s="226"/>
      <c r="W41" s="70"/>
      <c r="X41" s="67"/>
      <c r="Y41" s="68"/>
      <c r="Z41" s="71"/>
      <c r="AA41" s="102"/>
      <c r="AB41" s="109"/>
      <c r="AC41" s="246"/>
      <c r="AD41" s="228"/>
      <c r="AE41" s="228"/>
      <c r="AF41" s="226"/>
      <c r="AG41" s="70"/>
      <c r="AH41" s="67"/>
      <c r="AI41" s="68"/>
      <c r="AJ41" s="71"/>
      <c r="AK41" s="102"/>
    </row>
    <row r="42" spans="2:37" ht="19.8" thickBot="1">
      <c r="H42" s="249"/>
      <c r="I42" s="250"/>
      <c r="J42" s="251"/>
      <c r="K42" s="252"/>
      <c r="L42" s="253"/>
      <c r="M42" s="103"/>
      <c r="N42" s="104"/>
      <c r="O42" s="105"/>
      <c r="P42" s="106"/>
      <c r="Q42" s="113"/>
      <c r="R42" s="114"/>
      <c r="S42" s="257"/>
      <c r="T42" s="252"/>
      <c r="U42" s="258"/>
      <c r="V42" s="253"/>
      <c r="W42" s="103"/>
      <c r="X42" s="104"/>
      <c r="Y42" s="105"/>
      <c r="Z42" s="106"/>
      <c r="AA42" s="107"/>
      <c r="AB42" s="109"/>
      <c r="AC42" s="257"/>
      <c r="AD42" s="251"/>
      <c r="AE42" s="251"/>
      <c r="AF42" s="253"/>
      <c r="AG42" s="103"/>
      <c r="AH42" s="104"/>
      <c r="AI42" s="105"/>
      <c r="AJ42" s="106"/>
      <c r="AK42" s="107"/>
    </row>
    <row r="43" spans="2:37" ht="16.5" customHeight="1">
      <c r="H43" s="64"/>
      <c r="I43" s="64"/>
      <c r="J43" s="64"/>
      <c r="K43" s="64"/>
      <c r="L43" s="64"/>
      <c r="N43" s="64"/>
      <c r="O43" s="64"/>
      <c r="P43" s="64"/>
      <c r="S43" s="64"/>
      <c r="T43" s="64"/>
      <c r="U43" s="64"/>
      <c r="V43" s="64"/>
      <c r="X43" s="64"/>
      <c r="Y43" s="64"/>
      <c r="Z43" s="64"/>
      <c r="AC43" s="64"/>
      <c r="AD43" s="64"/>
      <c r="AE43" s="64"/>
      <c r="AF43" s="64"/>
      <c r="AH43" s="64"/>
      <c r="AI43" s="64"/>
      <c r="AJ43" s="64"/>
    </row>
    <row r="44" spans="2:37">
      <c r="H44" s="64"/>
      <c r="I44" s="64"/>
      <c r="J44" s="64"/>
      <c r="K44" s="64"/>
      <c r="L44" s="64"/>
      <c r="S44" s="64"/>
      <c r="T44" s="64"/>
      <c r="U44" s="64"/>
      <c r="V44" s="64"/>
      <c r="AC44" s="64"/>
      <c r="AD44" s="64"/>
      <c r="AE44" s="64"/>
      <c r="AF44" s="64"/>
    </row>
    <row r="45" spans="2:37" ht="16.5" customHeight="1">
      <c r="H45" s="60" t="s">
        <v>358</v>
      </c>
      <c r="I45" s="60" t="s">
        <v>359</v>
      </c>
      <c r="J45" s="60" t="s">
        <v>360</v>
      </c>
      <c r="K45" s="60" t="s">
        <v>361</v>
      </c>
      <c r="L45" s="60" t="s">
        <v>277</v>
      </c>
      <c r="M45" s="60" t="s">
        <v>362</v>
      </c>
      <c r="N45" s="60" t="s">
        <v>363</v>
      </c>
      <c r="O45" s="60" t="s">
        <v>364</v>
      </c>
      <c r="P45" s="60" t="s">
        <v>277</v>
      </c>
      <c r="Q45" s="255" t="s">
        <v>365</v>
      </c>
      <c r="R45" s="255"/>
      <c r="S45" s="255"/>
      <c r="T45" s="64"/>
      <c r="U45" s="64"/>
      <c r="V45" s="64"/>
      <c r="AB45" s="64"/>
      <c r="AC45" s="64"/>
      <c r="AD45" s="64"/>
      <c r="AE45" s="64"/>
      <c r="AF45" s="64"/>
    </row>
    <row r="46" spans="2:37" ht="16.5" customHeight="1">
      <c r="H46" s="81" t="s">
        <v>366</v>
      </c>
      <c r="I46" s="81"/>
      <c r="J46" s="81"/>
      <c r="K46" s="81"/>
      <c r="L46" s="82"/>
      <c r="M46" s="81"/>
      <c r="N46" s="81"/>
      <c r="O46" s="81"/>
      <c r="P46" s="82"/>
      <c r="Q46" s="256"/>
      <c r="R46" s="256"/>
      <c r="S46" s="256"/>
      <c r="T46" s="64"/>
      <c r="U46" s="64"/>
      <c r="V46" s="64"/>
      <c r="AB46" s="64"/>
      <c r="AC46" s="64"/>
      <c r="AD46" s="64"/>
      <c r="AE46" s="64"/>
      <c r="AF46" s="64"/>
    </row>
    <row r="47" spans="2:37" ht="16.5" customHeight="1">
      <c r="H47" s="60" t="s">
        <v>143</v>
      </c>
      <c r="I47" s="49"/>
      <c r="J47" s="49"/>
      <c r="K47" s="49"/>
      <c r="L47" s="83"/>
      <c r="M47" s="49"/>
      <c r="N47" s="49"/>
      <c r="O47" s="49"/>
      <c r="P47" s="83"/>
      <c r="Q47" s="254"/>
      <c r="R47" s="254"/>
      <c r="S47" s="254"/>
      <c r="T47" s="64"/>
      <c r="U47" s="64"/>
      <c r="V47" s="64"/>
      <c r="AB47" s="64"/>
      <c r="AC47" s="64"/>
      <c r="AD47" s="64"/>
      <c r="AE47" s="64"/>
      <c r="AF47" s="64"/>
    </row>
    <row r="48" spans="2:37" ht="16.5" customHeight="1">
      <c r="H48" s="60" t="s">
        <v>144</v>
      </c>
      <c r="I48" s="49"/>
      <c r="J48" s="49"/>
      <c r="K48" s="49"/>
      <c r="L48" s="83"/>
      <c r="M48" s="49"/>
      <c r="N48" s="49"/>
      <c r="O48" s="49"/>
      <c r="P48" s="83"/>
      <c r="Q48" s="254"/>
      <c r="R48" s="254"/>
      <c r="S48" s="254"/>
      <c r="T48" s="64"/>
      <c r="U48" s="64"/>
      <c r="V48" s="64"/>
      <c r="AB48" s="64"/>
      <c r="AC48" s="64"/>
      <c r="AD48" s="64"/>
      <c r="AE48" s="64"/>
      <c r="AF48" s="64"/>
    </row>
    <row r="49" spans="8:32" ht="16.5" customHeight="1">
      <c r="H49" s="60" t="s">
        <v>154</v>
      </c>
      <c r="I49" s="49"/>
      <c r="J49" s="49"/>
      <c r="K49" s="49"/>
      <c r="L49" s="83"/>
      <c r="M49" s="49"/>
      <c r="N49" s="49"/>
      <c r="O49" s="49"/>
      <c r="P49" s="83"/>
      <c r="Q49" s="254"/>
      <c r="R49" s="254"/>
      <c r="S49" s="254"/>
      <c r="T49" s="64"/>
      <c r="U49" s="64"/>
      <c r="V49" s="64"/>
      <c r="AB49" s="64"/>
      <c r="AC49" s="64"/>
      <c r="AD49" s="64"/>
      <c r="AE49" s="64"/>
      <c r="AF49" s="64"/>
    </row>
    <row r="50" spans="8:32" ht="16.5" customHeight="1">
      <c r="H50" s="64"/>
      <c r="I50" s="64"/>
      <c r="J50" s="64"/>
      <c r="K50" s="64"/>
      <c r="L50" s="64"/>
      <c r="S50" s="64"/>
      <c r="T50" s="64"/>
      <c r="U50" s="64"/>
      <c r="V50" s="64"/>
      <c r="AC50" s="64"/>
      <c r="AD50" s="64"/>
      <c r="AE50" s="64"/>
      <c r="AF50" s="64"/>
    </row>
    <row r="51" spans="8:32" ht="16.5" customHeight="1">
      <c r="H51" s="64"/>
      <c r="I51" s="64"/>
      <c r="J51" s="64"/>
      <c r="K51" s="64"/>
      <c r="L51" s="64"/>
      <c r="S51" s="64"/>
      <c r="T51" s="64"/>
      <c r="U51" s="64"/>
      <c r="V51" s="64"/>
      <c r="AC51" s="64"/>
      <c r="AD51" s="64"/>
      <c r="AE51" s="64"/>
      <c r="AF51" s="64"/>
    </row>
    <row r="52" spans="8:32" ht="16.5" customHeight="1">
      <c r="H52" s="64"/>
      <c r="I52" s="64"/>
      <c r="J52" s="64"/>
      <c r="K52" s="64"/>
      <c r="L52" s="64"/>
      <c r="S52" s="64"/>
      <c r="T52" s="64"/>
      <c r="U52" s="64"/>
      <c r="V52" s="64"/>
      <c r="AC52" s="64"/>
      <c r="AD52" s="64"/>
      <c r="AE52" s="64"/>
      <c r="AF52" s="64"/>
    </row>
    <row r="53" spans="8:32">
      <c r="H53" s="64"/>
      <c r="I53" s="64"/>
      <c r="J53" s="64"/>
      <c r="K53" s="64"/>
      <c r="L53" s="64"/>
      <c r="S53" s="64"/>
      <c r="T53" s="64"/>
      <c r="U53" s="64"/>
      <c r="V53" s="64"/>
      <c r="AC53" s="64"/>
      <c r="AD53" s="64"/>
      <c r="AE53" s="64"/>
      <c r="AF53" s="64"/>
    </row>
    <row r="54" spans="8:32">
      <c r="H54" s="64"/>
      <c r="I54" s="64"/>
      <c r="J54" s="64"/>
      <c r="K54" s="64"/>
      <c r="L54" s="64"/>
      <c r="S54" s="64"/>
      <c r="T54" s="64"/>
      <c r="U54" s="64"/>
      <c r="V54" s="64"/>
      <c r="AC54" s="64"/>
      <c r="AD54" s="64"/>
      <c r="AE54" s="64"/>
      <c r="AF54" s="64"/>
    </row>
  </sheetData>
  <mergeCells count="136">
    <mergeCell ref="Q49:S49"/>
    <mergeCell ref="AE38:AE42"/>
    <mergeCell ref="AF38:AF42"/>
    <mergeCell ref="Q45:S45"/>
    <mergeCell ref="Q46:S46"/>
    <mergeCell ref="Q47:S47"/>
    <mergeCell ref="Q48:S48"/>
    <mergeCell ref="S38:S42"/>
    <mergeCell ref="T38:T42"/>
    <mergeCell ref="U38:U42"/>
    <mergeCell ref="V38:V42"/>
    <mergeCell ref="AC38:AC42"/>
    <mergeCell ref="AD38:AD42"/>
    <mergeCell ref="AC28:AC32"/>
    <mergeCell ref="AD28:AD32"/>
    <mergeCell ref="B38:C38"/>
    <mergeCell ref="H38:H42"/>
    <mergeCell ref="I38:I42"/>
    <mergeCell ref="J38:J42"/>
    <mergeCell ref="K38:K42"/>
    <mergeCell ref="L38:L42"/>
    <mergeCell ref="V33:V37"/>
    <mergeCell ref="AC33:AC37"/>
    <mergeCell ref="AD33:AD37"/>
    <mergeCell ref="K33:K37"/>
    <mergeCell ref="L33:L37"/>
    <mergeCell ref="S33:S37"/>
    <mergeCell ref="T33:T37"/>
    <mergeCell ref="U33:U37"/>
    <mergeCell ref="S28:S32"/>
    <mergeCell ref="T28:T32"/>
    <mergeCell ref="U28:U32"/>
    <mergeCell ref="V28:V32"/>
    <mergeCell ref="AF23:AF27"/>
    <mergeCell ref="B24:C24"/>
    <mergeCell ref="B25:C25"/>
    <mergeCell ref="B26:C26"/>
    <mergeCell ref="B27:C36"/>
    <mergeCell ref="H28:H32"/>
    <mergeCell ref="I28:I32"/>
    <mergeCell ref="J28:J32"/>
    <mergeCell ref="K28:K32"/>
    <mergeCell ref="L28:L32"/>
    <mergeCell ref="T23:T27"/>
    <mergeCell ref="U23:U27"/>
    <mergeCell ref="V23:V27"/>
    <mergeCell ref="AC23:AC27"/>
    <mergeCell ref="AD23:AD27"/>
    <mergeCell ref="AE23:AE27"/>
    <mergeCell ref="AE33:AE37"/>
    <mergeCell ref="AF33:AF37"/>
    <mergeCell ref="B37:C37"/>
    <mergeCell ref="AE28:AE32"/>
    <mergeCell ref="AF28:AF32"/>
    <mergeCell ref="H33:H37"/>
    <mergeCell ref="I33:I37"/>
    <mergeCell ref="J33:J37"/>
    <mergeCell ref="B23:C23"/>
    <mergeCell ref="H23:H27"/>
    <mergeCell ref="I23:I27"/>
    <mergeCell ref="J23:J27"/>
    <mergeCell ref="K23:K27"/>
    <mergeCell ref="L23:L27"/>
    <mergeCell ref="S23:S27"/>
    <mergeCell ref="S18:S22"/>
    <mergeCell ref="T18:T22"/>
    <mergeCell ref="AE13:AE17"/>
    <mergeCell ref="AF13:AF17"/>
    <mergeCell ref="B14:B16"/>
    <mergeCell ref="B17:B19"/>
    <mergeCell ref="H18:H22"/>
    <mergeCell ref="I18:I22"/>
    <mergeCell ref="J18:J22"/>
    <mergeCell ref="K18:K22"/>
    <mergeCell ref="L18:L22"/>
    <mergeCell ref="L13:L17"/>
    <mergeCell ref="S13:S17"/>
    <mergeCell ref="T13:T17"/>
    <mergeCell ref="U13:U17"/>
    <mergeCell ref="V13:V17"/>
    <mergeCell ref="AC13:AC17"/>
    <mergeCell ref="AE18:AE22"/>
    <mergeCell ref="AF18:AF22"/>
    <mergeCell ref="B20:B22"/>
    <mergeCell ref="U18:U22"/>
    <mergeCell ref="V18:V22"/>
    <mergeCell ref="AC18:AC22"/>
    <mergeCell ref="AD18:AD22"/>
    <mergeCell ref="B13:C13"/>
    <mergeCell ref="H13:H17"/>
    <mergeCell ref="I13:I17"/>
    <mergeCell ref="J13:J17"/>
    <mergeCell ref="K13:K17"/>
    <mergeCell ref="V8:V12"/>
    <mergeCell ref="AC8:AC12"/>
    <mergeCell ref="AD8:AD12"/>
    <mergeCell ref="AD13:AD17"/>
    <mergeCell ref="AE8:AE12"/>
    <mergeCell ref="AF8:AF12"/>
    <mergeCell ref="B9:B11"/>
    <mergeCell ref="D9:F9"/>
    <mergeCell ref="D10:F10"/>
    <mergeCell ref="D11:F11"/>
    <mergeCell ref="B12:C12"/>
    <mergeCell ref="J8:J12"/>
    <mergeCell ref="K8:K12"/>
    <mergeCell ref="L8:L12"/>
    <mergeCell ref="S8:S12"/>
    <mergeCell ref="T8:T12"/>
    <mergeCell ref="U8:U12"/>
    <mergeCell ref="D12:F12"/>
    <mergeCell ref="V3:V7"/>
    <mergeCell ref="AC3:AC7"/>
    <mergeCell ref="AD3:AD7"/>
    <mergeCell ref="AE3:AE7"/>
    <mergeCell ref="AF3:AF7"/>
    <mergeCell ref="D4:F4"/>
    <mergeCell ref="D5:F5"/>
    <mergeCell ref="D6:F6"/>
    <mergeCell ref="D7:F7"/>
    <mergeCell ref="J3:J7"/>
    <mergeCell ref="K3:K7"/>
    <mergeCell ref="L3:L7"/>
    <mergeCell ref="S3:S7"/>
    <mergeCell ref="T3:T7"/>
    <mergeCell ref="U3:U7"/>
    <mergeCell ref="B2:C2"/>
    <mergeCell ref="D2:F2"/>
    <mergeCell ref="B3:B5"/>
    <mergeCell ref="D3:F3"/>
    <mergeCell ref="H3:H7"/>
    <mergeCell ref="I3:I7"/>
    <mergeCell ref="B6:B8"/>
    <mergeCell ref="D8:F8"/>
    <mergeCell ref="H8:H12"/>
    <mergeCell ref="I8:I12"/>
  </mergeCells>
  <phoneticPr fontId="2" type="noConversion"/>
  <conditionalFormatting sqref="L3:L42">
    <cfRule type="cellIs" dxfId="5" priority="7" operator="greaterThan">
      <formula>1</formula>
    </cfRule>
    <cfRule type="cellIs" dxfId="4" priority="8" operator="lessThan">
      <formula>1</formula>
    </cfRule>
  </conditionalFormatting>
  <conditionalFormatting sqref="V3:V42">
    <cfRule type="cellIs" dxfId="3" priority="5" operator="greaterThan">
      <formula>1</formula>
    </cfRule>
    <cfRule type="cellIs" dxfId="2" priority="6" operator="lessThan">
      <formula>1</formula>
    </cfRule>
  </conditionalFormatting>
  <conditionalFormatting sqref="AF3:AF42">
    <cfRule type="cellIs" dxfId="1" priority="1" operator="greaterThan">
      <formula>1</formula>
    </cfRule>
    <cfRule type="cellIs" dxfId="0" priority="2" operator="lessThan">
      <formula>1</formula>
    </cfRule>
  </conditionalFormatting>
  <pageMargins left="0.7" right="0.7" top="0.75" bottom="0.75" header="0.3" footer="0.3"/>
  <pageSetup paperSize="9" scale="31" orientation="portrait" horizontalDpi="4294967293" verticalDpi="0" r:id="rId1"/>
  <colBreaks count="2" manualBreakCount="2">
    <brk id="12" max="48" man="1"/>
    <brk id="2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186EE-114B-42CE-8C73-874082C24D17}">
  <sheetPr>
    <tabColor theme="5" tint="0.39997558519241921"/>
  </sheetPr>
  <dimension ref="B1:AR53"/>
  <sheetViews>
    <sheetView showGridLines="0" topLeftCell="A10" zoomScale="70" zoomScaleNormal="70" workbookViewId="0">
      <selection activeCell="E42" sqref="E42:E43"/>
    </sheetView>
  </sheetViews>
  <sheetFormatPr defaultRowHeight="17.399999999999999"/>
  <cols>
    <col min="1" max="1" width="1.3984375" customWidth="1"/>
    <col min="2" max="2" width="10.09765625" style="64" customWidth="1"/>
    <col min="3" max="3" width="9.59765625" bestFit="1" customWidth="1"/>
    <col min="4" max="4" width="9.19921875" customWidth="1"/>
    <col min="5" max="6" width="9.09765625" bestFit="1" customWidth="1"/>
    <col min="7" max="7" width="52.69921875" bestFit="1" customWidth="1"/>
    <col min="8" max="8" width="38.59765625" customWidth="1"/>
    <col min="9" max="41" width="8.796875" style="64"/>
  </cols>
  <sheetData>
    <row r="1" spans="2:43" ht="18" thickBot="1"/>
    <row r="2" spans="2:43" ht="19.2">
      <c r="B2" s="290" t="s">
        <v>147</v>
      </c>
      <c r="C2" s="286" t="s">
        <v>148</v>
      </c>
      <c r="D2" s="286" t="s">
        <v>149</v>
      </c>
      <c r="E2" s="286" t="s">
        <v>150</v>
      </c>
      <c r="F2" s="286" t="s">
        <v>151</v>
      </c>
      <c r="G2" s="286" t="s">
        <v>152</v>
      </c>
      <c r="H2" s="284" t="s">
        <v>153</v>
      </c>
      <c r="I2" s="286" t="s">
        <v>144</v>
      </c>
      <c r="J2" s="286"/>
      <c r="K2" s="286" t="s">
        <v>154</v>
      </c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 t="s">
        <v>155</v>
      </c>
      <c r="AQ2" s="287"/>
    </row>
    <row r="3" spans="2:43" ht="19.2">
      <c r="B3" s="291"/>
      <c r="C3" s="288"/>
      <c r="D3" s="288"/>
      <c r="E3" s="288"/>
      <c r="F3" s="288"/>
      <c r="G3" s="288"/>
      <c r="H3" s="285"/>
      <c r="I3" s="288" t="s">
        <v>156</v>
      </c>
      <c r="J3" s="288"/>
      <c r="K3" s="288"/>
      <c r="L3" s="288"/>
      <c r="M3" s="288"/>
      <c r="N3" s="288"/>
      <c r="O3" s="288"/>
      <c r="P3" s="288" t="s">
        <v>157</v>
      </c>
      <c r="Q3" s="288"/>
      <c r="R3" s="288"/>
      <c r="S3" s="288"/>
      <c r="T3" s="288"/>
      <c r="U3" s="288"/>
      <c r="V3" s="288"/>
      <c r="W3" s="288" t="s">
        <v>158</v>
      </c>
      <c r="X3" s="288"/>
      <c r="Y3" s="288"/>
      <c r="Z3" s="288"/>
      <c r="AA3" s="288"/>
      <c r="AB3" s="288"/>
      <c r="AC3" s="288"/>
      <c r="AD3" s="288" t="s">
        <v>159</v>
      </c>
      <c r="AE3" s="288"/>
      <c r="AF3" s="288"/>
      <c r="AG3" s="288"/>
      <c r="AH3" s="288"/>
      <c r="AI3" s="288"/>
      <c r="AJ3" s="288"/>
      <c r="AK3" s="288" t="s">
        <v>160</v>
      </c>
      <c r="AL3" s="288"/>
      <c r="AM3" s="288"/>
      <c r="AN3" s="288"/>
      <c r="AO3" s="288"/>
      <c r="AP3" s="288"/>
      <c r="AQ3" s="289"/>
    </row>
    <row r="4" spans="2:43" ht="17.25" customHeight="1">
      <c r="B4" s="291"/>
      <c r="C4" s="288"/>
      <c r="D4" s="288"/>
      <c r="E4" s="288"/>
      <c r="F4" s="288"/>
      <c r="G4" s="288"/>
      <c r="H4" s="285"/>
      <c r="I4" s="46" t="s">
        <v>161</v>
      </c>
      <c r="J4" s="46" t="s">
        <v>162</v>
      </c>
      <c r="K4" s="46" t="s">
        <v>163</v>
      </c>
      <c r="L4" s="46" t="s">
        <v>164</v>
      </c>
      <c r="M4" s="46" t="s">
        <v>165</v>
      </c>
      <c r="N4" s="46" t="s">
        <v>166</v>
      </c>
      <c r="O4" s="46" t="s">
        <v>167</v>
      </c>
      <c r="P4" s="46" t="s">
        <v>168</v>
      </c>
      <c r="Q4" s="46" t="s">
        <v>169</v>
      </c>
      <c r="R4" s="46" t="s">
        <v>170</v>
      </c>
      <c r="S4" s="46" t="s">
        <v>171</v>
      </c>
      <c r="T4" s="46" t="s">
        <v>172</v>
      </c>
      <c r="U4" s="46" t="s">
        <v>173</v>
      </c>
      <c r="V4" s="46" t="s">
        <v>174</v>
      </c>
      <c r="W4" s="46" t="s">
        <v>175</v>
      </c>
      <c r="X4" s="46" t="s">
        <v>176</v>
      </c>
      <c r="Y4" s="46" t="s">
        <v>177</v>
      </c>
      <c r="Z4" s="46" t="s">
        <v>178</v>
      </c>
      <c r="AA4" s="46" t="s">
        <v>179</v>
      </c>
      <c r="AB4" s="46" t="s">
        <v>180</v>
      </c>
      <c r="AC4" s="46" t="s">
        <v>181</v>
      </c>
      <c r="AD4" s="46" t="s">
        <v>182</v>
      </c>
      <c r="AE4" s="46" t="s">
        <v>183</v>
      </c>
      <c r="AF4" s="46" t="s">
        <v>184</v>
      </c>
      <c r="AG4" s="46" t="s">
        <v>185</v>
      </c>
      <c r="AH4" s="46" t="s">
        <v>186</v>
      </c>
      <c r="AI4" s="46" t="s">
        <v>187</v>
      </c>
      <c r="AJ4" s="46" t="s">
        <v>188</v>
      </c>
      <c r="AK4" s="46" t="s">
        <v>161</v>
      </c>
      <c r="AL4" s="46" t="s">
        <v>162</v>
      </c>
      <c r="AM4" s="46" t="s">
        <v>189</v>
      </c>
      <c r="AN4" s="46" t="s">
        <v>190</v>
      </c>
      <c r="AO4" s="46" t="s">
        <v>191</v>
      </c>
      <c r="AP4" s="46" t="s">
        <v>192</v>
      </c>
      <c r="AQ4" s="118" t="s">
        <v>193</v>
      </c>
    </row>
    <row r="5" spans="2:43" ht="16.5" customHeight="1">
      <c r="B5" s="261" t="s">
        <v>194</v>
      </c>
      <c r="C5" s="263" t="s">
        <v>195</v>
      </c>
      <c r="D5" s="231">
        <v>70</v>
      </c>
      <c r="E5" s="231">
        <v>68.878511881924737</v>
      </c>
      <c r="F5" s="231">
        <v>60.2667</v>
      </c>
      <c r="G5" s="273" t="s">
        <v>196</v>
      </c>
      <c r="H5" s="47" t="s">
        <v>197</v>
      </c>
      <c r="I5" s="48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50" t="s">
        <v>198</v>
      </c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51"/>
      <c r="AQ5" s="119"/>
    </row>
    <row r="6" spans="2:43" ht="16.5" customHeight="1">
      <c r="B6" s="283"/>
      <c r="C6" s="279"/>
      <c r="D6" s="232"/>
      <c r="E6" s="232"/>
      <c r="F6" s="232"/>
      <c r="G6" s="274"/>
      <c r="H6" s="52" t="s">
        <v>199</v>
      </c>
      <c r="I6" s="48"/>
      <c r="J6" s="49"/>
      <c r="K6" s="49"/>
      <c r="L6" s="49"/>
      <c r="M6" s="49"/>
      <c r="N6" s="49"/>
      <c r="O6" s="50" t="s">
        <v>200</v>
      </c>
      <c r="P6" s="49"/>
      <c r="Q6" s="49"/>
      <c r="R6" s="49"/>
      <c r="S6" s="49"/>
      <c r="T6" s="49"/>
      <c r="U6" s="49"/>
      <c r="V6" s="50" t="s">
        <v>201</v>
      </c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51"/>
      <c r="AQ6" s="119"/>
    </row>
    <row r="7" spans="2:43" ht="16.5" customHeight="1">
      <c r="B7" s="283"/>
      <c r="C7" s="279"/>
      <c r="D7" s="232"/>
      <c r="E7" s="232"/>
      <c r="F7" s="232"/>
      <c r="G7" s="274"/>
      <c r="H7" s="52" t="s">
        <v>202</v>
      </c>
      <c r="I7" s="48"/>
      <c r="J7" s="49"/>
      <c r="K7" s="49"/>
      <c r="L7" s="49"/>
      <c r="M7" s="49"/>
      <c r="N7" s="49"/>
      <c r="O7" s="49"/>
      <c r="P7" s="50" t="s">
        <v>200</v>
      </c>
      <c r="Q7" s="49"/>
      <c r="R7" s="49"/>
      <c r="S7" s="49"/>
      <c r="T7" s="50" t="s">
        <v>201</v>
      </c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51"/>
      <c r="AQ7" s="119"/>
    </row>
    <row r="8" spans="2:43" ht="16.5" customHeight="1">
      <c r="B8" s="283"/>
      <c r="C8" s="279"/>
      <c r="D8" s="232"/>
      <c r="E8" s="232"/>
      <c r="F8" s="232"/>
      <c r="G8" s="274"/>
      <c r="H8" s="52" t="s">
        <v>203</v>
      </c>
      <c r="I8" s="48"/>
      <c r="J8" s="49"/>
      <c r="K8" s="49"/>
      <c r="L8" s="49"/>
      <c r="M8" s="49"/>
      <c r="N8" s="49"/>
      <c r="O8" s="49"/>
      <c r="P8" s="50" t="s">
        <v>200</v>
      </c>
      <c r="Q8" s="49"/>
      <c r="R8" s="49"/>
      <c r="S8" s="49"/>
      <c r="T8" s="50" t="s">
        <v>201</v>
      </c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51"/>
      <c r="AQ8" s="119"/>
    </row>
    <row r="9" spans="2:43" ht="16.5" customHeight="1">
      <c r="B9" s="283"/>
      <c r="C9" s="279"/>
      <c r="D9" s="232"/>
      <c r="E9" s="232"/>
      <c r="F9" s="232"/>
      <c r="G9" s="274"/>
      <c r="H9" s="53" t="s">
        <v>204</v>
      </c>
      <c r="I9" s="48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54" t="s">
        <v>205</v>
      </c>
      <c r="W9" s="49"/>
      <c r="X9" s="54" t="s">
        <v>206</v>
      </c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51"/>
      <c r="AQ9" s="119"/>
    </row>
    <row r="10" spans="2:43" ht="16.5" customHeight="1">
      <c r="B10" s="283"/>
      <c r="C10" s="279"/>
      <c r="D10" s="232"/>
      <c r="E10" s="232"/>
      <c r="F10" s="232"/>
      <c r="G10" s="274"/>
      <c r="H10" s="53" t="s">
        <v>207</v>
      </c>
      <c r="I10" s="48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54" t="s">
        <v>200</v>
      </c>
      <c r="W10" s="49"/>
      <c r="X10" s="54" t="s">
        <v>201</v>
      </c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51"/>
      <c r="AQ10" s="119"/>
    </row>
    <row r="11" spans="2:43" ht="16.5" customHeight="1">
      <c r="B11" s="262"/>
      <c r="C11" s="264"/>
      <c r="D11" s="233"/>
      <c r="E11" s="233"/>
      <c r="F11" s="233"/>
      <c r="G11" s="275"/>
      <c r="H11" s="53" t="s">
        <v>208</v>
      </c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51"/>
      <c r="AQ11" s="120"/>
    </row>
    <row r="12" spans="2:43" ht="17.25" customHeight="1">
      <c r="B12" s="276" t="s">
        <v>209</v>
      </c>
      <c r="C12" s="263" t="s">
        <v>210</v>
      </c>
      <c r="D12" s="231">
        <v>150</v>
      </c>
      <c r="E12" s="231">
        <v>82.487305868183185</v>
      </c>
      <c r="F12" s="231">
        <v>72.174000000000007</v>
      </c>
      <c r="G12" s="280" t="s">
        <v>211</v>
      </c>
      <c r="H12" s="47" t="s">
        <v>197</v>
      </c>
      <c r="I12" s="48"/>
      <c r="J12" s="49"/>
      <c r="K12" s="49"/>
      <c r="L12" s="49"/>
      <c r="M12" s="49"/>
      <c r="N12" s="49"/>
      <c r="O12" s="49"/>
      <c r="P12" s="50" t="s">
        <v>212</v>
      </c>
      <c r="Q12" s="49"/>
      <c r="R12" s="49"/>
      <c r="S12" s="49"/>
      <c r="T12" s="50" t="s">
        <v>213</v>
      </c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51"/>
      <c r="AQ12" s="119"/>
    </row>
    <row r="13" spans="2:43" ht="16.5" customHeight="1">
      <c r="B13" s="277"/>
      <c r="C13" s="279"/>
      <c r="D13" s="232"/>
      <c r="E13" s="232"/>
      <c r="F13" s="232"/>
      <c r="G13" s="281"/>
      <c r="H13" s="52" t="s">
        <v>199</v>
      </c>
      <c r="I13" s="48"/>
      <c r="J13" s="49"/>
      <c r="K13" s="49"/>
      <c r="L13" s="49"/>
      <c r="M13" s="49"/>
      <c r="N13" s="49"/>
      <c r="O13" s="49"/>
      <c r="P13" s="50" t="s">
        <v>200</v>
      </c>
      <c r="Q13" s="49"/>
      <c r="R13" s="49"/>
      <c r="S13" s="49"/>
      <c r="T13" s="50" t="s">
        <v>201</v>
      </c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51"/>
      <c r="AQ13" s="119"/>
    </row>
    <row r="14" spans="2:43" ht="16.5" customHeight="1">
      <c r="B14" s="277"/>
      <c r="C14" s="279"/>
      <c r="D14" s="232"/>
      <c r="E14" s="232"/>
      <c r="F14" s="232"/>
      <c r="G14" s="281"/>
      <c r="H14" s="52" t="s">
        <v>202</v>
      </c>
      <c r="I14" s="48"/>
      <c r="J14" s="49"/>
      <c r="K14" s="49"/>
      <c r="L14" s="49"/>
      <c r="M14" s="50" t="s">
        <v>200</v>
      </c>
      <c r="N14" s="49"/>
      <c r="O14" s="49"/>
      <c r="P14" s="49"/>
      <c r="Q14" s="49"/>
      <c r="R14" s="49"/>
      <c r="S14" s="49"/>
      <c r="T14" s="50" t="s">
        <v>201</v>
      </c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51"/>
      <c r="AQ14" s="119"/>
    </row>
    <row r="15" spans="2:43" ht="16.5" customHeight="1">
      <c r="B15" s="277"/>
      <c r="C15" s="279"/>
      <c r="D15" s="232"/>
      <c r="E15" s="232"/>
      <c r="F15" s="232"/>
      <c r="G15" s="281"/>
      <c r="H15" s="52" t="s">
        <v>203</v>
      </c>
      <c r="I15" s="48"/>
      <c r="J15" s="49"/>
      <c r="K15" s="49"/>
      <c r="L15" s="49"/>
      <c r="M15" s="50" t="s">
        <v>200</v>
      </c>
      <c r="N15" s="49"/>
      <c r="O15" s="49"/>
      <c r="P15" s="49"/>
      <c r="Q15" s="49"/>
      <c r="R15" s="49"/>
      <c r="S15" s="49"/>
      <c r="T15" s="50" t="s">
        <v>201</v>
      </c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51"/>
      <c r="AQ15" s="119"/>
    </row>
    <row r="16" spans="2:43" ht="16.5" customHeight="1">
      <c r="B16" s="277"/>
      <c r="C16" s="279"/>
      <c r="D16" s="232"/>
      <c r="E16" s="232"/>
      <c r="F16" s="232"/>
      <c r="G16" s="281"/>
      <c r="H16" s="53" t="s">
        <v>214</v>
      </c>
      <c r="I16" s="55"/>
      <c r="J16" s="56"/>
      <c r="K16" s="56"/>
      <c r="L16" s="49"/>
      <c r="M16" s="56"/>
      <c r="N16" s="56"/>
      <c r="O16" s="56"/>
      <c r="P16" s="56"/>
      <c r="Q16" s="56"/>
      <c r="R16" s="56"/>
      <c r="S16" s="56"/>
      <c r="T16" s="56"/>
      <c r="U16" s="56"/>
      <c r="V16" s="54" t="s">
        <v>200</v>
      </c>
      <c r="W16" s="56"/>
      <c r="X16" s="56"/>
      <c r="Y16" s="56"/>
      <c r="Z16" s="56"/>
      <c r="AA16" s="56"/>
      <c r="AB16" s="56"/>
      <c r="AC16" s="57" t="s">
        <v>215</v>
      </c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8"/>
      <c r="AQ16" s="121"/>
    </row>
    <row r="17" spans="2:43" ht="16.5" customHeight="1">
      <c r="B17" s="277"/>
      <c r="C17" s="279"/>
      <c r="D17" s="232"/>
      <c r="E17" s="232"/>
      <c r="F17" s="232"/>
      <c r="G17" s="281"/>
      <c r="H17" s="53" t="s">
        <v>216</v>
      </c>
      <c r="I17" s="48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54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51"/>
      <c r="AQ17" s="119"/>
    </row>
    <row r="18" spans="2:43" ht="16.5" customHeight="1">
      <c r="B18" s="277"/>
      <c r="C18" s="279"/>
      <c r="D18" s="232"/>
      <c r="E18" s="232"/>
      <c r="F18" s="232"/>
      <c r="G18" s="281"/>
      <c r="H18" s="53" t="s">
        <v>217</v>
      </c>
      <c r="I18" s="48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54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51"/>
      <c r="AQ18" s="119"/>
    </row>
    <row r="19" spans="2:43" ht="16.5" customHeight="1">
      <c r="B19" s="277"/>
      <c r="C19" s="279"/>
      <c r="D19" s="232"/>
      <c r="E19" s="232"/>
      <c r="F19" s="232"/>
      <c r="G19" s="281"/>
      <c r="H19" s="59" t="s">
        <v>218</v>
      </c>
      <c r="I19" s="48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60" t="s">
        <v>200</v>
      </c>
      <c r="AE19" s="49"/>
      <c r="AF19" s="60" t="s">
        <v>201</v>
      </c>
      <c r="AG19" s="49"/>
      <c r="AH19" s="49"/>
      <c r="AI19" s="60" t="s">
        <v>219</v>
      </c>
      <c r="AJ19" s="49"/>
      <c r="AK19" s="49"/>
      <c r="AL19" s="49"/>
      <c r="AM19" s="49"/>
      <c r="AN19" s="49"/>
      <c r="AO19" s="49"/>
      <c r="AP19" s="51"/>
      <c r="AQ19" s="119"/>
    </row>
    <row r="20" spans="2:43" ht="16.5" customHeight="1">
      <c r="B20" s="277"/>
      <c r="C20" s="279"/>
      <c r="D20" s="232"/>
      <c r="E20" s="232"/>
      <c r="F20" s="232"/>
      <c r="G20" s="281"/>
      <c r="H20" s="59" t="s">
        <v>220</v>
      </c>
      <c r="I20" s="55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60" t="s">
        <v>221</v>
      </c>
      <c r="AJ20" s="49"/>
      <c r="AK20" s="60" t="s">
        <v>222</v>
      </c>
      <c r="AL20" s="49"/>
      <c r="AM20" s="56"/>
      <c r="AN20" s="56"/>
      <c r="AO20" s="56"/>
      <c r="AP20" s="58"/>
      <c r="AQ20" s="121"/>
    </row>
    <row r="21" spans="2:43" ht="16.5" customHeight="1">
      <c r="B21" s="277"/>
      <c r="C21" s="279"/>
      <c r="D21" s="232"/>
      <c r="E21" s="232"/>
      <c r="F21" s="232"/>
      <c r="G21" s="281"/>
      <c r="H21" s="47" t="s">
        <v>223</v>
      </c>
      <c r="I21" s="48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50" t="s">
        <v>200</v>
      </c>
      <c r="X21" s="49"/>
      <c r="Y21" s="49"/>
      <c r="Z21" s="49"/>
      <c r="AA21" s="49"/>
      <c r="AB21" s="49"/>
      <c r="AC21" s="49"/>
      <c r="AD21" s="50" t="s">
        <v>201</v>
      </c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51"/>
      <c r="AQ21" s="119"/>
    </row>
    <row r="22" spans="2:43" ht="16.5" customHeight="1">
      <c r="B22" s="277"/>
      <c r="C22" s="279"/>
      <c r="D22" s="232"/>
      <c r="E22" s="232"/>
      <c r="F22" s="232"/>
      <c r="G22" s="281"/>
      <c r="H22" s="47" t="s">
        <v>224</v>
      </c>
      <c r="I22" s="48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50" t="s">
        <v>200</v>
      </c>
      <c r="X22" s="49"/>
      <c r="Y22" s="49"/>
      <c r="Z22" s="49"/>
      <c r="AA22" s="49"/>
      <c r="AB22" s="49"/>
      <c r="AC22" s="49"/>
      <c r="AD22" s="50" t="s">
        <v>201</v>
      </c>
      <c r="AE22" s="49"/>
      <c r="AF22" s="49"/>
      <c r="AG22" s="49"/>
      <c r="AH22" s="49"/>
      <c r="AI22" s="49"/>
      <c r="AJ22" s="49"/>
      <c r="AK22" s="50" t="s">
        <v>219</v>
      </c>
      <c r="AL22" s="49"/>
      <c r="AM22" s="49"/>
      <c r="AN22" s="49"/>
      <c r="AO22" s="49"/>
      <c r="AP22" s="51"/>
      <c r="AQ22" s="119"/>
    </row>
    <row r="23" spans="2:43" ht="16.5" customHeight="1">
      <c r="B23" s="278"/>
      <c r="C23" s="264"/>
      <c r="D23" s="233"/>
      <c r="E23" s="233"/>
      <c r="F23" s="233"/>
      <c r="G23" s="282"/>
      <c r="H23" s="53" t="s">
        <v>208</v>
      </c>
      <c r="I23" s="48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54"/>
      <c r="AQ23" s="119"/>
    </row>
    <row r="24" spans="2:43" ht="16.5" customHeight="1">
      <c r="B24" s="276" t="s">
        <v>209</v>
      </c>
      <c r="C24" s="263" t="s">
        <v>225</v>
      </c>
      <c r="D24" s="231">
        <v>130</v>
      </c>
      <c r="E24" s="231">
        <v>118.97948700611018</v>
      </c>
      <c r="F24" s="231">
        <v>104.1036</v>
      </c>
      <c r="G24" s="280" t="s">
        <v>226</v>
      </c>
      <c r="H24" s="47" t="s">
        <v>197</v>
      </c>
      <c r="I24" s="48"/>
      <c r="J24" s="49"/>
      <c r="K24" s="49"/>
      <c r="L24" s="49"/>
      <c r="M24" s="49"/>
      <c r="N24" s="50" t="s">
        <v>227</v>
      </c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51"/>
      <c r="AQ24" s="119"/>
    </row>
    <row r="25" spans="2:43" ht="16.5" customHeight="1">
      <c r="B25" s="277"/>
      <c r="C25" s="279"/>
      <c r="D25" s="232"/>
      <c r="E25" s="232"/>
      <c r="F25" s="232"/>
      <c r="G25" s="281"/>
      <c r="H25" s="52" t="s">
        <v>199</v>
      </c>
      <c r="I25" s="48"/>
      <c r="J25" s="49"/>
      <c r="K25" s="49"/>
      <c r="L25" s="49"/>
      <c r="M25" s="49"/>
      <c r="N25" s="50" t="s">
        <v>200</v>
      </c>
      <c r="O25" s="49"/>
      <c r="P25" s="49"/>
      <c r="Q25" s="49"/>
      <c r="R25" s="49"/>
      <c r="S25" s="49"/>
      <c r="T25" s="49"/>
      <c r="U25" s="50" t="s">
        <v>201</v>
      </c>
      <c r="V25" s="49"/>
      <c r="W25" s="49"/>
      <c r="X25" s="49"/>
      <c r="Y25" s="49"/>
      <c r="Z25" s="49"/>
      <c r="AA25" s="49"/>
      <c r="AB25" s="50" t="s">
        <v>219</v>
      </c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51"/>
      <c r="AQ25" s="119"/>
    </row>
    <row r="26" spans="2:43" ht="16.5" customHeight="1">
      <c r="B26" s="277"/>
      <c r="C26" s="279"/>
      <c r="D26" s="232"/>
      <c r="E26" s="232"/>
      <c r="F26" s="232"/>
      <c r="G26" s="281"/>
      <c r="H26" s="52" t="s">
        <v>202</v>
      </c>
      <c r="I26" s="48"/>
      <c r="J26" s="49"/>
      <c r="K26" s="49"/>
      <c r="L26" s="49"/>
      <c r="M26" s="50" t="s">
        <v>200</v>
      </c>
      <c r="N26" s="49"/>
      <c r="O26" s="49"/>
      <c r="P26" s="49"/>
      <c r="Q26" s="49"/>
      <c r="R26" s="49"/>
      <c r="S26" s="49"/>
      <c r="T26" s="49"/>
      <c r="U26" s="50" t="s">
        <v>201</v>
      </c>
      <c r="V26" s="49"/>
      <c r="W26" s="49"/>
      <c r="X26" s="49"/>
      <c r="Y26" s="49"/>
      <c r="Z26" s="49"/>
      <c r="AA26" s="49"/>
      <c r="AB26" s="50" t="s">
        <v>219</v>
      </c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51"/>
      <c r="AQ26" s="119"/>
    </row>
    <row r="27" spans="2:43" ht="16.5" customHeight="1">
      <c r="B27" s="277"/>
      <c r="C27" s="279"/>
      <c r="D27" s="232"/>
      <c r="E27" s="232"/>
      <c r="F27" s="232"/>
      <c r="G27" s="281"/>
      <c r="H27" s="52" t="s">
        <v>203</v>
      </c>
      <c r="I27" s="48"/>
      <c r="J27" s="49"/>
      <c r="K27" s="49"/>
      <c r="L27" s="49"/>
      <c r="M27" s="50" t="s">
        <v>200</v>
      </c>
      <c r="N27" s="49"/>
      <c r="O27" s="49"/>
      <c r="P27" s="49"/>
      <c r="Q27" s="49"/>
      <c r="R27" s="49"/>
      <c r="S27" s="49"/>
      <c r="T27" s="49"/>
      <c r="U27" s="50" t="s">
        <v>201</v>
      </c>
      <c r="V27" s="49"/>
      <c r="W27" s="49"/>
      <c r="X27" s="49"/>
      <c r="Y27" s="49"/>
      <c r="Z27" s="49"/>
      <c r="AA27" s="49"/>
      <c r="AB27" s="50" t="s">
        <v>219</v>
      </c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51"/>
      <c r="AQ27" s="119"/>
    </row>
    <row r="28" spans="2:43" ht="16.5" customHeight="1">
      <c r="B28" s="277"/>
      <c r="C28" s="279"/>
      <c r="D28" s="232"/>
      <c r="E28" s="232"/>
      <c r="F28" s="232"/>
      <c r="G28" s="281"/>
      <c r="H28" s="52" t="s">
        <v>228</v>
      </c>
      <c r="I28" s="55"/>
      <c r="J28" s="56"/>
      <c r="K28" s="56"/>
      <c r="L28" s="56"/>
      <c r="M28" s="50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8"/>
      <c r="AQ28" s="121"/>
    </row>
    <row r="29" spans="2:43" ht="16.5" customHeight="1">
      <c r="B29" s="277"/>
      <c r="C29" s="279"/>
      <c r="D29" s="232"/>
      <c r="E29" s="232"/>
      <c r="F29" s="232"/>
      <c r="G29" s="281"/>
      <c r="H29" s="53" t="s">
        <v>214</v>
      </c>
      <c r="I29" s="55"/>
      <c r="J29" s="56"/>
      <c r="K29" s="54" t="s">
        <v>200</v>
      </c>
      <c r="L29" s="49"/>
      <c r="M29" s="56"/>
      <c r="N29" s="56"/>
      <c r="O29" s="56"/>
      <c r="P29" s="56"/>
      <c r="Q29" s="56"/>
      <c r="R29" s="56"/>
      <c r="S29" s="54" t="s">
        <v>201</v>
      </c>
      <c r="T29" s="56"/>
      <c r="U29" s="56"/>
      <c r="V29" s="54" t="s">
        <v>215</v>
      </c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8"/>
      <c r="AQ29" s="121"/>
    </row>
    <row r="30" spans="2:43" ht="16.5" customHeight="1">
      <c r="B30" s="277"/>
      <c r="C30" s="279"/>
      <c r="D30" s="232"/>
      <c r="E30" s="232"/>
      <c r="F30" s="232"/>
      <c r="G30" s="281"/>
      <c r="H30" s="53" t="s">
        <v>229</v>
      </c>
      <c r="I30" s="48"/>
      <c r="J30" s="49"/>
      <c r="K30" s="49"/>
      <c r="L30" s="49"/>
      <c r="M30" s="49"/>
      <c r="N30" s="54" t="s">
        <v>230</v>
      </c>
      <c r="O30" s="49"/>
      <c r="P30" s="49"/>
      <c r="Q30" s="54" t="s">
        <v>231</v>
      </c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51"/>
      <c r="AQ30" s="119"/>
    </row>
    <row r="31" spans="2:43" ht="16.5" customHeight="1">
      <c r="B31" s="277"/>
      <c r="C31" s="279"/>
      <c r="D31" s="232"/>
      <c r="E31" s="232"/>
      <c r="F31" s="232"/>
      <c r="G31" s="281"/>
      <c r="H31" s="53" t="s">
        <v>217</v>
      </c>
      <c r="I31" s="48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54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51"/>
      <c r="AQ31" s="119"/>
    </row>
    <row r="32" spans="2:43" ht="16.5" customHeight="1">
      <c r="B32" s="277"/>
      <c r="C32" s="279"/>
      <c r="D32" s="232"/>
      <c r="E32" s="232"/>
      <c r="F32" s="232"/>
      <c r="G32" s="281"/>
      <c r="H32" s="59" t="s">
        <v>218</v>
      </c>
      <c r="I32" s="48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60" t="s">
        <v>200</v>
      </c>
      <c r="W32" s="49"/>
      <c r="X32" s="49"/>
      <c r="Y32" s="60" t="s">
        <v>201</v>
      </c>
      <c r="Z32" s="49"/>
      <c r="AA32" s="49"/>
      <c r="AB32" s="60" t="s">
        <v>219</v>
      </c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51"/>
      <c r="AQ32" s="119"/>
    </row>
    <row r="33" spans="2:43" ht="16.5" customHeight="1">
      <c r="B33" s="277"/>
      <c r="C33" s="279"/>
      <c r="D33" s="232"/>
      <c r="E33" s="232"/>
      <c r="F33" s="232"/>
      <c r="G33" s="281"/>
      <c r="H33" s="59" t="s">
        <v>220</v>
      </c>
      <c r="I33" s="48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60" t="s">
        <v>221</v>
      </c>
      <c r="AE33" s="49"/>
      <c r="AF33" s="49"/>
      <c r="AG33" s="60" t="s">
        <v>222</v>
      </c>
      <c r="AH33" s="49"/>
      <c r="AI33" s="49"/>
      <c r="AJ33" s="49"/>
      <c r="AK33" s="49"/>
      <c r="AL33" s="49"/>
      <c r="AM33" s="49"/>
      <c r="AN33" s="49"/>
      <c r="AO33" s="49"/>
      <c r="AP33" s="51"/>
      <c r="AQ33" s="119"/>
    </row>
    <row r="34" spans="2:43" ht="16.5" customHeight="1">
      <c r="B34" s="277"/>
      <c r="C34" s="279"/>
      <c r="D34" s="232"/>
      <c r="E34" s="232"/>
      <c r="F34" s="232"/>
      <c r="G34" s="281"/>
      <c r="H34" s="47" t="s">
        <v>223</v>
      </c>
      <c r="I34" s="48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50" t="s">
        <v>200</v>
      </c>
      <c r="X34" s="49"/>
      <c r="Y34" s="49"/>
      <c r="Z34" s="49"/>
      <c r="AA34" s="49"/>
      <c r="AB34" s="49"/>
      <c r="AC34" s="49"/>
      <c r="AD34" s="50" t="s">
        <v>201</v>
      </c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51"/>
      <c r="AQ34" s="119"/>
    </row>
    <row r="35" spans="2:43" ht="16.5" customHeight="1">
      <c r="B35" s="277"/>
      <c r="C35" s="279"/>
      <c r="D35" s="232"/>
      <c r="E35" s="232"/>
      <c r="F35" s="232"/>
      <c r="G35" s="281"/>
      <c r="H35" s="47" t="s">
        <v>224</v>
      </c>
      <c r="I35" s="48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0" t="s">
        <v>200</v>
      </c>
      <c r="X35" s="49"/>
      <c r="Y35" s="49"/>
      <c r="Z35" s="49"/>
      <c r="AA35" s="49"/>
      <c r="AB35" s="49"/>
      <c r="AC35" s="49"/>
      <c r="AD35" s="50" t="s">
        <v>201</v>
      </c>
      <c r="AE35" s="49"/>
      <c r="AF35" s="49"/>
      <c r="AG35" s="50" t="s">
        <v>219</v>
      </c>
      <c r="AH35" s="49"/>
      <c r="AI35" s="49"/>
      <c r="AJ35" s="49"/>
      <c r="AK35" s="49"/>
      <c r="AL35" s="49"/>
      <c r="AM35" s="49"/>
      <c r="AN35" s="49"/>
      <c r="AO35" s="49"/>
      <c r="AP35" s="51"/>
      <c r="AQ35" s="119"/>
    </row>
    <row r="36" spans="2:43" ht="16.5" customHeight="1">
      <c r="B36" s="278"/>
      <c r="C36" s="264"/>
      <c r="D36" s="233"/>
      <c r="E36" s="233"/>
      <c r="F36" s="233"/>
      <c r="G36" s="282"/>
      <c r="H36" s="53" t="s">
        <v>208</v>
      </c>
      <c r="I36" s="48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54"/>
      <c r="AL36" s="49"/>
      <c r="AM36" s="49"/>
      <c r="AN36" s="49"/>
      <c r="AO36" s="49"/>
      <c r="AP36" s="51"/>
      <c r="AQ36" s="119"/>
    </row>
    <row r="37" spans="2:43" ht="16.5" customHeight="1">
      <c r="B37" s="261" t="s">
        <v>232</v>
      </c>
      <c r="C37" s="263" t="s">
        <v>233</v>
      </c>
      <c r="D37" s="231">
        <v>50</v>
      </c>
      <c r="E37" s="231">
        <v>44.253009836598217</v>
      </c>
      <c r="F37" s="231">
        <v>38.720099999999995</v>
      </c>
      <c r="G37" s="273" t="s">
        <v>234</v>
      </c>
      <c r="H37" s="59" t="s">
        <v>235</v>
      </c>
      <c r="I37" s="55"/>
      <c r="J37" s="56"/>
      <c r="K37" s="56"/>
      <c r="L37" s="56"/>
      <c r="M37" s="56"/>
      <c r="N37" s="56"/>
      <c r="O37" s="56"/>
      <c r="P37" s="56"/>
      <c r="Q37" s="56"/>
      <c r="R37" s="60" t="s">
        <v>236</v>
      </c>
      <c r="S37" s="60"/>
      <c r="T37" s="60"/>
      <c r="U37" s="60"/>
      <c r="V37" s="60" t="s">
        <v>237</v>
      </c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8"/>
      <c r="AQ37" s="121"/>
    </row>
    <row r="38" spans="2:43" ht="16.5" customHeight="1">
      <c r="B38" s="277"/>
      <c r="C38" s="279"/>
      <c r="D38" s="232"/>
      <c r="E38" s="232"/>
      <c r="F38" s="232"/>
      <c r="G38" s="274"/>
      <c r="H38" s="59" t="s">
        <v>238</v>
      </c>
      <c r="I38" s="55"/>
      <c r="J38" s="56"/>
      <c r="K38" s="56"/>
      <c r="L38" s="56"/>
      <c r="M38" s="56"/>
      <c r="N38" s="56"/>
      <c r="O38" s="56"/>
      <c r="P38" s="56"/>
      <c r="Q38" s="56"/>
      <c r="R38" s="60" t="s">
        <v>239</v>
      </c>
      <c r="S38" s="60"/>
      <c r="T38" s="60"/>
      <c r="U38" s="60"/>
      <c r="V38" s="60" t="s">
        <v>237</v>
      </c>
      <c r="W38" s="56"/>
      <c r="X38" s="56"/>
      <c r="Y38" s="56"/>
      <c r="Z38" s="56"/>
      <c r="AA38" s="56"/>
      <c r="AB38" s="60" t="s">
        <v>240</v>
      </c>
      <c r="AC38" s="60"/>
      <c r="AD38" s="60"/>
      <c r="AE38" s="60"/>
      <c r="AF38" s="60" t="s">
        <v>237</v>
      </c>
      <c r="AG38" s="56"/>
      <c r="AH38" s="56"/>
      <c r="AI38" s="56"/>
      <c r="AJ38" s="56"/>
      <c r="AK38" s="56"/>
      <c r="AL38" s="56"/>
      <c r="AM38" s="56"/>
      <c r="AN38" s="56"/>
      <c r="AO38" s="56"/>
      <c r="AP38" s="58"/>
      <c r="AQ38" s="121"/>
    </row>
    <row r="39" spans="2:43" ht="16.5" customHeight="1">
      <c r="B39" s="277"/>
      <c r="C39" s="279"/>
      <c r="D39" s="232"/>
      <c r="E39" s="232"/>
      <c r="F39" s="232"/>
      <c r="G39" s="274"/>
      <c r="H39" s="47" t="s">
        <v>241</v>
      </c>
      <c r="I39" s="55"/>
      <c r="J39" s="56"/>
      <c r="K39" s="56"/>
      <c r="L39" s="56"/>
      <c r="M39" s="56"/>
      <c r="N39" s="56"/>
      <c r="O39" s="56"/>
      <c r="P39" s="56"/>
      <c r="Q39" s="56"/>
      <c r="R39" s="50" t="s">
        <v>236</v>
      </c>
      <c r="S39" s="50"/>
      <c r="T39" s="50"/>
      <c r="U39" s="50"/>
      <c r="V39" s="50" t="s">
        <v>237</v>
      </c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8"/>
      <c r="AQ39" s="121"/>
    </row>
    <row r="40" spans="2:43" ht="16.5" customHeight="1">
      <c r="B40" s="277"/>
      <c r="C40" s="279"/>
      <c r="D40" s="232"/>
      <c r="E40" s="232"/>
      <c r="F40" s="232"/>
      <c r="G40" s="274"/>
      <c r="H40" s="47" t="s">
        <v>242</v>
      </c>
      <c r="I40" s="5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0"/>
      <c r="X40" s="50"/>
      <c r="Y40" s="50"/>
      <c r="Z40" s="50"/>
      <c r="AA40" s="50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8"/>
      <c r="AQ40" s="121"/>
    </row>
    <row r="41" spans="2:43" ht="16.5" customHeight="1">
      <c r="B41" s="278"/>
      <c r="C41" s="264"/>
      <c r="D41" s="233"/>
      <c r="E41" s="233"/>
      <c r="F41" s="233"/>
      <c r="G41" s="275"/>
      <c r="H41" s="53" t="s">
        <v>243</v>
      </c>
      <c r="I41" s="55"/>
      <c r="J41" s="56"/>
      <c r="K41" s="56"/>
      <c r="L41" s="56"/>
      <c r="M41" s="56"/>
      <c r="N41" s="56"/>
      <c r="O41" s="56"/>
      <c r="P41" s="56"/>
      <c r="Q41" s="54" t="s">
        <v>244</v>
      </c>
      <c r="R41" s="56"/>
      <c r="S41" s="56"/>
      <c r="T41" s="56"/>
      <c r="U41" s="56"/>
      <c r="V41" s="54" t="s">
        <v>245</v>
      </c>
      <c r="W41" s="56"/>
      <c r="X41" s="54" t="s">
        <v>246</v>
      </c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8"/>
      <c r="AQ41" s="121"/>
    </row>
    <row r="42" spans="2:43" ht="16.5" customHeight="1">
      <c r="B42" s="261" t="s">
        <v>247</v>
      </c>
      <c r="C42" s="263" t="s">
        <v>248</v>
      </c>
      <c r="D42" s="231">
        <v>50</v>
      </c>
      <c r="E42" s="231">
        <v>47.824099646165728</v>
      </c>
      <c r="F42" s="231">
        <v>41.844699999999996</v>
      </c>
      <c r="G42" s="259" t="s">
        <v>249</v>
      </c>
      <c r="H42" s="59" t="s">
        <v>238</v>
      </c>
      <c r="I42" s="48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60" t="s">
        <v>239</v>
      </c>
      <c r="W42" s="60"/>
      <c r="X42" s="60"/>
      <c r="Y42" s="60"/>
      <c r="Z42" s="60" t="s">
        <v>237</v>
      </c>
      <c r="AA42" s="49"/>
      <c r="AB42" s="60" t="s">
        <v>240</v>
      </c>
      <c r="AC42" s="60"/>
      <c r="AD42" s="60"/>
      <c r="AE42" s="60"/>
      <c r="AF42" s="60" t="s">
        <v>237</v>
      </c>
      <c r="AG42" s="49"/>
      <c r="AH42" s="49"/>
      <c r="AI42" s="49"/>
      <c r="AJ42" s="49"/>
      <c r="AK42" s="49"/>
      <c r="AL42" s="49"/>
      <c r="AM42" s="49"/>
      <c r="AN42" s="49"/>
      <c r="AO42" s="49"/>
      <c r="AP42" s="51"/>
      <c r="AQ42" s="119"/>
    </row>
    <row r="43" spans="2:43" ht="16.5" customHeight="1">
      <c r="B43" s="262"/>
      <c r="C43" s="264"/>
      <c r="D43" s="233"/>
      <c r="E43" s="233"/>
      <c r="F43" s="233"/>
      <c r="G43" s="259"/>
      <c r="H43" s="47" t="s">
        <v>250</v>
      </c>
      <c r="I43" s="48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50" t="s">
        <v>236</v>
      </c>
      <c r="X43" s="50"/>
      <c r="Y43" s="61" t="s">
        <v>251</v>
      </c>
      <c r="Z43" s="49"/>
      <c r="AA43" s="49"/>
      <c r="AB43" s="50" t="s">
        <v>252</v>
      </c>
      <c r="AC43" s="50"/>
      <c r="AD43" s="50" t="s">
        <v>253</v>
      </c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51"/>
      <c r="AQ43" s="119"/>
    </row>
    <row r="44" spans="2:43" ht="16.5" customHeight="1">
      <c r="B44" s="261" t="s">
        <v>247</v>
      </c>
      <c r="C44" s="263" t="s">
        <v>254</v>
      </c>
      <c r="D44" s="231">
        <v>40</v>
      </c>
      <c r="E44" s="231">
        <v>40</v>
      </c>
      <c r="F44" s="231" t="s">
        <v>255</v>
      </c>
      <c r="G44" s="259" t="s">
        <v>256</v>
      </c>
      <c r="H44" s="59" t="s">
        <v>257</v>
      </c>
      <c r="I44" s="48"/>
      <c r="J44" s="49"/>
      <c r="K44" s="49"/>
      <c r="L44" s="49"/>
      <c r="M44" s="49"/>
      <c r="N44" s="49"/>
      <c r="O44" s="49"/>
      <c r="P44" s="49"/>
      <c r="Q44" s="49"/>
      <c r="R44" s="60" t="s">
        <v>239</v>
      </c>
      <c r="S44" s="60"/>
      <c r="T44" s="60"/>
      <c r="U44" s="60"/>
      <c r="V44" s="60" t="s">
        <v>237</v>
      </c>
      <c r="W44" s="56"/>
      <c r="X44" s="56"/>
      <c r="Y44" s="56"/>
      <c r="Z44" s="56"/>
      <c r="AA44" s="56"/>
      <c r="AB44" s="60" t="s">
        <v>240</v>
      </c>
      <c r="AC44" s="60"/>
      <c r="AD44" s="60"/>
      <c r="AE44" s="60"/>
      <c r="AF44" s="60" t="s">
        <v>237</v>
      </c>
      <c r="AG44" s="56"/>
      <c r="AH44" s="49"/>
      <c r="AI44" s="49"/>
      <c r="AJ44" s="49"/>
      <c r="AK44" s="49"/>
      <c r="AL44" s="49"/>
      <c r="AM44" s="49"/>
      <c r="AN44" s="49"/>
      <c r="AO44" s="49"/>
      <c r="AP44" s="51"/>
      <c r="AQ44" s="119"/>
    </row>
    <row r="45" spans="2:43" ht="16.5" customHeight="1">
      <c r="B45" s="262"/>
      <c r="C45" s="264"/>
      <c r="D45" s="233"/>
      <c r="E45" s="233"/>
      <c r="F45" s="233"/>
      <c r="G45" s="259"/>
      <c r="H45" s="47" t="s">
        <v>250</v>
      </c>
      <c r="I45" s="48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50" t="s">
        <v>236</v>
      </c>
      <c r="X45" s="50"/>
      <c r="Y45" s="61" t="s">
        <v>258</v>
      </c>
      <c r="Z45" s="49"/>
      <c r="AA45" s="49"/>
      <c r="AB45" s="50" t="s">
        <v>252</v>
      </c>
      <c r="AC45" s="50"/>
      <c r="AD45" s="50" t="s">
        <v>253</v>
      </c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51"/>
      <c r="AQ45" s="119"/>
    </row>
    <row r="46" spans="2:43" ht="16.5" customHeight="1">
      <c r="B46" s="261" t="s">
        <v>247</v>
      </c>
      <c r="C46" s="263" t="s">
        <v>259</v>
      </c>
      <c r="D46" s="231">
        <v>50</v>
      </c>
      <c r="E46" s="231">
        <v>50</v>
      </c>
      <c r="F46" s="231" t="s">
        <v>255</v>
      </c>
      <c r="G46" s="259" t="s">
        <v>256</v>
      </c>
      <c r="H46" s="59" t="s">
        <v>257</v>
      </c>
      <c r="I46" s="48"/>
      <c r="J46" s="49"/>
      <c r="K46" s="49"/>
      <c r="L46" s="49"/>
      <c r="M46" s="49"/>
      <c r="N46" s="49"/>
      <c r="O46" s="49"/>
      <c r="P46" s="49"/>
      <c r="Q46" s="49"/>
      <c r="R46" s="51"/>
      <c r="S46" s="51"/>
      <c r="T46" s="51"/>
      <c r="U46" s="51"/>
      <c r="V46" s="51"/>
      <c r="W46" s="51"/>
      <c r="X46" s="51"/>
      <c r="Y46" s="60" t="s">
        <v>239</v>
      </c>
      <c r="Z46" s="60"/>
      <c r="AA46" s="60"/>
      <c r="AB46" s="60"/>
      <c r="AC46" s="60" t="s">
        <v>237</v>
      </c>
      <c r="AD46" s="56"/>
      <c r="AE46" s="56"/>
      <c r="AF46" s="56"/>
      <c r="AG46" s="56"/>
      <c r="AH46" s="56"/>
      <c r="AI46" s="60" t="s">
        <v>240</v>
      </c>
      <c r="AJ46" s="60"/>
      <c r="AK46" s="60"/>
      <c r="AL46" s="60"/>
      <c r="AM46" s="60" t="s">
        <v>237</v>
      </c>
      <c r="AN46" s="49"/>
      <c r="AO46" s="49"/>
      <c r="AP46" s="51"/>
      <c r="AQ46" s="119"/>
    </row>
    <row r="47" spans="2:43" ht="16.5" customHeight="1">
      <c r="B47" s="262"/>
      <c r="C47" s="264"/>
      <c r="D47" s="233"/>
      <c r="E47" s="233"/>
      <c r="F47" s="233"/>
      <c r="G47" s="259"/>
      <c r="H47" s="47" t="s">
        <v>250</v>
      </c>
      <c r="I47" s="48"/>
      <c r="J47" s="49"/>
      <c r="K47" s="49"/>
      <c r="L47" s="49"/>
      <c r="M47" s="49"/>
      <c r="N47" s="49"/>
      <c r="O47" s="49"/>
      <c r="P47" s="49"/>
      <c r="Q47" s="49"/>
      <c r="R47" s="51"/>
      <c r="S47" s="51"/>
      <c r="T47" s="51"/>
      <c r="U47" s="51"/>
      <c r="V47" s="51"/>
      <c r="W47" s="51"/>
      <c r="X47" s="51"/>
      <c r="Y47" s="49"/>
      <c r="Z47" s="49"/>
      <c r="AA47" s="49"/>
      <c r="AB47" s="49"/>
      <c r="AC47" s="49"/>
      <c r="AD47" s="50" t="s">
        <v>236</v>
      </c>
      <c r="AE47" s="50"/>
      <c r="AF47" s="61" t="s">
        <v>260</v>
      </c>
      <c r="AG47" s="49"/>
      <c r="AH47" s="49"/>
      <c r="AI47" s="50" t="s">
        <v>252</v>
      </c>
      <c r="AJ47" s="50"/>
      <c r="AK47" s="50" t="s">
        <v>253</v>
      </c>
      <c r="AL47" s="49"/>
      <c r="AM47" s="49"/>
      <c r="AN47" s="49"/>
      <c r="AO47" s="49"/>
      <c r="AP47" s="51"/>
      <c r="AQ47" s="119"/>
    </row>
    <row r="48" spans="2:43" ht="16.5" customHeight="1">
      <c r="B48" s="261" t="s">
        <v>247</v>
      </c>
      <c r="C48" s="263" t="s">
        <v>261</v>
      </c>
      <c r="D48" s="231">
        <v>30</v>
      </c>
      <c r="E48" s="231">
        <v>30</v>
      </c>
      <c r="F48" s="231" t="s">
        <v>255</v>
      </c>
      <c r="G48" s="259" t="s">
        <v>256</v>
      </c>
      <c r="H48" s="59" t="s">
        <v>257</v>
      </c>
      <c r="I48" s="48"/>
      <c r="J48" s="49"/>
      <c r="K48" s="49"/>
      <c r="L48" s="49"/>
      <c r="M48" s="49"/>
      <c r="N48" s="49"/>
      <c r="O48" s="49"/>
      <c r="P48" s="49"/>
      <c r="Q48" s="49"/>
      <c r="R48" s="60" t="s">
        <v>239</v>
      </c>
      <c r="S48" s="60"/>
      <c r="T48" s="60"/>
      <c r="U48" s="60"/>
      <c r="V48" s="60" t="s">
        <v>237</v>
      </c>
      <c r="W48" s="56"/>
      <c r="X48" s="56"/>
      <c r="Y48" s="56"/>
      <c r="Z48" s="56"/>
      <c r="AA48" s="56"/>
      <c r="AB48" s="60" t="s">
        <v>240</v>
      </c>
      <c r="AC48" s="60"/>
      <c r="AD48" s="60"/>
      <c r="AE48" s="60"/>
      <c r="AF48" s="60" t="s">
        <v>237</v>
      </c>
      <c r="AG48" s="56"/>
      <c r="AH48" s="49"/>
      <c r="AI48" s="49"/>
      <c r="AJ48" s="49"/>
      <c r="AK48" s="49"/>
      <c r="AL48" s="49"/>
      <c r="AM48" s="49"/>
      <c r="AN48" s="49"/>
      <c r="AO48" s="49"/>
      <c r="AP48" s="51"/>
      <c r="AQ48" s="119"/>
    </row>
    <row r="49" spans="2:44" ht="16.5" customHeight="1">
      <c r="B49" s="262"/>
      <c r="C49" s="264"/>
      <c r="D49" s="233"/>
      <c r="E49" s="233"/>
      <c r="F49" s="233"/>
      <c r="G49" s="259"/>
      <c r="H49" s="47" t="s">
        <v>250</v>
      </c>
      <c r="I49" s="48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50" t="s">
        <v>236</v>
      </c>
      <c r="X49" s="50"/>
      <c r="Y49" s="61" t="s">
        <v>262</v>
      </c>
      <c r="Z49" s="49"/>
      <c r="AA49" s="49"/>
      <c r="AB49" s="50" t="s">
        <v>252</v>
      </c>
      <c r="AC49" s="50"/>
      <c r="AD49" s="50" t="s">
        <v>253</v>
      </c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51"/>
      <c r="AQ49" s="119"/>
    </row>
    <row r="50" spans="2:44" ht="16.5" customHeight="1">
      <c r="B50" s="261" t="s">
        <v>263</v>
      </c>
      <c r="C50" s="263" t="s">
        <v>264</v>
      </c>
      <c r="D50" s="265" t="s">
        <v>265</v>
      </c>
      <c r="E50" s="265" t="s">
        <v>266</v>
      </c>
      <c r="F50" s="231"/>
      <c r="G50" s="259" t="s">
        <v>267</v>
      </c>
      <c r="H50" s="53" t="s">
        <v>268</v>
      </c>
      <c r="I50" s="55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8"/>
      <c r="AQ50" s="121"/>
      <c r="AR50" s="62"/>
    </row>
    <row r="51" spans="2:44" ht="16.5" customHeight="1">
      <c r="B51" s="262"/>
      <c r="C51" s="264"/>
      <c r="D51" s="266"/>
      <c r="E51" s="266"/>
      <c r="F51" s="233"/>
      <c r="G51" s="259"/>
      <c r="H51" s="53" t="s">
        <v>269</v>
      </c>
      <c r="I51" s="55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63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8"/>
      <c r="AQ51" s="121"/>
      <c r="AR51" s="62"/>
    </row>
    <row r="52" spans="2:44" ht="16.5" customHeight="1">
      <c r="B52" s="261" t="s">
        <v>263</v>
      </c>
      <c r="C52" s="263" t="s">
        <v>270</v>
      </c>
      <c r="D52" s="269" t="s">
        <v>271</v>
      </c>
      <c r="E52" s="271" t="s">
        <v>272</v>
      </c>
      <c r="F52" s="231"/>
      <c r="G52" s="259" t="s">
        <v>267</v>
      </c>
      <c r="H52" s="53" t="s">
        <v>268</v>
      </c>
      <c r="I52" s="55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8"/>
      <c r="AQ52" s="121"/>
      <c r="AR52" s="62"/>
    </row>
    <row r="53" spans="2:44" ht="16.5" customHeight="1" thickBot="1">
      <c r="B53" s="267"/>
      <c r="C53" s="268"/>
      <c r="D53" s="270"/>
      <c r="E53" s="272"/>
      <c r="F53" s="252"/>
      <c r="G53" s="260"/>
      <c r="H53" s="122" t="s">
        <v>269</v>
      </c>
      <c r="I53" s="123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5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6"/>
      <c r="AQ53" s="127"/>
      <c r="AR53" s="62"/>
    </row>
  </sheetData>
  <mergeCells count="75">
    <mergeCell ref="G2:G4"/>
    <mergeCell ref="B2:B4"/>
    <mergeCell ref="C2:C4"/>
    <mergeCell ref="D2:D4"/>
    <mergeCell ref="E2:E4"/>
    <mergeCell ref="F2:F4"/>
    <mergeCell ref="H2:H4"/>
    <mergeCell ref="I2:J2"/>
    <mergeCell ref="K2:AO2"/>
    <mergeCell ref="AP2:AQ2"/>
    <mergeCell ref="I3:O3"/>
    <mergeCell ref="P3:V3"/>
    <mergeCell ref="W3:AC3"/>
    <mergeCell ref="AD3:AJ3"/>
    <mergeCell ref="AK3:AQ3"/>
    <mergeCell ref="G12:G23"/>
    <mergeCell ref="B5:B11"/>
    <mergeCell ref="C5:C11"/>
    <mergeCell ref="D5:D11"/>
    <mergeCell ref="E5:E11"/>
    <mergeCell ref="F5:F11"/>
    <mergeCell ref="G5:G11"/>
    <mergeCell ref="B12:B23"/>
    <mergeCell ref="C12:C23"/>
    <mergeCell ref="D12:D23"/>
    <mergeCell ref="E12:E23"/>
    <mergeCell ref="F12:F23"/>
    <mergeCell ref="G37:G41"/>
    <mergeCell ref="B24:B36"/>
    <mergeCell ref="C24:C36"/>
    <mergeCell ref="D24:D36"/>
    <mergeCell ref="E24:E36"/>
    <mergeCell ref="F24:F36"/>
    <mergeCell ref="G24:G36"/>
    <mergeCell ref="B37:B41"/>
    <mergeCell ref="C37:C41"/>
    <mergeCell ref="D37:D41"/>
    <mergeCell ref="E37:E41"/>
    <mergeCell ref="F37:F41"/>
    <mergeCell ref="G44:G45"/>
    <mergeCell ref="B42:B43"/>
    <mergeCell ref="C42:C43"/>
    <mergeCell ref="D42:D43"/>
    <mergeCell ref="E42:E43"/>
    <mergeCell ref="F42:F43"/>
    <mergeCell ref="G42:G43"/>
    <mergeCell ref="B44:B45"/>
    <mergeCell ref="C44:C45"/>
    <mergeCell ref="D44:D45"/>
    <mergeCell ref="E44:E45"/>
    <mergeCell ref="F44:F45"/>
    <mergeCell ref="G48:G49"/>
    <mergeCell ref="B46:B47"/>
    <mergeCell ref="C46:C47"/>
    <mergeCell ref="D46:D47"/>
    <mergeCell ref="E46:E47"/>
    <mergeCell ref="F46:F47"/>
    <mergeCell ref="G46:G47"/>
    <mergeCell ref="B48:B49"/>
    <mergeCell ref="C48:C49"/>
    <mergeCell ref="D48:D49"/>
    <mergeCell ref="E48:E49"/>
    <mergeCell ref="F48:F49"/>
    <mergeCell ref="G52:G53"/>
    <mergeCell ref="B50:B51"/>
    <mergeCell ref="C50:C51"/>
    <mergeCell ref="D50:D51"/>
    <mergeCell ref="E50:E51"/>
    <mergeCell ref="F50:F51"/>
    <mergeCell ref="G50:G51"/>
    <mergeCell ref="B52:B53"/>
    <mergeCell ref="C52:C53"/>
    <mergeCell ref="D52:D53"/>
    <mergeCell ref="E52:E53"/>
    <mergeCell ref="F52:F53"/>
  </mergeCells>
  <phoneticPr fontId="2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5CC87-C145-4DD6-A609-304752CE3449}">
  <sheetPr>
    <tabColor theme="5" tint="0.39997558519241921"/>
  </sheetPr>
  <dimension ref="B1:AN52"/>
  <sheetViews>
    <sheetView showGridLines="0" zoomScale="70" zoomScaleNormal="70" workbookViewId="0">
      <selection activeCell="G4" sqref="G4:G10"/>
    </sheetView>
  </sheetViews>
  <sheetFormatPr defaultRowHeight="17.399999999999999"/>
  <cols>
    <col min="1" max="1" width="1.69921875" customWidth="1"/>
    <col min="2" max="2" width="10.8984375" style="64" customWidth="1"/>
    <col min="3" max="3" width="9.59765625" bestFit="1" customWidth="1"/>
    <col min="4" max="4" width="9.19921875" customWidth="1"/>
    <col min="5" max="6" width="9.09765625" bestFit="1" customWidth="1"/>
    <col min="7" max="7" width="52.69921875" bestFit="1" customWidth="1"/>
    <col min="8" max="8" width="38.59765625" customWidth="1"/>
    <col min="9" max="39" width="8.796875" style="64"/>
  </cols>
  <sheetData>
    <row r="1" spans="2:39" ht="18" thickBot="1"/>
    <row r="2" spans="2:39" ht="31.8" customHeight="1">
      <c r="B2" s="290" t="s">
        <v>147</v>
      </c>
      <c r="C2" s="286" t="s">
        <v>373</v>
      </c>
      <c r="D2" s="286" t="s">
        <v>372</v>
      </c>
      <c r="E2" s="286" t="s">
        <v>374</v>
      </c>
      <c r="F2" s="286" t="s">
        <v>375</v>
      </c>
      <c r="G2" s="286" t="s">
        <v>152</v>
      </c>
      <c r="H2" s="284" t="s">
        <v>153</v>
      </c>
      <c r="I2" s="284" t="s">
        <v>407</v>
      </c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3"/>
    </row>
    <row r="3" spans="2:39" ht="31.8" customHeight="1">
      <c r="B3" s="291"/>
      <c r="C3" s="288"/>
      <c r="D3" s="288"/>
      <c r="E3" s="288"/>
      <c r="F3" s="288"/>
      <c r="G3" s="288"/>
      <c r="H3" s="285"/>
      <c r="I3" s="46" t="s">
        <v>376</v>
      </c>
      <c r="J3" s="46" t="s">
        <v>377</v>
      </c>
      <c r="K3" s="46" t="s">
        <v>378</v>
      </c>
      <c r="L3" s="46" t="s">
        <v>379</v>
      </c>
      <c r="M3" s="46" t="s">
        <v>380</v>
      </c>
      <c r="N3" s="46" t="s">
        <v>381</v>
      </c>
      <c r="O3" s="46" t="s">
        <v>382</v>
      </c>
      <c r="P3" s="46" t="s">
        <v>383</v>
      </c>
      <c r="Q3" s="46" t="s">
        <v>384</v>
      </c>
      <c r="R3" s="46" t="s">
        <v>385</v>
      </c>
      <c r="S3" s="46" t="s">
        <v>386</v>
      </c>
      <c r="T3" s="46" t="s">
        <v>387</v>
      </c>
      <c r="U3" s="46" t="s">
        <v>388</v>
      </c>
      <c r="V3" s="46" t="s">
        <v>389</v>
      </c>
      <c r="W3" s="46" t="s">
        <v>390</v>
      </c>
      <c r="X3" s="46" t="s">
        <v>391</v>
      </c>
      <c r="Y3" s="46" t="s">
        <v>392</v>
      </c>
      <c r="Z3" s="46" t="s">
        <v>393</v>
      </c>
      <c r="AA3" s="46" t="s">
        <v>394</v>
      </c>
      <c r="AB3" s="46" t="s">
        <v>395</v>
      </c>
      <c r="AC3" s="46" t="s">
        <v>396</v>
      </c>
      <c r="AD3" s="46" t="s">
        <v>397</v>
      </c>
      <c r="AE3" s="46" t="s">
        <v>398</v>
      </c>
      <c r="AF3" s="46" t="s">
        <v>399</v>
      </c>
      <c r="AG3" s="46" t="s">
        <v>400</v>
      </c>
      <c r="AH3" s="46" t="s">
        <v>401</v>
      </c>
      <c r="AI3" s="46" t="s">
        <v>402</v>
      </c>
      <c r="AJ3" s="46" t="s">
        <v>403</v>
      </c>
      <c r="AK3" s="46" t="s">
        <v>404</v>
      </c>
      <c r="AL3" s="46" t="s">
        <v>405</v>
      </c>
      <c r="AM3" s="118" t="s">
        <v>406</v>
      </c>
    </row>
    <row r="4" spans="2:39" ht="16.5" customHeight="1">
      <c r="B4" s="261"/>
      <c r="C4" s="263"/>
      <c r="D4" s="231"/>
      <c r="E4" s="231"/>
      <c r="F4" s="231"/>
      <c r="G4" s="273"/>
      <c r="H4" s="51"/>
      <c r="I4" s="48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128"/>
    </row>
    <row r="5" spans="2:39" ht="16.5" customHeight="1">
      <c r="B5" s="283"/>
      <c r="C5" s="279"/>
      <c r="D5" s="232"/>
      <c r="E5" s="232"/>
      <c r="F5" s="232"/>
      <c r="G5" s="274"/>
      <c r="H5" s="115"/>
      <c r="I5" s="48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128"/>
    </row>
    <row r="6" spans="2:39" ht="16.5" customHeight="1">
      <c r="B6" s="283"/>
      <c r="C6" s="279"/>
      <c r="D6" s="232"/>
      <c r="E6" s="232"/>
      <c r="F6" s="232"/>
      <c r="G6" s="274"/>
      <c r="H6" s="115"/>
      <c r="I6" s="48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128"/>
    </row>
    <row r="7" spans="2:39" ht="16.5" customHeight="1">
      <c r="B7" s="283"/>
      <c r="C7" s="279"/>
      <c r="D7" s="232"/>
      <c r="E7" s="232"/>
      <c r="F7" s="232"/>
      <c r="G7" s="274"/>
      <c r="H7" s="115"/>
      <c r="I7" s="48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128"/>
    </row>
    <row r="8" spans="2:39" ht="16.5" customHeight="1">
      <c r="B8" s="283"/>
      <c r="C8" s="279"/>
      <c r="D8" s="232"/>
      <c r="E8" s="232"/>
      <c r="F8" s="232"/>
      <c r="G8" s="274"/>
      <c r="H8" s="51"/>
      <c r="I8" s="48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128"/>
    </row>
    <row r="9" spans="2:39" ht="16.5" customHeight="1">
      <c r="B9" s="283"/>
      <c r="C9" s="279"/>
      <c r="D9" s="232"/>
      <c r="E9" s="232"/>
      <c r="F9" s="232"/>
      <c r="G9" s="274"/>
      <c r="H9" s="51"/>
      <c r="I9" s="48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128"/>
    </row>
    <row r="10" spans="2:39" ht="16.5" customHeight="1">
      <c r="B10" s="262"/>
      <c r="C10" s="264"/>
      <c r="D10" s="233"/>
      <c r="E10" s="233"/>
      <c r="F10" s="233"/>
      <c r="G10" s="275"/>
      <c r="H10" s="51"/>
      <c r="I10" s="48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128"/>
    </row>
    <row r="11" spans="2:39" ht="17.25" customHeight="1">
      <c r="B11" s="276"/>
      <c r="C11" s="263"/>
      <c r="D11" s="231"/>
      <c r="E11" s="231"/>
      <c r="F11" s="231"/>
      <c r="G11" s="280"/>
      <c r="H11" s="51"/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128"/>
    </row>
    <row r="12" spans="2:39" ht="16.5" customHeight="1">
      <c r="B12" s="277"/>
      <c r="C12" s="279"/>
      <c r="D12" s="232"/>
      <c r="E12" s="232"/>
      <c r="F12" s="232"/>
      <c r="G12" s="281"/>
      <c r="H12" s="115"/>
      <c r="I12" s="48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128"/>
    </row>
    <row r="13" spans="2:39" ht="16.5" customHeight="1">
      <c r="B13" s="277"/>
      <c r="C13" s="279"/>
      <c r="D13" s="232"/>
      <c r="E13" s="232"/>
      <c r="F13" s="232"/>
      <c r="G13" s="281"/>
      <c r="H13" s="115"/>
      <c r="I13" s="48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128"/>
    </row>
    <row r="14" spans="2:39" ht="16.5" customHeight="1">
      <c r="B14" s="277"/>
      <c r="C14" s="279"/>
      <c r="D14" s="232"/>
      <c r="E14" s="232"/>
      <c r="F14" s="232"/>
      <c r="G14" s="281"/>
      <c r="H14" s="115"/>
      <c r="I14" s="48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128"/>
    </row>
    <row r="15" spans="2:39" ht="16.5" customHeight="1">
      <c r="B15" s="277"/>
      <c r="C15" s="279"/>
      <c r="D15" s="232"/>
      <c r="E15" s="232"/>
      <c r="F15" s="232"/>
      <c r="G15" s="281"/>
      <c r="H15" s="51"/>
      <c r="I15" s="48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116"/>
      <c r="AD15" s="49"/>
      <c r="AE15" s="49"/>
      <c r="AF15" s="49"/>
      <c r="AG15" s="49"/>
      <c r="AH15" s="49"/>
      <c r="AI15" s="49"/>
      <c r="AJ15" s="49"/>
      <c r="AK15" s="49"/>
      <c r="AL15" s="49"/>
      <c r="AM15" s="128"/>
    </row>
    <row r="16" spans="2:39" ht="16.5" customHeight="1">
      <c r="B16" s="277"/>
      <c r="C16" s="279"/>
      <c r="D16" s="232"/>
      <c r="E16" s="232"/>
      <c r="F16" s="232"/>
      <c r="G16" s="281"/>
      <c r="H16" s="51"/>
      <c r="I16" s="48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128"/>
    </row>
    <row r="17" spans="2:39" ht="16.5" customHeight="1">
      <c r="B17" s="277"/>
      <c r="C17" s="279"/>
      <c r="D17" s="232"/>
      <c r="E17" s="232"/>
      <c r="F17" s="232"/>
      <c r="G17" s="281"/>
      <c r="H17" s="51"/>
      <c r="I17" s="48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128"/>
    </row>
    <row r="18" spans="2:39" ht="16.5" customHeight="1">
      <c r="B18" s="277"/>
      <c r="C18" s="279"/>
      <c r="D18" s="232"/>
      <c r="E18" s="232"/>
      <c r="F18" s="232"/>
      <c r="G18" s="281"/>
      <c r="H18" s="51"/>
      <c r="I18" s="48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128"/>
    </row>
    <row r="19" spans="2:39" ht="16.5" customHeight="1">
      <c r="B19" s="277"/>
      <c r="C19" s="279"/>
      <c r="D19" s="232"/>
      <c r="E19" s="232"/>
      <c r="F19" s="232"/>
      <c r="G19" s="281"/>
      <c r="H19" s="51"/>
      <c r="I19" s="48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128"/>
    </row>
    <row r="20" spans="2:39" ht="16.5" customHeight="1">
      <c r="B20" s="277"/>
      <c r="C20" s="279"/>
      <c r="D20" s="232"/>
      <c r="E20" s="232"/>
      <c r="F20" s="232"/>
      <c r="G20" s="281"/>
      <c r="H20" s="51"/>
      <c r="I20" s="48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128"/>
    </row>
    <row r="21" spans="2:39" ht="16.5" customHeight="1">
      <c r="B21" s="277"/>
      <c r="C21" s="279"/>
      <c r="D21" s="232"/>
      <c r="E21" s="232"/>
      <c r="F21" s="232"/>
      <c r="G21" s="281"/>
      <c r="H21" s="51"/>
      <c r="I21" s="48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128"/>
    </row>
    <row r="22" spans="2:39" ht="16.5" customHeight="1">
      <c r="B22" s="278"/>
      <c r="C22" s="264"/>
      <c r="D22" s="233"/>
      <c r="E22" s="233"/>
      <c r="F22" s="233"/>
      <c r="G22" s="282"/>
      <c r="H22" s="51"/>
      <c r="I22" s="48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128"/>
    </row>
    <row r="23" spans="2:39" ht="16.5" customHeight="1">
      <c r="B23" s="276"/>
      <c r="C23" s="263"/>
      <c r="D23" s="231"/>
      <c r="E23" s="231"/>
      <c r="F23" s="231"/>
      <c r="G23" s="280"/>
      <c r="H23" s="51"/>
      <c r="I23" s="48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128"/>
    </row>
    <row r="24" spans="2:39" ht="16.5" customHeight="1">
      <c r="B24" s="277"/>
      <c r="C24" s="279"/>
      <c r="D24" s="232"/>
      <c r="E24" s="232"/>
      <c r="F24" s="232"/>
      <c r="G24" s="281"/>
      <c r="H24" s="115"/>
      <c r="I24" s="48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128"/>
    </row>
    <row r="25" spans="2:39" ht="16.5" customHeight="1">
      <c r="B25" s="277"/>
      <c r="C25" s="279"/>
      <c r="D25" s="232"/>
      <c r="E25" s="232"/>
      <c r="F25" s="232"/>
      <c r="G25" s="281"/>
      <c r="H25" s="115"/>
      <c r="I25" s="48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128"/>
    </row>
    <row r="26" spans="2:39" ht="16.5" customHeight="1">
      <c r="B26" s="277"/>
      <c r="C26" s="279"/>
      <c r="D26" s="232"/>
      <c r="E26" s="232"/>
      <c r="F26" s="232"/>
      <c r="G26" s="281"/>
      <c r="H26" s="115"/>
      <c r="I26" s="48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128"/>
    </row>
    <row r="27" spans="2:39" ht="16.5" customHeight="1">
      <c r="B27" s="277"/>
      <c r="C27" s="279"/>
      <c r="D27" s="232"/>
      <c r="E27" s="232"/>
      <c r="F27" s="232"/>
      <c r="G27" s="281"/>
      <c r="H27" s="115"/>
      <c r="I27" s="4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128"/>
    </row>
    <row r="28" spans="2:39" ht="16.5" customHeight="1">
      <c r="B28" s="277"/>
      <c r="C28" s="279"/>
      <c r="D28" s="232"/>
      <c r="E28" s="232"/>
      <c r="F28" s="232"/>
      <c r="G28" s="281"/>
      <c r="H28" s="51"/>
      <c r="I28" s="48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128"/>
    </row>
    <row r="29" spans="2:39" ht="16.5" customHeight="1">
      <c r="B29" s="277"/>
      <c r="C29" s="279"/>
      <c r="D29" s="232"/>
      <c r="E29" s="232"/>
      <c r="F29" s="232"/>
      <c r="G29" s="281"/>
      <c r="H29" s="51"/>
      <c r="I29" s="48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128"/>
    </row>
    <row r="30" spans="2:39" ht="16.5" customHeight="1">
      <c r="B30" s="277"/>
      <c r="C30" s="279"/>
      <c r="D30" s="232"/>
      <c r="E30" s="232"/>
      <c r="F30" s="232"/>
      <c r="G30" s="281"/>
      <c r="H30" s="51"/>
      <c r="I30" s="48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128"/>
    </row>
    <row r="31" spans="2:39" ht="16.5" customHeight="1">
      <c r="B31" s="277"/>
      <c r="C31" s="279"/>
      <c r="D31" s="232"/>
      <c r="E31" s="232"/>
      <c r="F31" s="232"/>
      <c r="G31" s="281"/>
      <c r="H31" s="51"/>
      <c r="I31" s="48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128"/>
    </row>
    <row r="32" spans="2:39" ht="16.5" customHeight="1">
      <c r="B32" s="277"/>
      <c r="C32" s="279"/>
      <c r="D32" s="232"/>
      <c r="E32" s="232"/>
      <c r="F32" s="232"/>
      <c r="G32" s="281"/>
      <c r="H32" s="51"/>
      <c r="I32" s="48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128"/>
    </row>
    <row r="33" spans="2:39" ht="16.5" customHeight="1">
      <c r="B33" s="277"/>
      <c r="C33" s="279"/>
      <c r="D33" s="232"/>
      <c r="E33" s="232"/>
      <c r="F33" s="232"/>
      <c r="G33" s="281"/>
      <c r="H33" s="51"/>
      <c r="I33" s="48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128"/>
    </row>
    <row r="34" spans="2:39" ht="16.5" customHeight="1">
      <c r="B34" s="277"/>
      <c r="C34" s="279"/>
      <c r="D34" s="232"/>
      <c r="E34" s="232"/>
      <c r="F34" s="232"/>
      <c r="G34" s="281"/>
      <c r="H34" s="51"/>
      <c r="I34" s="48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128"/>
    </row>
    <row r="35" spans="2:39" ht="16.5" customHeight="1">
      <c r="B35" s="278"/>
      <c r="C35" s="264"/>
      <c r="D35" s="233"/>
      <c r="E35" s="233"/>
      <c r="F35" s="233"/>
      <c r="G35" s="282"/>
      <c r="H35" s="51"/>
      <c r="I35" s="48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128"/>
    </row>
    <row r="36" spans="2:39" ht="16.5" customHeight="1">
      <c r="B36" s="261"/>
      <c r="C36" s="263"/>
      <c r="D36" s="231"/>
      <c r="E36" s="231"/>
      <c r="F36" s="231"/>
      <c r="G36" s="273"/>
      <c r="H36" s="51"/>
      <c r="I36" s="48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128"/>
    </row>
    <row r="37" spans="2:39" ht="16.5" customHeight="1">
      <c r="B37" s="277"/>
      <c r="C37" s="279"/>
      <c r="D37" s="232"/>
      <c r="E37" s="232"/>
      <c r="F37" s="232"/>
      <c r="G37" s="274"/>
      <c r="H37" s="51"/>
      <c r="I37" s="48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128"/>
    </row>
    <row r="38" spans="2:39" ht="16.5" customHeight="1">
      <c r="B38" s="277"/>
      <c r="C38" s="279"/>
      <c r="D38" s="232"/>
      <c r="E38" s="232"/>
      <c r="F38" s="232"/>
      <c r="G38" s="274"/>
      <c r="H38" s="51"/>
      <c r="I38" s="48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128"/>
    </row>
    <row r="39" spans="2:39" ht="16.5" customHeight="1">
      <c r="B39" s="277"/>
      <c r="C39" s="279"/>
      <c r="D39" s="232"/>
      <c r="E39" s="232"/>
      <c r="F39" s="232"/>
      <c r="G39" s="274"/>
      <c r="H39" s="51"/>
      <c r="I39" s="48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128"/>
    </row>
    <row r="40" spans="2:39" ht="16.5" customHeight="1">
      <c r="B40" s="278"/>
      <c r="C40" s="264"/>
      <c r="D40" s="233"/>
      <c r="E40" s="233"/>
      <c r="F40" s="233"/>
      <c r="G40" s="275"/>
      <c r="H40" s="51"/>
      <c r="I40" s="48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128"/>
    </row>
    <row r="41" spans="2:39" ht="16.5" customHeight="1">
      <c r="B41" s="261"/>
      <c r="C41" s="263"/>
      <c r="D41" s="231"/>
      <c r="E41" s="231"/>
      <c r="F41" s="231"/>
      <c r="G41" s="259"/>
      <c r="H41" s="51"/>
      <c r="I41" s="48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128"/>
    </row>
    <row r="42" spans="2:39" ht="16.5" customHeight="1">
      <c r="B42" s="262"/>
      <c r="C42" s="264"/>
      <c r="D42" s="233"/>
      <c r="E42" s="233"/>
      <c r="F42" s="233"/>
      <c r="G42" s="259"/>
      <c r="H42" s="51"/>
      <c r="I42" s="48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117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128"/>
    </row>
    <row r="43" spans="2:39" ht="16.5" customHeight="1">
      <c r="B43" s="261"/>
      <c r="C43" s="263"/>
      <c r="D43" s="231"/>
      <c r="E43" s="231"/>
      <c r="F43" s="231"/>
      <c r="G43" s="259"/>
      <c r="H43" s="51"/>
      <c r="I43" s="48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128"/>
    </row>
    <row r="44" spans="2:39" ht="16.5" customHeight="1">
      <c r="B44" s="262"/>
      <c r="C44" s="264"/>
      <c r="D44" s="233"/>
      <c r="E44" s="233"/>
      <c r="F44" s="233"/>
      <c r="G44" s="259"/>
      <c r="H44" s="51"/>
      <c r="I44" s="48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117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128"/>
    </row>
    <row r="45" spans="2:39" ht="16.5" customHeight="1">
      <c r="B45" s="261"/>
      <c r="C45" s="263"/>
      <c r="D45" s="231"/>
      <c r="E45" s="231"/>
      <c r="F45" s="231"/>
      <c r="G45" s="259"/>
      <c r="H45" s="51"/>
      <c r="I45" s="48"/>
      <c r="J45" s="49"/>
      <c r="K45" s="49"/>
      <c r="L45" s="49"/>
      <c r="M45" s="49"/>
      <c r="N45" s="49"/>
      <c r="O45" s="49"/>
      <c r="P45" s="49"/>
      <c r="Q45" s="49"/>
      <c r="R45" s="51"/>
      <c r="S45" s="51"/>
      <c r="T45" s="51"/>
      <c r="U45" s="51"/>
      <c r="V45" s="51"/>
      <c r="W45" s="51"/>
      <c r="X45" s="51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128"/>
    </row>
    <row r="46" spans="2:39" ht="16.5" customHeight="1">
      <c r="B46" s="262"/>
      <c r="C46" s="264"/>
      <c r="D46" s="233"/>
      <c r="E46" s="233"/>
      <c r="F46" s="233"/>
      <c r="G46" s="259"/>
      <c r="H46" s="51"/>
      <c r="I46" s="48"/>
      <c r="J46" s="49"/>
      <c r="K46" s="49"/>
      <c r="L46" s="49"/>
      <c r="M46" s="49"/>
      <c r="N46" s="49"/>
      <c r="O46" s="49"/>
      <c r="P46" s="49"/>
      <c r="Q46" s="49"/>
      <c r="R46" s="51"/>
      <c r="S46" s="51"/>
      <c r="T46" s="51"/>
      <c r="U46" s="51"/>
      <c r="V46" s="51"/>
      <c r="W46" s="51"/>
      <c r="X46" s="51"/>
      <c r="Y46" s="49"/>
      <c r="Z46" s="49"/>
      <c r="AA46" s="49"/>
      <c r="AB46" s="49"/>
      <c r="AC46" s="49"/>
      <c r="AD46" s="49"/>
      <c r="AE46" s="49"/>
      <c r="AF46" s="117"/>
      <c r="AG46" s="49"/>
      <c r="AH46" s="49"/>
      <c r="AI46" s="49"/>
      <c r="AJ46" s="49"/>
      <c r="AK46" s="49"/>
      <c r="AL46" s="49"/>
      <c r="AM46" s="128"/>
    </row>
    <row r="47" spans="2:39" ht="16.5" customHeight="1">
      <c r="B47" s="261"/>
      <c r="C47" s="263"/>
      <c r="D47" s="231"/>
      <c r="E47" s="231"/>
      <c r="F47" s="231"/>
      <c r="G47" s="259"/>
      <c r="H47" s="51"/>
      <c r="I47" s="48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128"/>
    </row>
    <row r="48" spans="2:39" ht="16.5" customHeight="1">
      <c r="B48" s="262"/>
      <c r="C48" s="264"/>
      <c r="D48" s="233"/>
      <c r="E48" s="233"/>
      <c r="F48" s="233"/>
      <c r="G48" s="259"/>
      <c r="H48" s="51"/>
      <c r="I48" s="48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117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128"/>
    </row>
    <row r="49" spans="2:40" ht="16.5" customHeight="1">
      <c r="B49" s="261"/>
      <c r="C49" s="263"/>
      <c r="D49" s="265"/>
      <c r="E49" s="265"/>
      <c r="F49" s="231"/>
      <c r="G49" s="259"/>
      <c r="H49" s="51"/>
      <c r="I49" s="48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128"/>
      <c r="AN49" s="62"/>
    </row>
    <row r="50" spans="2:40" ht="16.5" customHeight="1">
      <c r="B50" s="262"/>
      <c r="C50" s="264"/>
      <c r="D50" s="266"/>
      <c r="E50" s="266"/>
      <c r="F50" s="233"/>
      <c r="G50" s="259"/>
      <c r="H50" s="51"/>
      <c r="I50" s="48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117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128"/>
      <c r="AN50" s="62"/>
    </row>
    <row r="51" spans="2:40" ht="16.5" customHeight="1">
      <c r="B51" s="261"/>
      <c r="C51" s="263"/>
      <c r="D51" s="269"/>
      <c r="E51" s="271"/>
      <c r="F51" s="231"/>
      <c r="G51" s="259"/>
      <c r="H51" s="51"/>
      <c r="I51" s="48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128"/>
      <c r="AN51" s="62"/>
    </row>
    <row r="52" spans="2:40" ht="16.5" customHeight="1" thickBot="1">
      <c r="B52" s="267"/>
      <c r="C52" s="268"/>
      <c r="D52" s="270"/>
      <c r="E52" s="272"/>
      <c r="F52" s="252"/>
      <c r="G52" s="260"/>
      <c r="H52" s="129"/>
      <c r="I52" s="130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2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43"/>
      <c r="AN52" s="62"/>
    </row>
  </sheetData>
  <mergeCells count="68">
    <mergeCell ref="G51:G52"/>
    <mergeCell ref="B49:B50"/>
    <mergeCell ref="C49:C50"/>
    <mergeCell ref="D49:D50"/>
    <mergeCell ref="E49:E50"/>
    <mergeCell ref="F49:F50"/>
    <mergeCell ref="G49:G50"/>
    <mergeCell ref="B51:B52"/>
    <mergeCell ref="C51:C52"/>
    <mergeCell ref="D51:D52"/>
    <mergeCell ref="E51:E52"/>
    <mergeCell ref="F51:F52"/>
    <mergeCell ref="G47:G48"/>
    <mergeCell ref="B45:B46"/>
    <mergeCell ref="C45:C46"/>
    <mergeCell ref="D45:D46"/>
    <mergeCell ref="E45:E46"/>
    <mergeCell ref="F45:F46"/>
    <mergeCell ref="G45:G46"/>
    <mergeCell ref="B47:B48"/>
    <mergeCell ref="C47:C48"/>
    <mergeCell ref="D47:D48"/>
    <mergeCell ref="E47:E48"/>
    <mergeCell ref="F47:F48"/>
    <mergeCell ref="G43:G44"/>
    <mergeCell ref="B41:B42"/>
    <mergeCell ref="C41:C42"/>
    <mergeCell ref="D41:D42"/>
    <mergeCell ref="E41:E42"/>
    <mergeCell ref="F41:F42"/>
    <mergeCell ref="G41:G42"/>
    <mergeCell ref="B43:B44"/>
    <mergeCell ref="C43:C44"/>
    <mergeCell ref="D43:D44"/>
    <mergeCell ref="E43:E44"/>
    <mergeCell ref="F43:F44"/>
    <mergeCell ref="G36:G40"/>
    <mergeCell ref="B23:B35"/>
    <mergeCell ref="C23:C35"/>
    <mergeCell ref="D23:D35"/>
    <mergeCell ref="E23:E35"/>
    <mergeCell ref="F23:F35"/>
    <mergeCell ref="G23:G35"/>
    <mergeCell ref="B36:B40"/>
    <mergeCell ref="C36:C40"/>
    <mergeCell ref="D36:D40"/>
    <mergeCell ref="E36:E40"/>
    <mergeCell ref="F36:F40"/>
    <mergeCell ref="G11:G22"/>
    <mergeCell ref="B4:B10"/>
    <mergeCell ref="C4:C10"/>
    <mergeCell ref="D4:D10"/>
    <mergeCell ref="E4:E10"/>
    <mergeCell ref="F4:F10"/>
    <mergeCell ref="G4:G10"/>
    <mergeCell ref="B11:B22"/>
    <mergeCell ref="C11:C22"/>
    <mergeCell ref="D11:D22"/>
    <mergeCell ref="E11:E22"/>
    <mergeCell ref="F11:F22"/>
    <mergeCell ref="G2:G3"/>
    <mergeCell ref="I2:AM2"/>
    <mergeCell ref="B2:B3"/>
    <mergeCell ref="C2:C3"/>
    <mergeCell ref="D2:D3"/>
    <mergeCell ref="E2:E3"/>
    <mergeCell ref="F2:F3"/>
    <mergeCell ref="H2:H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 지정된 범위</vt:lpstr>
      </vt:variant>
      <vt:variant>
        <vt:i4>2</vt:i4>
      </vt:variant>
    </vt:vector>
  </HeadingPairs>
  <TitlesOfParts>
    <vt:vector size="8" baseType="lpstr">
      <vt:lpstr>연간(예시)</vt:lpstr>
      <vt:lpstr>연간(양식)</vt:lpstr>
      <vt:lpstr>분기(예시)</vt:lpstr>
      <vt:lpstr>분기(양식)</vt:lpstr>
      <vt:lpstr>월간(예시)</vt:lpstr>
      <vt:lpstr>월간(양식)</vt:lpstr>
      <vt:lpstr>'연간(양식)'!Print_Area</vt:lpstr>
      <vt:lpstr>'연간(예시)'!Print_Area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21missionary@gmail.com</dc:creator>
  <cp:lastModifiedBy>21missionary@gmail.com</cp:lastModifiedBy>
  <dcterms:created xsi:type="dcterms:W3CDTF">2023-11-02T05:55:46Z</dcterms:created>
  <dcterms:modified xsi:type="dcterms:W3CDTF">2023-11-24T23:57:04Z</dcterms:modified>
</cp:coreProperties>
</file>