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wko/Downloads/"/>
    </mc:Choice>
  </mc:AlternateContent>
  <xr:revisionPtr revIDLastSave="0" documentId="8_{905B2A5F-FA37-354B-A565-465587F7DC23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목표금액계산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E22" i="1" s="1"/>
  <c r="C1" i="1"/>
  <c r="K1" i="1"/>
  <c r="L1" i="1"/>
  <c r="H4" i="2"/>
  <c r="H7" i="2" s="1"/>
  <c r="G14" i="1"/>
  <c r="G15" i="1"/>
  <c r="G16" i="1"/>
  <c r="G17" i="1"/>
  <c r="E14" i="1"/>
  <c r="E15" i="1"/>
  <c r="E16" i="1"/>
  <c r="E17" i="1"/>
  <c r="E11" i="1"/>
  <c r="E12" i="1"/>
  <c r="E13" i="1"/>
  <c r="G11" i="1"/>
  <c r="G12" i="1"/>
  <c r="G13" i="1"/>
  <c r="G10" i="1"/>
  <c r="E10" i="1"/>
  <c r="J11" i="1" l="1"/>
  <c r="J12" i="1"/>
  <c r="J13" i="1"/>
  <c r="J14" i="1"/>
  <c r="J15" i="1"/>
  <c r="J16" i="1"/>
  <c r="J17" i="1"/>
  <c r="J10" i="1"/>
  <c r="E4" i="1"/>
  <c r="C46" i="1" l="1"/>
  <c r="I17" i="1" s="1"/>
  <c r="C45" i="1"/>
  <c r="I16" i="1" s="1"/>
  <c r="C44" i="1"/>
  <c r="I15" i="1" s="1"/>
  <c r="C43" i="1"/>
  <c r="I14" i="1" s="1"/>
  <c r="C42" i="1"/>
  <c r="I13" i="1" s="1"/>
  <c r="C41" i="1"/>
  <c r="I12" i="1" s="1"/>
  <c r="C40" i="1"/>
  <c r="I11" i="1" s="1"/>
  <c r="C39" i="1"/>
  <c r="I10" i="1" s="1"/>
  <c r="D39" i="1" l="1"/>
  <c r="L10" i="1" s="1"/>
  <c r="D41" i="1"/>
  <c r="L12" i="1" s="1"/>
  <c r="D43" i="1"/>
  <c r="L14" i="1" s="1"/>
  <c r="D40" i="1"/>
  <c r="L11" i="1" s="1"/>
  <c r="D42" i="1"/>
  <c r="L13" i="1" s="1"/>
  <c r="D44" i="1"/>
  <c r="L15" i="1" s="1"/>
  <c r="D45" i="1"/>
  <c r="L16" i="1" s="1"/>
  <c r="D46" i="1"/>
  <c r="L17" i="1" s="1"/>
</calcChain>
</file>

<file path=xl/sharedStrings.xml><?xml version="1.0" encoding="utf-8"?>
<sst xmlns="http://schemas.openxmlformats.org/spreadsheetml/2006/main" count="70" uniqueCount="35">
  <si>
    <t>오늘은</t>
  </si>
  <si>
    <t xml:space="preserve"> 입니다.</t>
  </si>
  <si>
    <t>금리월복리</t>
  </si>
  <si>
    <t>세</t>
  </si>
  <si>
    <t>물가(가격상승률)</t>
  </si>
  <si>
    <t>대출이자 정도로 생각하는 것이 용이합니다.</t>
  </si>
  <si>
    <t>금리(저축이자율)</t>
  </si>
  <si>
    <t>세후이자로 계획하는 것이 용이합니다.</t>
  </si>
  <si>
    <t>목표년도</t>
  </si>
  <si>
    <t>목표금액</t>
  </si>
  <si>
    <t>매월 저축금액</t>
  </si>
  <si>
    <t>1)</t>
  </si>
  <si>
    <t>오늘의</t>
  </si>
  <si>
    <t>원 은</t>
  </si>
  <si>
    <t>년의</t>
  </si>
  <si>
    <t>년간</t>
  </si>
  <si>
    <t>2)</t>
  </si>
  <si>
    <t>3)</t>
  </si>
  <si>
    <t>4)</t>
  </si>
  <si>
    <t>5)</t>
  </si>
  <si>
    <t>6)</t>
  </si>
  <si>
    <t>7)</t>
  </si>
  <si>
    <t>8)</t>
  </si>
  <si>
    <t>대출 원리금이자 계산</t>
  </si>
  <si>
    <t>원금</t>
  </si>
  <si>
    <t>상환기간</t>
  </si>
  <si>
    <t>금리</t>
  </si>
  <si>
    <t>납부금</t>
  </si>
  <si>
    <t>대출금의 상환금액과 일정에 대한 계산결과입니다.</t>
  </si>
  <si>
    <t>상기 이자는 월단위로 계산한 것입니다.</t>
  </si>
  <si>
    <t>상품 특성에 따라 상환(이자)금액 및 일정 등은 달라질 수 있으므로 상기결과는 참고로만 사용하시기 바라며, 정확한 상환(이자)금액 및 일정은</t>
  </si>
  <si>
    <t>대출관리영업점으로 문의하시기 바랍니다.</t>
  </si>
  <si>
    <t>생년</t>
    <phoneticPr fontId="8" type="noConversion"/>
  </si>
  <si>
    <t>대출 이자</t>
    <phoneticPr fontId="8" type="noConversion"/>
  </si>
  <si>
    <t xml:space="preserve"> 월 납부금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</si>
</sst>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_);[Red]\(&quot;₩&quot;#,##0\)"/>
    <numFmt numFmtId="176" formatCode="&quot;₩&quot;#,##0;[Red]\-&quot;₩&quot;#,##0"/>
    <numFmt numFmtId="177" formatCode="[DBNum4][$-412]General"/>
    <numFmt numFmtId="178" formatCode="yyyy&quot;년&quot;\ m&quot;월&quot;\ d&quot;일&quot;;@"/>
    <numFmt numFmtId="179" formatCode="0_);[Red]\(0\)"/>
    <numFmt numFmtId="180" formatCode="##&quot;년&quot;"/>
    <numFmt numFmtId="181" formatCode="###,###,###,###&quot; 원&quot;"/>
  </numFmts>
  <fonts count="14">
    <font>
      <sz val="11"/>
      <color theme="1"/>
      <name val="맑은 고딕"/>
      <family val="2"/>
      <scheme val="minor"/>
    </font>
    <font>
      <sz val="11"/>
      <color rgb="FFFFFFFF"/>
      <name val="맑은 고딕"/>
      <family val="2"/>
      <scheme val="minor"/>
    </font>
    <font>
      <sz val="11"/>
      <color rgb="FF000000"/>
      <name val="맑은 고딕"/>
      <family val="2"/>
      <scheme val="minor"/>
    </font>
    <font>
      <sz val="11"/>
      <color rgb="FF375623"/>
      <name val="맑은 고딕"/>
      <family val="2"/>
      <scheme val="minor"/>
    </font>
    <font>
      <sz val="9"/>
      <color rgb="FF555555"/>
      <name val="맑은 고딕"/>
      <family val="3"/>
      <charset val="129"/>
    </font>
    <font>
      <sz val="11"/>
      <color theme="1"/>
      <name val="맑은 고딕"/>
      <family val="2"/>
      <scheme val="minor"/>
    </font>
    <font>
      <sz val="11"/>
      <color rgb="FF006100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20"/>
      <color rgb="FF006100"/>
      <name val="맑은 고딕"/>
      <family val="2"/>
      <charset val="129"/>
      <scheme val="minor"/>
    </font>
    <font>
      <sz val="20"/>
      <color rgb="FF006100"/>
      <name val="맑은 고딕"/>
      <family val="3"/>
      <charset val="129"/>
      <scheme val="minor"/>
    </font>
    <font>
      <sz val="11"/>
      <color theme="0"/>
      <name val="맑은 고딕 (본문)"/>
      <family val="3"/>
      <charset val="129"/>
    </font>
    <font>
      <b/>
      <sz val="11"/>
      <color theme="0"/>
      <name val="맑은 고딕 (본문)"/>
      <family val="3"/>
      <charset val="129"/>
    </font>
    <font>
      <sz val="9"/>
      <color theme="0"/>
      <name val="맑은 고딕 (본문)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8" borderId="0" applyNumberFormat="0" applyBorder="0" applyAlignment="0" applyProtection="0">
      <alignment vertical="center"/>
    </xf>
    <xf numFmtId="0" fontId="7" fillId="9" borderId="9" applyNumberFormat="0" applyAlignment="0" applyProtection="0">
      <alignment vertical="center"/>
    </xf>
    <xf numFmtId="0" fontId="5" fillId="10" borderId="10" applyNumberFormat="0" applyFont="0" applyAlignment="0" applyProtection="0">
      <alignment vertical="center"/>
    </xf>
  </cellStyleXfs>
  <cellXfs count="53">
    <xf numFmtId="0" fontId="0" fillId="0" borderId="0" xfId="0"/>
    <xf numFmtId="10" fontId="0" fillId="0" borderId="0" xfId="0" applyNumberFormat="1"/>
    <xf numFmtId="177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10" fontId="1" fillId="0" borderId="0" xfId="0" applyNumberFormat="1" applyFont="1"/>
    <xf numFmtId="0" fontId="2" fillId="0" borderId="0" xfId="0" applyFont="1"/>
    <xf numFmtId="0" fontId="0" fillId="2" borderId="1" xfId="0" applyFill="1" applyBorder="1"/>
    <xf numFmtId="10" fontId="0" fillId="2" borderId="1" xfId="0" applyNumberFormat="1" applyFill="1" applyBorder="1"/>
    <xf numFmtId="179" fontId="0" fillId="4" borderId="4" xfId="0" applyNumberFormat="1" applyFill="1" applyBorder="1"/>
    <xf numFmtId="0" fontId="0" fillId="4" borderId="4" xfId="0" applyFill="1" applyBorder="1"/>
    <xf numFmtId="179" fontId="0" fillId="4" borderId="3" xfId="0" applyNumberFormat="1" applyFill="1" applyBorder="1"/>
    <xf numFmtId="0" fontId="0" fillId="4" borderId="3" xfId="0" applyFill="1" applyBorder="1"/>
    <xf numFmtId="0" fontId="0" fillId="5" borderId="5" xfId="0" applyFill="1" applyBorder="1" applyAlignment="1">
      <alignment horizontal="right"/>
    </xf>
    <xf numFmtId="177" fontId="0" fillId="5" borderId="4" xfId="0" applyNumberForma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1" fillId="6" borderId="0" xfId="0" applyFont="1" applyFill="1"/>
    <xf numFmtId="6" fontId="1" fillId="6" borderId="0" xfId="0" applyNumberFormat="1" applyFont="1" applyFill="1" applyAlignment="1">
      <alignment horizontal="left"/>
    </xf>
    <xf numFmtId="176" fontId="1" fillId="6" borderId="0" xfId="0" applyNumberFormat="1" applyFont="1" applyFill="1" applyAlignment="1">
      <alignment horizontal="left"/>
    </xf>
    <xf numFmtId="0" fontId="3" fillId="2" borderId="2" xfId="0" applyFont="1" applyFill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181" fontId="0" fillId="2" borderId="6" xfId="0" applyNumberFormat="1" applyFill="1" applyBorder="1"/>
    <xf numFmtId="181" fontId="0" fillId="2" borderId="5" xfId="0" applyNumberFormat="1" applyFill="1" applyBorder="1"/>
    <xf numFmtId="181" fontId="7" fillId="9" borderId="9" xfId="2" applyNumberFormat="1" applyAlignment="1"/>
    <xf numFmtId="0" fontId="9" fillId="8" borderId="12" xfId="1" applyFont="1" applyBorder="1" applyAlignment="1">
      <alignment horizontal="right"/>
    </xf>
    <xf numFmtId="178" fontId="10" fillId="8" borderId="13" xfId="1" applyNumberFormat="1" applyFont="1" applyBorder="1" applyAlignment="1"/>
    <xf numFmtId="0" fontId="10" fillId="8" borderId="14" xfId="1" applyFont="1" applyBorder="1" applyAlignment="1"/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4" fillId="10" borderId="10" xfId="3" applyFont="1" applyAlignment="1">
      <alignment horizontal="left" wrapText="1"/>
    </xf>
    <xf numFmtId="0" fontId="6" fillId="8" borderId="10" xfId="1" applyBorder="1" applyAlignment="1">
      <alignment horizontal="center"/>
    </xf>
    <xf numFmtId="176" fontId="7" fillId="9" borderId="9" xfId="2" applyNumberFormat="1" applyAlignment="1">
      <alignment horizontal="center"/>
    </xf>
    <xf numFmtId="0" fontId="0" fillId="7" borderId="11" xfId="0" applyFill="1" applyBorder="1" applyAlignment="1">
      <alignment horizontal="center"/>
    </xf>
    <xf numFmtId="0" fontId="11" fillId="11" borderId="11" xfId="0" applyFont="1" applyFill="1" applyBorder="1" applyAlignment="1">
      <alignment horizontal="center"/>
    </xf>
    <xf numFmtId="0" fontId="11" fillId="11" borderId="11" xfId="1" applyFont="1" applyFill="1" applyBorder="1" applyAlignment="1">
      <alignment horizontal="center"/>
    </xf>
    <xf numFmtId="0" fontId="11" fillId="11" borderId="11" xfId="0" applyFont="1" applyFill="1" applyBorder="1"/>
    <xf numFmtId="0" fontId="11" fillId="11" borderId="11" xfId="0" applyFont="1" applyFill="1" applyBorder="1" applyAlignment="1">
      <alignment horizontal="center"/>
    </xf>
    <xf numFmtId="181" fontId="11" fillId="11" borderId="11" xfId="0" applyNumberFormat="1" applyFont="1" applyFill="1" applyBorder="1"/>
    <xf numFmtId="180" fontId="11" fillId="11" borderId="11" xfId="0" applyNumberFormat="1" applyFont="1" applyFill="1" applyBorder="1"/>
    <xf numFmtId="10" fontId="11" fillId="11" borderId="11" xfId="0" applyNumberFormat="1" applyFont="1" applyFill="1" applyBorder="1"/>
    <xf numFmtId="176" fontId="11" fillId="11" borderId="11" xfId="0" applyNumberFormat="1" applyFont="1" applyFill="1" applyBorder="1"/>
    <xf numFmtId="176" fontId="12" fillId="11" borderId="11" xfId="2" applyNumberFormat="1" applyFont="1" applyFill="1" applyBorder="1" applyAlignment="1">
      <alignment horizontal="center"/>
    </xf>
    <xf numFmtId="0" fontId="13" fillId="11" borderId="11" xfId="3" applyFont="1" applyFill="1" applyBorder="1" applyAlignment="1">
      <alignment horizontal="left" wrapText="1"/>
    </xf>
    <xf numFmtId="181" fontId="0" fillId="2" borderId="1" xfId="0" applyNumberFormat="1" applyFill="1" applyBorder="1"/>
    <xf numFmtId="180" fontId="0" fillId="2" borderId="1" xfId="0" applyNumberFormat="1" applyFill="1" applyBorder="1"/>
    <xf numFmtId="0" fontId="3" fillId="12" borderId="1" xfId="0" applyFont="1" applyFill="1" applyBorder="1" applyAlignment="1">
      <alignment horizontal="center"/>
    </xf>
  </cellXfs>
  <cellStyles count="4">
    <cellStyle name="계산" xfId="2" builtinId="22"/>
    <cellStyle name="메모" xfId="3" builtinId="10"/>
    <cellStyle name="좋음" xfId="1" builtinId="26"/>
    <cellStyle name="표준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workbookViewId="0">
      <selection activeCell="F30" sqref="F30"/>
    </sheetView>
  </sheetViews>
  <sheetFormatPr baseColWidth="10" defaultColWidth="8.83203125" defaultRowHeight="17"/>
  <cols>
    <col min="1" max="1" width="3.1640625" bestFit="1" customWidth="1"/>
    <col min="2" max="2" width="16.5" bestFit="1" customWidth="1"/>
    <col min="3" max="3" width="27.1640625" bestFit="1" customWidth="1"/>
    <col min="4" max="4" width="14.33203125" bestFit="1" customWidth="1"/>
    <col min="5" max="5" width="16.6640625" customWidth="1"/>
    <col min="6" max="6" width="5.83203125" customWidth="1"/>
    <col min="7" max="7" width="11.5" customWidth="1"/>
    <col min="8" max="8" width="6" customWidth="1"/>
    <col min="9" max="9" width="18" customWidth="1"/>
    <col min="10" max="10" width="11.1640625" bestFit="1" customWidth="1"/>
    <col min="11" max="11" width="6.6640625" bestFit="1" customWidth="1"/>
    <col min="12" max="12" width="13.6640625" customWidth="1"/>
    <col min="13" max="13" width="6" bestFit="1" customWidth="1"/>
    <col min="14" max="14" width="16.33203125" bestFit="1" customWidth="1"/>
    <col min="15" max="15" width="11.1640625" bestFit="1" customWidth="1"/>
    <col min="16" max="16" width="15.6640625" bestFit="1" customWidth="1"/>
  </cols>
  <sheetData>
    <row r="1" spans="1:19" ht="30">
      <c r="B1" s="28" t="s">
        <v>0</v>
      </c>
      <c r="C1" s="29">
        <f ca="1">TODAY()</f>
        <v>44825</v>
      </c>
      <c r="D1" s="30" t="s">
        <v>1</v>
      </c>
      <c r="J1" s="4" t="s">
        <v>2</v>
      </c>
      <c r="K1" s="5">
        <f>SUM(((C7+1)^(1/12))-1)</f>
        <v>1.1180985157674961E-3</v>
      </c>
      <c r="L1" s="4">
        <f>SUM((1+K1)^12)</f>
        <v>1.0135000000000003</v>
      </c>
      <c r="Q1" s="6"/>
      <c r="R1" s="6"/>
      <c r="S1" s="6"/>
    </row>
    <row r="2" spans="1:19">
      <c r="J2" s="4"/>
      <c r="K2" s="4"/>
      <c r="L2" s="4"/>
      <c r="Q2" s="6"/>
      <c r="R2" s="6"/>
      <c r="S2" s="6"/>
    </row>
    <row r="3" spans="1:19">
      <c r="J3" s="4"/>
      <c r="K3" s="4"/>
      <c r="L3" s="4"/>
      <c r="Q3" s="6"/>
      <c r="R3" s="6"/>
      <c r="S3" s="6"/>
    </row>
    <row r="4" spans="1:19">
      <c r="A4" s="15"/>
      <c r="B4" s="52" t="s">
        <v>32</v>
      </c>
      <c r="C4" s="7">
        <v>1980</v>
      </c>
      <c r="E4" s="15">
        <f ca="1">SUM(YEAR(C1)-C4)</f>
        <v>42</v>
      </c>
      <c r="F4" s="15" t="s">
        <v>3</v>
      </c>
      <c r="H4" s="3"/>
      <c r="Q4" s="6"/>
      <c r="R4" s="6"/>
      <c r="S4" s="6"/>
    </row>
    <row r="5" spans="1:19">
      <c r="A5" s="15"/>
      <c r="B5" s="15"/>
      <c r="H5" s="3"/>
      <c r="K5" s="1"/>
      <c r="Q5" s="6"/>
      <c r="R5" s="6"/>
      <c r="S5" s="6"/>
    </row>
    <row r="6" spans="1:19">
      <c r="A6" s="15"/>
      <c r="B6" s="52" t="s">
        <v>4</v>
      </c>
      <c r="C6" s="8">
        <v>0.05</v>
      </c>
      <c r="D6" s="34" t="s">
        <v>5</v>
      </c>
      <c r="E6" s="35"/>
      <c r="F6" s="35"/>
      <c r="G6" s="35"/>
      <c r="H6" s="3"/>
      <c r="J6" s="2"/>
      <c r="Q6" s="6"/>
      <c r="R6" s="6"/>
      <c r="S6" s="6"/>
    </row>
    <row r="7" spans="1:19">
      <c r="A7" s="15"/>
      <c r="B7" s="52" t="s">
        <v>6</v>
      </c>
      <c r="C7" s="8">
        <v>1.35E-2</v>
      </c>
      <c r="D7" s="34" t="s">
        <v>7</v>
      </c>
      <c r="E7" s="35"/>
      <c r="F7" s="35"/>
      <c r="G7" s="35"/>
      <c r="Q7" s="6"/>
      <c r="R7" s="6"/>
      <c r="S7" s="6"/>
    </row>
    <row r="8" spans="1:19">
      <c r="A8" s="15"/>
      <c r="B8" s="15"/>
      <c r="Q8" s="6"/>
      <c r="R8" s="6"/>
      <c r="S8" s="6"/>
    </row>
    <row r="9" spans="1:19">
      <c r="A9" s="15"/>
      <c r="B9" s="22" t="s">
        <v>8</v>
      </c>
      <c r="C9" s="23" t="s">
        <v>9</v>
      </c>
      <c r="D9" s="3"/>
      <c r="J9" s="31" t="s">
        <v>10</v>
      </c>
      <c r="K9" s="32"/>
      <c r="L9" s="33"/>
      <c r="Q9" s="6"/>
      <c r="R9" s="6"/>
      <c r="S9" s="6"/>
    </row>
    <row r="10" spans="1:19">
      <c r="A10" s="16" t="s">
        <v>11</v>
      </c>
      <c r="B10" s="20">
        <v>2037</v>
      </c>
      <c r="C10" s="25">
        <v>5000000</v>
      </c>
      <c r="D10" s="13" t="s">
        <v>12</v>
      </c>
      <c r="E10" s="14">
        <f>C10</f>
        <v>5000000</v>
      </c>
      <c r="F10" s="14" t="s">
        <v>13</v>
      </c>
      <c r="G10" s="14">
        <f>B10</f>
        <v>2037</v>
      </c>
      <c r="H10" s="14" t="s">
        <v>14</v>
      </c>
      <c r="I10" s="27">
        <f t="shared" ref="I10:I17" ca="1" si="0">C39</f>
        <v>10394640.897056838</v>
      </c>
      <c r="J10" s="11">
        <f t="shared" ref="J10:J17" ca="1" si="1">SUM(B10-YEAR($C$1))</f>
        <v>15</v>
      </c>
      <c r="K10" s="12" t="s">
        <v>15</v>
      </c>
      <c r="L10" s="27">
        <f t="shared" ref="L10:L17" ca="1" si="2">D39</f>
        <v>52163.848554800432</v>
      </c>
    </row>
    <row r="11" spans="1:19">
      <c r="A11" s="16" t="s">
        <v>16</v>
      </c>
      <c r="B11" s="21">
        <v>2050</v>
      </c>
      <c r="C11" s="26">
        <v>1000000000</v>
      </c>
      <c r="D11" s="13" t="s">
        <v>12</v>
      </c>
      <c r="E11" s="14">
        <f t="shared" ref="E11:E17" si="3">C11</f>
        <v>1000000000</v>
      </c>
      <c r="F11" s="14" t="s">
        <v>13</v>
      </c>
      <c r="G11" s="14">
        <f t="shared" ref="G11:G17" si="4">B11</f>
        <v>2050</v>
      </c>
      <c r="H11" s="14" t="s">
        <v>14</v>
      </c>
      <c r="I11" s="27">
        <f t="shared" ca="1" si="0"/>
        <v>3920129138.4586515</v>
      </c>
      <c r="J11" s="9">
        <f t="shared" ca="1" si="1"/>
        <v>28</v>
      </c>
      <c r="K11" s="10" t="s">
        <v>15</v>
      </c>
      <c r="L11" s="27">
        <f t="shared" ca="1" si="2"/>
        <v>9618849.5039670113</v>
      </c>
    </row>
    <row r="12" spans="1:19">
      <c r="A12" s="16" t="s">
        <v>17</v>
      </c>
      <c r="B12" s="21">
        <v>2080</v>
      </c>
      <c r="C12" s="26">
        <v>1000000000</v>
      </c>
      <c r="D12" s="13" t="s">
        <v>12</v>
      </c>
      <c r="E12" s="14">
        <f t="shared" si="3"/>
        <v>1000000000</v>
      </c>
      <c r="F12" s="14" t="s">
        <v>13</v>
      </c>
      <c r="G12" s="14">
        <f t="shared" si="4"/>
        <v>2080</v>
      </c>
      <c r="H12" s="14" t="s">
        <v>14</v>
      </c>
      <c r="I12" s="27">
        <f t="shared" ca="1" si="0"/>
        <v>16942572239.567312</v>
      </c>
      <c r="J12" s="9">
        <f t="shared" ca="1" si="1"/>
        <v>58</v>
      </c>
      <c r="K12" s="10" t="s">
        <v>15</v>
      </c>
      <c r="L12" s="27">
        <f t="shared" ca="1" si="2"/>
        <v>16100239.21689946</v>
      </c>
    </row>
    <row r="13" spans="1:19">
      <c r="A13" s="16" t="s">
        <v>18</v>
      </c>
      <c r="B13" s="21">
        <v>2070</v>
      </c>
      <c r="C13" s="26">
        <v>500000000</v>
      </c>
      <c r="D13" s="13" t="s">
        <v>12</v>
      </c>
      <c r="E13" s="14">
        <f t="shared" si="3"/>
        <v>500000000</v>
      </c>
      <c r="F13" s="14" t="s">
        <v>13</v>
      </c>
      <c r="G13" s="14">
        <f t="shared" si="4"/>
        <v>2070</v>
      </c>
      <c r="H13" s="14" t="s">
        <v>14</v>
      </c>
      <c r="I13" s="27">
        <f t="shared" ca="1" si="0"/>
        <v>5200634823.4710588</v>
      </c>
      <c r="J13" s="9">
        <f t="shared" ca="1" si="1"/>
        <v>48</v>
      </c>
      <c r="K13" s="10" t="s">
        <v>15</v>
      </c>
      <c r="L13" s="27">
        <f t="shared" ca="1" si="2"/>
        <v>6436282.6210276596</v>
      </c>
    </row>
    <row r="14" spans="1:19">
      <c r="A14" s="16" t="s">
        <v>19</v>
      </c>
      <c r="B14" s="21">
        <v>2050</v>
      </c>
      <c r="C14" s="26">
        <v>100000000</v>
      </c>
      <c r="D14" s="13" t="s">
        <v>12</v>
      </c>
      <c r="E14" s="14">
        <f t="shared" si="3"/>
        <v>100000000</v>
      </c>
      <c r="F14" s="14" t="s">
        <v>13</v>
      </c>
      <c r="G14" s="14">
        <f t="shared" si="4"/>
        <v>2050</v>
      </c>
      <c r="H14" s="14" t="s">
        <v>14</v>
      </c>
      <c r="I14" s="27">
        <f t="shared" ca="1" si="0"/>
        <v>392012913.84586513</v>
      </c>
      <c r="J14" s="9">
        <f t="shared" ca="1" si="1"/>
        <v>28</v>
      </c>
      <c r="K14" s="10" t="s">
        <v>15</v>
      </c>
      <c r="L14" s="27">
        <f t="shared" ca="1" si="2"/>
        <v>961884.95039670123</v>
      </c>
    </row>
    <row r="15" spans="1:19">
      <c r="A15" s="16" t="s">
        <v>20</v>
      </c>
      <c r="B15" s="21">
        <v>2060</v>
      </c>
      <c r="C15" s="26">
        <v>400000000</v>
      </c>
      <c r="D15" s="13" t="s">
        <v>12</v>
      </c>
      <c r="E15" s="14">
        <f t="shared" si="3"/>
        <v>400000000</v>
      </c>
      <c r="F15" s="14" t="s">
        <v>13</v>
      </c>
      <c r="G15" s="14">
        <f t="shared" si="4"/>
        <v>2060</v>
      </c>
      <c r="H15" s="14" t="s">
        <v>14</v>
      </c>
      <c r="I15" s="27">
        <f t="shared" ca="1" si="0"/>
        <v>2554190915.9635916</v>
      </c>
      <c r="J15" s="9">
        <f t="shared" ca="1" si="1"/>
        <v>38</v>
      </c>
      <c r="K15" s="10" t="s">
        <v>15</v>
      </c>
      <c r="L15" s="27">
        <f t="shared" ca="1" si="2"/>
        <v>4297256.8462109147</v>
      </c>
    </row>
    <row r="16" spans="1:19">
      <c r="A16" s="16" t="s">
        <v>21</v>
      </c>
      <c r="B16" s="21">
        <v>2050</v>
      </c>
      <c r="C16" s="26">
        <v>20000000</v>
      </c>
      <c r="D16" s="13" t="s">
        <v>12</v>
      </c>
      <c r="E16" s="14">
        <f t="shared" si="3"/>
        <v>20000000</v>
      </c>
      <c r="F16" s="14" t="s">
        <v>13</v>
      </c>
      <c r="G16" s="14">
        <f t="shared" si="4"/>
        <v>2050</v>
      </c>
      <c r="H16" s="14" t="s">
        <v>14</v>
      </c>
      <c r="I16" s="27">
        <f t="shared" ca="1" si="0"/>
        <v>78402582.769173026</v>
      </c>
      <c r="J16" s="9">
        <f t="shared" ca="1" si="1"/>
        <v>28</v>
      </c>
      <c r="K16" s="10" t="s">
        <v>15</v>
      </c>
      <c r="L16" s="27">
        <f t="shared" ca="1" si="2"/>
        <v>192376.99007934023</v>
      </c>
    </row>
    <row r="17" spans="1:12">
      <c r="A17" s="16" t="s">
        <v>22</v>
      </c>
      <c r="B17" s="21">
        <v>2060</v>
      </c>
      <c r="C17" s="26">
        <v>2000000000</v>
      </c>
      <c r="D17" s="13" t="s">
        <v>12</v>
      </c>
      <c r="E17" s="14">
        <f t="shared" si="3"/>
        <v>2000000000</v>
      </c>
      <c r="F17" s="14" t="s">
        <v>13</v>
      </c>
      <c r="G17" s="14">
        <f t="shared" si="4"/>
        <v>2060</v>
      </c>
      <c r="H17" s="14" t="s">
        <v>14</v>
      </c>
      <c r="I17" s="27">
        <f t="shared" ca="1" si="0"/>
        <v>12770954579.817957</v>
      </c>
      <c r="J17" s="9">
        <f t="shared" ca="1" si="1"/>
        <v>38</v>
      </c>
      <c r="K17" s="10" t="s">
        <v>15</v>
      </c>
      <c r="L17" s="27">
        <f t="shared" ca="1" si="2"/>
        <v>21486284.231054578</v>
      </c>
    </row>
    <row r="19" spans="1:12">
      <c r="B19" s="37" t="s">
        <v>23</v>
      </c>
      <c r="C19" s="37"/>
      <c r="D19" s="37"/>
      <c r="E19" s="37"/>
      <c r="F19" s="37"/>
      <c r="G19" s="37"/>
      <c r="H19" s="37"/>
      <c r="I19" s="37"/>
      <c r="J19" s="37"/>
      <c r="K19" s="37"/>
    </row>
    <row r="21" spans="1:12">
      <c r="B21" s="24" t="s">
        <v>24</v>
      </c>
      <c r="C21" s="24" t="s">
        <v>25</v>
      </c>
      <c r="D21" s="24" t="s">
        <v>33</v>
      </c>
      <c r="E21" s="39" t="s">
        <v>34</v>
      </c>
      <c r="F21" s="39"/>
    </row>
    <row r="22" spans="1:12">
      <c r="B22" s="50">
        <v>350000000</v>
      </c>
      <c r="C22" s="51">
        <v>20</v>
      </c>
      <c r="D22" s="8">
        <v>2.7E-2</v>
      </c>
      <c r="E22" s="38">
        <f>-PMT(I22,C22*12,B22,0,0)</f>
        <v>1883292.9530788742</v>
      </c>
      <c r="F22" s="38"/>
      <c r="I22" s="4">
        <f>SUM((1+D22)^(1/12)-1)</f>
        <v>2.2226272943570713E-3</v>
      </c>
    </row>
    <row r="23" spans="1:12">
      <c r="B23" s="36" t="s">
        <v>28</v>
      </c>
      <c r="C23" s="36"/>
      <c r="D23" s="36"/>
      <c r="E23" s="36"/>
      <c r="F23" s="36"/>
      <c r="G23" s="36"/>
      <c r="H23" s="36"/>
      <c r="I23" s="36"/>
      <c r="J23" s="36"/>
      <c r="K23" s="36"/>
    </row>
    <row r="24" spans="1:12">
      <c r="B24" s="36" t="s">
        <v>29</v>
      </c>
      <c r="C24" s="36"/>
      <c r="D24" s="36"/>
      <c r="E24" s="36"/>
      <c r="F24" s="36"/>
      <c r="G24" s="36"/>
      <c r="H24" s="36"/>
      <c r="I24" s="36"/>
      <c r="J24" s="36"/>
      <c r="K24" s="36"/>
    </row>
    <row r="25" spans="1:12">
      <c r="B25" s="36" t="s">
        <v>30</v>
      </c>
      <c r="C25" s="36"/>
      <c r="D25" s="36"/>
      <c r="E25" s="36"/>
      <c r="F25" s="36"/>
      <c r="G25" s="36"/>
      <c r="H25" s="36"/>
      <c r="I25" s="36"/>
      <c r="J25" s="36"/>
      <c r="K25" s="36"/>
    </row>
    <row r="26" spans="1:12">
      <c r="B26" s="36" t="s">
        <v>31</v>
      </c>
      <c r="C26" s="36"/>
      <c r="D26" s="36"/>
      <c r="E26" s="36"/>
      <c r="F26" s="36"/>
      <c r="G26" s="36"/>
      <c r="H26" s="36"/>
      <c r="I26" s="36"/>
      <c r="J26" s="36"/>
      <c r="K26" s="36"/>
    </row>
    <row r="37" spans="2:5" hidden="1"/>
    <row r="38" spans="2:5" hidden="1">
      <c r="B38" s="4"/>
      <c r="D38" s="6"/>
      <c r="E38" s="6"/>
    </row>
    <row r="39" spans="2:5" hidden="1">
      <c r="B39" s="17"/>
      <c r="C39" s="18">
        <f t="shared" ref="C39:C46" ca="1" si="5">SUM(C10*((1+$C$6)^J10))</f>
        <v>10394640.897056838</v>
      </c>
      <c r="D39" s="19">
        <f t="shared" ref="D39:D46" ca="1" si="6">PMT($K$1,12*J10,0,-C39,0)</f>
        <v>52163.848554800432</v>
      </c>
      <c r="E39" s="17"/>
    </row>
    <row r="40" spans="2:5" hidden="1">
      <c r="B40" s="17"/>
      <c r="C40" s="18">
        <f t="shared" ca="1" si="5"/>
        <v>3920129138.4586515</v>
      </c>
      <c r="D40" s="19">
        <f t="shared" ca="1" si="6"/>
        <v>9618849.5039670113</v>
      </c>
      <c r="E40" s="17"/>
    </row>
    <row r="41" spans="2:5" hidden="1">
      <c r="B41" s="17"/>
      <c r="C41" s="18">
        <f t="shared" ca="1" si="5"/>
        <v>16942572239.567312</v>
      </c>
      <c r="D41" s="19">
        <f t="shared" ca="1" si="6"/>
        <v>16100239.21689946</v>
      </c>
      <c r="E41" s="17"/>
    </row>
    <row r="42" spans="2:5" hidden="1">
      <c r="B42" s="17"/>
      <c r="C42" s="18">
        <f t="shared" ca="1" si="5"/>
        <v>5200634823.4710588</v>
      </c>
      <c r="D42" s="19">
        <f t="shared" ca="1" si="6"/>
        <v>6436282.6210276596</v>
      </c>
      <c r="E42" s="17"/>
    </row>
    <row r="43" spans="2:5" hidden="1">
      <c r="B43" s="17"/>
      <c r="C43" s="18">
        <f t="shared" ca="1" si="5"/>
        <v>392012913.84586513</v>
      </c>
      <c r="D43" s="19">
        <f t="shared" ca="1" si="6"/>
        <v>961884.95039670123</v>
      </c>
      <c r="E43" s="17"/>
    </row>
    <row r="44" spans="2:5" hidden="1">
      <c r="B44" s="17"/>
      <c r="C44" s="18">
        <f t="shared" ca="1" si="5"/>
        <v>2554190915.9635916</v>
      </c>
      <c r="D44" s="19">
        <f t="shared" ca="1" si="6"/>
        <v>4297256.8462109147</v>
      </c>
      <c r="E44" s="17"/>
    </row>
    <row r="45" spans="2:5" hidden="1">
      <c r="B45" s="17"/>
      <c r="C45" s="18">
        <f t="shared" ca="1" si="5"/>
        <v>78402582.769173026</v>
      </c>
      <c r="D45" s="19">
        <f t="shared" ca="1" si="6"/>
        <v>192376.99007934023</v>
      </c>
      <c r="E45" s="17"/>
    </row>
    <row r="46" spans="2:5" hidden="1">
      <c r="B46" s="17"/>
      <c r="C46" s="18">
        <f t="shared" ca="1" si="5"/>
        <v>12770954579.817957</v>
      </c>
      <c r="D46" s="19">
        <f t="shared" ca="1" si="6"/>
        <v>21486284.231054578</v>
      </c>
      <c r="E46" s="17"/>
    </row>
    <row r="47" spans="2:5" hidden="1">
      <c r="B47" s="17"/>
      <c r="C47" s="17"/>
      <c r="D47" s="17"/>
      <c r="E47" s="17"/>
    </row>
    <row r="48" spans="2:5" hidden="1">
      <c r="B48" s="17"/>
      <c r="C48" s="17"/>
      <c r="D48" s="17"/>
      <c r="E48" s="17"/>
    </row>
    <row r="49" spans="2:5" hidden="1">
      <c r="B49" s="17"/>
      <c r="C49" s="17"/>
      <c r="D49" s="17"/>
      <c r="E49" s="17"/>
    </row>
    <row r="50" spans="2:5" hidden="1">
      <c r="D50" s="6"/>
      <c r="E50" s="6"/>
    </row>
    <row r="51" spans="2:5" hidden="1"/>
    <row r="52" spans="2:5" hidden="1"/>
  </sheetData>
  <protectedRanges>
    <protectedRange sqref="B10:C17" name="연도와 금액"/>
    <protectedRange sqref="C6:C7" name="이율"/>
    <protectedRange sqref="C4" name="생년"/>
    <protectedRange sqref="C22" name="기간"/>
    <protectedRange sqref="B22" name="원금"/>
  </protectedRanges>
  <mergeCells count="10">
    <mergeCell ref="E22:F22"/>
    <mergeCell ref="B23:K23"/>
    <mergeCell ref="B24:K24"/>
    <mergeCell ref="B25:K25"/>
    <mergeCell ref="B26:K26"/>
    <mergeCell ref="J9:L9"/>
    <mergeCell ref="D6:G6"/>
    <mergeCell ref="D7:G7"/>
    <mergeCell ref="B19:K19"/>
    <mergeCell ref="E21:F21"/>
  </mergeCells>
  <phoneticPr fontId="8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BB227-1A9C-4487-8DE6-C8E2A346C0C0}">
  <dimension ref="A1:K18"/>
  <sheetViews>
    <sheetView workbookViewId="0">
      <selection activeCell="F23" sqref="F23"/>
    </sheetView>
  </sheetViews>
  <sheetFormatPr baseColWidth="10" defaultColWidth="8.83203125" defaultRowHeight="17"/>
  <cols>
    <col min="1" max="1" width="14.5" bestFit="1" customWidth="1"/>
    <col min="2" max="3" width="9" bestFit="1" customWidth="1"/>
    <col min="6" max="6" width="12" bestFit="1" customWidth="1"/>
    <col min="8" max="8" width="9" bestFit="1" customWidth="1"/>
  </cols>
  <sheetData>
    <row r="1" spans="1:11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>
      <c r="A3" s="43" t="s">
        <v>24</v>
      </c>
      <c r="B3" s="43" t="s">
        <v>25</v>
      </c>
      <c r="C3" s="43" t="s">
        <v>26</v>
      </c>
      <c r="D3" s="42"/>
      <c r="E3" s="42"/>
      <c r="F3" s="42"/>
      <c r="G3" s="42"/>
      <c r="H3" s="42"/>
      <c r="I3" s="42"/>
      <c r="J3" s="42"/>
      <c r="K3" s="42"/>
    </row>
    <row r="4" spans="1:11">
      <c r="A4" s="44">
        <v>350000000</v>
      </c>
      <c r="B4" s="45">
        <v>20</v>
      </c>
      <c r="C4" s="46">
        <v>2.7E-2</v>
      </c>
      <c r="D4" s="42"/>
      <c r="E4" s="42"/>
      <c r="F4" s="42"/>
      <c r="G4" s="42"/>
      <c r="H4" s="42">
        <f>SUM((1+C4)^(1/12)-1)</f>
        <v>2.2226272943570713E-3</v>
      </c>
      <c r="I4" s="42"/>
      <c r="J4" s="42"/>
      <c r="K4" s="42"/>
    </row>
    <row r="5" spans="1:11">
      <c r="A5" s="42"/>
      <c r="B5" s="42"/>
      <c r="C5" s="42"/>
      <c r="D5" s="46"/>
      <c r="E5" s="42"/>
      <c r="F5" s="47"/>
      <c r="G5" s="42"/>
      <c r="H5" s="42"/>
      <c r="I5" s="42"/>
      <c r="J5" s="42"/>
      <c r="K5" s="42"/>
    </row>
    <row r="6" spans="1:11">
      <c r="A6" s="42"/>
      <c r="B6" s="42"/>
      <c r="C6" s="42"/>
      <c r="D6" s="42"/>
      <c r="E6" s="42"/>
      <c r="F6" s="47"/>
      <c r="G6" s="42"/>
      <c r="H6" s="40" t="s">
        <v>27</v>
      </c>
      <c r="I6" s="40"/>
      <c r="J6" s="42"/>
      <c r="K6" s="42"/>
    </row>
    <row r="7" spans="1:11">
      <c r="A7" s="42"/>
      <c r="B7" s="42"/>
      <c r="C7" s="42"/>
      <c r="D7" s="42"/>
      <c r="E7" s="42"/>
      <c r="F7" s="42"/>
      <c r="G7" s="42"/>
      <c r="H7" s="48">
        <f>-PMT(H4,B4*12,A4,0,0)</f>
        <v>1883292.9530788742</v>
      </c>
      <c r="I7" s="48"/>
      <c r="J7" s="42"/>
      <c r="K7" s="42"/>
    </row>
    <row r="8" spans="1:1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6.5" customHeight="1">
      <c r="A11" s="49" t="s">
        <v>28</v>
      </c>
      <c r="B11" s="49"/>
      <c r="C11" s="49"/>
      <c r="D11" s="49"/>
      <c r="E11" s="49"/>
      <c r="F11" s="49"/>
      <c r="G11" s="49"/>
      <c r="H11" s="49"/>
      <c r="I11" s="49"/>
      <c r="J11" s="49"/>
      <c r="K11" s="42"/>
    </row>
    <row r="12" spans="1:11" ht="16.5" customHeight="1">
      <c r="A12" s="49" t="s">
        <v>29</v>
      </c>
      <c r="B12" s="49"/>
      <c r="C12" s="49"/>
      <c r="D12" s="49"/>
      <c r="E12" s="49"/>
      <c r="F12" s="49"/>
      <c r="G12" s="49"/>
      <c r="H12" s="49"/>
      <c r="I12" s="49"/>
      <c r="J12" s="49"/>
      <c r="K12" s="42"/>
    </row>
    <row r="13" spans="1:11" ht="16.5" customHeight="1">
      <c r="A13" s="49" t="s">
        <v>30</v>
      </c>
      <c r="B13" s="49"/>
      <c r="C13" s="49"/>
      <c r="D13" s="49"/>
      <c r="E13" s="49"/>
      <c r="F13" s="49"/>
      <c r="G13" s="49"/>
      <c r="H13" s="49"/>
      <c r="I13" s="49"/>
      <c r="J13" s="49"/>
      <c r="K13" s="42"/>
    </row>
    <row r="14" spans="1:11" ht="16.5" customHeight="1">
      <c r="A14" s="49" t="s">
        <v>31</v>
      </c>
      <c r="B14" s="49"/>
      <c r="C14" s="49"/>
      <c r="D14" s="49"/>
      <c r="E14" s="49"/>
      <c r="F14" s="49"/>
      <c r="G14" s="49"/>
      <c r="H14" s="49"/>
      <c r="I14" s="49"/>
      <c r="J14" s="49"/>
      <c r="K14" s="42"/>
    </row>
    <row r="15" spans="1:1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</row>
  </sheetData>
  <sheetProtection algorithmName="SHA-512" hashValue="rJsvZiTn0n+fTiOn37rxYkanwXUU6rHCj+v8RTXeRJl2eejpKYexEkIhbXkxsJ2MGCtfqA2W3w/e5DmFbf4UOw==" saltValue="0hsWO7bPyGYVKGMkMBjkhg==" spinCount="100000" sheet="1" objects="1" scenarios="1"/>
  <protectedRanges>
    <protectedRange sqref="C5" name="금리"/>
    <protectedRange sqref="B4" name="기간"/>
    <protectedRange sqref="A4" name="원금"/>
  </protectedRanges>
  <mergeCells count="7">
    <mergeCell ref="A11:J11"/>
    <mergeCell ref="A12:J12"/>
    <mergeCell ref="A13:J13"/>
    <mergeCell ref="A14:J14"/>
    <mergeCell ref="A1:J1"/>
    <mergeCell ref="H7:I7"/>
    <mergeCell ref="H6:I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목표금액계산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OK Won</cp:lastModifiedBy>
  <cp:revision/>
  <dcterms:created xsi:type="dcterms:W3CDTF">2022-08-28T10:30:09Z</dcterms:created>
  <dcterms:modified xsi:type="dcterms:W3CDTF">2022-09-21T08:24:34Z</dcterms:modified>
  <cp:category/>
  <cp:contentStatus/>
</cp:coreProperties>
</file>