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611F9E22-F8B3-884A-87CC-8E9EEF1992C3}" xr6:coauthVersionLast="47" xr6:coauthVersionMax="47" xr10:uidLastSave="{00000000-0000-0000-0000-000000000000}"/>
  <bookViews>
    <workbookView xWindow="33600" yWindow="-100" windowWidth="38400" windowHeight="21100" xr2:uid="{8AAD1585-EA64-314C-947E-5243431F810E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°ü¼¼Á¶Á¤BBLS">#REF!</definedName>
    <definedName name="±â±Ý">#REF!</definedName>
    <definedName name="비용Detail">#REF!</definedName>
    <definedName name="소유">#REF!</definedName>
    <definedName name="인쇄">[2]!인쇄</definedName>
    <definedName name="평잔_cord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>[6]!Macro1</definedName>
    <definedName name="MarginType">[5]PCC!#REF!</definedName>
    <definedName name="Maturity">[5]PCC!#REF!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[3]!Print_A4</definedName>
    <definedName name="Print_Letter">[3]!Print_Letter</definedName>
    <definedName name="Print_Qtr_A4">[3]!Print_Qtr_A4</definedName>
    <definedName name="Print_Qtr_Letter">[3]!Print_Qtr_Letter</definedName>
    <definedName name="PRINT1">#REF!</definedName>
    <definedName name="PRINT2">#REF!</definedName>
    <definedName name="PRINT3">#REF!</definedName>
    <definedName name="printt">[3]!Print_A4</definedName>
    <definedName name="PRO">#REF!</definedName>
    <definedName name="PROD">#REF!</definedName>
    <definedName name="Prt_A4">[8]!Print_A4</definedName>
    <definedName name="Prt_Letter">[8]!Print_Letter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[3]!Print_Qtr_Letter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C50" i="1"/>
  <c r="F32" i="1"/>
  <c r="C52" i="1"/>
  <c r="AA34" i="1"/>
  <c r="X34" i="1"/>
  <c r="U34" i="1"/>
  <c r="R34" i="1"/>
  <c r="F34" i="1"/>
  <c r="I34" i="1"/>
  <c r="L34" i="1"/>
  <c r="O34" i="1"/>
  <c r="D43" i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C47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D10" i="1"/>
  <c r="E10" i="1" s="1"/>
  <c r="C12" i="1"/>
  <c r="D25" i="1"/>
  <c r="E25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D27" i="1"/>
  <c r="E27" i="1" s="1"/>
  <c r="F27" i="1"/>
  <c r="F29" i="1" s="1"/>
  <c r="C29" i="1"/>
  <c r="AC50" i="1" l="1"/>
  <c r="AC51" i="1" s="1"/>
  <c r="AC52" i="1" s="1"/>
  <c r="AC53" i="1" s="1"/>
  <c r="F47" i="1"/>
  <c r="D47" i="1"/>
  <c r="E47" i="1"/>
  <c r="G27" i="1"/>
  <c r="H27" i="1" s="1"/>
  <c r="I27" i="1" s="1"/>
  <c r="I29" i="1" s="1"/>
  <c r="D29" i="1"/>
  <c r="E29" i="1"/>
  <c r="F10" i="1"/>
  <c r="F12" i="1" s="1"/>
  <c r="E12" i="1"/>
  <c r="D12" i="1"/>
  <c r="H29" i="1" l="1"/>
  <c r="G47" i="1"/>
  <c r="J27" i="1"/>
  <c r="K27" i="1" s="1"/>
  <c r="G29" i="1"/>
  <c r="G10" i="1"/>
  <c r="H10" i="1" s="1"/>
  <c r="H47" i="1" l="1"/>
  <c r="J29" i="1"/>
  <c r="G12" i="1"/>
  <c r="L27" i="1"/>
  <c r="K29" i="1"/>
  <c r="I10" i="1"/>
  <c r="H12" i="1"/>
  <c r="I47" i="1" l="1"/>
  <c r="J10" i="1"/>
  <c r="I12" i="1"/>
  <c r="L29" i="1"/>
  <c r="M27" i="1"/>
  <c r="J47" i="1" l="1"/>
  <c r="J12" i="1"/>
  <c r="K10" i="1"/>
  <c r="N27" i="1"/>
  <c r="M29" i="1"/>
  <c r="K47" i="1" l="1"/>
  <c r="O27" i="1"/>
  <c r="N29" i="1"/>
  <c r="L10" i="1"/>
  <c r="K12" i="1"/>
  <c r="L47" i="1" l="1"/>
  <c r="M10" i="1"/>
  <c r="L12" i="1"/>
  <c r="P27" i="1"/>
  <c r="O29" i="1"/>
  <c r="M47" i="1" l="1"/>
  <c r="N10" i="1"/>
  <c r="M12" i="1"/>
  <c r="Q27" i="1"/>
  <c r="P29" i="1"/>
  <c r="N47" i="1" l="1"/>
  <c r="R27" i="1"/>
  <c r="Q29" i="1"/>
  <c r="O10" i="1"/>
  <c r="N12" i="1"/>
  <c r="O47" i="1" l="1"/>
  <c r="P10" i="1"/>
  <c r="O12" i="1"/>
  <c r="S27" i="1"/>
  <c r="R29" i="1"/>
  <c r="P47" i="1" l="1"/>
  <c r="Q10" i="1"/>
  <c r="P12" i="1"/>
  <c r="T27" i="1"/>
  <c r="S29" i="1"/>
  <c r="Q47" i="1" l="1"/>
  <c r="U27" i="1"/>
  <c r="T29" i="1"/>
  <c r="Q12" i="1"/>
  <c r="R10" i="1"/>
  <c r="R47" i="1" l="1"/>
  <c r="V27" i="1"/>
  <c r="U29" i="1"/>
  <c r="R12" i="1"/>
  <c r="S10" i="1"/>
  <c r="S47" i="1" l="1"/>
  <c r="T10" i="1"/>
  <c r="S12" i="1"/>
  <c r="W27" i="1"/>
  <c r="V29" i="1"/>
  <c r="T47" i="1" l="1"/>
  <c r="W29" i="1"/>
  <c r="X27" i="1"/>
  <c r="U10" i="1"/>
  <c r="T12" i="1"/>
  <c r="U47" i="1" l="1"/>
  <c r="X29" i="1"/>
  <c r="Y27" i="1"/>
  <c r="V10" i="1"/>
  <c r="U12" i="1"/>
  <c r="V47" i="1" l="1"/>
  <c r="W10" i="1"/>
  <c r="V12" i="1"/>
  <c r="Z27" i="1"/>
  <c r="Y29" i="1"/>
  <c r="W47" i="1" l="1"/>
  <c r="Z29" i="1"/>
  <c r="AA27" i="1"/>
  <c r="X10" i="1"/>
  <c r="W12" i="1"/>
  <c r="AC32" i="1" l="1"/>
  <c r="AC33" i="1" s="1"/>
  <c r="AC34" i="1"/>
  <c r="AC35" i="1" s="1"/>
  <c r="X47" i="1"/>
  <c r="AA29" i="1"/>
  <c r="Y10" i="1"/>
  <c r="X12" i="1"/>
  <c r="Y47" i="1" l="1"/>
  <c r="Z10" i="1"/>
  <c r="Y12" i="1"/>
  <c r="Z47" i="1" l="1"/>
  <c r="AA10" i="1"/>
  <c r="Z12" i="1"/>
  <c r="AA47" i="1" l="1"/>
  <c r="AA12" i="1"/>
  <c r="AA15" i="1"/>
  <c r="AA16" i="1" l="1"/>
  <c r="AA17" i="1" s="1"/>
  <c r="AA18" i="1" s="1"/>
  <c r="Y16" i="1"/>
  <c r="Y17" i="1" s="1"/>
  <c r="Y18" i="1" s="1"/>
</calcChain>
</file>

<file path=xl/sharedStrings.xml><?xml version="1.0" encoding="utf-8"?>
<sst xmlns="http://schemas.openxmlformats.org/spreadsheetml/2006/main" count="191" uniqueCount="71">
  <si>
    <t>과세이연효과</t>
    <phoneticPr fontId="2" type="noConversion"/>
  </si>
  <si>
    <t>과세대상금액</t>
    <phoneticPr fontId="2" type="noConversion"/>
  </si>
  <si>
    <t>(3) = (2)-(1)</t>
    <phoneticPr fontId="2" type="noConversion"/>
  </si>
  <si>
    <t>(2) 연금수령할 때까지 과세이연 _ 절세계좌 3총사</t>
    <phoneticPr fontId="2" type="noConversion"/>
  </si>
  <si>
    <t>(1) 수익금에 대해 매년 15.4% 과세 _ 일반계좌</t>
    <phoneticPr fontId="2" type="noConversion"/>
  </si>
  <si>
    <t>25년</t>
  </si>
  <si>
    <t>24년</t>
  </si>
  <si>
    <t>23년</t>
  </si>
  <si>
    <t>22년</t>
  </si>
  <si>
    <t>21년</t>
  </si>
  <si>
    <t>20년</t>
  </si>
  <si>
    <t>19년</t>
  </si>
  <si>
    <t>18년</t>
  </si>
  <si>
    <t>17년</t>
  </si>
  <si>
    <t>16년</t>
  </si>
  <si>
    <t>15년</t>
  </si>
  <si>
    <t>14년</t>
  </si>
  <si>
    <t>13년</t>
  </si>
  <si>
    <t>12년</t>
  </si>
  <si>
    <t>11년</t>
  </si>
  <si>
    <t>10년</t>
  </si>
  <si>
    <t>9년</t>
  </si>
  <si>
    <t>8년</t>
  </si>
  <si>
    <t>7년</t>
  </si>
  <si>
    <t>6년</t>
  </si>
  <si>
    <t>5년</t>
  </si>
  <si>
    <t>4년</t>
  </si>
  <si>
    <t>3년</t>
  </si>
  <si>
    <t>2년</t>
    <phoneticPr fontId="2" type="noConversion"/>
  </si>
  <si>
    <t>1년</t>
    <phoneticPr fontId="2" type="noConversion"/>
  </si>
  <si>
    <t>자산 증식 방법</t>
    <phoneticPr fontId="2" type="noConversion"/>
  </si>
  <si>
    <t>55세</t>
  </si>
  <si>
    <t>54세</t>
  </si>
  <si>
    <t>53세</t>
  </si>
  <si>
    <t>52세</t>
  </si>
  <si>
    <t>51세</t>
  </si>
  <si>
    <t>50세</t>
  </si>
  <si>
    <t>49세</t>
  </si>
  <si>
    <t>48세</t>
  </si>
  <si>
    <t>47세</t>
  </si>
  <si>
    <t>46세</t>
  </si>
  <si>
    <t>45세</t>
  </si>
  <si>
    <t>44세</t>
  </si>
  <si>
    <t>43세</t>
  </si>
  <si>
    <t>42세</t>
  </si>
  <si>
    <t>41세</t>
  </si>
  <si>
    <t>40세</t>
  </si>
  <si>
    <t>39세</t>
  </si>
  <si>
    <t>38세</t>
  </si>
  <si>
    <t>37세</t>
  </si>
  <si>
    <t>36세</t>
  </si>
  <si>
    <t>35세</t>
  </si>
  <si>
    <t>34세</t>
  </si>
  <si>
    <t>33세</t>
  </si>
  <si>
    <t>32세</t>
    <phoneticPr fontId="2" type="noConversion"/>
  </si>
  <si>
    <t>31세</t>
    <phoneticPr fontId="2" type="noConversion"/>
  </si>
  <si>
    <t>연금저축계좌</t>
    <phoneticPr fontId="2" type="noConversion"/>
  </si>
  <si>
    <t>ISA계좌</t>
    <phoneticPr fontId="2" type="noConversion"/>
  </si>
  <si>
    <t>저율분리과세 9.9%</t>
    <phoneticPr fontId="2" type="noConversion"/>
  </si>
  <si>
    <t>기타소득세 16.5%</t>
    <phoneticPr fontId="2" type="noConversion"/>
  </si>
  <si>
    <t>세후 최종 순자산</t>
    <phoneticPr fontId="2" type="noConversion"/>
  </si>
  <si>
    <t>자산의 성장 예시 _ ISA계좌에서 세액공제 한도(3천만원) 이전 / 연간 수익률 10%, 세액공제액(49만 5천원) 재투자</t>
    <phoneticPr fontId="2" type="noConversion"/>
  </si>
  <si>
    <t>자산의 성장 예시 _ 기초자금 1천만원 / 연간 수익률 10%</t>
    <phoneticPr fontId="2" type="noConversion"/>
  </si>
  <si>
    <t>(2) 연금수령할 때까지 과세이연 _ 연금저축계좌</t>
    <phoneticPr fontId="2" type="noConversion"/>
  </si>
  <si>
    <t>ISA 이전 소득공제대상금액(납입액의 10%, 300만원 한도)</t>
    <phoneticPr fontId="2" type="noConversion"/>
  </si>
  <si>
    <t>최대 소득공제금액(16.5%)</t>
    <phoneticPr fontId="2" type="noConversion"/>
  </si>
  <si>
    <t>ISA 이전 비과세 금액</t>
    <phoneticPr fontId="2" type="noConversion"/>
  </si>
  <si>
    <t>과세대상금액(세전 최종 잔고 - 비과세 납입원금 2,700만원 x 8회 제외)</t>
    <phoneticPr fontId="2" type="noConversion"/>
  </si>
  <si>
    <t>자산의 성장 예시 _ 연금저축계좌에 연간한도(1천 8백만원) 납입  / 연간 수익률 10%, 세액공제액(49만 5천원) 재투자</t>
    <phoneticPr fontId="2" type="noConversion"/>
  </si>
  <si>
    <t>비과세 금액</t>
    <phoneticPr fontId="2" type="noConversion"/>
  </si>
  <si>
    <t>과세대상금액(세전 최종 잔고 - 비과세 납입원금 120만원 x 25회 제외)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</si>
</sst>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_-* #,##0_-;\-* #,##0_-;_-* &quot;-&quot;_-;_-@_-"/>
    <numFmt numFmtId="177" formatCode="#,##0_ "/>
    <numFmt numFmtId="178" formatCode="_(* #,##0_);_(* \(#,##0\);_(* &quot;-&quot;???_);_(@_)"/>
    <numFmt numFmtId="179" formatCode="_(* #,##0_);_(* \(#,##0\);_(* &quot;-&quot;??_);_(@_)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0"/>
      <name val="돋움"/>
      <family val="2"/>
      <charset val="129"/>
    </font>
    <font>
      <sz val="14"/>
      <name val="돋움"/>
      <family val="2"/>
      <charset val="129"/>
    </font>
    <font>
      <sz val="14"/>
      <name val="돋움"/>
      <family val="3"/>
      <charset val="129"/>
    </font>
    <font>
      <b/>
      <sz val="14"/>
      <color theme="0"/>
      <name val="돋움"/>
      <family val="2"/>
      <charset val="129"/>
    </font>
    <font>
      <sz val="14"/>
      <color theme="0"/>
      <name val="돋움"/>
      <family val="2"/>
      <charset val="129"/>
    </font>
    <font>
      <sz val="11"/>
      <name val="돋움"/>
      <family val="2"/>
      <charset val="129"/>
    </font>
    <font>
      <u/>
      <sz val="20"/>
      <name val="돋움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43" fontId="0" fillId="0" borderId="0" xfId="0" applyNumberFormat="1">
      <alignment vertical="center"/>
    </xf>
    <xf numFmtId="177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6" fontId="4" fillId="0" borderId="1" xfId="1" applyFont="1" applyBorder="1">
      <alignment vertical="center"/>
    </xf>
    <xf numFmtId="177" fontId="4" fillId="2" borderId="2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9" fillId="0" borderId="0" xfId="0" applyFont="1">
      <alignment vertical="center"/>
    </xf>
    <xf numFmtId="176" fontId="0" fillId="0" borderId="0" xfId="1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wpark/Library/CloudStorage/OneDrive-&#4352;&#4450;&#4363;&#4469;&#4523;/&#4355;&#4454;&#4361;&#4467;&#4367;&#4467;&#4368;&#4449;&#4536;/PURPLE%20CAT/&#4368;&#4462;&#4364;&#4449;/&#4352;&#4449;&#4352;&#4456;&#4359;&#4462;%2020231201.xlsx" TargetMode="External"/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연금 및 인컴 설계"/>
      <sheetName val="부채매칭"/>
      <sheetName val="포트폴리오전략"/>
      <sheetName val="인컴포트폴리오"/>
      <sheetName val="더퍼블릭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2021년 예산 (3)"/>
      <sheetName val="BS as of 211231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A405-22A3-964F-9B88-0EAC1382AE4A}">
  <dimension ref="A5:AD53"/>
  <sheetViews>
    <sheetView tabSelected="1" topLeftCell="F1" zoomScale="83" zoomScaleNormal="83" workbookViewId="0">
      <selection activeCell="F16" sqref="F16"/>
    </sheetView>
  </sheetViews>
  <sheetFormatPr baseColWidth="10" defaultRowHeight="14"/>
  <cols>
    <col min="1" max="1" width="10.83203125" style="2"/>
    <col min="2" max="2" width="59.1640625" bestFit="1" customWidth="1"/>
    <col min="3" max="27" width="20.83203125" customWidth="1"/>
    <col min="28" max="28" width="10.83203125" style="1"/>
    <col min="29" max="29" width="20.33203125" customWidth="1"/>
    <col min="30" max="30" width="15.6640625" customWidth="1"/>
  </cols>
  <sheetData>
    <row r="5" spans="1:28" s="14" customFormat="1" ht="44" customHeight="1">
      <c r="B5" s="16" t="s">
        <v>62</v>
      </c>
    </row>
    <row r="6" spans="1:28" s="15" customFormat="1" ht="25" customHeight="1">
      <c r="C6" s="15" t="s">
        <v>55</v>
      </c>
      <c r="D6" s="15" t="s">
        <v>54</v>
      </c>
      <c r="E6" s="15" t="s">
        <v>53</v>
      </c>
      <c r="F6" s="15" t="s">
        <v>52</v>
      </c>
      <c r="G6" s="15" t="s">
        <v>51</v>
      </c>
      <c r="H6" s="15" t="s">
        <v>50</v>
      </c>
      <c r="I6" s="15" t="s">
        <v>49</v>
      </c>
      <c r="J6" s="15" t="s">
        <v>48</v>
      </c>
      <c r="K6" s="15" t="s">
        <v>47</v>
      </c>
      <c r="L6" s="15" t="s">
        <v>46</v>
      </c>
      <c r="M6" s="15" t="s">
        <v>45</v>
      </c>
      <c r="N6" s="15" t="s">
        <v>44</v>
      </c>
      <c r="O6" s="15" t="s">
        <v>43</v>
      </c>
      <c r="P6" s="15" t="s">
        <v>42</v>
      </c>
      <c r="Q6" s="15" t="s">
        <v>41</v>
      </c>
      <c r="R6" s="15" t="s">
        <v>40</v>
      </c>
      <c r="S6" s="15" t="s">
        <v>39</v>
      </c>
      <c r="T6" s="15" t="s">
        <v>38</v>
      </c>
      <c r="U6" s="15" t="s">
        <v>37</v>
      </c>
      <c r="V6" s="15" t="s">
        <v>36</v>
      </c>
      <c r="W6" s="15" t="s">
        <v>35</v>
      </c>
      <c r="X6" s="15" t="s">
        <v>34</v>
      </c>
      <c r="Y6" s="15" t="s">
        <v>33</v>
      </c>
      <c r="Z6" s="15" t="s">
        <v>32</v>
      </c>
      <c r="AA6" s="15" t="s">
        <v>31</v>
      </c>
    </row>
    <row r="7" spans="1:28" s="8" customFormat="1" ht="27" customHeight="1">
      <c r="A7" s="11"/>
      <c r="B7" s="10" t="s">
        <v>30</v>
      </c>
      <c r="C7" s="10" t="s">
        <v>29</v>
      </c>
      <c r="D7" s="10" t="s">
        <v>28</v>
      </c>
      <c r="E7" s="10" t="s">
        <v>27</v>
      </c>
      <c r="F7" s="10" t="s">
        <v>26</v>
      </c>
      <c r="G7" s="10" t="s">
        <v>25</v>
      </c>
      <c r="H7" s="10" t="s">
        <v>24</v>
      </c>
      <c r="I7" s="10" t="s">
        <v>23</v>
      </c>
      <c r="J7" s="10" t="s">
        <v>22</v>
      </c>
      <c r="K7" s="10" t="s">
        <v>21</v>
      </c>
      <c r="L7" s="10" t="s">
        <v>20</v>
      </c>
      <c r="M7" s="10" t="s">
        <v>19</v>
      </c>
      <c r="N7" s="10" t="s">
        <v>18</v>
      </c>
      <c r="O7" s="10" t="s">
        <v>17</v>
      </c>
      <c r="P7" s="10" t="s">
        <v>16</v>
      </c>
      <c r="Q7" s="10" t="s">
        <v>15</v>
      </c>
      <c r="R7" s="10" t="s">
        <v>14</v>
      </c>
      <c r="S7" s="10" t="s">
        <v>13</v>
      </c>
      <c r="T7" s="10" t="s">
        <v>12</v>
      </c>
      <c r="U7" s="10" t="s">
        <v>11</v>
      </c>
      <c r="V7" s="10" t="s">
        <v>10</v>
      </c>
      <c r="W7" s="10" t="s">
        <v>9</v>
      </c>
      <c r="X7" s="10" t="s">
        <v>8</v>
      </c>
      <c r="Y7" s="10" t="s">
        <v>7</v>
      </c>
      <c r="Z7" s="10" t="s">
        <v>6</v>
      </c>
      <c r="AA7" s="10" t="s">
        <v>5</v>
      </c>
      <c r="AB7" s="9"/>
    </row>
    <row r="8" spans="1:28" ht="27" customHeight="1">
      <c r="B8" s="5" t="s">
        <v>4</v>
      </c>
      <c r="C8" s="4">
        <v>10000000</v>
      </c>
      <c r="D8" s="6">
        <f t="shared" ref="D8:AA8" si="0">C8*1.0846</f>
        <v>10846000</v>
      </c>
      <c r="E8" s="6">
        <f t="shared" si="0"/>
        <v>11763571.6</v>
      </c>
      <c r="F8" s="6">
        <f t="shared" si="0"/>
        <v>12758769.75736</v>
      </c>
      <c r="G8" s="6">
        <f t="shared" si="0"/>
        <v>13838161.678832656</v>
      </c>
      <c r="H8" s="6">
        <f t="shared" si="0"/>
        <v>15008870.156861899</v>
      </c>
      <c r="I8" s="6">
        <f t="shared" si="0"/>
        <v>16278620.572132416</v>
      </c>
      <c r="J8" s="6">
        <f t="shared" si="0"/>
        <v>17655791.872534819</v>
      </c>
      <c r="K8" s="6">
        <f t="shared" si="0"/>
        <v>19149471.864951264</v>
      </c>
      <c r="L8" s="6">
        <f t="shared" si="0"/>
        <v>20769517.184726141</v>
      </c>
      <c r="M8" s="6">
        <f t="shared" si="0"/>
        <v>22526618.338553973</v>
      </c>
      <c r="N8" s="6">
        <f t="shared" si="0"/>
        <v>24432370.249995638</v>
      </c>
      <c r="O8" s="6">
        <f t="shared" si="0"/>
        <v>26499348.77314527</v>
      </c>
      <c r="P8" s="6">
        <f t="shared" si="0"/>
        <v>28741193.67935336</v>
      </c>
      <c r="Q8" s="6">
        <f t="shared" si="0"/>
        <v>31172698.664626654</v>
      </c>
      <c r="R8" s="6">
        <f t="shared" si="0"/>
        <v>33809908.971654072</v>
      </c>
      <c r="S8" s="6">
        <f t="shared" si="0"/>
        <v>36670227.270656005</v>
      </c>
      <c r="T8" s="6">
        <f t="shared" si="0"/>
        <v>39772528.497753501</v>
      </c>
      <c r="U8" s="6">
        <f t="shared" si="0"/>
        <v>43137284.408663444</v>
      </c>
      <c r="V8" s="6">
        <f t="shared" si="0"/>
        <v>46786698.669636369</v>
      </c>
      <c r="W8" s="6">
        <f t="shared" si="0"/>
        <v>50744853.377087608</v>
      </c>
      <c r="X8" s="6">
        <f t="shared" si="0"/>
        <v>55037867.972789221</v>
      </c>
      <c r="Y8" s="6">
        <f t="shared" si="0"/>
        <v>59694071.60328719</v>
      </c>
      <c r="Z8" s="6">
        <f t="shared" si="0"/>
        <v>64744190.06092529</v>
      </c>
      <c r="AA8" s="6">
        <f t="shared" si="0"/>
        <v>70221548.540079564</v>
      </c>
    </row>
    <row r="9" spans="1:28" s="1" customFormat="1" ht="17">
      <c r="A9" s="2"/>
      <c r="C9" s="7"/>
    </row>
    <row r="10" spans="1:28" ht="27" customHeight="1">
      <c r="B10" s="5" t="s">
        <v>3</v>
      </c>
      <c r="C10" s="4">
        <v>10000000</v>
      </c>
      <c r="D10" s="6">
        <f t="shared" ref="D10:AA10" si="1">C10*1.1</f>
        <v>11000000</v>
      </c>
      <c r="E10" s="6">
        <f t="shared" si="1"/>
        <v>12100000.000000002</v>
      </c>
      <c r="F10" s="6">
        <f t="shared" si="1"/>
        <v>13310000.000000004</v>
      </c>
      <c r="G10" s="6">
        <f t="shared" si="1"/>
        <v>14641000.000000006</v>
      </c>
      <c r="H10" s="6">
        <f t="shared" si="1"/>
        <v>16105100.000000007</v>
      </c>
      <c r="I10" s="6">
        <f t="shared" si="1"/>
        <v>17715610.000000011</v>
      </c>
      <c r="J10" s="6">
        <f t="shared" si="1"/>
        <v>19487171.000000015</v>
      </c>
      <c r="K10" s="6">
        <f t="shared" si="1"/>
        <v>21435888.100000016</v>
      </c>
      <c r="L10" s="6">
        <f t="shared" si="1"/>
        <v>23579476.910000019</v>
      </c>
      <c r="M10" s="6">
        <f t="shared" si="1"/>
        <v>25937424.601000022</v>
      </c>
      <c r="N10" s="6">
        <f t="shared" si="1"/>
        <v>28531167.061100028</v>
      </c>
      <c r="O10" s="6">
        <f t="shared" si="1"/>
        <v>31384283.767210033</v>
      </c>
      <c r="P10" s="6">
        <f t="shared" si="1"/>
        <v>34522712.143931039</v>
      </c>
      <c r="Q10" s="6">
        <f t="shared" si="1"/>
        <v>37974983.358324148</v>
      </c>
      <c r="R10" s="6">
        <f t="shared" si="1"/>
        <v>41772481.694156565</v>
      </c>
      <c r="S10" s="6">
        <f t="shared" si="1"/>
        <v>45949729.863572225</v>
      </c>
      <c r="T10" s="6">
        <f t="shared" si="1"/>
        <v>50544702.849929452</v>
      </c>
      <c r="U10" s="6">
        <f t="shared" si="1"/>
        <v>55599173.1349224</v>
      </c>
      <c r="V10" s="6">
        <f t="shared" si="1"/>
        <v>61159090.448414646</v>
      </c>
      <c r="W10" s="6">
        <f t="shared" si="1"/>
        <v>67274999.493256122</v>
      </c>
      <c r="X10" s="6">
        <f t="shared" si="1"/>
        <v>74002499.442581743</v>
      </c>
      <c r="Y10" s="6">
        <f t="shared" si="1"/>
        <v>81402749.386839926</v>
      </c>
      <c r="Z10" s="6">
        <f t="shared" si="1"/>
        <v>89543024.325523928</v>
      </c>
      <c r="AA10" s="6">
        <f t="shared" si="1"/>
        <v>98497326.758076325</v>
      </c>
    </row>
    <row r="11" spans="1:28" s="1" customFormat="1">
      <c r="A11" s="2"/>
    </row>
    <row r="12" spans="1:28" ht="27" customHeight="1">
      <c r="B12" s="5" t="s">
        <v>2</v>
      </c>
      <c r="C12" s="4">
        <f t="shared" ref="C12:AA12" si="2">C10-C8</f>
        <v>0</v>
      </c>
      <c r="D12" s="4">
        <f t="shared" si="2"/>
        <v>154000</v>
      </c>
      <c r="E12" s="4">
        <f t="shared" si="2"/>
        <v>336428.40000000224</v>
      </c>
      <c r="F12" s="4">
        <f t="shared" si="2"/>
        <v>551230.24264000356</v>
      </c>
      <c r="G12" s="4">
        <f t="shared" si="2"/>
        <v>802838.32116734982</v>
      </c>
      <c r="H12" s="4">
        <f t="shared" si="2"/>
        <v>1096229.843138108</v>
      </c>
      <c r="I12" s="4">
        <f t="shared" si="2"/>
        <v>1436989.4278675951</v>
      </c>
      <c r="J12" s="4">
        <f t="shared" si="2"/>
        <v>1831379.127465196</v>
      </c>
      <c r="K12" s="4">
        <f t="shared" si="2"/>
        <v>2286416.2350487523</v>
      </c>
      <c r="L12" s="4">
        <f t="shared" si="2"/>
        <v>2809959.7252738774</v>
      </c>
      <c r="M12" s="4">
        <f t="shared" si="2"/>
        <v>3410806.2624460496</v>
      </c>
      <c r="N12" s="4">
        <f t="shared" si="2"/>
        <v>4098796.8111043908</v>
      </c>
      <c r="O12" s="4">
        <f t="shared" si="2"/>
        <v>4884934.9940647632</v>
      </c>
      <c r="P12" s="4">
        <f t="shared" si="2"/>
        <v>5781518.4645776786</v>
      </c>
      <c r="Q12" s="4">
        <f t="shared" si="2"/>
        <v>6802284.6936974935</v>
      </c>
      <c r="R12" s="4">
        <f t="shared" si="2"/>
        <v>7962572.7225024924</v>
      </c>
      <c r="S12" s="4">
        <f t="shared" si="2"/>
        <v>9279502.5929162204</v>
      </c>
      <c r="T12" s="4">
        <f t="shared" si="2"/>
        <v>10772174.352175951</v>
      </c>
      <c r="U12" s="4">
        <f t="shared" si="2"/>
        <v>12461888.726258956</v>
      </c>
      <c r="V12" s="4">
        <f t="shared" si="2"/>
        <v>14372391.778778277</v>
      </c>
      <c r="W12" s="4">
        <f t="shared" si="2"/>
        <v>16530146.116168514</v>
      </c>
      <c r="X12" s="4">
        <f t="shared" si="2"/>
        <v>18964631.469792522</v>
      </c>
      <c r="Y12" s="4">
        <f t="shared" si="2"/>
        <v>21708677.783552736</v>
      </c>
      <c r="Z12" s="4">
        <f t="shared" si="2"/>
        <v>24798834.264598638</v>
      </c>
      <c r="AA12" s="4">
        <f t="shared" si="2"/>
        <v>28275778.217996761</v>
      </c>
    </row>
    <row r="14" spans="1:28" ht="21" customHeight="1">
      <c r="X14" s="25" t="s">
        <v>57</v>
      </c>
      <c r="Y14" s="25"/>
      <c r="Z14" s="24" t="s">
        <v>56</v>
      </c>
      <c r="AA14" s="24"/>
    </row>
    <row r="15" spans="1:28" ht="21" customHeight="1">
      <c r="X15" s="17" t="s">
        <v>1</v>
      </c>
      <c r="Z15" s="17" t="s">
        <v>1</v>
      </c>
      <c r="AA15" s="23">
        <f>AA10-C10</f>
        <v>88497326.758076325</v>
      </c>
    </row>
    <row r="16" spans="1:28" ht="21" customHeight="1">
      <c r="X16" s="17" t="s">
        <v>58</v>
      </c>
      <c r="Y16" s="23">
        <f>AA15*0.099</f>
        <v>8761235.349049557</v>
      </c>
      <c r="Z16" s="17" t="s">
        <v>59</v>
      </c>
      <c r="AA16" s="23">
        <f>AA15*0.165</f>
        <v>14602058.915082594</v>
      </c>
    </row>
    <row r="17" spans="1:30" ht="21" customHeight="1">
      <c r="X17" s="17" t="s">
        <v>60</v>
      </c>
      <c r="Y17" s="23">
        <f>AA10-Y16</f>
        <v>89736091.409026772</v>
      </c>
      <c r="Z17" s="17" t="s">
        <v>60</v>
      </c>
      <c r="AA17" s="23">
        <f>AA10-AA16</f>
        <v>83895267.842993736</v>
      </c>
    </row>
    <row r="18" spans="1:30" ht="21" customHeight="1">
      <c r="X18" s="17" t="s">
        <v>0</v>
      </c>
      <c r="Y18" s="23">
        <f>Y17-AA8</f>
        <v>19514542.868947208</v>
      </c>
      <c r="Z18" s="17" t="s">
        <v>0</v>
      </c>
      <c r="AA18" s="23">
        <f>AA17-AA8</f>
        <v>13673719.302914172</v>
      </c>
    </row>
    <row r="19" spans="1:30" ht="27" customHeight="1"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1" spans="1:30" s="14" customFormat="1" ht="44" customHeight="1">
      <c r="B21" s="16" t="s">
        <v>61</v>
      </c>
    </row>
    <row r="22" spans="1:30" s="1" customFormat="1">
      <c r="A22" s="2"/>
    </row>
    <row r="23" spans="1:30" s="15" customFormat="1" ht="25" customHeight="1">
      <c r="C23" s="15" t="s">
        <v>55</v>
      </c>
      <c r="D23" s="15" t="s">
        <v>54</v>
      </c>
      <c r="E23" s="15" t="s">
        <v>53</v>
      </c>
      <c r="F23" s="15" t="s">
        <v>52</v>
      </c>
      <c r="G23" s="15" t="s">
        <v>51</v>
      </c>
      <c r="H23" s="15" t="s">
        <v>50</v>
      </c>
      <c r="I23" s="15" t="s">
        <v>49</v>
      </c>
      <c r="J23" s="15" t="s">
        <v>48</v>
      </c>
      <c r="K23" s="15" t="s">
        <v>47</v>
      </c>
      <c r="L23" s="15" t="s">
        <v>46</v>
      </c>
      <c r="M23" s="15" t="s">
        <v>45</v>
      </c>
      <c r="N23" s="15" t="s">
        <v>44</v>
      </c>
      <c r="O23" s="15" t="s">
        <v>43</v>
      </c>
      <c r="P23" s="15" t="s">
        <v>42</v>
      </c>
      <c r="Q23" s="15" t="s">
        <v>41</v>
      </c>
      <c r="R23" s="15" t="s">
        <v>40</v>
      </c>
      <c r="S23" s="15" t="s">
        <v>39</v>
      </c>
      <c r="T23" s="15" t="s">
        <v>38</v>
      </c>
      <c r="U23" s="15" t="s">
        <v>37</v>
      </c>
      <c r="V23" s="15" t="s">
        <v>36</v>
      </c>
      <c r="W23" s="15" t="s">
        <v>35</v>
      </c>
      <c r="X23" s="15" t="s">
        <v>34</v>
      </c>
      <c r="Y23" s="15" t="s">
        <v>33</v>
      </c>
      <c r="Z23" s="15" t="s">
        <v>32</v>
      </c>
      <c r="AA23" s="15" t="s">
        <v>31</v>
      </c>
    </row>
    <row r="24" spans="1:30" s="8" customFormat="1" ht="27" customHeight="1">
      <c r="A24" s="11"/>
      <c r="B24" s="10" t="s">
        <v>30</v>
      </c>
      <c r="C24" s="10" t="s">
        <v>29</v>
      </c>
      <c r="D24" s="10" t="s">
        <v>28</v>
      </c>
      <c r="E24" s="10" t="s">
        <v>27</v>
      </c>
      <c r="F24" s="10" t="s">
        <v>26</v>
      </c>
      <c r="G24" s="10" t="s">
        <v>25</v>
      </c>
      <c r="H24" s="10" t="s">
        <v>24</v>
      </c>
      <c r="I24" s="10" t="s">
        <v>23</v>
      </c>
      <c r="J24" s="10" t="s">
        <v>22</v>
      </c>
      <c r="K24" s="10" t="s">
        <v>21</v>
      </c>
      <c r="L24" s="10" t="s">
        <v>20</v>
      </c>
      <c r="M24" s="10" t="s">
        <v>19</v>
      </c>
      <c r="N24" s="10" t="s">
        <v>18</v>
      </c>
      <c r="O24" s="10" t="s">
        <v>17</v>
      </c>
      <c r="P24" s="10" t="s">
        <v>16</v>
      </c>
      <c r="Q24" s="10" t="s">
        <v>15</v>
      </c>
      <c r="R24" s="10" t="s">
        <v>14</v>
      </c>
      <c r="S24" s="10" t="s">
        <v>13</v>
      </c>
      <c r="T24" s="10" t="s">
        <v>12</v>
      </c>
      <c r="U24" s="10" t="s">
        <v>11</v>
      </c>
      <c r="V24" s="10" t="s">
        <v>10</v>
      </c>
      <c r="W24" s="10" t="s">
        <v>9</v>
      </c>
      <c r="X24" s="10" t="s">
        <v>8</v>
      </c>
      <c r="Y24" s="10" t="s">
        <v>7</v>
      </c>
      <c r="Z24" s="10" t="s">
        <v>6</v>
      </c>
      <c r="AA24" s="10" t="s">
        <v>5</v>
      </c>
      <c r="AB24" s="9"/>
    </row>
    <row r="25" spans="1:30" ht="27" customHeight="1">
      <c r="B25" s="5" t="s">
        <v>4</v>
      </c>
      <c r="C25" s="4"/>
      <c r="D25" s="6">
        <f>C25*1.0846</f>
        <v>0</v>
      </c>
      <c r="E25" s="6">
        <f>D25*1.0846</f>
        <v>0</v>
      </c>
      <c r="F25" s="6">
        <v>30000000</v>
      </c>
      <c r="G25" s="6">
        <f>F25*1.0846</f>
        <v>32538000</v>
      </c>
      <c r="H25" s="6">
        <f>G25*1.0846</f>
        <v>35290714.799999997</v>
      </c>
      <c r="I25" s="6">
        <f>H25*1.0846+30000000</f>
        <v>68276309.272080004</v>
      </c>
      <c r="J25" s="6">
        <f>I25*1.0846</f>
        <v>74052485.03649798</v>
      </c>
      <c r="K25" s="6">
        <f>J25*1.0846</f>
        <v>80317325.270585716</v>
      </c>
      <c r="L25" s="6">
        <f>K25*1.0846+30000000</f>
        <v>117112170.98847727</v>
      </c>
      <c r="M25" s="6">
        <f>L25*1.0846</f>
        <v>127019860.65410246</v>
      </c>
      <c r="N25" s="6">
        <f>M25*1.0846</f>
        <v>137765740.86543953</v>
      </c>
      <c r="O25" s="6">
        <f>N25*1.0846+30000000</f>
        <v>179420722.54265571</v>
      </c>
      <c r="P25" s="6">
        <f>O25*1.0846</f>
        <v>194599715.66976437</v>
      </c>
      <c r="Q25" s="6">
        <f>P25*1.0846</f>
        <v>211062851.61542645</v>
      </c>
      <c r="R25" s="6">
        <f>Q25*1.0846+30000000</f>
        <v>258918768.86209154</v>
      </c>
      <c r="S25" s="6">
        <f>R25*1.0846</f>
        <v>280823296.70782447</v>
      </c>
      <c r="T25" s="6">
        <f>S25*1.0846</f>
        <v>304580947.6093064</v>
      </c>
      <c r="U25" s="6">
        <f>T25*1.0846+30000000</f>
        <v>360348495.77705371</v>
      </c>
      <c r="V25" s="6">
        <f>U25*1.0846</f>
        <v>390833978.51979244</v>
      </c>
      <c r="W25" s="6">
        <f>V25*1.0846</f>
        <v>423898533.1025669</v>
      </c>
      <c r="X25" s="6">
        <f>W25*1.0846+30000000</f>
        <v>489760349.00304407</v>
      </c>
      <c r="Y25" s="6">
        <f>X25*1.0846</f>
        <v>531194074.5287016</v>
      </c>
      <c r="Z25" s="6">
        <f>Y25*1.0846</f>
        <v>576133093.23382974</v>
      </c>
      <c r="AA25" s="6">
        <f>Z25*1.0846+30000000</f>
        <v>654873952.92141175</v>
      </c>
    </row>
    <row r="26" spans="1:30" s="1" customFormat="1" ht="17">
      <c r="A26" s="2"/>
      <c r="C26" s="7"/>
    </row>
    <row r="27" spans="1:30" ht="27" customHeight="1">
      <c r="B27" s="5" t="s">
        <v>63</v>
      </c>
      <c r="C27" s="4"/>
      <c r="D27" s="6">
        <f>C27*1.1</f>
        <v>0</v>
      </c>
      <c r="E27" s="6">
        <f>D27*1.1</f>
        <v>0</v>
      </c>
      <c r="F27" s="6">
        <f>30000000+495000</f>
        <v>30495000</v>
      </c>
      <c r="G27" s="6">
        <f>F27*1.1</f>
        <v>33544500.000000004</v>
      </c>
      <c r="H27" s="6">
        <f>G27*1.1</f>
        <v>36898950.000000007</v>
      </c>
      <c r="I27" s="6">
        <f>H27*1.1+30000000+495000</f>
        <v>71083845.000000015</v>
      </c>
      <c r="J27" s="6">
        <f>I27*1.1</f>
        <v>78192229.50000003</v>
      </c>
      <c r="K27" s="6">
        <f>J27*1.1</f>
        <v>86011452.450000033</v>
      </c>
      <c r="L27" s="6">
        <f>K27*1.1+30000000+495000</f>
        <v>125107597.69500004</v>
      </c>
      <c r="M27" s="6">
        <f>L27*1.1</f>
        <v>137618357.46450004</v>
      </c>
      <c r="N27" s="6">
        <f>M27*1.1</f>
        <v>151380193.21095005</v>
      </c>
      <c r="O27" s="6">
        <f>N27*1.1+30000000+495000</f>
        <v>197013212.53204507</v>
      </c>
      <c r="P27" s="6">
        <f>O27*1.1</f>
        <v>216714533.78524959</v>
      </c>
      <c r="Q27" s="6">
        <f>P27*1.1</f>
        <v>238385987.16377458</v>
      </c>
      <c r="R27" s="6">
        <f>Q27*1.1+30000000+495000</f>
        <v>292719585.88015205</v>
      </c>
      <c r="S27" s="6">
        <f>R27*1.1</f>
        <v>321991544.4681673</v>
      </c>
      <c r="T27" s="6">
        <f>S27*1.1</f>
        <v>354190698.91498405</v>
      </c>
      <c r="U27" s="6">
        <f>T27*1.1+30000000+495000</f>
        <v>420104768.80648249</v>
      </c>
      <c r="V27" s="6">
        <f>U27*1.1</f>
        <v>462115245.68713081</v>
      </c>
      <c r="W27" s="6">
        <f>V27*1.1</f>
        <v>508326770.25584394</v>
      </c>
      <c r="X27" s="6">
        <f>W27*1.1+30000000+495000</f>
        <v>589654447.28142834</v>
      </c>
      <c r="Y27" s="6">
        <f>X27*1.1</f>
        <v>648619892.00957119</v>
      </c>
      <c r="Z27" s="6">
        <f>Y27*1.1</f>
        <v>713481881.21052837</v>
      </c>
      <c r="AA27" s="6">
        <f>Z27*1.1+30000000+495000</f>
        <v>815325069.33158123</v>
      </c>
    </row>
    <row r="28" spans="1:30" s="1" customFormat="1">
      <c r="A28" s="2"/>
    </row>
    <row r="29" spans="1:30" ht="27" customHeight="1">
      <c r="B29" s="5" t="s">
        <v>2</v>
      </c>
      <c r="C29" s="4">
        <f t="shared" ref="C29:AA29" si="3">C27-C25</f>
        <v>0</v>
      </c>
      <c r="D29" s="4">
        <f t="shared" si="3"/>
        <v>0</v>
      </c>
      <c r="E29" s="4">
        <f t="shared" si="3"/>
        <v>0</v>
      </c>
      <c r="F29" s="4">
        <f t="shared" si="3"/>
        <v>495000</v>
      </c>
      <c r="G29" s="4">
        <f t="shared" si="3"/>
        <v>1006500.0000000037</v>
      </c>
      <c r="H29" s="4">
        <f t="shared" si="3"/>
        <v>1608235.2000000104</v>
      </c>
      <c r="I29" s="4">
        <f t="shared" si="3"/>
        <v>2807535.7279200107</v>
      </c>
      <c r="J29" s="4">
        <f t="shared" si="3"/>
        <v>4139744.4635020494</v>
      </c>
      <c r="K29" s="4">
        <f t="shared" si="3"/>
        <v>5694127.179414317</v>
      </c>
      <c r="L29" s="4">
        <f t="shared" si="3"/>
        <v>7995426.7065227628</v>
      </c>
      <c r="M29" s="4">
        <f t="shared" si="3"/>
        <v>10598496.81039758</v>
      </c>
      <c r="N29" s="4">
        <f t="shared" si="3"/>
        <v>13614452.345510513</v>
      </c>
      <c r="O29" s="4">
        <f t="shared" si="3"/>
        <v>17592489.98938936</v>
      </c>
      <c r="P29" s="4">
        <f t="shared" si="3"/>
        <v>22114818.115485221</v>
      </c>
      <c r="Q29" s="4">
        <f t="shared" si="3"/>
        <v>27323135.548348129</v>
      </c>
      <c r="R29" s="4">
        <f t="shared" si="3"/>
        <v>33800817.018060505</v>
      </c>
      <c r="S29" s="4">
        <f t="shared" si="3"/>
        <v>41168247.760342836</v>
      </c>
      <c r="T29" s="4">
        <f t="shared" si="3"/>
        <v>49609751.305677652</v>
      </c>
      <c r="U29" s="4">
        <f t="shared" si="3"/>
        <v>59756273.02942878</v>
      </c>
      <c r="V29" s="4">
        <f t="shared" si="3"/>
        <v>71281267.167338371</v>
      </c>
      <c r="W29" s="4">
        <f t="shared" si="3"/>
        <v>84428237.15327704</v>
      </c>
      <c r="X29" s="4">
        <f t="shared" si="3"/>
        <v>99894098.278384268</v>
      </c>
      <c r="Y29" s="4">
        <f t="shared" si="3"/>
        <v>117425817.48086959</v>
      </c>
      <c r="Z29" s="4">
        <f t="shared" si="3"/>
        <v>137348787.97669864</v>
      </c>
      <c r="AA29" s="4">
        <f t="shared" si="3"/>
        <v>160451116.41016948</v>
      </c>
    </row>
    <row r="30" spans="1:30" s="1" customFormat="1" ht="21" customHeight="1">
      <c r="A30" s="2"/>
    </row>
    <row r="31" spans="1:30" ht="23" customHeight="1">
      <c r="AC31" s="18" t="s">
        <v>56</v>
      </c>
    </row>
    <row r="32" spans="1:30" ht="23" customHeight="1">
      <c r="C32" s="26" t="s">
        <v>66</v>
      </c>
      <c r="D32" s="26"/>
      <c r="E32" s="26"/>
      <c r="F32" s="20">
        <f>30000000-F33</f>
        <v>27000000</v>
      </c>
      <c r="I32" s="20">
        <v>27000000</v>
      </c>
      <c r="L32" s="20">
        <v>27000000</v>
      </c>
      <c r="O32" s="20">
        <v>27000000</v>
      </c>
      <c r="R32" s="20">
        <v>27000000</v>
      </c>
      <c r="U32" s="20">
        <v>27000000</v>
      </c>
      <c r="X32" s="20">
        <v>27000000</v>
      </c>
      <c r="Z32" s="17"/>
      <c r="AA32" s="20">
        <v>27000000</v>
      </c>
      <c r="AC32" s="23">
        <f>AA27-(27000000*8)</f>
        <v>599325069.33158123</v>
      </c>
      <c r="AD32" s="22" t="s">
        <v>67</v>
      </c>
    </row>
    <row r="33" spans="1:30" ht="23" customHeight="1">
      <c r="C33" s="26" t="s">
        <v>64</v>
      </c>
      <c r="D33" s="26"/>
      <c r="E33" s="26"/>
      <c r="F33" s="20">
        <v>3000000</v>
      </c>
      <c r="I33" s="20">
        <v>3000000</v>
      </c>
      <c r="L33" s="20">
        <v>3000000</v>
      </c>
      <c r="O33" s="20">
        <v>3000000</v>
      </c>
      <c r="R33" s="20">
        <v>3000000</v>
      </c>
      <c r="U33" s="20">
        <v>3000000</v>
      </c>
      <c r="X33" s="20">
        <v>3000000</v>
      </c>
      <c r="Z33" s="17"/>
      <c r="AA33" s="20">
        <v>3000000</v>
      </c>
      <c r="AC33" s="23">
        <f>AC32*0.165</f>
        <v>98888636.439710915</v>
      </c>
      <c r="AD33" s="22" t="s">
        <v>59</v>
      </c>
    </row>
    <row r="34" spans="1:30" ht="23" customHeight="1">
      <c r="E34" s="17" t="s">
        <v>65</v>
      </c>
      <c r="F34" s="21">
        <f>F33*0.165</f>
        <v>495000</v>
      </c>
      <c r="I34" s="21">
        <f>I33*0.165</f>
        <v>495000</v>
      </c>
      <c r="L34" s="21">
        <f>L33*0.165</f>
        <v>495000</v>
      </c>
      <c r="O34" s="21">
        <f>O33*0.165</f>
        <v>495000</v>
      </c>
      <c r="R34" s="21">
        <f>R33*0.165</f>
        <v>495000</v>
      </c>
      <c r="U34" s="21">
        <f>U33*0.165</f>
        <v>495000</v>
      </c>
      <c r="X34" s="21">
        <f>X33*0.165</f>
        <v>495000</v>
      </c>
      <c r="Z34" s="17"/>
      <c r="AA34" s="21">
        <f>AA33*0.165</f>
        <v>495000</v>
      </c>
      <c r="AC34" s="23">
        <f>AA27-AC33</f>
        <v>716436432.89187026</v>
      </c>
      <c r="AD34" s="22" t="s">
        <v>60</v>
      </c>
    </row>
    <row r="35" spans="1:30" ht="23" customHeight="1">
      <c r="Z35" s="17"/>
      <c r="AA35" s="3"/>
      <c r="AC35" s="23">
        <f>AC34-AA25</f>
        <v>61562479.970458508</v>
      </c>
      <c r="AD35" s="22" t="s">
        <v>0</v>
      </c>
    </row>
    <row r="39" spans="1:30" s="14" customFormat="1" ht="44" customHeight="1">
      <c r="B39" s="16" t="s">
        <v>68</v>
      </c>
    </row>
    <row r="40" spans="1:30" s="1" customFormat="1">
      <c r="A40" s="2"/>
    </row>
    <row r="41" spans="1:30" s="15" customFormat="1" ht="25" customHeight="1">
      <c r="C41" s="15" t="s">
        <v>55</v>
      </c>
      <c r="D41" s="15" t="s">
        <v>54</v>
      </c>
      <c r="E41" s="15" t="s">
        <v>53</v>
      </c>
      <c r="F41" s="15" t="s">
        <v>52</v>
      </c>
      <c r="G41" s="15" t="s">
        <v>51</v>
      </c>
      <c r="H41" s="15" t="s">
        <v>50</v>
      </c>
      <c r="I41" s="15" t="s">
        <v>49</v>
      </c>
      <c r="J41" s="15" t="s">
        <v>48</v>
      </c>
      <c r="K41" s="15" t="s">
        <v>47</v>
      </c>
      <c r="L41" s="15" t="s">
        <v>46</v>
      </c>
      <c r="M41" s="15" t="s">
        <v>45</v>
      </c>
      <c r="N41" s="15" t="s">
        <v>44</v>
      </c>
      <c r="O41" s="15" t="s">
        <v>43</v>
      </c>
      <c r="P41" s="15" t="s">
        <v>42</v>
      </c>
      <c r="Q41" s="15" t="s">
        <v>41</v>
      </c>
      <c r="R41" s="15" t="s">
        <v>40</v>
      </c>
      <c r="S41" s="15" t="s">
        <v>39</v>
      </c>
      <c r="T41" s="15" t="s">
        <v>38</v>
      </c>
      <c r="U41" s="15" t="s">
        <v>37</v>
      </c>
      <c r="V41" s="15" t="s">
        <v>36</v>
      </c>
      <c r="W41" s="15" t="s">
        <v>35</v>
      </c>
      <c r="X41" s="15" t="s">
        <v>34</v>
      </c>
      <c r="Y41" s="15" t="s">
        <v>33</v>
      </c>
      <c r="Z41" s="15" t="s">
        <v>32</v>
      </c>
      <c r="AA41" s="15" t="s">
        <v>31</v>
      </c>
    </row>
    <row r="42" spans="1:30" s="8" customFormat="1" ht="27" customHeight="1">
      <c r="A42" s="11"/>
      <c r="B42" s="10" t="s">
        <v>30</v>
      </c>
      <c r="C42" s="10" t="s">
        <v>29</v>
      </c>
      <c r="D42" s="10" t="s">
        <v>28</v>
      </c>
      <c r="E42" s="10" t="s">
        <v>27</v>
      </c>
      <c r="F42" s="10" t="s">
        <v>26</v>
      </c>
      <c r="G42" s="10" t="s">
        <v>25</v>
      </c>
      <c r="H42" s="10" t="s">
        <v>24</v>
      </c>
      <c r="I42" s="10" t="s">
        <v>23</v>
      </c>
      <c r="J42" s="10" t="s">
        <v>22</v>
      </c>
      <c r="K42" s="10" t="s">
        <v>21</v>
      </c>
      <c r="L42" s="10" t="s">
        <v>20</v>
      </c>
      <c r="M42" s="10" t="s">
        <v>19</v>
      </c>
      <c r="N42" s="10" t="s">
        <v>18</v>
      </c>
      <c r="O42" s="10" t="s">
        <v>17</v>
      </c>
      <c r="P42" s="10" t="s">
        <v>16</v>
      </c>
      <c r="Q42" s="10" t="s">
        <v>15</v>
      </c>
      <c r="R42" s="10" t="s">
        <v>14</v>
      </c>
      <c r="S42" s="10" t="s">
        <v>13</v>
      </c>
      <c r="T42" s="10" t="s">
        <v>12</v>
      </c>
      <c r="U42" s="10" t="s">
        <v>11</v>
      </c>
      <c r="V42" s="10" t="s">
        <v>10</v>
      </c>
      <c r="W42" s="10" t="s">
        <v>9</v>
      </c>
      <c r="X42" s="10" t="s">
        <v>8</v>
      </c>
      <c r="Y42" s="10" t="s">
        <v>7</v>
      </c>
      <c r="Z42" s="10" t="s">
        <v>6</v>
      </c>
      <c r="AA42" s="10" t="s">
        <v>5</v>
      </c>
      <c r="AB42" s="9"/>
    </row>
    <row r="43" spans="1:30" ht="27" customHeight="1">
      <c r="B43" s="5" t="s">
        <v>4</v>
      </c>
      <c r="C43" s="4">
        <v>18000000</v>
      </c>
      <c r="D43" s="6">
        <f>C43*1.0846+18000000</f>
        <v>37522800</v>
      </c>
      <c r="E43" s="6">
        <f t="shared" ref="E43:AA43" si="4">D43*1.0846+18000000</f>
        <v>58697228.880000003</v>
      </c>
      <c r="F43" s="6">
        <f t="shared" si="4"/>
        <v>81663014.443248004</v>
      </c>
      <c r="G43" s="6">
        <f t="shared" si="4"/>
        <v>106571705.46514678</v>
      </c>
      <c r="H43" s="6">
        <f t="shared" si="4"/>
        <v>133587671.7474982</v>
      </c>
      <c r="I43" s="6">
        <f t="shared" si="4"/>
        <v>162889188.77733654</v>
      </c>
      <c r="J43" s="6">
        <f t="shared" si="4"/>
        <v>194669614.14789921</v>
      </c>
      <c r="K43" s="6">
        <f t="shared" si="4"/>
        <v>229138663.5048115</v>
      </c>
      <c r="L43" s="6">
        <f t="shared" si="4"/>
        <v>266523794.43731856</v>
      </c>
      <c r="M43" s="6">
        <f t="shared" si="4"/>
        <v>307071707.44671571</v>
      </c>
      <c r="N43" s="6">
        <f t="shared" si="4"/>
        <v>351049973.89670789</v>
      </c>
      <c r="O43" s="6">
        <f t="shared" si="4"/>
        <v>398748801.68836939</v>
      </c>
      <c r="P43" s="6">
        <f t="shared" si="4"/>
        <v>450482950.31120545</v>
      </c>
      <c r="Q43" s="6">
        <f t="shared" si="4"/>
        <v>506593807.90753341</v>
      </c>
      <c r="R43" s="6">
        <f t="shared" si="4"/>
        <v>567451644.05651069</v>
      </c>
      <c r="S43" s="6">
        <f t="shared" si="4"/>
        <v>633458053.14369154</v>
      </c>
      <c r="T43" s="6">
        <f t="shared" si="4"/>
        <v>705048604.43964779</v>
      </c>
      <c r="U43" s="6">
        <f t="shared" si="4"/>
        <v>782695716.37524199</v>
      </c>
      <c r="V43" s="6">
        <f t="shared" si="4"/>
        <v>866911773.98058748</v>
      </c>
      <c r="W43" s="6">
        <f t="shared" si="4"/>
        <v>958252510.05934525</v>
      </c>
      <c r="X43" s="6">
        <f t="shared" si="4"/>
        <v>1057320672.4103658</v>
      </c>
      <c r="Y43" s="6">
        <f t="shared" si="4"/>
        <v>1164770001.2962828</v>
      </c>
      <c r="Z43" s="6">
        <f t="shared" si="4"/>
        <v>1281309543.4059484</v>
      </c>
      <c r="AA43" s="6">
        <f t="shared" si="4"/>
        <v>1407708330.7780917</v>
      </c>
    </row>
    <row r="44" spans="1:30" s="1" customFormat="1" ht="17">
      <c r="A44" s="2"/>
      <c r="C44" s="7"/>
    </row>
    <row r="45" spans="1:30" ht="27" customHeight="1">
      <c r="B45" s="5" t="s">
        <v>63</v>
      </c>
      <c r="C45" s="4">
        <f>18000000+990000</f>
        <v>18990000</v>
      </c>
      <c r="D45" s="6">
        <f>C45*1.1+18000000+990000</f>
        <v>39879000</v>
      </c>
      <c r="E45" s="6">
        <f t="shared" ref="E45:AA45" si="5">D45*1.1+18000000+990000</f>
        <v>62856900</v>
      </c>
      <c r="F45" s="6">
        <f t="shared" si="5"/>
        <v>88132590</v>
      </c>
      <c r="G45" s="6">
        <f t="shared" si="5"/>
        <v>115935849.00000001</v>
      </c>
      <c r="H45" s="6">
        <f t="shared" si="5"/>
        <v>146519433.90000004</v>
      </c>
      <c r="I45" s="6">
        <f t="shared" si="5"/>
        <v>180161377.29000005</v>
      </c>
      <c r="J45" s="6">
        <f t="shared" si="5"/>
        <v>217167515.01900008</v>
      </c>
      <c r="K45" s="6">
        <f t="shared" si="5"/>
        <v>257874266.5209001</v>
      </c>
      <c r="L45" s="6">
        <f t="shared" si="5"/>
        <v>302651693.17299014</v>
      </c>
      <c r="M45" s="6">
        <f t="shared" si="5"/>
        <v>351906862.49028921</v>
      </c>
      <c r="N45" s="6">
        <f t="shared" si="5"/>
        <v>406087548.73931819</v>
      </c>
      <c r="O45" s="6">
        <f t="shared" si="5"/>
        <v>465686303.61325008</v>
      </c>
      <c r="P45" s="6">
        <f t="shared" si="5"/>
        <v>531244933.9745751</v>
      </c>
      <c r="Q45" s="6">
        <f t="shared" si="5"/>
        <v>603359427.37203264</v>
      </c>
      <c r="R45" s="6">
        <f t="shared" si="5"/>
        <v>682685370.109236</v>
      </c>
      <c r="S45" s="6">
        <f t="shared" si="5"/>
        <v>769943907.12015963</v>
      </c>
      <c r="T45" s="6">
        <f t="shared" si="5"/>
        <v>865928297.83217561</v>
      </c>
      <c r="U45" s="6">
        <f t="shared" si="5"/>
        <v>971511127.61539328</v>
      </c>
      <c r="V45" s="6">
        <f t="shared" si="5"/>
        <v>1087652240.3769326</v>
      </c>
      <c r="W45" s="6">
        <f t="shared" si="5"/>
        <v>1215407464.4146259</v>
      </c>
      <c r="X45" s="6">
        <f t="shared" si="5"/>
        <v>1355938210.8560886</v>
      </c>
      <c r="Y45" s="6">
        <f t="shared" si="5"/>
        <v>1510522031.9416976</v>
      </c>
      <c r="Z45" s="6">
        <f t="shared" si="5"/>
        <v>1680564235.1358676</v>
      </c>
      <c r="AA45" s="6">
        <f t="shared" si="5"/>
        <v>1867610658.6494546</v>
      </c>
    </row>
    <row r="46" spans="1:30" s="1" customFormat="1">
      <c r="A46" s="2"/>
    </row>
    <row r="47" spans="1:30" ht="27" customHeight="1">
      <c r="B47" s="5" t="s">
        <v>2</v>
      </c>
      <c r="C47" s="4">
        <f t="shared" ref="C47:AA47" si="6">C45-C43</f>
        <v>990000</v>
      </c>
      <c r="D47" s="4">
        <f t="shared" si="6"/>
        <v>2356200</v>
      </c>
      <c r="E47" s="4">
        <f t="shared" si="6"/>
        <v>4159671.1199999973</v>
      </c>
      <c r="F47" s="4">
        <f t="shared" si="6"/>
        <v>6469575.5567519963</v>
      </c>
      <c r="G47" s="4">
        <f t="shared" si="6"/>
        <v>9364143.5348532349</v>
      </c>
      <c r="H47" s="4">
        <f t="shared" si="6"/>
        <v>12931762.152501836</v>
      </c>
      <c r="I47" s="4">
        <f t="shared" si="6"/>
        <v>17272188.512663513</v>
      </c>
      <c r="J47" s="4">
        <f t="shared" si="6"/>
        <v>22497900.871100873</v>
      </c>
      <c r="K47" s="4">
        <f t="shared" si="6"/>
        <v>28735603.016088605</v>
      </c>
      <c r="L47" s="4">
        <f t="shared" si="6"/>
        <v>36127898.73567158</v>
      </c>
      <c r="M47" s="4">
        <f t="shared" si="6"/>
        <v>44835155.043573499</v>
      </c>
      <c r="N47" s="4">
        <f t="shared" si="6"/>
        <v>55037574.8426103</v>
      </c>
      <c r="O47" s="4">
        <f t="shared" si="6"/>
        <v>66937501.924880683</v>
      </c>
      <c r="P47" s="4">
        <f t="shared" si="6"/>
        <v>80761983.663369656</v>
      </c>
      <c r="Q47" s="4">
        <f t="shared" si="6"/>
        <v>96765619.464499235</v>
      </c>
      <c r="R47" s="4">
        <f t="shared" si="6"/>
        <v>115233726.05272532</v>
      </c>
      <c r="S47" s="4">
        <f t="shared" si="6"/>
        <v>136485853.97646809</v>
      </c>
      <c r="T47" s="4">
        <f t="shared" si="6"/>
        <v>160879693.39252782</v>
      </c>
      <c r="U47" s="4">
        <f t="shared" si="6"/>
        <v>188815411.24015129</v>
      </c>
      <c r="V47" s="4">
        <f t="shared" si="6"/>
        <v>220740466.39634514</v>
      </c>
      <c r="W47" s="4">
        <f t="shared" si="6"/>
        <v>257154954.35528064</v>
      </c>
      <c r="X47" s="4">
        <f t="shared" si="6"/>
        <v>298617538.44572282</v>
      </c>
      <c r="Y47" s="4">
        <f t="shared" si="6"/>
        <v>345752030.64541483</v>
      </c>
      <c r="Z47" s="4">
        <f t="shared" si="6"/>
        <v>399254691.7299192</v>
      </c>
      <c r="AA47" s="4">
        <f t="shared" si="6"/>
        <v>459902327.87136292</v>
      </c>
    </row>
    <row r="48" spans="1:30" s="1" customFormat="1" ht="21" customHeight="1">
      <c r="A48" s="2"/>
    </row>
    <row r="49" spans="2:30" ht="23" customHeight="1">
      <c r="I49" s="19"/>
      <c r="AC49" s="18" t="s">
        <v>56</v>
      </c>
    </row>
    <row r="50" spans="2:30" ht="23" customHeight="1">
      <c r="B50" s="17" t="s">
        <v>69</v>
      </c>
      <c r="C50" s="20">
        <f>18000000-C51</f>
        <v>12000000</v>
      </c>
      <c r="D50" s="20">
        <f t="shared" ref="D50:AA50" si="7">18000000-D51</f>
        <v>12000000</v>
      </c>
      <c r="E50" s="20">
        <f t="shared" si="7"/>
        <v>12000000</v>
      </c>
      <c r="F50" s="20">
        <f t="shared" si="7"/>
        <v>12000000</v>
      </c>
      <c r="G50" s="20">
        <f t="shared" si="7"/>
        <v>12000000</v>
      </c>
      <c r="H50" s="20">
        <f t="shared" si="7"/>
        <v>12000000</v>
      </c>
      <c r="I50" s="20">
        <f t="shared" si="7"/>
        <v>12000000</v>
      </c>
      <c r="J50" s="20">
        <f t="shared" si="7"/>
        <v>12000000</v>
      </c>
      <c r="K50" s="20">
        <f t="shared" si="7"/>
        <v>12000000</v>
      </c>
      <c r="L50" s="20">
        <f t="shared" si="7"/>
        <v>12000000</v>
      </c>
      <c r="M50" s="20">
        <f t="shared" si="7"/>
        <v>12000000</v>
      </c>
      <c r="N50" s="20">
        <f t="shared" si="7"/>
        <v>12000000</v>
      </c>
      <c r="O50" s="20">
        <f t="shared" si="7"/>
        <v>12000000</v>
      </c>
      <c r="P50" s="20">
        <f t="shared" si="7"/>
        <v>12000000</v>
      </c>
      <c r="Q50" s="20">
        <f t="shared" si="7"/>
        <v>12000000</v>
      </c>
      <c r="R50" s="20">
        <f t="shared" si="7"/>
        <v>12000000</v>
      </c>
      <c r="S50" s="20">
        <f t="shared" si="7"/>
        <v>12000000</v>
      </c>
      <c r="T50" s="20">
        <f t="shared" si="7"/>
        <v>12000000</v>
      </c>
      <c r="U50" s="20">
        <f t="shared" si="7"/>
        <v>12000000</v>
      </c>
      <c r="V50" s="20">
        <f t="shared" si="7"/>
        <v>12000000</v>
      </c>
      <c r="W50" s="20">
        <f t="shared" si="7"/>
        <v>12000000</v>
      </c>
      <c r="X50" s="20">
        <f t="shared" si="7"/>
        <v>12000000</v>
      </c>
      <c r="Y50" s="20">
        <f t="shared" si="7"/>
        <v>12000000</v>
      </c>
      <c r="Z50" s="20">
        <f t="shared" si="7"/>
        <v>12000000</v>
      </c>
      <c r="AA50" s="20">
        <f t="shared" si="7"/>
        <v>12000000</v>
      </c>
      <c r="AC50" s="23">
        <f>AA45-(1200000*25)</f>
        <v>1837610658.6494546</v>
      </c>
      <c r="AD50" s="22" t="s">
        <v>70</v>
      </c>
    </row>
    <row r="51" spans="2:30" ht="23" customHeight="1">
      <c r="B51" s="17" t="s">
        <v>64</v>
      </c>
      <c r="C51" s="20">
        <v>6000000</v>
      </c>
      <c r="D51" s="20">
        <v>6000000</v>
      </c>
      <c r="E51" s="20">
        <v>6000000</v>
      </c>
      <c r="F51" s="20">
        <v>6000000</v>
      </c>
      <c r="G51" s="20">
        <v>6000000</v>
      </c>
      <c r="H51" s="20">
        <v>6000000</v>
      </c>
      <c r="I51" s="20">
        <v>6000000</v>
      </c>
      <c r="J51" s="20">
        <v>6000000</v>
      </c>
      <c r="K51" s="20">
        <v>6000000</v>
      </c>
      <c r="L51" s="20">
        <v>6000000</v>
      </c>
      <c r="M51" s="20">
        <v>6000000</v>
      </c>
      <c r="N51" s="20">
        <v>6000000</v>
      </c>
      <c r="O51" s="20">
        <v>6000000</v>
      </c>
      <c r="P51" s="20">
        <v>6000000</v>
      </c>
      <c r="Q51" s="20">
        <v>6000000</v>
      </c>
      <c r="R51" s="20">
        <v>6000000</v>
      </c>
      <c r="S51" s="20">
        <v>6000000</v>
      </c>
      <c r="T51" s="20">
        <v>6000000</v>
      </c>
      <c r="U51" s="20">
        <v>6000000</v>
      </c>
      <c r="V51" s="20">
        <v>6000000</v>
      </c>
      <c r="W51" s="20">
        <v>6000000</v>
      </c>
      <c r="X51" s="20">
        <v>6000000</v>
      </c>
      <c r="Y51" s="20">
        <v>6000000</v>
      </c>
      <c r="Z51" s="20">
        <v>6000000</v>
      </c>
      <c r="AA51" s="20">
        <v>6000000</v>
      </c>
      <c r="AC51" s="23">
        <f>AC50*0.165</f>
        <v>303205758.67716002</v>
      </c>
      <c r="AD51" s="22" t="s">
        <v>59</v>
      </c>
    </row>
    <row r="52" spans="2:30" ht="23" customHeight="1">
      <c r="B52" s="17" t="s">
        <v>65</v>
      </c>
      <c r="C52" s="21">
        <f>C51*0.165</f>
        <v>990000</v>
      </c>
      <c r="D52" s="21">
        <f t="shared" ref="D52:AA52" si="8">D51*0.165</f>
        <v>990000</v>
      </c>
      <c r="E52" s="21">
        <f t="shared" si="8"/>
        <v>990000</v>
      </c>
      <c r="F52" s="21">
        <f t="shared" si="8"/>
        <v>990000</v>
      </c>
      <c r="G52" s="21">
        <f t="shared" si="8"/>
        <v>990000</v>
      </c>
      <c r="H52" s="21">
        <f t="shared" si="8"/>
        <v>990000</v>
      </c>
      <c r="I52" s="21">
        <f t="shared" si="8"/>
        <v>990000</v>
      </c>
      <c r="J52" s="21">
        <f t="shared" si="8"/>
        <v>990000</v>
      </c>
      <c r="K52" s="21">
        <f t="shared" si="8"/>
        <v>990000</v>
      </c>
      <c r="L52" s="21">
        <f t="shared" si="8"/>
        <v>990000</v>
      </c>
      <c r="M52" s="21">
        <f t="shared" si="8"/>
        <v>990000</v>
      </c>
      <c r="N52" s="21">
        <f t="shared" si="8"/>
        <v>990000</v>
      </c>
      <c r="O52" s="21">
        <f t="shared" si="8"/>
        <v>990000</v>
      </c>
      <c r="P52" s="21">
        <f t="shared" si="8"/>
        <v>990000</v>
      </c>
      <c r="Q52" s="21">
        <f t="shared" si="8"/>
        <v>990000</v>
      </c>
      <c r="R52" s="21">
        <f t="shared" si="8"/>
        <v>990000</v>
      </c>
      <c r="S52" s="21">
        <f t="shared" si="8"/>
        <v>990000</v>
      </c>
      <c r="T52" s="21">
        <f t="shared" si="8"/>
        <v>990000</v>
      </c>
      <c r="U52" s="21">
        <f t="shared" si="8"/>
        <v>990000</v>
      </c>
      <c r="V52" s="21">
        <f t="shared" si="8"/>
        <v>990000</v>
      </c>
      <c r="W52" s="21">
        <f t="shared" si="8"/>
        <v>990000</v>
      </c>
      <c r="X52" s="21">
        <f t="shared" si="8"/>
        <v>990000</v>
      </c>
      <c r="Y52" s="21">
        <f t="shared" si="8"/>
        <v>990000</v>
      </c>
      <c r="Z52" s="21">
        <f t="shared" si="8"/>
        <v>990000</v>
      </c>
      <c r="AA52" s="21">
        <f t="shared" si="8"/>
        <v>990000</v>
      </c>
      <c r="AC52" s="23">
        <f>AA45-AC51</f>
        <v>1564404899.9722946</v>
      </c>
      <c r="AD52" s="22" t="s">
        <v>60</v>
      </c>
    </row>
    <row r="53" spans="2:30" ht="23" customHeight="1">
      <c r="Z53" s="17"/>
      <c r="AA53" s="3"/>
      <c r="AC53" s="23">
        <f>AC52-AA43</f>
        <v>156696569.1942029</v>
      </c>
      <c r="AD53" s="22" t="s">
        <v>0</v>
      </c>
    </row>
  </sheetData>
  <mergeCells count="4">
    <mergeCell ref="Z14:AA14"/>
    <mergeCell ref="X14:Y14"/>
    <mergeCell ref="C32:E32"/>
    <mergeCell ref="C33:E3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2024-06-15T04:06:51Z</dcterms:created>
  <dcterms:modified xsi:type="dcterms:W3CDTF">2024-06-24T05:01:14Z</dcterms:modified>
</cp:coreProperties>
</file>