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컴숙제\"/>
    </mc:Choice>
  </mc:AlternateContent>
  <xr:revisionPtr revIDLastSave="0" documentId="13_ncr:1_{BBF50407-FB73-449D-BEC7-ED344D65DAF5}" xr6:coauthVersionLast="47" xr6:coauthVersionMax="47" xr10:uidLastSave="{00000000-0000-0000-0000-000000000000}"/>
  <bookViews>
    <workbookView xWindow="-120" yWindow="-120" windowWidth="20730" windowHeight="11160" tabRatio="702" firstSheet="2" activeTab="10" xr2:uid="{00000000-000D-0000-FFFF-FFFF00000000}"/>
  </bookViews>
  <sheets>
    <sheet name="기본" sheetId="1" r:id="rId1"/>
    <sheet name="갯수" sheetId="4" r:id="rId2"/>
    <sheet name="반올림" sheetId="7" r:id="rId3"/>
    <sheet name="순위" sheetId="8" r:id="rId4"/>
    <sheet name="IF" sheetId="9" r:id="rId5"/>
    <sheet name="중복IF" sheetId="10" r:id="rId6"/>
    <sheet name="LOOKUP" sheetId="11" r:id="rId7"/>
    <sheet name="VLOOKUP_1" sheetId="18" r:id="rId8"/>
    <sheet name="VLOOKUP_2" sheetId="13" r:id="rId9"/>
    <sheet name="HLOOKUP" sheetId="14" r:id="rId10"/>
    <sheet name="데이타베이스" sheetId="16" r:id="rId11"/>
    <sheet name="Sheet1" sheetId="19" r:id="rId12"/>
  </sheets>
  <definedNames>
    <definedName name="결재">"a"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1" l="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4" i="11"/>
  <c r="K7" i="16" l="1"/>
  <c r="K6" i="16"/>
  <c r="K5" i="16"/>
  <c r="K4" i="16"/>
  <c r="H6" i="16"/>
  <c r="H7" i="16"/>
  <c r="H8" i="16"/>
  <c r="H9" i="16"/>
  <c r="H10" i="16"/>
  <c r="H11" i="16"/>
  <c r="H12" i="16"/>
  <c r="H13" i="16"/>
  <c r="H14" i="16"/>
  <c r="H15" i="16"/>
  <c r="H16" i="16"/>
  <c r="H5" i="16"/>
  <c r="H6" i="14"/>
  <c r="H7" i="14"/>
  <c r="H8" i="14"/>
  <c r="H9" i="14"/>
  <c r="H10" i="14"/>
  <c r="H11" i="14"/>
  <c r="H12" i="14"/>
  <c r="H13" i="14"/>
  <c r="H14" i="14"/>
  <c r="H15" i="14"/>
  <c r="H16" i="14"/>
  <c r="H5" i="14"/>
  <c r="D5" i="13"/>
  <c r="D6" i="13"/>
  <c r="D7" i="13"/>
  <c r="D8" i="13"/>
  <c r="D9" i="13"/>
  <c r="D10" i="13"/>
  <c r="D11" i="13"/>
  <c r="D12" i="13"/>
  <c r="D13" i="13"/>
  <c r="D14" i="13"/>
  <c r="D15" i="13"/>
  <c r="D4" i="13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4" i="18"/>
  <c r="E22" i="11"/>
  <c r="E23" i="11"/>
  <c r="I56" i="10"/>
  <c r="I50" i="10"/>
  <c r="I51" i="10"/>
  <c r="I52" i="10"/>
  <c r="I53" i="10"/>
  <c r="I54" i="10"/>
  <c r="I55" i="10"/>
  <c r="I41" i="10"/>
  <c r="I42" i="10"/>
  <c r="I43" i="10"/>
  <c r="I44" i="10"/>
  <c r="I45" i="10"/>
  <c r="I46" i="10"/>
  <c r="I47" i="10"/>
  <c r="I48" i="10"/>
  <c r="I49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7" i="10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7" i="9"/>
  <c r="L11" i="8"/>
  <c r="L12" i="8"/>
  <c r="L10" i="8"/>
  <c r="L6" i="8"/>
  <c r="L7" i="8"/>
  <c r="L5" i="8"/>
  <c r="I6" i="8"/>
  <c r="I7" i="8"/>
  <c r="I8" i="8"/>
  <c r="I9" i="8"/>
  <c r="I10" i="8"/>
  <c r="I11" i="8"/>
  <c r="I12" i="8"/>
  <c r="I13" i="8"/>
  <c r="I14" i="8"/>
  <c r="I15" i="8"/>
  <c r="I5" i="8"/>
  <c r="F6" i="7"/>
  <c r="H6" i="7" s="1"/>
  <c r="G6" i="7"/>
  <c r="F7" i="7"/>
  <c r="H7" i="7" s="1"/>
  <c r="G7" i="7"/>
  <c r="F8" i="7"/>
  <c r="G8" i="7"/>
  <c r="H8" i="7" s="1"/>
  <c r="F9" i="7"/>
  <c r="G9" i="7"/>
  <c r="H9" i="7"/>
  <c r="F10" i="7"/>
  <c r="H10" i="7" s="1"/>
  <c r="G10" i="7"/>
  <c r="F11" i="7"/>
  <c r="H11" i="7" s="1"/>
  <c r="G11" i="7"/>
  <c r="F12" i="7"/>
  <c r="G12" i="7"/>
  <c r="H12" i="7" s="1"/>
  <c r="F13" i="7"/>
  <c r="G13" i="7"/>
  <c r="H13" i="7"/>
  <c r="F14" i="7"/>
  <c r="H14" i="7" s="1"/>
  <c r="G14" i="7"/>
  <c r="F15" i="7"/>
  <c r="H15" i="7" s="1"/>
  <c r="G15" i="7"/>
  <c r="F16" i="7"/>
  <c r="G16" i="7"/>
  <c r="H16" i="7" s="1"/>
  <c r="H5" i="7"/>
  <c r="G5" i="7"/>
  <c r="F5" i="7"/>
  <c r="I9" i="4"/>
  <c r="I8" i="4"/>
  <c r="I7" i="4"/>
  <c r="I6" i="4"/>
  <c r="I5" i="4"/>
  <c r="K9" i="1" l="1"/>
  <c r="K8" i="1"/>
  <c r="K7" i="1"/>
  <c r="K6" i="1"/>
  <c r="K5" i="1"/>
  <c r="K4" i="1"/>
  <c r="H16" i="1"/>
  <c r="H15" i="1"/>
  <c r="H14" i="1"/>
  <c r="H13" i="1"/>
  <c r="H12" i="1"/>
  <c r="H11" i="1"/>
  <c r="H10" i="1"/>
  <c r="H9" i="1"/>
  <c r="H8" i="1"/>
  <c r="H7" i="1"/>
  <c r="H6" i="1"/>
  <c r="H5" i="1"/>
  <c r="D24" i="18"/>
  <c r="D24" i="11"/>
  <c r="G7" i="10"/>
  <c r="H7" i="10"/>
  <c r="G8" i="10"/>
  <c r="H8" i="10"/>
  <c r="G9" i="10"/>
  <c r="H9" i="10"/>
  <c r="G10" i="10"/>
  <c r="H10" i="10"/>
  <c r="G11" i="10"/>
  <c r="H11" i="10"/>
  <c r="G12" i="10"/>
  <c r="H12" i="10"/>
  <c r="G13" i="10"/>
  <c r="H13" i="10"/>
  <c r="G14" i="10"/>
  <c r="H14" i="10"/>
  <c r="G15" i="10"/>
  <c r="H15" i="10"/>
  <c r="G16" i="10"/>
  <c r="H16" i="10"/>
  <c r="G17" i="10"/>
  <c r="H17" i="10"/>
  <c r="G18" i="10"/>
  <c r="H18" i="10"/>
  <c r="G19" i="10"/>
  <c r="H19" i="10"/>
  <c r="G20" i="10"/>
  <c r="H20" i="10"/>
  <c r="G21" i="10"/>
  <c r="H21" i="10"/>
  <c r="G22" i="10"/>
  <c r="H22" i="10"/>
  <c r="G23" i="10"/>
  <c r="H23" i="10"/>
  <c r="G24" i="10"/>
  <c r="H24" i="10"/>
  <c r="G25" i="10"/>
  <c r="H25" i="10"/>
  <c r="G26" i="10"/>
  <c r="H26" i="10"/>
  <c r="G27" i="10"/>
  <c r="H27" i="10"/>
  <c r="G28" i="10"/>
  <c r="H28" i="10"/>
  <c r="G29" i="10"/>
  <c r="H29" i="10"/>
  <c r="G30" i="10"/>
  <c r="H30" i="10"/>
  <c r="G31" i="10"/>
  <c r="H31" i="10"/>
  <c r="G32" i="10"/>
  <c r="H32" i="10"/>
  <c r="G33" i="10"/>
  <c r="H33" i="10"/>
  <c r="G34" i="10"/>
  <c r="H34" i="10"/>
  <c r="G35" i="10"/>
  <c r="H35" i="10"/>
  <c r="G36" i="10"/>
  <c r="H36" i="10"/>
  <c r="G37" i="10"/>
  <c r="H37" i="10"/>
  <c r="G38" i="10"/>
  <c r="H38" i="10"/>
  <c r="G39" i="10"/>
  <c r="H39" i="10"/>
  <c r="G5" i="14" l="1"/>
  <c r="I5" i="14" s="1"/>
  <c r="G6" i="14"/>
  <c r="I6" i="14" s="1"/>
  <c r="G7" i="14"/>
  <c r="I7" i="14" s="1"/>
  <c r="G8" i="14"/>
  <c r="I8" i="14" s="1"/>
  <c r="G9" i="14"/>
  <c r="I9" i="14" s="1"/>
  <c r="G10" i="14"/>
  <c r="I10" i="14" s="1"/>
  <c r="G11" i="14"/>
  <c r="I11" i="14" s="1"/>
  <c r="G12" i="14"/>
  <c r="I12" i="14" s="1"/>
  <c r="G13" i="14"/>
  <c r="I13" i="14" s="1"/>
  <c r="G14" i="14"/>
  <c r="I14" i="14" s="1"/>
  <c r="G15" i="14"/>
  <c r="I15" i="14" s="1"/>
  <c r="G16" i="14"/>
  <c r="I16" i="14" s="1"/>
  <c r="G40" i="10"/>
  <c r="H40" i="10"/>
  <c r="G41" i="10"/>
  <c r="H41" i="10"/>
  <c r="G42" i="10"/>
  <c r="H42" i="10"/>
  <c r="G43" i="10"/>
  <c r="H43" i="10"/>
  <c r="G44" i="10"/>
  <c r="H44" i="10"/>
  <c r="G45" i="10"/>
  <c r="H45" i="10"/>
  <c r="G46" i="10"/>
  <c r="H46" i="10"/>
  <c r="G47" i="10"/>
  <c r="H47" i="10"/>
  <c r="G48" i="10"/>
  <c r="H48" i="10"/>
  <c r="G49" i="10"/>
  <c r="H49" i="10"/>
  <c r="G50" i="10"/>
  <c r="H50" i="10"/>
  <c r="G51" i="10"/>
  <c r="H51" i="10"/>
  <c r="G52" i="10"/>
  <c r="H52" i="10"/>
  <c r="G53" i="10"/>
  <c r="H53" i="10"/>
  <c r="G54" i="10"/>
  <c r="H54" i="10"/>
  <c r="G55" i="10"/>
  <c r="H55" i="10"/>
  <c r="G56" i="10"/>
  <c r="H56" i="10"/>
  <c r="D57" i="10"/>
  <c r="E57" i="10"/>
  <c r="F57" i="10"/>
  <c r="D58" i="10"/>
  <c r="E58" i="10"/>
  <c r="F58" i="10"/>
  <c r="G7" i="9"/>
  <c r="H7" i="9"/>
  <c r="G8" i="9"/>
  <c r="H8" i="9"/>
  <c r="G9" i="9"/>
  <c r="H9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D37" i="9"/>
  <c r="E37" i="9"/>
  <c r="F37" i="9"/>
  <c r="F5" i="8"/>
  <c r="F6" i="8"/>
  <c r="F7" i="8"/>
  <c r="F8" i="8"/>
  <c r="F9" i="8"/>
  <c r="F10" i="8"/>
  <c r="F11" i="8"/>
  <c r="F12" i="8"/>
  <c r="F13" i="8"/>
  <c r="F14" i="8"/>
  <c r="F15" i="8"/>
  <c r="H17" i="7"/>
  <c r="F20" i="4"/>
  <c r="G37" i="9" l="1"/>
  <c r="H58" i="10"/>
  <c r="H37" i="9"/>
  <c r="G58" i="10"/>
  <c r="H57" i="10"/>
  <c r="G57" i="10"/>
</calcChain>
</file>

<file path=xl/sharedStrings.xml><?xml version="1.0" encoding="utf-8"?>
<sst xmlns="http://schemas.openxmlformats.org/spreadsheetml/2006/main" count="532" uniqueCount="302">
  <si>
    <t>급여명세서</t>
    <phoneticPr fontId="2" type="noConversion"/>
  </si>
  <si>
    <t>성명</t>
    <phoneticPr fontId="2" type="noConversion"/>
  </si>
  <si>
    <t>소속</t>
    <phoneticPr fontId="2" type="noConversion"/>
  </si>
  <si>
    <t>직위</t>
    <phoneticPr fontId="2" type="noConversion"/>
  </si>
  <si>
    <t>기본급</t>
    <phoneticPr fontId="2" type="noConversion"/>
  </si>
  <si>
    <t>식대</t>
    <phoneticPr fontId="2" type="noConversion"/>
  </si>
  <si>
    <t>제수당</t>
    <phoneticPr fontId="2" type="noConversion"/>
  </si>
  <si>
    <t>지급액</t>
    <phoneticPr fontId="2" type="noConversion"/>
  </si>
  <si>
    <t>총무부</t>
    <phoneticPr fontId="2" type="noConversion"/>
  </si>
  <si>
    <t>부장</t>
    <phoneticPr fontId="2" type="noConversion"/>
  </si>
  <si>
    <t>차장</t>
    <phoneticPr fontId="2" type="noConversion"/>
  </si>
  <si>
    <t>과장</t>
    <phoneticPr fontId="2" type="noConversion"/>
  </si>
  <si>
    <t>대리</t>
    <phoneticPr fontId="2" type="noConversion"/>
  </si>
  <si>
    <t>총부부</t>
    <phoneticPr fontId="2" type="noConversion"/>
  </si>
  <si>
    <t>영업부</t>
    <phoneticPr fontId="2" type="noConversion"/>
  </si>
  <si>
    <t>급여총액</t>
    <phoneticPr fontId="2" type="noConversion"/>
  </si>
  <si>
    <t>급여평균</t>
    <phoneticPr fontId="2" type="noConversion"/>
  </si>
  <si>
    <t>최고액</t>
    <phoneticPr fontId="2" type="noConversion"/>
  </si>
  <si>
    <t>이경환</t>
    <phoneticPr fontId="2" type="noConversion"/>
  </si>
  <si>
    <t>회식비 납부 현황</t>
    <phoneticPr fontId="2" type="noConversion"/>
  </si>
  <si>
    <t>성별</t>
    <phoneticPr fontId="2" type="noConversion"/>
  </si>
  <si>
    <t>부서</t>
    <phoneticPr fontId="2" type="noConversion"/>
  </si>
  <si>
    <t>납입액</t>
    <phoneticPr fontId="2" type="noConversion"/>
  </si>
  <si>
    <t>김영진</t>
    <phoneticPr fontId="2" type="noConversion"/>
  </si>
  <si>
    <t>총무부</t>
  </si>
  <si>
    <t>납부자수</t>
    <phoneticPr fontId="2" type="noConversion"/>
  </si>
  <si>
    <t>미납자수</t>
    <phoneticPr fontId="2" type="noConversion"/>
  </si>
  <si>
    <t>총직원수</t>
    <phoneticPr fontId="2" type="noConversion"/>
  </si>
  <si>
    <t>월차수당</t>
    <phoneticPr fontId="2" type="noConversion"/>
  </si>
  <si>
    <t>직책수당</t>
    <phoneticPr fontId="2" type="noConversion"/>
  </si>
  <si>
    <t>인사부</t>
    <phoneticPr fontId="2" type="noConversion"/>
  </si>
  <si>
    <t>실장</t>
    <phoneticPr fontId="2" type="noConversion"/>
  </si>
  <si>
    <t>합계</t>
    <phoneticPr fontId="2" type="noConversion"/>
  </si>
  <si>
    <t>대학축구선수권대회 성적표</t>
    <phoneticPr fontId="2" type="noConversion"/>
  </si>
  <si>
    <t>팀</t>
    <phoneticPr fontId="2" type="noConversion"/>
  </si>
  <si>
    <t>승</t>
    <phoneticPr fontId="2" type="noConversion"/>
  </si>
  <si>
    <t>패</t>
    <phoneticPr fontId="2" type="noConversion"/>
  </si>
  <si>
    <t>무승부</t>
    <phoneticPr fontId="2" type="noConversion"/>
  </si>
  <si>
    <t>승점</t>
    <phoneticPr fontId="2" type="noConversion"/>
  </si>
  <si>
    <t>득점</t>
    <phoneticPr fontId="2" type="noConversion"/>
  </si>
  <si>
    <t>실점</t>
    <phoneticPr fontId="2" type="noConversion"/>
  </si>
  <si>
    <t>순위</t>
    <phoneticPr fontId="2" type="noConversion"/>
  </si>
  <si>
    <t>최다득점</t>
    <phoneticPr fontId="2" type="noConversion"/>
  </si>
  <si>
    <t>한국대</t>
    <phoneticPr fontId="2" type="noConversion"/>
  </si>
  <si>
    <t>신라대</t>
    <phoneticPr fontId="2" type="noConversion"/>
  </si>
  <si>
    <t>명문대</t>
    <phoneticPr fontId="2" type="noConversion"/>
  </si>
  <si>
    <t>제일대</t>
    <phoneticPr fontId="2" type="noConversion"/>
  </si>
  <si>
    <t>중심대</t>
    <phoneticPr fontId="2" type="noConversion"/>
  </si>
  <si>
    <t>최소실점</t>
    <phoneticPr fontId="2" type="noConversion"/>
  </si>
  <si>
    <t>최강대</t>
    <phoneticPr fontId="2" type="noConversion"/>
  </si>
  <si>
    <t>강북대</t>
    <phoneticPr fontId="2" type="noConversion"/>
  </si>
  <si>
    <t>일류대</t>
    <phoneticPr fontId="2" type="noConversion"/>
  </si>
  <si>
    <t>한길대</t>
    <phoneticPr fontId="2" type="noConversion"/>
  </si>
  <si>
    <t>천문대</t>
    <phoneticPr fontId="2" type="noConversion"/>
  </si>
  <si>
    <t>강일대</t>
    <phoneticPr fontId="2" type="noConversion"/>
  </si>
  <si>
    <t>번호</t>
    <phoneticPr fontId="2" type="noConversion"/>
  </si>
  <si>
    <t>이름</t>
    <phoneticPr fontId="2" type="noConversion"/>
  </si>
  <si>
    <t>국어</t>
    <phoneticPr fontId="2" type="noConversion"/>
  </si>
  <si>
    <t>합계</t>
    <phoneticPr fontId="2" type="noConversion"/>
  </si>
  <si>
    <t>평균</t>
    <phoneticPr fontId="2" type="noConversion"/>
  </si>
  <si>
    <t>김한길</t>
    <phoneticPr fontId="2" type="noConversion"/>
  </si>
  <si>
    <t>이민기</t>
    <phoneticPr fontId="2" type="noConversion"/>
  </si>
  <si>
    <t>박용표</t>
    <phoneticPr fontId="2" type="noConversion"/>
  </si>
  <si>
    <t>장수진</t>
    <phoneticPr fontId="2" type="noConversion"/>
  </si>
  <si>
    <t>양호경</t>
    <phoneticPr fontId="2" type="noConversion"/>
  </si>
  <si>
    <t>박현영</t>
    <phoneticPr fontId="2" type="noConversion"/>
  </si>
  <si>
    <t>우상철</t>
    <phoneticPr fontId="2" type="noConversion"/>
  </si>
  <si>
    <t>윤혜경</t>
    <phoneticPr fontId="2" type="noConversion"/>
  </si>
  <si>
    <t>유재민</t>
    <phoneticPr fontId="2" type="noConversion"/>
  </si>
  <si>
    <t>김성환</t>
    <phoneticPr fontId="2" type="noConversion"/>
  </si>
  <si>
    <t>도근호</t>
    <phoneticPr fontId="2" type="noConversion"/>
  </si>
  <si>
    <t>김인호</t>
    <phoneticPr fontId="2" type="noConversion"/>
  </si>
  <si>
    <t>구행성</t>
    <phoneticPr fontId="2" type="noConversion"/>
  </si>
  <si>
    <t>한경애</t>
    <phoneticPr fontId="2" type="noConversion"/>
  </si>
  <si>
    <t>임승대</t>
    <phoneticPr fontId="2" type="noConversion"/>
  </si>
  <si>
    <t>번호</t>
    <phoneticPr fontId="2" type="noConversion"/>
  </si>
  <si>
    <t>이름</t>
    <phoneticPr fontId="2" type="noConversion"/>
  </si>
  <si>
    <t>국어</t>
    <phoneticPr fontId="2" type="noConversion"/>
  </si>
  <si>
    <t>민법</t>
    <phoneticPr fontId="2" type="noConversion"/>
  </si>
  <si>
    <t>국사</t>
    <phoneticPr fontId="2" type="noConversion"/>
  </si>
  <si>
    <t>평균</t>
    <phoneticPr fontId="2" type="noConversion"/>
  </si>
  <si>
    <t>결과</t>
    <phoneticPr fontId="2" type="noConversion"/>
  </si>
  <si>
    <t>김한길</t>
    <phoneticPr fontId="2" type="noConversion"/>
  </si>
  <si>
    <t>이민기</t>
    <phoneticPr fontId="2" type="noConversion"/>
  </si>
  <si>
    <t>박용표</t>
    <phoneticPr fontId="2" type="noConversion"/>
  </si>
  <si>
    <t>장수진</t>
    <phoneticPr fontId="2" type="noConversion"/>
  </si>
  <si>
    <t>양호경</t>
    <phoneticPr fontId="2" type="noConversion"/>
  </si>
  <si>
    <t>민실한</t>
    <phoneticPr fontId="2" type="noConversion"/>
  </si>
  <si>
    <t>진규리</t>
    <phoneticPr fontId="2" type="noConversion"/>
  </si>
  <si>
    <t>박현영</t>
    <phoneticPr fontId="2" type="noConversion"/>
  </si>
  <si>
    <t>우상철</t>
    <phoneticPr fontId="2" type="noConversion"/>
  </si>
  <si>
    <t>윤혜경</t>
    <phoneticPr fontId="2" type="noConversion"/>
  </si>
  <si>
    <t>오찬진</t>
    <phoneticPr fontId="2" type="noConversion"/>
  </si>
  <si>
    <t>사용준</t>
    <phoneticPr fontId="2" type="noConversion"/>
  </si>
  <si>
    <t>유재민</t>
    <phoneticPr fontId="2" type="noConversion"/>
  </si>
  <si>
    <t>김성환</t>
    <phoneticPr fontId="2" type="noConversion"/>
  </si>
  <si>
    <t>이소라</t>
    <phoneticPr fontId="2" type="noConversion"/>
  </si>
  <si>
    <t>한용설</t>
    <phoneticPr fontId="2" type="noConversion"/>
  </si>
  <si>
    <t>도근호</t>
    <phoneticPr fontId="2" type="noConversion"/>
  </si>
  <si>
    <t>정호일</t>
    <phoneticPr fontId="2" type="noConversion"/>
  </si>
  <si>
    <t>이혜고</t>
    <phoneticPr fontId="2" type="noConversion"/>
  </si>
  <si>
    <t>송철순</t>
    <phoneticPr fontId="2" type="noConversion"/>
  </si>
  <si>
    <t>김인호</t>
    <phoneticPr fontId="2" type="noConversion"/>
  </si>
  <si>
    <t>서성민</t>
    <phoneticPr fontId="2" type="noConversion"/>
  </si>
  <si>
    <t>구행성</t>
    <phoneticPr fontId="2" type="noConversion"/>
  </si>
  <si>
    <t>한경애</t>
    <phoneticPr fontId="2" type="noConversion"/>
  </si>
  <si>
    <t>이승렬</t>
    <phoneticPr fontId="2" type="noConversion"/>
  </si>
  <si>
    <t>주군수</t>
    <phoneticPr fontId="2" type="noConversion"/>
  </si>
  <si>
    <t>김은실</t>
    <phoneticPr fontId="2" type="noConversion"/>
  </si>
  <si>
    <t>최태영</t>
    <phoneticPr fontId="2" type="noConversion"/>
  </si>
  <si>
    <t>채문승</t>
    <phoneticPr fontId="2" type="noConversion"/>
  </si>
  <si>
    <t>임승대</t>
    <phoneticPr fontId="2" type="noConversion"/>
  </si>
  <si>
    <t>등급표</t>
    <phoneticPr fontId="2" type="noConversion"/>
  </si>
  <si>
    <t>영어</t>
    <phoneticPr fontId="2" type="noConversion"/>
  </si>
  <si>
    <t>수학</t>
    <phoneticPr fontId="2" type="noConversion"/>
  </si>
  <si>
    <t>총점</t>
    <phoneticPr fontId="2" type="noConversion"/>
  </si>
  <si>
    <t>등급</t>
    <phoneticPr fontId="2" type="noConversion"/>
  </si>
  <si>
    <t>진실한</t>
    <phoneticPr fontId="2" type="noConversion"/>
  </si>
  <si>
    <t>민규리</t>
    <phoneticPr fontId="2" type="noConversion"/>
  </si>
  <si>
    <t>오찬민</t>
    <phoneticPr fontId="2" type="noConversion"/>
  </si>
  <si>
    <t>사영준</t>
    <phoneticPr fontId="2" type="noConversion"/>
  </si>
  <si>
    <t>이소리</t>
    <phoneticPr fontId="2" type="noConversion"/>
  </si>
  <si>
    <t>한공설</t>
    <phoneticPr fontId="2" type="noConversion"/>
  </si>
  <si>
    <t>지국성</t>
    <phoneticPr fontId="2" type="noConversion"/>
  </si>
  <si>
    <t>장오일</t>
    <phoneticPr fontId="2" type="noConversion"/>
  </si>
  <si>
    <t>이혜교</t>
    <phoneticPr fontId="2" type="noConversion"/>
  </si>
  <si>
    <t>송성철</t>
    <phoneticPr fontId="2" type="noConversion"/>
  </si>
  <si>
    <t>석성민</t>
    <phoneticPr fontId="2" type="noConversion"/>
  </si>
  <si>
    <t>이승혁</t>
    <phoneticPr fontId="2" type="noConversion"/>
  </si>
  <si>
    <t>이군수</t>
    <phoneticPr fontId="2" type="noConversion"/>
  </si>
  <si>
    <t>김온실</t>
    <phoneticPr fontId="2" type="noConversion"/>
  </si>
  <si>
    <t>최태환</t>
    <phoneticPr fontId="2" type="noConversion"/>
  </si>
  <si>
    <t>채문석</t>
    <phoneticPr fontId="2" type="noConversion"/>
  </si>
  <si>
    <t>음경현</t>
    <phoneticPr fontId="2" type="noConversion"/>
  </si>
  <si>
    <t>김옥석</t>
    <phoneticPr fontId="2" type="noConversion"/>
  </si>
  <si>
    <t>박석훈</t>
    <phoneticPr fontId="2" type="noConversion"/>
  </si>
  <si>
    <t>김진균</t>
    <phoneticPr fontId="2" type="noConversion"/>
  </si>
  <si>
    <t>성민경</t>
    <phoneticPr fontId="2" type="noConversion"/>
  </si>
  <si>
    <t>김덕형</t>
    <phoneticPr fontId="2" type="noConversion"/>
  </si>
  <si>
    <t>민호성</t>
    <phoneticPr fontId="2" type="noConversion"/>
  </si>
  <si>
    <t>우형덕</t>
    <phoneticPr fontId="2" type="noConversion"/>
  </si>
  <si>
    <t>장숙경</t>
    <phoneticPr fontId="2" type="noConversion"/>
  </si>
  <si>
    <t>민유경</t>
    <phoneticPr fontId="2" type="noConversion"/>
  </si>
  <si>
    <t>송채리</t>
    <phoneticPr fontId="2" type="noConversion"/>
  </si>
  <si>
    <t>구두환</t>
    <phoneticPr fontId="2" type="noConversion"/>
  </si>
  <si>
    <t>정석형</t>
    <phoneticPr fontId="2" type="noConversion"/>
  </si>
  <si>
    <t>마현동</t>
    <phoneticPr fontId="2" type="noConversion"/>
  </si>
  <si>
    <t>하동글</t>
    <phoneticPr fontId="2" type="noConversion"/>
  </si>
  <si>
    <t>진호덕</t>
    <phoneticPr fontId="2" type="noConversion"/>
  </si>
  <si>
    <t>양평형</t>
    <phoneticPr fontId="2" type="noConversion"/>
  </si>
  <si>
    <t>나덕팔</t>
    <phoneticPr fontId="2" type="noConversion"/>
  </si>
  <si>
    <t>오태환</t>
    <phoneticPr fontId="2" type="noConversion"/>
  </si>
  <si>
    <t>주민정</t>
    <phoneticPr fontId="2" type="noConversion"/>
  </si>
  <si>
    <t>성유경</t>
    <phoneticPr fontId="2" type="noConversion"/>
  </si>
  <si>
    <t>임경숙</t>
    <phoneticPr fontId="2" type="noConversion"/>
  </si>
  <si>
    <t>김호진</t>
    <phoneticPr fontId="2" type="noConversion"/>
  </si>
  <si>
    <t>지석천</t>
    <phoneticPr fontId="2" type="noConversion"/>
  </si>
  <si>
    <t>하동식</t>
    <phoneticPr fontId="2" type="noConversion"/>
  </si>
  <si>
    <t>민종균</t>
    <phoneticPr fontId="2" type="noConversion"/>
  </si>
  <si>
    <t>장호택</t>
    <phoneticPr fontId="2" type="noConversion"/>
  </si>
  <si>
    <t>김윤미</t>
    <phoneticPr fontId="2" type="noConversion"/>
  </si>
  <si>
    <t>생산부</t>
    <phoneticPr fontId="2" type="noConversion"/>
  </si>
  <si>
    <t>최종열</t>
    <phoneticPr fontId="2" type="noConversion"/>
  </si>
  <si>
    <t>조한석</t>
    <phoneticPr fontId="2" type="noConversion"/>
  </si>
  <si>
    <t>부장급 총액</t>
    <phoneticPr fontId="2" type="noConversion"/>
  </si>
  <si>
    <t>차장급 총액</t>
    <phoneticPr fontId="2" type="noConversion"/>
  </si>
  <si>
    <t>비고</t>
    <phoneticPr fontId="2" type="noConversion"/>
  </si>
  <si>
    <t>남</t>
    <phoneticPr fontId="2" type="noConversion"/>
  </si>
  <si>
    <t>이숙영</t>
    <phoneticPr fontId="2" type="noConversion"/>
  </si>
  <si>
    <t>여</t>
    <phoneticPr fontId="2" type="noConversion"/>
  </si>
  <si>
    <t>사원</t>
    <phoneticPr fontId="2" type="noConversion"/>
  </si>
  <si>
    <t>이영준</t>
    <phoneticPr fontId="2" type="noConversion"/>
  </si>
  <si>
    <t>자재부</t>
    <phoneticPr fontId="2" type="noConversion"/>
  </si>
  <si>
    <t>남직원수</t>
    <phoneticPr fontId="2" type="noConversion"/>
  </si>
  <si>
    <t>국주영</t>
    <phoneticPr fontId="2" type="noConversion"/>
  </si>
  <si>
    <t>여직원수</t>
    <phoneticPr fontId="2" type="noConversion"/>
  </si>
  <si>
    <t>윤경식</t>
    <phoneticPr fontId="2" type="noConversion"/>
  </si>
  <si>
    <t>천경문</t>
    <phoneticPr fontId="2" type="noConversion"/>
  </si>
  <si>
    <t>이성경</t>
    <phoneticPr fontId="2" type="noConversion"/>
  </si>
  <si>
    <t>지소영</t>
    <phoneticPr fontId="2" type="noConversion"/>
  </si>
  <si>
    <t>선동경</t>
    <phoneticPr fontId="2" type="noConversion"/>
  </si>
  <si>
    <t>장영순</t>
    <phoneticPr fontId="2" type="noConversion"/>
  </si>
  <si>
    <t>김현상</t>
    <phoneticPr fontId="2" type="noConversion"/>
  </si>
  <si>
    <t>최장미</t>
    <phoneticPr fontId="2" type="noConversion"/>
  </si>
  <si>
    <t>진민국</t>
    <phoneticPr fontId="2" type="noConversion"/>
  </si>
  <si>
    <t>오현영</t>
    <phoneticPr fontId="2" type="noConversion"/>
  </si>
  <si>
    <t>조문섭</t>
    <phoneticPr fontId="2" type="noConversion"/>
  </si>
  <si>
    <t>김융섭</t>
    <phoneticPr fontId="2" type="noConversion"/>
  </si>
  <si>
    <t>박찬오</t>
    <phoneticPr fontId="2" type="noConversion"/>
  </si>
  <si>
    <t>성지경</t>
    <phoneticPr fontId="2" type="noConversion"/>
  </si>
  <si>
    <t>임성수</t>
    <phoneticPr fontId="2" type="noConversion"/>
  </si>
  <si>
    <t>김은경</t>
    <phoneticPr fontId="2" type="noConversion"/>
  </si>
  <si>
    <t>김상민</t>
    <phoneticPr fontId="2" type="noConversion"/>
  </si>
  <si>
    <t>우찬태</t>
    <phoneticPr fontId="2" type="noConversion"/>
  </si>
  <si>
    <t>공학성</t>
    <phoneticPr fontId="2" type="noConversion"/>
  </si>
  <si>
    <t>양희성</t>
    <phoneticPr fontId="2" type="noConversion"/>
  </si>
  <si>
    <t>함경진</t>
    <phoneticPr fontId="2" type="noConversion"/>
  </si>
  <si>
    <t>이종성</t>
    <phoneticPr fontId="2" type="noConversion"/>
  </si>
  <si>
    <t>지진철</t>
    <phoneticPr fontId="2" type="noConversion"/>
  </si>
  <si>
    <t>최저액</t>
    <phoneticPr fontId="2" type="noConversion"/>
  </si>
  <si>
    <t>2. 각 지급액의 합계을 구하여 급여총액을 계산하시오.(SUM)</t>
    <phoneticPr fontId="2" type="noConversion"/>
  </si>
  <si>
    <t>3. 지급액의 평균을 구하여 급여평균을 계산하시오.(AVERAGE)</t>
    <phoneticPr fontId="2" type="noConversion"/>
  </si>
  <si>
    <t>4. 지급액중 최고금액을 구하여 최고액을 계산하시오.(MAX)</t>
    <phoneticPr fontId="2" type="noConversion"/>
  </si>
  <si>
    <t>5. 지급액중 최저금액을 구하여 최저액을 계산하시오.(MIN)</t>
    <phoneticPr fontId="2" type="noConversion"/>
  </si>
  <si>
    <t>1. 회비 납부자수를 구하시오.(COUNT)</t>
    <phoneticPr fontId="2" type="noConversion"/>
  </si>
  <si>
    <t>2. 회비 미납자수를 구하시오.(COUNTBLANK)</t>
    <phoneticPr fontId="2" type="noConversion"/>
  </si>
  <si>
    <t>3. 성별이 '남'인 직원수를 구해 남직원수에 계산하시오.(COUNTIF)</t>
    <phoneticPr fontId="2" type="noConversion"/>
  </si>
  <si>
    <t>4. 성별이 '여'인 직원수를 구해 여직원수에 계산하시오.(COUNTIF)</t>
    <phoneticPr fontId="2" type="noConversion"/>
  </si>
  <si>
    <t>5. 총직원수를 수하시오.(COUNTA)</t>
    <phoneticPr fontId="2" type="noConversion"/>
  </si>
  <si>
    <t>2. 득점을 이용하여 최다득점을 구하시오.(LARGE)</t>
    <phoneticPr fontId="2" type="noConversion"/>
  </si>
  <si>
    <t>3. 실점을 이용하여 최소실점을 구하시오.(SMALL)</t>
    <phoneticPr fontId="2" type="noConversion"/>
  </si>
  <si>
    <t>1. 평균이 60점 이상이면 '합격' 60점 미만이면 '불합격'으로 결과에 출력하시오.(IF)</t>
    <phoneticPr fontId="2" type="noConversion"/>
  </si>
  <si>
    <t xml:space="preserve">1. 평균이 90점 이상이면 'A' 80점 이상이면 'B' 70점 이상이면 'C' 70점 미만이면 ''D'로 등급에 출력하시오.(중첩 IF) </t>
    <phoneticPr fontId="2" type="noConversion"/>
  </si>
  <si>
    <t>디자인개론성적표</t>
    <phoneticPr fontId="2" type="noConversion"/>
  </si>
  <si>
    <t>학점표</t>
    <phoneticPr fontId="2" type="noConversion"/>
  </si>
  <si>
    <t>우민규</t>
    <phoneticPr fontId="2" type="noConversion"/>
  </si>
  <si>
    <t xml:space="preserve">F </t>
    <phoneticPr fontId="2" type="noConversion"/>
  </si>
  <si>
    <t>D-</t>
    <phoneticPr fontId="2" type="noConversion"/>
  </si>
  <si>
    <t>D+</t>
    <phoneticPr fontId="2" type="noConversion"/>
  </si>
  <si>
    <t>C-</t>
    <phoneticPr fontId="2" type="noConversion"/>
  </si>
  <si>
    <t xml:space="preserve">C </t>
    <phoneticPr fontId="2" type="noConversion"/>
  </si>
  <si>
    <t>C+</t>
    <phoneticPr fontId="2" type="noConversion"/>
  </si>
  <si>
    <t>B-</t>
    <phoneticPr fontId="2" type="noConversion"/>
  </si>
  <si>
    <t xml:space="preserve">B </t>
    <phoneticPr fontId="2" type="noConversion"/>
  </si>
  <si>
    <t>B+</t>
    <phoneticPr fontId="2" type="noConversion"/>
  </si>
  <si>
    <t>A-</t>
    <phoneticPr fontId="2" type="noConversion"/>
  </si>
  <si>
    <t xml:space="preserve">A </t>
    <phoneticPr fontId="2" type="noConversion"/>
  </si>
  <si>
    <t>A+</t>
    <phoneticPr fontId="2" type="noConversion"/>
  </si>
  <si>
    <t>출장비지급표</t>
    <phoneticPr fontId="2" type="noConversion"/>
  </si>
  <si>
    <t>출장지역</t>
    <phoneticPr fontId="2" type="noConversion"/>
  </si>
  <si>
    <t>김용태</t>
    <phoneticPr fontId="2" type="noConversion"/>
  </si>
  <si>
    <t>전라</t>
    <phoneticPr fontId="2" type="noConversion"/>
  </si>
  <si>
    <t>지역</t>
    <phoneticPr fontId="2" type="noConversion"/>
  </si>
  <si>
    <t>출장비</t>
    <phoneticPr fontId="2" type="noConversion"/>
  </si>
  <si>
    <t>박성호</t>
    <phoneticPr fontId="2" type="noConversion"/>
  </si>
  <si>
    <t>경상</t>
    <phoneticPr fontId="2" type="noConversion"/>
  </si>
  <si>
    <t>경기</t>
    <phoneticPr fontId="2" type="noConversion"/>
  </si>
  <si>
    <t>유영식</t>
    <phoneticPr fontId="2" type="noConversion"/>
  </si>
  <si>
    <t>제주</t>
    <phoneticPr fontId="2" type="noConversion"/>
  </si>
  <si>
    <t>강원</t>
    <phoneticPr fontId="2" type="noConversion"/>
  </si>
  <si>
    <t>명국성</t>
    <phoneticPr fontId="2" type="noConversion"/>
  </si>
  <si>
    <t>충청</t>
    <phoneticPr fontId="2" type="noConversion"/>
  </si>
  <si>
    <t>한태형</t>
    <phoneticPr fontId="2" type="noConversion"/>
  </si>
  <si>
    <t>장성호</t>
    <phoneticPr fontId="2" type="noConversion"/>
  </si>
  <si>
    <t>오관섭</t>
    <phoneticPr fontId="2" type="noConversion"/>
  </si>
  <si>
    <t>김규성</t>
    <phoneticPr fontId="2" type="noConversion"/>
  </si>
  <si>
    <t>선동성</t>
    <phoneticPr fontId="2" type="noConversion"/>
  </si>
  <si>
    <t>임기호</t>
    <phoneticPr fontId="2" type="noConversion"/>
  </si>
  <si>
    <t>정상균</t>
    <phoneticPr fontId="2" type="noConversion"/>
  </si>
  <si>
    <t>조규만</t>
    <phoneticPr fontId="2" type="noConversion"/>
  </si>
  <si>
    <t>점수</t>
    <phoneticPr fontId="2" type="noConversion"/>
  </si>
  <si>
    <t>학점</t>
    <phoneticPr fontId="2" type="noConversion"/>
  </si>
  <si>
    <t>박태환</t>
    <phoneticPr fontId="2" type="noConversion"/>
  </si>
  <si>
    <t>윤경석</t>
    <phoneticPr fontId="2" type="noConversion"/>
  </si>
  <si>
    <t>박용성</t>
    <phoneticPr fontId="2" type="noConversion"/>
  </si>
  <si>
    <t>장태석</t>
    <phoneticPr fontId="2" type="noConversion"/>
  </si>
  <si>
    <t>유용섭</t>
    <phoneticPr fontId="2" type="noConversion"/>
  </si>
  <si>
    <t>오태형</t>
    <phoneticPr fontId="2" type="noConversion"/>
  </si>
  <si>
    <t>이중길</t>
    <phoneticPr fontId="2" type="noConversion"/>
  </si>
  <si>
    <t>조민선</t>
    <phoneticPr fontId="2" type="noConversion"/>
  </si>
  <si>
    <t>태현성</t>
    <phoneticPr fontId="2" type="noConversion"/>
  </si>
  <si>
    <t>이이호</t>
    <phoneticPr fontId="2" type="noConversion"/>
  </si>
  <si>
    <t>전두현</t>
    <phoneticPr fontId="2" type="noConversion"/>
  </si>
  <si>
    <t>성진혜</t>
    <phoneticPr fontId="2" type="noConversion"/>
  </si>
  <si>
    <t>장나영</t>
    <phoneticPr fontId="2" type="noConversion"/>
  </si>
  <si>
    <t>정경환</t>
    <phoneticPr fontId="2" type="noConversion"/>
  </si>
  <si>
    <t>구두호</t>
    <phoneticPr fontId="2" type="noConversion"/>
  </si>
  <si>
    <t>김진규</t>
    <phoneticPr fontId="2" type="noConversion"/>
  </si>
  <si>
    <t>서동민</t>
    <phoneticPr fontId="2" type="noConversion"/>
  </si>
  <si>
    <t>급여명세서 - 8월</t>
    <phoneticPr fontId="2" type="noConversion"/>
  </si>
  <si>
    <t>사번</t>
    <phoneticPr fontId="2" type="noConversion"/>
  </si>
  <si>
    <t>김대열</t>
    <phoneticPr fontId="2" type="noConversion"/>
  </si>
  <si>
    <t>박천만</t>
    <phoneticPr fontId="2" type="noConversion"/>
  </si>
  <si>
    <t>진실환</t>
    <phoneticPr fontId="2" type="noConversion"/>
  </si>
  <si>
    <t>유경숙</t>
    <phoneticPr fontId="2" type="noConversion"/>
  </si>
  <si>
    <t>개발부</t>
    <phoneticPr fontId="2" type="noConversion"/>
  </si>
  <si>
    <t>오민선</t>
    <phoneticPr fontId="2" type="noConversion"/>
  </si>
  <si>
    <t>조영호</t>
    <phoneticPr fontId="2" type="noConversion"/>
  </si>
  <si>
    <t>임택규</t>
    <phoneticPr fontId="2" type="noConversion"/>
  </si>
  <si>
    <t>이진휘</t>
    <phoneticPr fontId="2" type="noConversion"/>
  </si>
  <si>
    <t>장택규</t>
    <phoneticPr fontId="2" type="noConversion"/>
  </si>
  <si>
    <t>소영선</t>
    <phoneticPr fontId="2" type="noConversion"/>
  </si>
  <si>
    <t>고영우</t>
    <phoneticPr fontId="2" type="noConversion"/>
  </si>
  <si>
    <t>주임</t>
    <phoneticPr fontId="2" type="noConversion"/>
  </si>
  <si>
    <t>조민기</t>
    <phoneticPr fontId="2" type="noConversion"/>
  </si>
  <si>
    <t>수당</t>
    <phoneticPr fontId="2" type="noConversion"/>
  </si>
  <si>
    <t>6. 직위가 부장인 지급액의 합계를 구하여 부장급 총액을 계산하시오.(SUMIF)</t>
    <phoneticPr fontId="2" type="noConversion"/>
  </si>
  <si>
    <t>7. 직위가 차장인 지급액의 합계를 구하여 차장급 총액을 계산하시오.(SUMIF)</t>
    <phoneticPr fontId="2" type="noConversion"/>
  </si>
  <si>
    <t>시 험 결 과</t>
    <phoneticPr fontId="2" type="noConversion"/>
  </si>
  <si>
    <t>1. 승점을 이용하여 순위를 구하시오.(RANK.EQ)</t>
    <phoneticPr fontId="2" type="noConversion"/>
  </si>
  <si>
    <t>2. 각 지급액중 직위가 부장인 지급액의 합계을 구하여 부장급 지급액총액을 계산하시오.(DSUM)</t>
    <phoneticPr fontId="2" type="noConversion"/>
  </si>
  <si>
    <t>3. 각 지급액중 직위가 부장인 지급액의 평균을 구하여 부장급 지급액 평균을 계산하시오.(DAVERAGE)</t>
    <phoneticPr fontId="2" type="noConversion"/>
  </si>
  <si>
    <t>부장급 지급액 평균</t>
    <phoneticPr fontId="2" type="noConversion"/>
  </si>
  <si>
    <t>부장급 지급액 총액</t>
    <phoneticPr fontId="2" type="noConversion"/>
  </si>
  <si>
    <t>4. 각 지급액중 소속이 총무부인 지급액의 최고금액을 구하여 총무부 최고 지급액을 계산하시오.(DMAX)</t>
    <phoneticPr fontId="2" type="noConversion"/>
  </si>
  <si>
    <t>총무부 최고 지급액</t>
    <phoneticPr fontId="2" type="noConversion"/>
  </si>
  <si>
    <t>총무부 최저 지급액</t>
    <phoneticPr fontId="2" type="noConversion"/>
  </si>
  <si>
    <t>5. 각 지급액중 소속이 총무부인 지급액의 최저금액을 구하여 총무부 최저 지급액을 계산하시오.(DMIN)</t>
    <phoneticPr fontId="2" type="noConversion"/>
  </si>
  <si>
    <t>1. 기본급, 식대, 제수당의 합계를 구하여 지급액을 계산하시오.(SUM)</t>
    <phoneticPr fontId="2" type="noConversion"/>
  </si>
  <si>
    <t>1. 기본급의 '30'을 나눈값으로 월차수당을 계산하고, 십의 자리에서 반올림하시오.(ROUND)</t>
    <phoneticPr fontId="2" type="noConversion"/>
  </si>
  <si>
    <t>2. 기본급의 '10'을 나눈값으로 직책수당을 계산하고, 백의 자리에서 올림하시오.(ROUNDUP)</t>
    <phoneticPr fontId="2" type="noConversion"/>
  </si>
  <si>
    <t>3. 기본급, 월차수당, 직책수당을 더하여 지급액을 계산하고, 천의 자리에서 버림하시오.(ROUNDDOWN)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</si>
</sst>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&quot;₩&quot;#,##0"/>
    <numFmt numFmtId="177" formatCode="#,##0_);[Red]\(#,##0\)"/>
    <numFmt numFmtId="178" formatCode="mm&quot;월&quot;\ dd&quot;일&quot;"/>
    <numFmt numFmtId="179" formatCode="0.00_ "/>
    <numFmt numFmtId="180" formatCode="0000"/>
  </numFmts>
  <fonts count="4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맑은 고딕"/>
      <family val="3"/>
      <charset val="129"/>
    </font>
    <font>
      <b/>
      <sz val="16"/>
      <name val="맑은 고딕"/>
      <family val="3"/>
      <charset val="129"/>
    </font>
    <font>
      <b/>
      <sz val="11"/>
      <name val="맑은 고딕"/>
      <family val="3"/>
      <charset val="129"/>
    </font>
    <font>
      <b/>
      <sz val="12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6"/>
      <color indexed="9"/>
      <name val="맑은 고딕"/>
      <family val="3"/>
      <charset val="129"/>
    </font>
    <font>
      <b/>
      <sz val="16"/>
      <color indexed="17"/>
      <name val="맑은 고딕"/>
      <family val="3"/>
      <charset val="129"/>
    </font>
    <font>
      <sz val="12"/>
      <color indexed="60"/>
      <name val="맑은 고딕"/>
      <family val="3"/>
      <charset val="129"/>
    </font>
    <font>
      <b/>
      <sz val="16"/>
      <color theme="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</font>
    <font>
      <b/>
      <sz val="13"/>
      <color indexed="5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4"/>
      <color indexed="9"/>
      <name val="맑은 고딕"/>
      <family val="3"/>
      <charset val="129"/>
      <scheme val="major"/>
    </font>
    <font>
      <b/>
      <sz val="11"/>
      <color indexed="42"/>
      <name val="맑은 고딕"/>
      <family val="3"/>
      <charset val="129"/>
      <scheme val="major"/>
    </font>
    <font>
      <sz val="11"/>
      <color indexed="9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5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theme="0"/>
        <bgColor theme="8" tint="-0.249977111117893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</cellStyleXfs>
  <cellXfs count="139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6" fontId="20" fillId="0" borderId="10" xfId="0" applyNumberFormat="1" applyFont="1" applyBorder="1">
      <alignment vertical="center"/>
    </xf>
    <xf numFmtId="176" fontId="20" fillId="0" borderId="18" xfId="0" applyNumberFormat="1" applyFont="1" applyBorder="1">
      <alignment vertical="center"/>
    </xf>
    <xf numFmtId="176" fontId="20" fillId="0" borderId="25" xfId="0" applyNumberFormat="1" applyFont="1" applyBorder="1">
      <alignment vertical="center"/>
    </xf>
    <xf numFmtId="176" fontId="20" fillId="0" borderId="0" xfId="0" applyNumberFormat="1" applyFont="1">
      <alignment vertical="center"/>
    </xf>
    <xf numFmtId="0" fontId="20" fillId="25" borderId="10" xfId="0" applyFont="1" applyFill="1" applyBorder="1" applyAlignment="1">
      <alignment horizontal="center" vertical="center"/>
    </xf>
    <xf numFmtId="176" fontId="20" fillId="25" borderId="10" xfId="0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8" fontId="20" fillId="0" borderId="0" xfId="0" applyNumberFormat="1" applyFont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0" fontId="23" fillId="0" borderId="0" xfId="0" applyFont="1" applyAlignment="1">
      <alignment horizontal="distributed" vertical="center"/>
    </xf>
    <xf numFmtId="0" fontId="20" fillId="27" borderId="10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2" fillId="31" borderId="14" xfId="0" applyFont="1" applyFill="1" applyBorder="1" applyAlignment="1">
      <alignment horizontal="center" vertical="center"/>
    </xf>
    <xf numFmtId="0" fontId="22" fillId="31" borderId="23" xfId="0" applyFont="1" applyFill="1" applyBorder="1" applyAlignment="1">
      <alignment horizontal="center" vertical="center"/>
    </xf>
    <xf numFmtId="0" fontId="22" fillId="31" borderId="15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31" borderId="26" xfId="0" applyFont="1" applyFill="1" applyBorder="1" applyAlignment="1">
      <alignment horizontal="center" vertical="center"/>
    </xf>
    <xf numFmtId="0" fontId="20" fillId="31" borderId="20" xfId="0" applyFont="1" applyFill="1" applyBorder="1" applyAlignment="1">
      <alignment horizontal="center" vertical="center"/>
    </xf>
    <xf numFmtId="0" fontId="20" fillId="31" borderId="21" xfId="0" applyFont="1" applyFill="1" applyBorder="1" applyAlignment="1">
      <alignment horizontal="center" vertical="center"/>
    </xf>
    <xf numFmtId="0" fontId="20" fillId="39" borderId="10" xfId="0" applyFont="1" applyFill="1" applyBorder="1" applyAlignment="1">
      <alignment horizontal="center" vertical="center"/>
    </xf>
    <xf numFmtId="0" fontId="20" fillId="39" borderId="11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178" fontId="26" fillId="0" borderId="0" xfId="0" applyNumberFormat="1" applyFont="1">
      <alignment vertical="center"/>
    </xf>
    <xf numFmtId="0" fontId="27" fillId="6" borderId="10" xfId="5" applyFont="1" applyBorder="1" applyAlignment="1">
      <alignment horizontal="center" vertical="center"/>
    </xf>
    <xf numFmtId="0" fontId="27" fillId="6" borderId="11" xfId="5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6" borderId="12" xfId="5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29" borderId="36" xfId="0" applyFont="1" applyFill="1" applyBorder="1" applyAlignment="1">
      <alignment horizontal="center" vertical="center"/>
    </xf>
    <xf numFmtId="0" fontId="22" fillId="29" borderId="23" xfId="0" applyFont="1" applyFill="1" applyBorder="1" applyAlignment="1">
      <alignment horizontal="center" vertical="center"/>
    </xf>
    <xf numFmtId="0" fontId="22" fillId="29" borderId="37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176" fontId="20" fillId="25" borderId="11" xfId="0" applyNumberFormat="1" applyFont="1" applyFill="1" applyBorder="1">
      <alignment vertical="center"/>
    </xf>
    <xf numFmtId="0" fontId="20" fillId="0" borderId="38" xfId="0" applyFont="1" applyBorder="1" applyAlignment="1">
      <alignment horizontal="center" vertical="center"/>
    </xf>
    <xf numFmtId="0" fontId="20" fillId="25" borderId="39" xfId="0" applyFont="1" applyFill="1" applyBorder="1" applyAlignment="1">
      <alignment horizontal="center" vertical="center"/>
    </xf>
    <xf numFmtId="176" fontId="20" fillId="25" borderId="39" xfId="0" applyNumberFormat="1" applyFont="1" applyFill="1" applyBorder="1">
      <alignment vertical="center"/>
    </xf>
    <xf numFmtId="0" fontId="20" fillId="35" borderId="40" xfId="0" applyFont="1" applyFill="1" applyBorder="1" applyAlignment="1">
      <alignment horizontal="center" vertical="center"/>
    </xf>
    <xf numFmtId="176" fontId="20" fillId="25" borderId="41" xfId="0" applyNumberFormat="1" applyFont="1" applyFill="1" applyBorder="1">
      <alignment vertical="center"/>
    </xf>
    <xf numFmtId="0" fontId="30" fillId="22" borderId="10" xfId="29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right" vertical="center" indent="1"/>
    </xf>
    <xf numFmtId="179" fontId="26" fillId="0" borderId="11" xfId="0" applyNumberFormat="1" applyFont="1" applyBorder="1" applyAlignment="1">
      <alignment horizontal="right" vertical="center" indent="1"/>
    </xf>
    <xf numFmtId="0" fontId="26" fillId="0" borderId="12" xfId="0" applyFont="1" applyBorder="1" applyAlignment="1">
      <alignment horizontal="right" vertical="center" indent="1"/>
    </xf>
    <xf numFmtId="179" fontId="26" fillId="0" borderId="13" xfId="0" applyNumberFormat="1" applyFont="1" applyBorder="1" applyAlignment="1">
      <alignment horizontal="right" vertical="center" indent="1"/>
    </xf>
    <xf numFmtId="179" fontId="26" fillId="24" borderId="10" xfId="0" applyNumberFormat="1" applyFont="1" applyFill="1" applyBorder="1" applyAlignment="1">
      <alignment horizontal="right" vertical="center" indent="1"/>
    </xf>
    <xf numFmtId="0" fontId="20" fillId="39" borderId="10" xfId="0" applyFont="1" applyFill="1" applyBorder="1" applyAlignment="1">
      <alignment horizontal="right" vertical="center" indent="1"/>
    </xf>
    <xf numFmtId="0" fontId="20" fillId="0" borderId="10" xfId="0" applyFont="1" applyBorder="1" applyAlignment="1">
      <alignment horizontal="right" vertical="center" indent="1"/>
    </xf>
    <xf numFmtId="179" fontId="20" fillId="0" borderId="11" xfId="0" applyNumberFormat="1" applyFont="1" applyBorder="1" applyAlignment="1">
      <alignment horizontal="right" vertical="center" indent="1"/>
    </xf>
    <xf numFmtId="0" fontId="20" fillId="40" borderId="10" xfId="0" applyFont="1" applyFill="1" applyBorder="1" applyAlignment="1">
      <alignment horizontal="right" vertical="center" indent="1"/>
    </xf>
    <xf numFmtId="179" fontId="20" fillId="40" borderId="10" xfId="0" applyNumberFormat="1" applyFont="1" applyFill="1" applyBorder="1" applyAlignment="1">
      <alignment horizontal="right" vertical="center" indent="1"/>
    </xf>
    <xf numFmtId="0" fontId="34" fillId="0" borderId="0" xfId="0" applyFont="1">
      <alignment vertical="center"/>
    </xf>
    <xf numFmtId="178" fontId="34" fillId="0" borderId="0" xfId="0" applyNumberFormat="1" applyFont="1">
      <alignment vertical="center"/>
    </xf>
    <xf numFmtId="0" fontId="35" fillId="5" borderId="10" xfId="10" applyFont="1" applyBorder="1" applyAlignment="1">
      <alignment horizontal="center" vertical="center"/>
    </xf>
    <xf numFmtId="0" fontId="34" fillId="29" borderId="1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right" vertical="center" indent="1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Continuous" vertical="center"/>
    </xf>
    <xf numFmtId="2" fontId="37" fillId="5" borderId="10" xfId="4" applyNumberFormat="1" applyFont="1" applyBorder="1" applyAlignment="1">
      <alignment horizontal="right" vertical="center" indent="1"/>
    </xf>
    <xf numFmtId="179" fontId="37" fillId="5" borderId="10" xfId="4" applyNumberFormat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36" fillId="0" borderId="0" xfId="0" applyFont="1" applyAlignment="1">
      <alignment horizontal="right" vertical="center"/>
    </xf>
    <xf numFmtId="0" fontId="40" fillId="13" borderId="10" xfId="22" applyFont="1" applyBorder="1" applyAlignment="1">
      <alignment horizontal="center" vertical="center"/>
    </xf>
    <xf numFmtId="41" fontId="36" fillId="0" borderId="10" xfId="32" applyFont="1" applyFill="1" applyBorder="1" applyAlignment="1">
      <alignment horizontal="center" vertical="center"/>
    </xf>
    <xf numFmtId="14" fontId="36" fillId="0" borderId="0" xfId="0" applyNumberFormat="1" applyFont="1">
      <alignment vertical="center"/>
    </xf>
    <xf numFmtId="0" fontId="41" fillId="33" borderId="10" xfId="0" applyFont="1" applyFill="1" applyBorder="1" applyAlignment="1">
      <alignment horizontal="center" vertical="center"/>
    </xf>
    <xf numFmtId="180" fontId="26" fillId="0" borderId="10" xfId="0" applyNumberFormat="1" applyFont="1" applyBorder="1">
      <alignment vertical="center"/>
    </xf>
    <xf numFmtId="0" fontId="26" fillId="25" borderId="10" xfId="0" applyFont="1" applyFill="1" applyBorder="1" applyAlignment="1">
      <alignment horizontal="center" vertical="center"/>
    </xf>
    <xf numFmtId="180" fontId="26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0" fontId="26" fillId="41" borderId="10" xfId="0" applyFont="1" applyFill="1" applyBorder="1" applyAlignment="1">
      <alignment horizontal="center" vertical="center"/>
    </xf>
    <xf numFmtId="176" fontId="26" fillId="41" borderId="10" xfId="0" applyNumberFormat="1" applyFont="1" applyFill="1" applyBorder="1" applyAlignment="1">
      <alignment horizontal="center" vertical="center"/>
    </xf>
    <xf numFmtId="177" fontId="26" fillId="25" borderId="10" xfId="0" applyNumberFormat="1" applyFont="1" applyFill="1" applyBorder="1">
      <alignment vertical="center"/>
    </xf>
    <xf numFmtId="177" fontId="26" fillId="0" borderId="10" xfId="0" applyNumberFormat="1" applyFont="1" applyBorder="1">
      <alignment vertical="center"/>
    </xf>
    <xf numFmtId="177" fontId="26" fillId="0" borderId="10" xfId="0" applyNumberFormat="1" applyFont="1" applyBorder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14" fontId="34" fillId="0" borderId="43" xfId="0" applyNumberFormat="1" applyFont="1" applyBorder="1" applyAlignment="1">
      <alignment horizontal="center" vertical="center"/>
    </xf>
    <xf numFmtId="14" fontId="34" fillId="0" borderId="44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 indent="1"/>
    </xf>
    <xf numFmtId="0" fontId="20" fillId="0" borderId="19" xfId="0" applyFont="1" applyBorder="1" applyAlignment="1">
      <alignment horizontal="right" vertical="center" indent="1"/>
    </xf>
    <xf numFmtId="0" fontId="20" fillId="0" borderId="22" xfId="0" applyFont="1" applyBorder="1" applyAlignment="1">
      <alignment horizontal="right" vertical="center" indent="1"/>
    </xf>
    <xf numFmtId="0" fontId="24" fillId="0" borderId="10" xfId="0" applyFont="1" applyBorder="1" applyAlignment="1">
      <alignment horizontal="right" vertical="center" indent="1"/>
    </xf>
    <xf numFmtId="0" fontId="17" fillId="0" borderId="42" xfId="39" applyFill="1" applyBorder="1" applyAlignment="1">
      <alignment horizontal="center" vertical="center"/>
    </xf>
    <xf numFmtId="41" fontId="34" fillId="0" borderId="43" xfId="32" applyFont="1" applyBorder="1" applyAlignment="1">
      <alignment horizontal="center" vertical="center"/>
    </xf>
    <xf numFmtId="176" fontId="26" fillId="25" borderId="10" xfId="0" applyNumberFormat="1" applyFont="1" applyFill="1" applyBorder="1" applyAlignment="1">
      <alignment horizontal="right" vertical="center" indent="1"/>
    </xf>
    <xf numFmtId="176" fontId="20" fillId="0" borderId="33" xfId="0" applyNumberFormat="1" applyFont="1" applyBorder="1" applyAlignment="1">
      <alignment horizontal="right" vertical="center" indent="1"/>
    </xf>
    <xf numFmtId="176" fontId="20" fillId="0" borderId="34" xfId="0" applyNumberFormat="1" applyFont="1" applyBorder="1" applyAlignment="1">
      <alignment horizontal="right" vertical="center" indent="1"/>
    </xf>
    <xf numFmtId="176" fontId="20" fillId="0" borderId="35" xfId="0" applyNumberFormat="1" applyFont="1" applyBorder="1" applyAlignment="1">
      <alignment horizontal="right" vertical="center" indent="1"/>
    </xf>
    <xf numFmtId="0" fontId="20" fillId="30" borderId="33" xfId="0" applyFont="1" applyFill="1" applyBorder="1" applyAlignment="1">
      <alignment horizontal="distributed" vertical="center" indent="1"/>
    </xf>
    <xf numFmtId="0" fontId="20" fillId="30" borderId="34" xfId="0" applyFont="1" applyFill="1" applyBorder="1" applyAlignment="1">
      <alignment horizontal="distributed" vertical="center" indent="1"/>
    </xf>
    <xf numFmtId="0" fontId="20" fillId="30" borderId="35" xfId="0" applyFont="1" applyFill="1" applyBorder="1" applyAlignment="1">
      <alignment horizontal="distributed" vertical="center" indent="1"/>
    </xf>
    <xf numFmtId="176" fontId="20" fillId="0" borderId="33" xfId="0" applyNumberFormat="1" applyFont="1" applyBorder="1" applyAlignment="1">
      <alignment horizontal="distributed" vertical="center" indent="1"/>
    </xf>
    <xf numFmtId="176" fontId="20" fillId="0" borderId="34" xfId="0" applyNumberFormat="1" applyFont="1" applyBorder="1" applyAlignment="1">
      <alignment horizontal="distributed" vertical="center" indent="1"/>
    </xf>
    <xf numFmtId="176" fontId="20" fillId="0" borderId="35" xfId="0" applyNumberFormat="1" applyFont="1" applyBorder="1" applyAlignment="1">
      <alignment horizontal="distributed" vertical="center" indent="1"/>
    </xf>
    <xf numFmtId="176" fontId="20" fillId="0" borderId="10" xfId="0" applyNumberFormat="1" applyFont="1" applyBorder="1" applyAlignment="1">
      <alignment horizontal="right" vertical="center" indent="1"/>
    </xf>
    <xf numFmtId="0" fontId="20" fillId="0" borderId="17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3" fillId="31" borderId="27" xfId="0" applyFont="1" applyFill="1" applyBorder="1" applyAlignment="1">
      <alignment horizontal="center" vertical="center"/>
    </xf>
    <xf numFmtId="176" fontId="20" fillId="0" borderId="30" xfId="0" applyNumberFormat="1" applyFont="1" applyBorder="1">
      <alignment vertical="center"/>
    </xf>
    <xf numFmtId="0" fontId="33" fillId="0" borderId="7" xfId="38" applyFont="1" applyFill="1" applyAlignment="1">
      <alignment horizontal="center" vertical="center"/>
    </xf>
    <xf numFmtId="0" fontId="21" fillId="26" borderId="28" xfId="0" applyFont="1" applyFill="1" applyBorder="1" applyAlignment="1">
      <alignment horizontal="center" vertical="center"/>
    </xf>
    <xf numFmtId="0" fontId="21" fillId="26" borderId="29" xfId="0" applyFont="1" applyFill="1" applyBorder="1" applyAlignment="1">
      <alignment horizontal="center" vertical="center"/>
    </xf>
    <xf numFmtId="0" fontId="21" fillId="26" borderId="30" xfId="0" applyFont="1" applyFill="1" applyBorder="1" applyAlignment="1">
      <alignment horizontal="center" vertical="center"/>
    </xf>
    <xf numFmtId="0" fontId="28" fillId="32" borderId="28" xfId="0" applyFont="1" applyFill="1" applyBorder="1" applyAlignment="1">
      <alignment horizontal="center" vertical="center"/>
    </xf>
    <xf numFmtId="0" fontId="28" fillId="32" borderId="29" xfId="0" applyFont="1" applyFill="1" applyBorder="1" applyAlignment="1">
      <alignment horizontal="center" vertical="center"/>
    </xf>
    <xf numFmtId="0" fontId="28" fillId="32" borderId="30" xfId="0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horizontal="center" vertical="center"/>
    </xf>
    <xf numFmtId="0" fontId="10" fillId="34" borderId="30" xfId="0" applyFont="1" applyFill="1" applyBorder="1" applyAlignment="1">
      <alignment horizontal="center" vertical="center"/>
    </xf>
    <xf numFmtId="0" fontId="28" fillId="36" borderId="29" xfId="0" applyFont="1" applyFill="1" applyBorder="1" applyAlignment="1">
      <alignment horizontal="center" vertical="center"/>
    </xf>
    <xf numFmtId="0" fontId="29" fillId="4" borderId="28" xfId="41" applyFont="1" applyBorder="1" applyAlignment="1">
      <alignment horizontal="center" vertical="center"/>
    </xf>
    <xf numFmtId="0" fontId="29" fillId="4" borderId="29" xfId="41" applyFont="1" applyBorder="1" applyAlignment="1">
      <alignment horizontal="center" vertical="center"/>
    </xf>
    <xf numFmtId="0" fontId="29" fillId="4" borderId="30" xfId="41" applyFont="1" applyBorder="1" applyAlignment="1">
      <alignment horizontal="center" vertical="center"/>
    </xf>
    <xf numFmtId="0" fontId="30" fillId="22" borderId="11" xfId="29" applyFont="1" applyBorder="1" applyAlignment="1">
      <alignment horizontal="center" vertical="center"/>
    </xf>
    <xf numFmtId="0" fontId="30" fillId="22" borderId="31" xfId="29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31" fillId="37" borderId="10" xfId="0" applyFont="1" applyFill="1" applyBorder="1" applyAlignment="1">
      <alignment horizontal="center" vertical="center"/>
    </xf>
    <xf numFmtId="0" fontId="20" fillId="40" borderId="10" xfId="0" applyFont="1" applyFill="1" applyBorder="1" applyAlignment="1">
      <alignment horizontal="center" vertical="center"/>
    </xf>
    <xf numFmtId="0" fontId="32" fillId="38" borderId="10" xfId="0" applyFont="1" applyFill="1" applyBorder="1" applyAlignment="1">
      <alignment horizontal="center" vertical="center"/>
    </xf>
    <xf numFmtId="0" fontId="37" fillId="5" borderId="10" xfId="4" applyFont="1" applyBorder="1" applyAlignment="1">
      <alignment horizontal="center" vertical="center"/>
    </xf>
    <xf numFmtId="0" fontId="33" fillId="0" borderId="7" xfId="38" applyFont="1" applyFill="1" applyAlignment="1">
      <alignment horizontal="center" vertical="center"/>
    </xf>
    <xf numFmtId="0" fontId="35" fillId="5" borderId="10" xfId="10" applyFont="1" applyBorder="1" applyAlignment="1">
      <alignment horizontal="center" vertical="center"/>
    </xf>
    <xf numFmtId="0" fontId="35" fillId="5" borderId="11" xfId="10" applyFont="1" applyBorder="1" applyAlignment="1">
      <alignment horizontal="center" vertical="center"/>
    </xf>
    <xf numFmtId="0" fontId="35" fillId="5" borderId="31" xfId="10" applyFont="1" applyBorder="1" applyAlignment="1">
      <alignment horizontal="center" vertical="center"/>
    </xf>
    <xf numFmtId="0" fontId="15" fillId="0" borderId="6" xfId="37" applyFill="1" applyAlignment="1">
      <alignment horizontal="center" vertical="center"/>
    </xf>
    <xf numFmtId="0" fontId="31" fillId="42" borderId="0" xfId="0" applyFont="1" applyFill="1" applyAlignment="1">
      <alignment horizontal="center" vertical="center"/>
    </xf>
    <xf numFmtId="0" fontId="31" fillId="42" borderId="32" xfId="0" applyFont="1" applyFill="1" applyBorder="1" applyAlignment="1">
      <alignment horizontal="center"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4"/>
  <sheetViews>
    <sheetView showGridLines="0" zoomScale="82" zoomScaleNormal="82" workbookViewId="0">
      <selection activeCell="K9" sqref="K9"/>
    </sheetView>
  </sheetViews>
  <sheetFormatPr defaultColWidth="8.88671875" defaultRowHeight="16.5"/>
  <cols>
    <col min="1" max="1" width="1.77734375" style="1" customWidth="1"/>
    <col min="2" max="2" width="7.77734375" style="1" customWidth="1"/>
    <col min="3" max="3" width="7.44140625" style="1" customWidth="1"/>
    <col min="4" max="4" width="6.6640625" style="1" customWidth="1"/>
    <col min="5" max="5" width="12.88671875" style="1" customWidth="1"/>
    <col min="6" max="6" width="12.44140625" style="1" customWidth="1"/>
    <col min="7" max="7" width="12.5546875" style="1" customWidth="1"/>
    <col min="8" max="8" width="13.44140625" style="1" customWidth="1"/>
    <col min="9" max="9" width="1.88671875" style="1" customWidth="1"/>
    <col min="10" max="10" width="15" style="1" bestFit="1" customWidth="1"/>
    <col min="11" max="11" width="15.6640625" style="1" customWidth="1"/>
    <col min="12" max="16384" width="8.88671875" style="1"/>
  </cols>
  <sheetData>
    <row r="1" spans="2:11" ht="9.9499999999999993" customHeight="1" thickBot="1"/>
    <row r="2" spans="2:11" ht="27" thickBot="1">
      <c r="B2" s="113" t="s">
        <v>0</v>
      </c>
      <c r="C2" s="114"/>
      <c r="D2" s="114"/>
      <c r="E2" s="114"/>
      <c r="F2" s="114"/>
      <c r="G2" s="114"/>
      <c r="H2" s="115"/>
    </row>
    <row r="3" spans="2:11" ht="17.25" thickBot="1"/>
    <row r="4" spans="2:11" ht="22.5" customHeight="1"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J4" s="101" t="s">
        <v>15</v>
      </c>
      <c r="K4" s="104">
        <f>SUM(H5:H15)</f>
        <v>28406470</v>
      </c>
    </row>
    <row r="5" spans="2:11" ht="22.5" customHeight="1">
      <c r="B5" s="17" t="s">
        <v>18</v>
      </c>
      <c r="C5" s="3" t="s">
        <v>8</v>
      </c>
      <c r="D5" s="3" t="s">
        <v>9</v>
      </c>
      <c r="E5" s="107">
        <v>2840100</v>
      </c>
      <c r="F5" s="107">
        <v>150000</v>
      </c>
      <c r="G5" s="107">
        <v>220000</v>
      </c>
      <c r="H5" s="107">
        <f>SUM(E5:G5)</f>
        <v>3210100</v>
      </c>
      <c r="J5" s="102" t="s">
        <v>16</v>
      </c>
      <c r="K5" s="105">
        <f>AVERAGE(H5:H16)</f>
        <v>2546730.8333333335</v>
      </c>
    </row>
    <row r="6" spans="2:11" ht="22.5" customHeight="1">
      <c r="B6" s="17" t="s">
        <v>152</v>
      </c>
      <c r="C6" s="3" t="s">
        <v>8</v>
      </c>
      <c r="D6" s="3" t="s">
        <v>10</v>
      </c>
      <c r="E6" s="107">
        <v>2500400</v>
      </c>
      <c r="F6" s="107">
        <v>150000</v>
      </c>
      <c r="G6" s="107">
        <v>190000</v>
      </c>
      <c r="H6" s="107">
        <f t="shared" ref="H6:H16" si="0">SUM(E6:G6)</f>
        <v>2840400</v>
      </c>
      <c r="J6" s="102" t="s">
        <v>17</v>
      </c>
      <c r="K6" s="105">
        <f>MAX(H5:H16)</f>
        <v>3210100</v>
      </c>
    </row>
    <row r="7" spans="2:11" ht="22.5" customHeight="1">
      <c r="B7" s="17" t="s">
        <v>153</v>
      </c>
      <c r="C7" s="3" t="s">
        <v>8</v>
      </c>
      <c r="D7" s="3" t="s">
        <v>11</v>
      </c>
      <c r="E7" s="107">
        <v>2003040</v>
      </c>
      <c r="F7" s="107">
        <v>150000</v>
      </c>
      <c r="G7" s="107">
        <v>160000</v>
      </c>
      <c r="H7" s="107">
        <f t="shared" si="0"/>
        <v>2313040</v>
      </c>
      <c r="J7" s="102" t="s">
        <v>199</v>
      </c>
      <c r="K7" s="105">
        <f>MIN(H5:H16)</f>
        <v>2090400</v>
      </c>
    </row>
    <row r="8" spans="2:11" ht="22.5" customHeight="1">
      <c r="B8" s="17" t="s">
        <v>154</v>
      </c>
      <c r="C8" s="3" t="s">
        <v>8</v>
      </c>
      <c r="D8" s="3" t="s">
        <v>12</v>
      </c>
      <c r="E8" s="107">
        <v>1820400</v>
      </c>
      <c r="F8" s="107">
        <v>150000</v>
      </c>
      <c r="G8" s="107">
        <v>120000</v>
      </c>
      <c r="H8" s="107">
        <f t="shared" si="0"/>
        <v>2090400</v>
      </c>
      <c r="J8" s="102" t="s">
        <v>164</v>
      </c>
      <c r="K8" s="105">
        <f>SUMIF(D5:D16,"부장",H5:H16)</f>
        <v>9450630</v>
      </c>
    </row>
    <row r="9" spans="2:11" ht="22.5" customHeight="1" thickBot="1">
      <c r="B9" s="17" t="s">
        <v>155</v>
      </c>
      <c r="C9" s="3" t="s">
        <v>13</v>
      </c>
      <c r="D9" s="3" t="s">
        <v>12</v>
      </c>
      <c r="E9" s="107">
        <v>1852500</v>
      </c>
      <c r="F9" s="107">
        <v>150000</v>
      </c>
      <c r="G9" s="107">
        <v>107000</v>
      </c>
      <c r="H9" s="107">
        <f t="shared" si="0"/>
        <v>2109500</v>
      </c>
      <c r="J9" s="103" t="s">
        <v>165</v>
      </c>
      <c r="K9" s="106">
        <f>SUMIF(D5:D16,"차장",H5:H16)</f>
        <v>5672750</v>
      </c>
    </row>
    <row r="10" spans="2:11" ht="22.5" customHeight="1">
      <c r="B10" s="17" t="s">
        <v>156</v>
      </c>
      <c r="C10" s="3" t="s">
        <v>14</v>
      </c>
      <c r="D10" s="3" t="s">
        <v>9</v>
      </c>
      <c r="E10" s="107">
        <v>2759200</v>
      </c>
      <c r="F10" s="107">
        <v>150000</v>
      </c>
      <c r="G10" s="107">
        <v>200100</v>
      </c>
      <c r="H10" s="107">
        <f t="shared" si="0"/>
        <v>3109300</v>
      </c>
    </row>
    <row r="11" spans="2:11" ht="22.5" customHeight="1">
      <c r="B11" s="17" t="s">
        <v>157</v>
      </c>
      <c r="C11" s="3" t="s">
        <v>14</v>
      </c>
      <c r="D11" s="3" t="s">
        <v>11</v>
      </c>
      <c r="E11" s="107">
        <v>2100350</v>
      </c>
      <c r="F11" s="107">
        <v>150000</v>
      </c>
      <c r="G11" s="107">
        <v>153000</v>
      </c>
      <c r="H11" s="107">
        <f t="shared" si="0"/>
        <v>2403350</v>
      </c>
    </row>
    <row r="12" spans="2:11" ht="22.5" customHeight="1">
      <c r="B12" s="17" t="s">
        <v>158</v>
      </c>
      <c r="C12" s="3" t="s">
        <v>14</v>
      </c>
      <c r="D12" s="3" t="s">
        <v>12</v>
      </c>
      <c r="E12" s="107">
        <v>1920300</v>
      </c>
      <c r="F12" s="107">
        <v>150000</v>
      </c>
      <c r="G12" s="107">
        <v>128000</v>
      </c>
      <c r="H12" s="107">
        <f t="shared" si="0"/>
        <v>2198300</v>
      </c>
    </row>
    <row r="13" spans="2:11" ht="22.5" customHeight="1">
      <c r="B13" s="17" t="s">
        <v>159</v>
      </c>
      <c r="C13" s="3" t="s">
        <v>14</v>
      </c>
      <c r="D13" s="3" t="s">
        <v>12</v>
      </c>
      <c r="E13" s="107">
        <v>1900500</v>
      </c>
      <c r="F13" s="107">
        <v>150000</v>
      </c>
      <c r="G13" s="107">
        <v>118000</v>
      </c>
      <c r="H13" s="107">
        <f t="shared" si="0"/>
        <v>2168500</v>
      </c>
    </row>
    <row r="14" spans="2:11" ht="22.5" customHeight="1">
      <c r="B14" s="17" t="s">
        <v>160</v>
      </c>
      <c r="C14" s="3" t="s">
        <v>161</v>
      </c>
      <c r="D14" s="3" t="s">
        <v>9</v>
      </c>
      <c r="E14" s="107">
        <v>2780230</v>
      </c>
      <c r="F14" s="107">
        <v>150000</v>
      </c>
      <c r="G14" s="107">
        <v>201000</v>
      </c>
      <c r="H14" s="107">
        <f t="shared" si="0"/>
        <v>3131230</v>
      </c>
    </row>
    <row r="15" spans="2:11" ht="22.5" customHeight="1">
      <c r="B15" s="17" t="s">
        <v>162</v>
      </c>
      <c r="C15" s="3" t="s">
        <v>161</v>
      </c>
      <c r="D15" s="3" t="s">
        <v>10</v>
      </c>
      <c r="E15" s="107">
        <v>2492000</v>
      </c>
      <c r="F15" s="107">
        <v>150000</v>
      </c>
      <c r="G15" s="107">
        <v>190350</v>
      </c>
      <c r="H15" s="107">
        <f t="shared" si="0"/>
        <v>2832350</v>
      </c>
    </row>
    <row r="16" spans="2:11" ht="22.5" customHeight="1">
      <c r="B16" s="17" t="s">
        <v>163</v>
      </c>
      <c r="C16" s="3" t="s">
        <v>161</v>
      </c>
      <c r="D16" s="3" t="s">
        <v>12</v>
      </c>
      <c r="E16" s="107">
        <v>1872300</v>
      </c>
      <c r="F16" s="107">
        <v>150000</v>
      </c>
      <c r="G16" s="107">
        <v>132000</v>
      </c>
      <c r="H16" s="107">
        <f t="shared" si="0"/>
        <v>2154300</v>
      </c>
    </row>
    <row r="17" spans="2:2" ht="9.9499999999999993" customHeight="1"/>
    <row r="18" spans="2:2" s="14" customFormat="1" ht="20.100000000000001" customHeight="1">
      <c r="B18" s="14" t="s">
        <v>298</v>
      </c>
    </row>
    <row r="19" spans="2:2" s="14" customFormat="1" ht="20.100000000000001" customHeight="1">
      <c r="B19" s="14" t="s">
        <v>200</v>
      </c>
    </row>
    <row r="20" spans="2:2" s="14" customFormat="1" ht="20.100000000000001" customHeight="1">
      <c r="B20" s="14" t="s">
        <v>201</v>
      </c>
    </row>
    <row r="21" spans="2:2" s="14" customFormat="1" ht="20.100000000000001" customHeight="1">
      <c r="B21" s="14" t="s">
        <v>202</v>
      </c>
    </row>
    <row r="22" spans="2:2" s="14" customFormat="1" ht="20.100000000000001" customHeight="1">
      <c r="B22" s="14" t="s">
        <v>203</v>
      </c>
    </row>
    <row r="23" spans="2:2" s="14" customFormat="1" ht="20.100000000000001" customHeight="1">
      <c r="B23" s="14" t="s">
        <v>286</v>
      </c>
    </row>
    <row r="24" spans="2:2" s="14" customFormat="1" ht="20.100000000000001" customHeight="1">
      <c r="B24" s="14" t="s">
        <v>287</v>
      </c>
    </row>
  </sheetData>
  <mergeCells count="1">
    <mergeCell ref="B2:H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3"/>
  <sheetViews>
    <sheetView showGridLines="0" topLeftCell="A4" zoomScaleNormal="100" workbookViewId="0">
      <selection activeCell="H5" sqref="H5:H16"/>
    </sheetView>
  </sheetViews>
  <sheetFormatPr defaultColWidth="8.88671875" defaultRowHeight="16.5"/>
  <cols>
    <col min="1" max="1" width="1.77734375" style="30" customWidth="1"/>
    <col min="2" max="2" width="5.33203125" style="30" customWidth="1"/>
    <col min="3" max="9" width="12.77734375" style="30" customWidth="1"/>
    <col min="10" max="10" width="10.88671875" style="30" customWidth="1"/>
    <col min="11" max="16384" width="8.88671875" style="30"/>
  </cols>
  <sheetData>
    <row r="1" spans="2:9" ht="9.9499999999999993" customHeight="1"/>
    <row r="2" spans="2:9" ht="29.25" customHeight="1">
      <c r="B2" s="137" t="s">
        <v>269</v>
      </c>
      <c r="C2" s="137"/>
      <c r="D2" s="137"/>
      <c r="E2" s="137"/>
      <c r="F2" s="137"/>
      <c r="G2" s="137"/>
      <c r="H2" s="137"/>
      <c r="I2" s="138"/>
    </row>
    <row r="3" spans="2:9" ht="9.9499999999999993" customHeight="1"/>
    <row r="4" spans="2:9" ht="20.100000000000001" customHeight="1">
      <c r="B4" s="78" t="s">
        <v>270</v>
      </c>
      <c r="C4" s="78" t="s">
        <v>1</v>
      </c>
      <c r="D4" s="78" t="s">
        <v>2</v>
      </c>
      <c r="E4" s="78" t="s">
        <v>3</v>
      </c>
      <c r="F4" s="78" t="s">
        <v>4</v>
      </c>
      <c r="G4" s="78" t="s">
        <v>28</v>
      </c>
      <c r="H4" s="78" t="s">
        <v>29</v>
      </c>
      <c r="I4" s="78" t="s">
        <v>7</v>
      </c>
    </row>
    <row r="5" spans="2:9" ht="20.100000000000001" customHeight="1">
      <c r="B5" s="79">
        <v>1</v>
      </c>
      <c r="C5" s="34" t="s">
        <v>271</v>
      </c>
      <c r="D5" s="80" t="s">
        <v>8</v>
      </c>
      <c r="E5" s="80" t="s">
        <v>9</v>
      </c>
      <c r="F5" s="97">
        <v>2948029</v>
      </c>
      <c r="G5" s="97">
        <f t="shared" ref="G5:G16" si="0">F5/30</f>
        <v>98267.633333333331</v>
      </c>
      <c r="H5" s="97">
        <f>HLOOKUP(E5,$E$18:$I$19,2,0)</f>
        <v>350000</v>
      </c>
      <c r="I5" s="97">
        <f t="shared" ref="I5:I16" si="1">SUM(F5:H5)</f>
        <v>3396296.6333333333</v>
      </c>
    </row>
    <row r="6" spans="2:9" ht="20.100000000000001" customHeight="1">
      <c r="B6" s="79">
        <v>2</v>
      </c>
      <c r="C6" s="34" t="s">
        <v>272</v>
      </c>
      <c r="D6" s="80" t="s">
        <v>161</v>
      </c>
      <c r="E6" s="80" t="s">
        <v>9</v>
      </c>
      <c r="F6" s="97">
        <v>2865300</v>
      </c>
      <c r="G6" s="97">
        <f t="shared" si="0"/>
        <v>95510</v>
      </c>
      <c r="H6" s="97">
        <f t="shared" ref="H6:H16" si="2">HLOOKUP(E6,$E$18:$I$19,2,0)</f>
        <v>350000</v>
      </c>
      <c r="I6" s="97">
        <f t="shared" si="1"/>
        <v>3310810</v>
      </c>
    </row>
    <row r="7" spans="2:9" ht="20.100000000000001" customHeight="1">
      <c r="B7" s="79">
        <v>3</v>
      </c>
      <c r="C7" s="34" t="s">
        <v>273</v>
      </c>
      <c r="D7" s="80" t="s">
        <v>8</v>
      </c>
      <c r="E7" s="80" t="s">
        <v>11</v>
      </c>
      <c r="F7" s="97">
        <v>2209145</v>
      </c>
      <c r="G7" s="97">
        <f t="shared" si="0"/>
        <v>73638.166666666672</v>
      </c>
      <c r="H7" s="97">
        <f t="shared" si="2"/>
        <v>250000</v>
      </c>
      <c r="I7" s="97">
        <f t="shared" si="1"/>
        <v>2532783.1666666665</v>
      </c>
    </row>
    <row r="8" spans="2:9" ht="20.100000000000001" customHeight="1">
      <c r="B8" s="79">
        <v>4</v>
      </c>
      <c r="C8" s="34" t="s">
        <v>274</v>
      </c>
      <c r="D8" s="80" t="s">
        <v>275</v>
      </c>
      <c r="E8" s="80" t="s">
        <v>12</v>
      </c>
      <c r="F8" s="97">
        <v>1987230</v>
      </c>
      <c r="G8" s="97">
        <f t="shared" si="0"/>
        <v>66241</v>
      </c>
      <c r="H8" s="97">
        <f t="shared" si="2"/>
        <v>200000</v>
      </c>
      <c r="I8" s="97">
        <f t="shared" si="1"/>
        <v>2253471</v>
      </c>
    </row>
    <row r="9" spans="2:9" ht="20.100000000000001" customHeight="1">
      <c r="B9" s="79">
        <v>5</v>
      </c>
      <c r="C9" s="34" t="s">
        <v>276</v>
      </c>
      <c r="D9" s="80" t="s">
        <v>8</v>
      </c>
      <c r="E9" s="80" t="s">
        <v>11</v>
      </c>
      <c r="F9" s="97">
        <v>2340120</v>
      </c>
      <c r="G9" s="97">
        <f t="shared" si="0"/>
        <v>78004</v>
      </c>
      <c r="H9" s="97">
        <f t="shared" si="2"/>
        <v>250000</v>
      </c>
      <c r="I9" s="97">
        <f t="shared" si="1"/>
        <v>2668124</v>
      </c>
    </row>
    <row r="10" spans="2:9" ht="20.100000000000001" customHeight="1">
      <c r="B10" s="79">
        <v>6</v>
      </c>
      <c r="C10" s="34" t="s">
        <v>277</v>
      </c>
      <c r="D10" s="80" t="s">
        <v>14</v>
      </c>
      <c r="E10" s="80" t="s">
        <v>9</v>
      </c>
      <c r="F10" s="97">
        <v>2809385</v>
      </c>
      <c r="G10" s="97">
        <f t="shared" si="0"/>
        <v>93646.166666666672</v>
      </c>
      <c r="H10" s="97">
        <f t="shared" si="2"/>
        <v>350000</v>
      </c>
      <c r="I10" s="97">
        <f t="shared" si="1"/>
        <v>3253031.1666666665</v>
      </c>
    </row>
    <row r="11" spans="2:9" ht="20.100000000000001" customHeight="1">
      <c r="B11" s="79">
        <v>7</v>
      </c>
      <c r="C11" s="34" t="s">
        <v>278</v>
      </c>
      <c r="D11" s="80" t="s">
        <v>14</v>
      </c>
      <c r="E11" s="80" t="s">
        <v>11</v>
      </c>
      <c r="F11" s="97">
        <v>2308430</v>
      </c>
      <c r="G11" s="97">
        <f t="shared" si="0"/>
        <v>76947.666666666672</v>
      </c>
      <c r="H11" s="97">
        <f t="shared" si="2"/>
        <v>250000</v>
      </c>
      <c r="I11" s="97">
        <f t="shared" si="1"/>
        <v>2635377.6666666665</v>
      </c>
    </row>
    <row r="12" spans="2:9" ht="20.100000000000001" customHeight="1">
      <c r="B12" s="79">
        <v>8</v>
      </c>
      <c r="C12" s="34" t="s">
        <v>279</v>
      </c>
      <c r="D12" s="80" t="s">
        <v>275</v>
      </c>
      <c r="E12" s="80" t="s">
        <v>9</v>
      </c>
      <c r="F12" s="97">
        <v>2803548</v>
      </c>
      <c r="G12" s="97">
        <f t="shared" si="0"/>
        <v>93451.6</v>
      </c>
      <c r="H12" s="97">
        <f t="shared" si="2"/>
        <v>350000</v>
      </c>
      <c r="I12" s="97">
        <f t="shared" si="1"/>
        <v>3246999.6</v>
      </c>
    </row>
    <row r="13" spans="2:9" ht="20.100000000000001" customHeight="1">
      <c r="B13" s="79">
        <v>9</v>
      </c>
      <c r="C13" s="34" t="s">
        <v>280</v>
      </c>
      <c r="D13" s="80" t="s">
        <v>161</v>
      </c>
      <c r="E13" s="80" t="s">
        <v>10</v>
      </c>
      <c r="F13" s="97">
        <v>2634066</v>
      </c>
      <c r="G13" s="97">
        <f t="shared" si="0"/>
        <v>87802.2</v>
      </c>
      <c r="H13" s="97">
        <f t="shared" si="2"/>
        <v>300000</v>
      </c>
      <c r="I13" s="97">
        <f t="shared" si="1"/>
        <v>3021868.2</v>
      </c>
    </row>
    <row r="14" spans="2:9" ht="20.100000000000001" customHeight="1">
      <c r="B14" s="79">
        <v>10</v>
      </c>
      <c r="C14" s="34" t="s">
        <v>281</v>
      </c>
      <c r="D14" s="80" t="s">
        <v>14</v>
      </c>
      <c r="E14" s="80" t="s">
        <v>12</v>
      </c>
      <c r="F14" s="97">
        <v>1892045</v>
      </c>
      <c r="G14" s="97">
        <f t="shared" si="0"/>
        <v>63068.166666666664</v>
      </c>
      <c r="H14" s="97">
        <f t="shared" si="2"/>
        <v>200000</v>
      </c>
      <c r="I14" s="97">
        <f t="shared" si="1"/>
        <v>2155113.166666667</v>
      </c>
    </row>
    <row r="15" spans="2:9" ht="20.100000000000001" customHeight="1">
      <c r="B15" s="79">
        <v>11</v>
      </c>
      <c r="C15" s="34" t="s">
        <v>282</v>
      </c>
      <c r="D15" s="80" t="s">
        <v>14</v>
      </c>
      <c r="E15" s="80" t="s">
        <v>283</v>
      </c>
      <c r="F15" s="97">
        <v>1539500</v>
      </c>
      <c r="G15" s="97">
        <f t="shared" si="0"/>
        <v>51316.666666666664</v>
      </c>
      <c r="H15" s="97">
        <f t="shared" si="2"/>
        <v>100000</v>
      </c>
      <c r="I15" s="97">
        <f t="shared" si="1"/>
        <v>1690816.6666666667</v>
      </c>
    </row>
    <row r="16" spans="2:9" ht="20.100000000000001" customHeight="1">
      <c r="B16" s="79">
        <v>12</v>
      </c>
      <c r="C16" s="34" t="s">
        <v>284</v>
      </c>
      <c r="D16" s="80" t="s">
        <v>275</v>
      </c>
      <c r="E16" s="80" t="s">
        <v>283</v>
      </c>
      <c r="F16" s="97">
        <v>1520480</v>
      </c>
      <c r="G16" s="97">
        <f t="shared" si="0"/>
        <v>50682.666666666664</v>
      </c>
      <c r="H16" s="97">
        <f t="shared" si="2"/>
        <v>100000</v>
      </c>
      <c r="I16" s="97">
        <f t="shared" si="1"/>
        <v>1671162.6666666667</v>
      </c>
    </row>
    <row r="17" spans="2:9" ht="9.9499999999999993" customHeight="1">
      <c r="B17" s="81"/>
      <c r="C17" s="37"/>
      <c r="D17" s="37"/>
      <c r="E17" s="37"/>
      <c r="F17" s="82"/>
      <c r="G17" s="82"/>
      <c r="H17" s="82"/>
      <c r="I17" s="82"/>
    </row>
    <row r="18" spans="2:9" ht="20.100000000000001" customHeight="1">
      <c r="B18" s="81"/>
      <c r="C18" s="37"/>
      <c r="D18" s="83" t="s">
        <v>3</v>
      </c>
      <c r="E18" s="83" t="s">
        <v>9</v>
      </c>
      <c r="F18" s="84" t="s">
        <v>10</v>
      </c>
      <c r="G18" s="83" t="s">
        <v>11</v>
      </c>
      <c r="H18" s="84" t="s">
        <v>12</v>
      </c>
      <c r="I18" s="83" t="s">
        <v>283</v>
      </c>
    </row>
    <row r="19" spans="2:9" ht="20.100000000000001" customHeight="1">
      <c r="B19" s="81"/>
      <c r="C19" s="37"/>
      <c r="D19" s="34" t="s">
        <v>285</v>
      </c>
      <c r="E19" s="85">
        <v>350000</v>
      </c>
      <c r="F19" s="86">
        <v>300000</v>
      </c>
      <c r="G19" s="87">
        <v>250000</v>
      </c>
      <c r="H19" s="86">
        <v>200000</v>
      </c>
      <c r="I19" s="86">
        <v>100000</v>
      </c>
    </row>
    <row r="20" spans="2:9">
      <c r="B20" s="81"/>
      <c r="F20" s="37"/>
      <c r="G20" s="82"/>
    </row>
    <row r="21" spans="2:9">
      <c r="B21" s="81"/>
    </row>
    <row r="22" spans="2:9">
      <c r="B22" s="81"/>
    </row>
    <row r="23" spans="2:9">
      <c r="B23" s="81"/>
      <c r="H23" s="88"/>
      <c r="I23" s="82"/>
    </row>
  </sheetData>
  <mergeCells count="1">
    <mergeCell ref="B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22"/>
  <sheetViews>
    <sheetView showGridLines="0" tabSelected="1" workbookViewId="0">
      <selection activeCell="K11" sqref="K11"/>
    </sheetView>
  </sheetViews>
  <sheetFormatPr defaultColWidth="8.88671875" defaultRowHeight="16.5"/>
  <cols>
    <col min="1" max="1" width="1.77734375" style="1" customWidth="1"/>
    <col min="2" max="2" width="7.77734375" style="1" customWidth="1"/>
    <col min="3" max="3" width="7.44140625" style="1" customWidth="1"/>
    <col min="4" max="4" width="6.6640625" style="1" customWidth="1"/>
    <col min="5" max="5" width="12.21875" style="1" customWidth="1"/>
    <col min="6" max="6" width="12.44140625" style="1" customWidth="1"/>
    <col min="7" max="7" width="11.77734375" style="1" customWidth="1"/>
    <col min="8" max="8" width="13.44140625" style="1" customWidth="1"/>
    <col min="9" max="9" width="3.109375" style="1" customWidth="1"/>
    <col min="10" max="10" width="20" style="1" bestFit="1" customWidth="1"/>
    <col min="11" max="11" width="15.77734375" style="1" customWidth="1"/>
    <col min="12" max="16384" width="8.88671875" style="1"/>
  </cols>
  <sheetData>
    <row r="1" spans="2:11" ht="9.9499999999999993" customHeight="1" thickBot="1"/>
    <row r="2" spans="2:11" ht="27" thickBot="1">
      <c r="B2" s="113" t="s">
        <v>0</v>
      </c>
      <c r="C2" s="114"/>
      <c r="D2" s="114"/>
      <c r="E2" s="114"/>
      <c r="F2" s="114"/>
      <c r="G2" s="114"/>
      <c r="H2" s="115"/>
    </row>
    <row r="3" spans="2:11" ht="17.25" thickBot="1"/>
    <row r="4" spans="2:11" ht="22.5" customHeight="1"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J4" s="101" t="s">
        <v>293</v>
      </c>
      <c r="K4" s="98">
        <f>DSUM(B4:H16,H4,D4:D5)</f>
        <v>9450630</v>
      </c>
    </row>
    <row r="5" spans="2:11" ht="22.5" customHeight="1">
      <c r="B5" s="17" t="s">
        <v>18</v>
      </c>
      <c r="C5" s="3" t="s">
        <v>8</v>
      </c>
      <c r="D5" s="3" t="s">
        <v>9</v>
      </c>
      <c r="E5" s="4">
        <v>2840100</v>
      </c>
      <c r="F5" s="4">
        <v>150000</v>
      </c>
      <c r="G5" s="4">
        <v>220000</v>
      </c>
      <c r="H5" s="4">
        <f>SUM(E5:G5)</f>
        <v>3210100</v>
      </c>
      <c r="J5" s="102" t="s">
        <v>292</v>
      </c>
      <c r="K5" s="99">
        <f>DAVERAGE(B4:H16,H4,D4:D5)</f>
        <v>3150210</v>
      </c>
    </row>
    <row r="6" spans="2:11" ht="22.5" customHeight="1">
      <c r="B6" s="17" t="s">
        <v>152</v>
      </c>
      <c r="C6" s="3" t="s">
        <v>8</v>
      </c>
      <c r="D6" s="3" t="s">
        <v>10</v>
      </c>
      <c r="E6" s="4">
        <v>2500400</v>
      </c>
      <c r="F6" s="4">
        <v>150000</v>
      </c>
      <c r="G6" s="4">
        <v>190000</v>
      </c>
      <c r="H6" s="4">
        <f t="shared" ref="H6:H16" si="0">SUM(E6:G6)</f>
        <v>2840400</v>
      </c>
      <c r="J6" s="102" t="s">
        <v>295</v>
      </c>
      <c r="K6" s="99">
        <f>DMAX(B4:H16,H4,D4:D5)</f>
        <v>3210100</v>
      </c>
    </row>
    <row r="7" spans="2:11" ht="22.5" customHeight="1" thickBot="1">
      <c r="B7" s="17" t="s">
        <v>153</v>
      </c>
      <c r="C7" s="3" t="s">
        <v>8</v>
      </c>
      <c r="D7" s="3" t="s">
        <v>11</v>
      </c>
      <c r="E7" s="4">
        <v>2003040</v>
      </c>
      <c r="F7" s="4">
        <v>150000</v>
      </c>
      <c r="G7" s="4">
        <v>160000</v>
      </c>
      <c r="H7" s="4">
        <f t="shared" si="0"/>
        <v>2313040</v>
      </c>
      <c r="J7" s="103" t="s">
        <v>296</v>
      </c>
      <c r="K7" s="100">
        <f>DMIN(B4:H16,H4,D4:D5)</f>
        <v>3109300</v>
      </c>
    </row>
    <row r="8" spans="2:11" ht="22.5" customHeight="1">
      <c r="B8" s="17" t="s">
        <v>154</v>
      </c>
      <c r="C8" s="3" t="s">
        <v>8</v>
      </c>
      <c r="D8" s="3" t="s">
        <v>12</v>
      </c>
      <c r="E8" s="4">
        <v>1820400</v>
      </c>
      <c r="F8" s="4">
        <v>150000</v>
      </c>
      <c r="G8" s="4">
        <v>120000</v>
      </c>
      <c r="H8" s="4">
        <f t="shared" si="0"/>
        <v>2090400</v>
      </c>
    </row>
    <row r="9" spans="2:11" ht="22.5" customHeight="1">
      <c r="B9" s="17" t="s">
        <v>155</v>
      </c>
      <c r="C9" s="3" t="s">
        <v>13</v>
      </c>
      <c r="D9" s="3" t="s">
        <v>12</v>
      </c>
      <c r="E9" s="4">
        <v>1852500</v>
      </c>
      <c r="F9" s="4">
        <v>150000</v>
      </c>
      <c r="G9" s="4">
        <v>107000</v>
      </c>
      <c r="H9" s="4">
        <f t="shared" si="0"/>
        <v>2109500</v>
      </c>
    </row>
    <row r="10" spans="2:11" ht="22.5" customHeight="1">
      <c r="B10" s="17" t="s">
        <v>156</v>
      </c>
      <c r="C10" s="3" t="s">
        <v>14</v>
      </c>
      <c r="D10" s="3" t="s">
        <v>9</v>
      </c>
      <c r="E10" s="4">
        <v>2759200</v>
      </c>
      <c r="F10" s="4">
        <v>150000</v>
      </c>
      <c r="G10" s="4">
        <v>200100</v>
      </c>
      <c r="H10" s="4">
        <f t="shared" si="0"/>
        <v>3109300</v>
      </c>
    </row>
    <row r="11" spans="2:11" ht="22.5" customHeight="1">
      <c r="B11" s="17" t="s">
        <v>157</v>
      </c>
      <c r="C11" s="3" t="s">
        <v>14</v>
      </c>
      <c r="D11" s="3" t="s">
        <v>11</v>
      </c>
      <c r="E11" s="4">
        <v>2100350</v>
      </c>
      <c r="F11" s="4">
        <v>150000</v>
      </c>
      <c r="G11" s="4">
        <v>153000</v>
      </c>
      <c r="H11" s="4">
        <f t="shared" si="0"/>
        <v>2403350</v>
      </c>
    </row>
    <row r="12" spans="2:11" ht="22.5" customHeight="1">
      <c r="B12" s="17" t="s">
        <v>158</v>
      </c>
      <c r="C12" s="3" t="s">
        <v>14</v>
      </c>
      <c r="D12" s="3" t="s">
        <v>12</v>
      </c>
      <c r="E12" s="4">
        <v>1920300</v>
      </c>
      <c r="F12" s="4">
        <v>150000</v>
      </c>
      <c r="G12" s="4">
        <v>128000</v>
      </c>
      <c r="H12" s="4">
        <f t="shared" si="0"/>
        <v>2198300</v>
      </c>
    </row>
    <row r="13" spans="2:11" ht="22.5" customHeight="1">
      <c r="B13" s="17" t="s">
        <v>159</v>
      </c>
      <c r="C13" s="3" t="s">
        <v>14</v>
      </c>
      <c r="D13" s="3" t="s">
        <v>12</v>
      </c>
      <c r="E13" s="4">
        <v>1900500</v>
      </c>
      <c r="F13" s="4">
        <v>150000</v>
      </c>
      <c r="G13" s="4">
        <v>118000</v>
      </c>
      <c r="H13" s="4">
        <f t="shared" si="0"/>
        <v>2168500</v>
      </c>
    </row>
    <row r="14" spans="2:11" ht="22.5" customHeight="1">
      <c r="B14" s="17" t="s">
        <v>160</v>
      </c>
      <c r="C14" s="3" t="s">
        <v>161</v>
      </c>
      <c r="D14" s="3" t="s">
        <v>9</v>
      </c>
      <c r="E14" s="4">
        <v>2780230</v>
      </c>
      <c r="F14" s="4">
        <v>150000</v>
      </c>
      <c r="G14" s="4">
        <v>201000</v>
      </c>
      <c r="H14" s="4">
        <f t="shared" si="0"/>
        <v>3131230</v>
      </c>
    </row>
    <row r="15" spans="2:11" ht="22.5" customHeight="1">
      <c r="B15" s="17" t="s">
        <v>162</v>
      </c>
      <c r="C15" s="3" t="s">
        <v>161</v>
      </c>
      <c r="D15" s="3" t="s">
        <v>10</v>
      </c>
      <c r="E15" s="4">
        <v>2492000</v>
      </c>
      <c r="F15" s="4">
        <v>150000</v>
      </c>
      <c r="G15" s="4">
        <v>190350</v>
      </c>
      <c r="H15" s="4">
        <f t="shared" si="0"/>
        <v>2832350</v>
      </c>
    </row>
    <row r="16" spans="2:11" ht="22.5" customHeight="1">
      <c r="B16" s="17" t="s">
        <v>163</v>
      </c>
      <c r="C16" s="3" t="s">
        <v>161</v>
      </c>
      <c r="D16" s="3" t="s">
        <v>12</v>
      </c>
      <c r="E16" s="4">
        <v>1872300</v>
      </c>
      <c r="F16" s="4">
        <v>150000</v>
      </c>
      <c r="G16" s="4">
        <v>132000</v>
      </c>
      <c r="H16" s="4">
        <f t="shared" si="0"/>
        <v>2154300</v>
      </c>
    </row>
    <row r="17" spans="2:2" ht="22.5" customHeight="1"/>
    <row r="18" spans="2:2" s="14" customFormat="1" ht="20.100000000000001" customHeight="1">
      <c r="B18" s="14" t="s">
        <v>298</v>
      </c>
    </row>
    <row r="19" spans="2:2" s="14" customFormat="1" ht="20.100000000000001" customHeight="1">
      <c r="B19" s="14" t="s">
        <v>290</v>
      </c>
    </row>
    <row r="20" spans="2:2" s="14" customFormat="1" ht="20.100000000000001" customHeight="1">
      <c r="B20" s="14" t="s">
        <v>291</v>
      </c>
    </row>
    <row r="21" spans="2:2" s="14" customFormat="1" ht="20.100000000000001" customHeight="1">
      <c r="B21" s="14" t="s">
        <v>294</v>
      </c>
    </row>
    <row r="22" spans="2:2" s="14" customFormat="1" ht="20.100000000000001" customHeight="1">
      <c r="B22" s="14" t="s">
        <v>297</v>
      </c>
    </row>
  </sheetData>
  <mergeCells count="1">
    <mergeCell ref="B2:H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125F-1304-4AD0-B514-E22663371130}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8"/>
  <sheetViews>
    <sheetView showGridLines="0" zoomScale="80" zoomScaleNormal="80" workbookViewId="0">
      <selection activeCell="I9" sqref="I9"/>
    </sheetView>
  </sheetViews>
  <sheetFormatPr defaultColWidth="8.88671875" defaultRowHeight="16.5"/>
  <cols>
    <col min="1" max="1" width="1.77734375" style="1" customWidth="1"/>
    <col min="2" max="6" width="10" style="1" customWidth="1"/>
    <col min="7" max="7" width="1.77734375" style="1" customWidth="1"/>
    <col min="8" max="9" width="10" style="1" customWidth="1"/>
    <col min="10" max="16384" width="8.88671875" style="1"/>
  </cols>
  <sheetData>
    <row r="1" spans="2:9" ht="9.9499999999999993" customHeight="1" thickBot="1"/>
    <row r="2" spans="2:9" ht="27" thickBot="1">
      <c r="B2" s="116" t="s">
        <v>19</v>
      </c>
      <c r="C2" s="117"/>
      <c r="D2" s="117"/>
      <c r="E2" s="117"/>
      <c r="F2" s="118"/>
    </row>
    <row r="3" spans="2:9" ht="9.9499999999999993" customHeight="1" thickBot="1"/>
    <row r="4" spans="2:9" ht="23.25" customHeight="1" thickBot="1">
      <c r="B4" s="19" t="s">
        <v>1</v>
      </c>
      <c r="C4" s="20" t="s">
        <v>20</v>
      </c>
      <c r="D4" s="20" t="s">
        <v>21</v>
      </c>
      <c r="E4" s="20" t="s">
        <v>3</v>
      </c>
      <c r="F4" s="21" t="s">
        <v>22</v>
      </c>
      <c r="H4" s="119" t="s">
        <v>166</v>
      </c>
      <c r="I4" s="120"/>
    </row>
    <row r="5" spans="2:9" ht="23.25" customHeight="1">
      <c r="B5" s="22" t="s">
        <v>23</v>
      </c>
      <c r="C5" s="3" t="s">
        <v>167</v>
      </c>
      <c r="D5" s="3" t="s">
        <v>24</v>
      </c>
      <c r="E5" s="3" t="s">
        <v>9</v>
      </c>
      <c r="F5" s="6">
        <v>20000</v>
      </c>
      <c r="H5" s="23" t="s">
        <v>25</v>
      </c>
      <c r="I5" s="91">
        <f>COUNT(F5:F19)</f>
        <v>11</v>
      </c>
    </row>
    <row r="6" spans="2:9" ht="23.25" customHeight="1">
      <c r="B6" s="22" t="s">
        <v>168</v>
      </c>
      <c r="C6" s="3" t="s">
        <v>169</v>
      </c>
      <c r="D6" s="3" t="s">
        <v>8</v>
      </c>
      <c r="E6" s="3" t="s">
        <v>170</v>
      </c>
      <c r="F6" s="6">
        <v>5000</v>
      </c>
      <c r="H6" s="24" t="s">
        <v>26</v>
      </c>
      <c r="I6" s="92">
        <f>COUNTBLANK(F5:F19)</f>
        <v>4</v>
      </c>
    </row>
    <row r="7" spans="2:9" ht="23.25" customHeight="1">
      <c r="B7" s="22" t="s">
        <v>171</v>
      </c>
      <c r="C7" s="3" t="s">
        <v>167</v>
      </c>
      <c r="D7" s="3" t="s">
        <v>172</v>
      </c>
      <c r="E7" s="3" t="s">
        <v>9</v>
      </c>
      <c r="F7" s="6"/>
      <c r="H7" s="24" t="s">
        <v>173</v>
      </c>
      <c r="I7" s="92">
        <f>COUNTIF(C5:C19,"남")</f>
        <v>10</v>
      </c>
    </row>
    <row r="8" spans="2:9" ht="23.25" customHeight="1">
      <c r="B8" s="22" t="s">
        <v>174</v>
      </c>
      <c r="C8" s="3" t="s">
        <v>167</v>
      </c>
      <c r="D8" s="3" t="s">
        <v>14</v>
      </c>
      <c r="E8" s="3" t="s">
        <v>11</v>
      </c>
      <c r="F8" s="6">
        <v>15000</v>
      </c>
      <c r="H8" s="24" t="s">
        <v>175</v>
      </c>
      <c r="I8" s="92">
        <f>COUNTIF(C5:C19,"여")</f>
        <v>5</v>
      </c>
    </row>
    <row r="9" spans="2:9" ht="23.25" customHeight="1" thickBot="1">
      <c r="B9" s="22" t="s">
        <v>176</v>
      </c>
      <c r="C9" s="3" t="s">
        <v>167</v>
      </c>
      <c r="D9" s="3" t="s">
        <v>14</v>
      </c>
      <c r="E9" s="3" t="s">
        <v>12</v>
      </c>
      <c r="F9" s="6">
        <v>10000</v>
      </c>
      <c r="H9" s="25" t="s">
        <v>27</v>
      </c>
      <c r="I9" s="93">
        <f>COUNTA(B5:B19)</f>
        <v>15</v>
      </c>
    </row>
    <row r="10" spans="2:9" ht="23.25" customHeight="1">
      <c r="B10" s="22" t="s">
        <v>177</v>
      </c>
      <c r="C10" s="3" t="s">
        <v>167</v>
      </c>
      <c r="D10" s="3" t="s">
        <v>161</v>
      </c>
      <c r="E10" s="3" t="s">
        <v>12</v>
      </c>
      <c r="F10" s="6"/>
    </row>
    <row r="11" spans="2:9" ht="23.25" customHeight="1">
      <c r="B11" s="22" t="s">
        <v>178</v>
      </c>
      <c r="C11" s="3" t="s">
        <v>167</v>
      </c>
      <c r="D11" s="3" t="s">
        <v>161</v>
      </c>
      <c r="E11" s="3" t="s">
        <v>170</v>
      </c>
      <c r="F11" s="6">
        <v>10000</v>
      </c>
    </row>
    <row r="12" spans="2:9" ht="23.25" customHeight="1">
      <c r="B12" s="22" t="s">
        <v>179</v>
      </c>
      <c r="C12" s="3" t="s">
        <v>169</v>
      </c>
      <c r="D12" s="3" t="s">
        <v>14</v>
      </c>
      <c r="E12" s="3" t="s">
        <v>170</v>
      </c>
      <c r="F12" s="6">
        <v>5000</v>
      </c>
    </row>
    <row r="13" spans="2:9" ht="23.25" customHeight="1">
      <c r="B13" s="22" t="s">
        <v>180</v>
      </c>
      <c r="C13" s="3" t="s">
        <v>167</v>
      </c>
      <c r="D13" s="3" t="s">
        <v>161</v>
      </c>
      <c r="E13" s="3" t="s">
        <v>170</v>
      </c>
      <c r="F13" s="6"/>
    </row>
    <row r="14" spans="2:9" ht="23.25" customHeight="1">
      <c r="B14" s="22" t="s">
        <v>181</v>
      </c>
      <c r="C14" s="3" t="s">
        <v>169</v>
      </c>
      <c r="D14" s="3" t="s">
        <v>14</v>
      </c>
      <c r="E14" s="3" t="s">
        <v>170</v>
      </c>
      <c r="F14" s="6">
        <v>5000</v>
      </c>
    </row>
    <row r="15" spans="2:9" ht="23.25" customHeight="1">
      <c r="B15" s="22" t="s">
        <v>182</v>
      </c>
      <c r="C15" s="3" t="s">
        <v>167</v>
      </c>
      <c r="D15" s="3" t="s">
        <v>172</v>
      </c>
      <c r="E15" s="3" t="s">
        <v>12</v>
      </c>
      <c r="F15" s="6">
        <v>10000</v>
      </c>
    </row>
    <row r="16" spans="2:9" ht="23.25" customHeight="1">
      <c r="B16" s="22" t="s">
        <v>183</v>
      </c>
      <c r="C16" s="3" t="s">
        <v>169</v>
      </c>
      <c r="D16" s="3" t="s">
        <v>161</v>
      </c>
      <c r="E16" s="3" t="s">
        <v>170</v>
      </c>
      <c r="F16" s="6">
        <v>6000</v>
      </c>
    </row>
    <row r="17" spans="2:6" ht="23.25" customHeight="1">
      <c r="B17" s="22" t="s">
        <v>184</v>
      </c>
      <c r="C17" s="3" t="s">
        <v>167</v>
      </c>
      <c r="D17" s="3" t="s">
        <v>14</v>
      </c>
      <c r="E17" s="3" t="s">
        <v>170</v>
      </c>
      <c r="F17" s="6">
        <v>5000</v>
      </c>
    </row>
    <row r="18" spans="2:6" ht="23.25" customHeight="1">
      <c r="B18" s="22" t="s">
        <v>185</v>
      </c>
      <c r="C18" s="3" t="s">
        <v>169</v>
      </c>
      <c r="D18" s="3" t="s">
        <v>172</v>
      </c>
      <c r="E18" s="3" t="s">
        <v>170</v>
      </c>
      <c r="F18" s="6">
        <v>5000</v>
      </c>
    </row>
    <row r="19" spans="2:6" ht="23.25" customHeight="1" thickBot="1">
      <c r="B19" s="108" t="s">
        <v>186</v>
      </c>
      <c r="C19" s="109" t="s">
        <v>167</v>
      </c>
      <c r="D19" s="109" t="s">
        <v>14</v>
      </c>
      <c r="E19" s="109" t="s">
        <v>170</v>
      </c>
      <c r="F19" s="5"/>
    </row>
    <row r="20" spans="2:6" ht="23.25" customHeight="1" thickBot="1">
      <c r="B20" s="2"/>
      <c r="C20" s="2"/>
      <c r="D20" s="2"/>
      <c r="E20" s="110" t="s">
        <v>58</v>
      </c>
      <c r="F20" s="111">
        <f>SUM(F5:F19)</f>
        <v>96000</v>
      </c>
    </row>
    <row r="21" spans="2:6" ht="9.9499999999999993" customHeight="1">
      <c r="B21" s="2"/>
      <c r="C21" s="2"/>
      <c r="D21" s="2"/>
      <c r="E21" s="2"/>
      <c r="F21" s="7"/>
    </row>
    <row r="22" spans="2:6" s="14" customFormat="1" ht="20.100000000000001" customHeight="1">
      <c r="B22" s="14" t="s">
        <v>204</v>
      </c>
    </row>
    <row r="23" spans="2:6" s="14" customFormat="1" ht="20.100000000000001" customHeight="1">
      <c r="B23" s="14" t="s">
        <v>205</v>
      </c>
    </row>
    <row r="24" spans="2:6" s="14" customFormat="1" ht="20.100000000000001" customHeight="1">
      <c r="B24" s="14" t="s">
        <v>206</v>
      </c>
    </row>
    <row r="25" spans="2:6" s="14" customFormat="1" ht="20.100000000000001" customHeight="1">
      <c r="B25" s="14" t="s">
        <v>207</v>
      </c>
    </row>
    <row r="26" spans="2:6" s="14" customFormat="1" ht="20.100000000000001" customHeight="1">
      <c r="B26" s="14" t="s">
        <v>208</v>
      </c>
    </row>
    <row r="27" spans="2:6" s="13" customFormat="1" ht="20.100000000000001" customHeight="1"/>
    <row r="28" spans="2:6" s="13" customFormat="1" ht="20.100000000000001" customHeight="1"/>
  </sheetData>
  <mergeCells count="2">
    <mergeCell ref="B2:F2"/>
    <mergeCell ref="H4:I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5"/>
  <sheetViews>
    <sheetView showGridLines="0" topLeftCell="A4" zoomScale="80" zoomScaleNormal="80" workbookViewId="0">
      <selection activeCell="J14" sqref="J14"/>
    </sheetView>
  </sheetViews>
  <sheetFormatPr defaultColWidth="14.109375" defaultRowHeight="24" customHeight="1"/>
  <cols>
    <col min="1" max="1" width="1.77734375" style="1" customWidth="1"/>
    <col min="2" max="16384" width="14.109375" style="1"/>
  </cols>
  <sheetData>
    <row r="1" spans="2:8" ht="9.9499999999999993" customHeight="1" thickBot="1"/>
    <row r="2" spans="2:8" ht="32.25" customHeight="1" thickBot="1">
      <c r="B2" s="121" t="s">
        <v>0</v>
      </c>
      <c r="C2" s="121"/>
      <c r="D2" s="121"/>
      <c r="E2" s="121"/>
      <c r="F2" s="121"/>
      <c r="G2" s="121"/>
      <c r="H2" s="121"/>
    </row>
    <row r="3" spans="2:8" customFormat="1" ht="24" customHeight="1" thickBot="1"/>
    <row r="4" spans="2:8" ht="24" customHeight="1">
      <c r="B4" s="38" t="s">
        <v>1</v>
      </c>
      <c r="C4" s="39" t="s">
        <v>2</v>
      </c>
      <c r="D4" s="39" t="s">
        <v>3</v>
      </c>
      <c r="E4" s="39" t="s">
        <v>4</v>
      </c>
      <c r="F4" s="39" t="s">
        <v>28</v>
      </c>
      <c r="G4" s="39" t="s">
        <v>29</v>
      </c>
      <c r="H4" s="40" t="s">
        <v>7</v>
      </c>
    </row>
    <row r="5" spans="2:8" ht="24" customHeight="1">
      <c r="B5" s="41" t="s">
        <v>187</v>
      </c>
      <c r="C5" s="8" t="s">
        <v>8</v>
      </c>
      <c r="D5" s="8" t="s">
        <v>9</v>
      </c>
      <c r="E5" s="9">
        <v>2753783</v>
      </c>
      <c r="F5" s="9">
        <f>ROUND(E5/30,-2)</f>
        <v>91800</v>
      </c>
      <c r="G5" s="9">
        <f>ROUNDUP(E5/10,-3)</f>
        <v>276000</v>
      </c>
      <c r="H5" s="42">
        <f>ROUNDDOWN(SUM(E5:G5),-4)</f>
        <v>3120000</v>
      </c>
    </row>
    <row r="6" spans="2:8" ht="24" customHeight="1">
      <c r="B6" s="41" t="s">
        <v>188</v>
      </c>
      <c r="C6" s="8" t="s">
        <v>8</v>
      </c>
      <c r="D6" s="8" t="s">
        <v>10</v>
      </c>
      <c r="E6" s="9">
        <v>2530196</v>
      </c>
      <c r="F6" s="9">
        <f t="shared" ref="F6:F16" si="0">ROUND(E6/30,-2)</f>
        <v>84300</v>
      </c>
      <c r="G6" s="9">
        <f t="shared" ref="G6:G16" si="1">ROUNDUP(E6/10,-3)</f>
        <v>254000</v>
      </c>
      <c r="H6" s="42">
        <f t="shared" ref="H6:H16" si="2">ROUNDDOWN(SUM(E6:G6),-4)</f>
        <v>2860000</v>
      </c>
    </row>
    <row r="7" spans="2:8" ht="24" customHeight="1">
      <c r="B7" s="41" t="s">
        <v>189</v>
      </c>
      <c r="C7" s="8" t="s">
        <v>8</v>
      </c>
      <c r="D7" s="8" t="s">
        <v>11</v>
      </c>
      <c r="E7" s="9">
        <v>2003291</v>
      </c>
      <c r="F7" s="9">
        <f t="shared" si="0"/>
        <v>66800</v>
      </c>
      <c r="G7" s="9">
        <f t="shared" si="1"/>
        <v>201000</v>
      </c>
      <c r="H7" s="42">
        <f t="shared" si="2"/>
        <v>2270000</v>
      </c>
    </row>
    <row r="8" spans="2:8" ht="24" customHeight="1">
      <c r="B8" s="41" t="s">
        <v>190</v>
      </c>
      <c r="C8" s="8" t="s">
        <v>8</v>
      </c>
      <c r="D8" s="8" t="s">
        <v>12</v>
      </c>
      <c r="E8" s="9">
        <v>1836277</v>
      </c>
      <c r="F8" s="9">
        <f t="shared" si="0"/>
        <v>61200</v>
      </c>
      <c r="G8" s="9">
        <f t="shared" si="1"/>
        <v>184000</v>
      </c>
      <c r="H8" s="42">
        <f t="shared" si="2"/>
        <v>2080000</v>
      </c>
    </row>
    <row r="9" spans="2:8" ht="24" customHeight="1">
      <c r="B9" s="41" t="s">
        <v>191</v>
      </c>
      <c r="C9" s="8" t="s">
        <v>13</v>
      </c>
      <c r="D9" s="8" t="s">
        <v>12</v>
      </c>
      <c r="E9" s="9">
        <v>1820392</v>
      </c>
      <c r="F9" s="9">
        <f t="shared" si="0"/>
        <v>60700</v>
      </c>
      <c r="G9" s="9">
        <f t="shared" si="1"/>
        <v>183000</v>
      </c>
      <c r="H9" s="42">
        <f t="shared" si="2"/>
        <v>2060000</v>
      </c>
    </row>
    <row r="10" spans="2:8" ht="24" customHeight="1">
      <c r="B10" s="41" t="s">
        <v>192</v>
      </c>
      <c r="C10" s="8" t="s">
        <v>30</v>
      </c>
      <c r="D10" s="8" t="s">
        <v>9</v>
      </c>
      <c r="E10" s="9">
        <v>2843908</v>
      </c>
      <c r="F10" s="9">
        <f t="shared" si="0"/>
        <v>94800</v>
      </c>
      <c r="G10" s="9">
        <f t="shared" si="1"/>
        <v>285000</v>
      </c>
      <c r="H10" s="42">
        <f t="shared" si="2"/>
        <v>3220000</v>
      </c>
    </row>
    <row r="11" spans="2:8" ht="24" customHeight="1">
      <c r="B11" s="41" t="s">
        <v>193</v>
      </c>
      <c r="C11" s="8" t="s">
        <v>30</v>
      </c>
      <c r="D11" s="8" t="s">
        <v>11</v>
      </c>
      <c r="E11" s="9">
        <v>2201420</v>
      </c>
      <c r="F11" s="9">
        <f t="shared" si="0"/>
        <v>73400</v>
      </c>
      <c r="G11" s="9">
        <f t="shared" si="1"/>
        <v>221000</v>
      </c>
      <c r="H11" s="42">
        <f t="shared" si="2"/>
        <v>2490000</v>
      </c>
    </row>
    <row r="12" spans="2:8" ht="24" customHeight="1">
      <c r="B12" s="41" t="s">
        <v>194</v>
      </c>
      <c r="C12" s="8" t="s">
        <v>30</v>
      </c>
      <c r="D12" s="8" t="s">
        <v>12</v>
      </c>
      <c r="E12" s="9">
        <v>1840295</v>
      </c>
      <c r="F12" s="9">
        <f t="shared" si="0"/>
        <v>61300</v>
      </c>
      <c r="G12" s="9">
        <f t="shared" si="1"/>
        <v>185000</v>
      </c>
      <c r="H12" s="42">
        <f t="shared" si="2"/>
        <v>2080000</v>
      </c>
    </row>
    <row r="13" spans="2:8" ht="24" customHeight="1">
      <c r="B13" s="41" t="s">
        <v>195</v>
      </c>
      <c r="C13" s="8" t="s">
        <v>161</v>
      </c>
      <c r="D13" s="8" t="s">
        <v>12</v>
      </c>
      <c r="E13" s="9">
        <v>1720944</v>
      </c>
      <c r="F13" s="9">
        <f t="shared" si="0"/>
        <v>57400</v>
      </c>
      <c r="G13" s="9">
        <f t="shared" si="1"/>
        <v>173000</v>
      </c>
      <c r="H13" s="42">
        <f t="shared" si="2"/>
        <v>1950000</v>
      </c>
    </row>
    <row r="14" spans="2:8" ht="24" customHeight="1">
      <c r="B14" s="41" t="s">
        <v>196</v>
      </c>
      <c r="C14" s="8" t="s">
        <v>161</v>
      </c>
      <c r="D14" s="8" t="s">
        <v>31</v>
      </c>
      <c r="E14" s="9">
        <v>2540910</v>
      </c>
      <c r="F14" s="9">
        <f t="shared" si="0"/>
        <v>84700</v>
      </c>
      <c r="G14" s="9">
        <f t="shared" si="1"/>
        <v>255000</v>
      </c>
      <c r="H14" s="42">
        <f t="shared" si="2"/>
        <v>2880000</v>
      </c>
    </row>
    <row r="15" spans="2:8" ht="24" customHeight="1">
      <c r="B15" s="41" t="s">
        <v>197</v>
      </c>
      <c r="C15" s="8" t="s">
        <v>161</v>
      </c>
      <c r="D15" s="8" t="s">
        <v>10</v>
      </c>
      <c r="E15" s="9">
        <v>2203958</v>
      </c>
      <c r="F15" s="9">
        <f t="shared" si="0"/>
        <v>73500</v>
      </c>
      <c r="G15" s="9">
        <f t="shared" si="1"/>
        <v>221000</v>
      </c>
      <c r="H15" s="42">
        <f t="shared" si="2"/>
        <v>2490000</v>
      </c>
    </row>
    <row r="16" spans="2:8" ht="24" customHeight="1" thickBot="1">
      <c r="B16" s="43" t="s">
        <v>198</v>
      </c>
      <c r="C16" s="44" t="s">
        <v>161</v>
      </c>
      <c r="D16" s="44" t="s">
        <v>12</v>
      </c>
      <c r="E16" s="45">
        <v>1842094</v>
      </c>
      <c r="F16" s="9">
        <f t="shared" si="0"/>
        <v>61400</v>
      </c>
      <c r="G16" s="9">
        <f t="shared" si="1"/>
        <v>185000</v>
      </c>
      <c r="H16" s="42">
        <f t="shared" si="2"/>
        <v>2080000</v>
      </c>
    </row>
    <row r="17" spans="2:8" ht="24" customHeight="1" thickBot="1">
      <c r="G17" s="46" t="s">
        <v>58</v>
      </c>
      <c r="H17" s="47">
        <f>SUM(H5:H16)</f>
        <v>29580000</v>
      </c>
    </row>
    <row r="18" spans="2:8" ht="9.9499999999999993" customHeight="1"/>
    <row r="19" spans="2:8" s="14" customFormat="1" ht="20.100000000000001" customHeight="1">
      <c r="B19" s="14" t="s">
        <v>299</v>
      </c>
      <c r="E19" s="10"/>
      <c r="F19" s="15"/>
    </row>
    <row r="20" spans="2:8" s="14" customFormat="1" ht="20.100000000000001" customHeight="1">
      <c r="B20" s="14" t="s">
        <v>300</v>
      </c>
      <c r="E20" s="10"/>
      <c r="F20" s="15"/>
    </row>
    <row r="21" spans="2:8" s="14" customFormat="1" ht="20.100000000000001" customHeight="1">
      <c r="B21" s="14" t="s">
        <v>301</v>
      </c>
      <c r="G21" s="16"/>
      <c r="H21" s="15"/>
    </row>
    <row r="22" spans="2:8" s="14" customFormat="1" ht="20.100000000000001" customHeight="1">
      <c r="G22" s="16"/>
      <c r="H22" s="15"/>
    </row>
    <row r="23" spans="2:8" s="14" customFormat="1" ht="20.100000000000001" customHeight="1"/>
    <row r="24" spans="2:8" s="14" customFormat="1" ht="20.100000000000001" customHeight="1"/>
    <row r="25" spans="2:8" s="14" customFormat="1" ht="20.100000000000001" customHeight="1"/>
  </sheetData>
  <mergeCells count="1">
    <mergeCell ref="B2:H2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0"/>
  <sheetViews>
    <sheetView showGridLines="0" topLeftCell="A4" workbookViewId="0">
      <selection activeCell="K15" sqref="K15"/>
    </sheetView>
  </sheetViews>
  <sheetFormatPr defaultColWidth="8.109375" defaultRowHeight="21.75" customHeight="1"/>
  <cols>
    <col min="1" max="1" width="1.77734375" style="1" customWidth="1"/>
    <col min="2" max="2" width="9.77734375" style="1" customWidth="1"/>
    <col min="3" max="8" width="9.77734375" style="2" customWidth="1"/>
    <col min="9" max="12" width="9.77734375" style="1" customWidth="1"/>
    <col min="13" max="16384" width="8.109375" style="1"/>
  </cols>
  <sheetData>
    <row r="1" spans="2:12" ht="9.9499999999999993" customHeight="1" thickBot="1"/>
    <row r="2" spans="2:12" ht="32.25" customHeight="1" thickBot="1">
      <c r="B2" s="122" t="s">
        <v>33</v>
      </c>
      <c r="C2" s="123"/>
      <c r="D2" s="123"/>
      <c r="E2" s="123"/>
      <c r="F2" s="123"/>
      <c r="G2" s="123"/>
      <c r="H2" s="123"/>
      <c r="I2" s="124"/>
    </row>
    <row r="3" spans="2:12" ht="12" customHeight="1">
      <c r="I3" s="10"/>
      <c r="J3" s="10"/>
    </row>
    <row r="4" spans="2:12" ht="23.1" customHeight="1">
      <c r="B4" s="48" t="s">
        <v>34</v>
      </c>
      <c r="C4" s="48" t="s">
        <v>35</v>
      </c>
      <c r="D4" s="48" t="s">
        <v>36</v>
      </c>
      <c r="E4" s="48" t="s">
        <v>37</v>
      </c>
      <c r="F4" s="48" t="s">
        <v>38</v>
      </c>
      <c r="G4" s="48" t="s">
        <v>39</v>
      </c>
      <c r="H4" s="48" t="s">
        <v>40</v>
      </c>
      <c r="I4" s="48" t="s">
        <v>41</v>
      </c>
      <c r="K4" s="125" t="s">
        <v>42</v>
      </c>
      <c r="L4" s="126"/>
    </row>
    <row r="5" spans="2:12" ht="23.1" customHeight="1">
      <c r="B5" s="48" t="s">
        <v>43</v>
      </c>
      <c r="C5" s="49">
        <v>5</v>
      </c>
      <c r="D5" s="49">
        <v>6</v>
      </c>
      <c r="E5" s="49">
        <v>3</v>
      </c>
      <c r="F5" s="49">
        <f t="shared" ref="F5:F15" si="0">C5*3+E5*1</f>
        <v>18</v>
      </c>
      <c r="G5" s="49">
        <v>14</v>
      </c>
      <c r="H5" s="49">
        <v>10</v>
      </c>
      <c r="I5" s="94">
        <f>_xlfn.RANK.EQ(F5,$F$5:$F$15,0)</f>
        <v>4</v>
      </c>
      <c r="J5" s="11"/>
      <c r="K5" s="49">
        <v>1</v>
      </c>
      <c r="L5" s="94">
        <f>LARGE($G$5:$G$15,K5)</f>
        <v>28</v>
      </c>
    </row>
    <row r="6" spans="2:12" ht="23.1" customHeight="1">
      <c r="B6" s="48" t="s">
        <v>44</v>
      </c>
      <c r="C6" s="49">
        <v>4</v>
      </c>
      <c r="D6" s="49">
        <v>8</v>
      </c>
      <c r="E6" s="49">
        <v>2</v>
      </c>
      <c r="F6" s="49">
        <f t="shared" si="0"/>
        <v>14</v>
      </c>
      <c r="G6" s="49">
        <v>12</v>
      </c>
      <c r="H6" s="49">
        <v>16</v>
      </c>
      <c r="I6" s="94">
        <f t="shared" ref="I6:I15" si="1">_xlfn.RANK.EQ(F6,$F$5:$F$15,0)</f>
        <v>8</v>
      </c>
      <c r="K6" s="49">
        <v>2</v>
      </c>
      <c r="L6" s="94">
        <f t="shared" ref="L6:L7" si="2">LARGE($G$5:$G$15,K6)</f>
        <v>22</v>
      </c>
    </row>
    <row r="7" spans="2:12" ht="23.1" customHeight="1">
      <c r="B7" s="48" t="s">
        <v>45</v>
      </c>
      <c r="C7" s="49">
        <v>6</v>
      </c>
      <c r="D7" s="49">
        <v>4</v>
      </c>
      <c r="E7" s="49">
        <v>4</v>
      </c>
      <c r="F7" s="49">
        <f t="shared" si="0"/>
        <v>22</v>
      </c>
      <c r="G7" s="49">
        <v>22</v>
      </c>
      <c r="H7" s="49">
        <v>13</v>
      </c>
      <c r="I7" s="94">
        <f t="shared" si="1"/>
        <v>2</v>
      </c>
      <c r="K7" s="49">
        <v>3</v>
      </c>
      <c r="L7" s="94">
        <f t="shared" si="2"/>
        <v>21</v>
      </c>
    </row>
    <row r="8" spans="2:12" ht="23.1" customHeight="1">
      <c r="B8" s="48" t="s">
        <v>46</v>
      </c>
      <c r="C8" s="49">
        <v>5</v>
      </c>
      <c r="D8" s="49">
        <v>7</v>
      </c>
      <c r="E8" s="49">
        <v>2</v>
      </c>
      <c r="F8" s="49">
        <f t="shared" si="0"/>
        <v>17</v>
      </c>
      <c r="G8" s="49">
        <v>14</v>
      </c>
      <c r="H8" s="49">
        <v>15</v>
      </c>
      <c r="I8" s="94">
        <f t="shared" si="1"/>
        <v>5</v>
      </c>
    </row>
    <row r="9" spans="2:12" ht="23.1" customHeight="1">
      <c r="B9" s="48" t="s">
        <v>47</v>
      </c>
      <c r="C9" s="49">
        <v>7</v>
      </c>
      <c r="D9" s="49">
        <v>5</v>
      </c>
      <c r="E9" s="49">
        <v>2</v>
      </c>
      <c r="F9" s="49">
        <f t="shared" si="0"/>
        <v>23</v>
      </c>
      <c r="G9" s="49">
        <v>28</v>
      </c>
      <c r="H9" s="49">
        <v>12</v>
      </c>
      <c r="I9" s="94">
        <f t="shared" si="1"/>
        <v>1</v>
      </c>
      <c r="K9" s="125" t="s">
        <v>48</v>
      </c>
      <c r="L9" s="126"/>
    </row>
    <row r="10" spans="2:12" ht="23.1" customHeight="1">
      <c r="B10" s="48" t="s">
        <v>49</v>
      </c>
      <c r="C10" s="49">
        <v>4</v>
      </c>
      <c r="D10" s="49">
        <v>7</v>
      </c>
      <c r="E10" s="49">
        <v>3</v>
      </c>
      <c r="F10" s="49">
        <f t="shared" si="0"/>
        <v>15</v>
      </c>
      <c r="G10" s="49">
        <v>20</v>
      </c>
      <c r="H10" s="49">
        <v>21</v>
      </c>
      <c r="I10" s="94">
        <f t="shared" si="1"/>
        <v>7</v>
      </c>
      <c r="K10" s="49">
        <v>1</v>
      </c>
      <c r="L10" s="94">
        <f>SMALL(H5:H15,K10)</f>
        <v>10</v>
      </c>
    </row>
    <row r="11" spans="2:12" ht="23.1" customHeight="1">
      <c r="B11" s="48" t="s">
        <v>50</v>
      </c>
      <c r="C11" s="49">
        <v>4</v>
      </c>
      <c r="D11" s="49">
        <v>9</v>
      </c>
      <c r="E11" s="49">
        <v>1</v>
      </c>
      <c r="F11" s="49">
        <f t="shared" si="0"/>
        <v>13</v>
      </c>
      <c r="G11" s="49">
        <v>11</v>
      </c>
      <c r="H11" s="49">
        <v>18</v>
      </c>
      <c r="I11" s="94">
        <f t="shared" si="1"/>
        <v>9</v>
      </c>
      <c r="K11" s="49">
        <v>2</v>
      </c>
      <c r="L11" s="94">
        <f t="shared" ref="L11:L12" si="3">SMALL(H6:H16,K11)</f>
        <v>13</v>
      </c>
    </row>
    <row r="12" spans="2:12" ht="23.1" customHeight="1">
      <c r="B12" s="48" t="s">
        <v>51</v>
      </c>
      <c r="C12" s="49">
        <v>3</v>
      </c>
      <c r="D12" s="49">
        <v>8</v>
      </c>
      <c r="E12" s="49">
        <v>3</v>
      </c>
      <c r="F12" s="49">
        <f t="shared" si="0"/>
        <v>12</v>
      </c>
      <c r="G12" s="49">
        <v>9</v>
      </c>
      <c r="H12" s="49">
        <v>20</v>
      </c>
      <c r="I12" s="94">
        <f t="shared" si="1"/>
        <v>10</v>
      </c>
      <c r="K12" s="49">
        <v>3</v>
      </c>
      <c r="L12" s="94">
        <f t="shared" si="3"/>
        <v>15</v>
      </c>
    </row>
    <row r="13" spans="2:12" ht="23.1" customHeight="1">
      <c r="B13" s="48" t="s">
        <v>52</v>
      </c>
      <c r="C13" s="49">
        <v>6</v>
      </c>
      <c r="D13" s="49">
        <v>7</v>
      </c>
      <c r="E13" s="49">
        <v>1</v>
      </c>
      <c r="F13" s="49">
        <f t="shared" si="0"/>
        <v>19</v>
      </c>
      <c r="G13" s="49">
        <v>21</v>
      </c>
      <c r="H13" s="49">
        <v>19</v>
      </c>
      <c r="I13" s="94">
        <f t="shared" si="1"/>
        <v>3</v>
      </c>
    </row>
    <row r="14" spans="2:12" ht="23.1" customHeight="1">
      <c r="B14" s="48" t="s">
        <v>53</v>
      </c>
      <c r="C14" s="49">
        <v>3</v>
      </c>
      <c r="D14" s="49">
        <v>9</v>
      </c>
      <c r="E14" s="49">
        <v>2</v>
      </c>
      <c r="F14" s="49">
        <f t="shared" si="0"/>
        <v>11</v>
      </c>
      <c r="G14" s="49">
        <v>11</v>
      </c>
      <c r="H14" s="49">
        <v>23</v>
      </c>
      <c r="I14" s="94">
        <f t="shared" si="1"/>
        <v>11</v>
      </c>
    </row>
    <row r="15" spans="2:12" ht="23.1" customHeight="1">
      <c r="B15" s="48" t="s">
        <v>54</v>
      </c>
      <c r="C15" s="49">
        <v>5</v>
      </c>
      <c r="D15" s="49">
        <v>8</v>
      </c>
      <c r="E15" s="49">
        <v>1</v>
      </c>
      <c r="F15" s="49">
        <f t="shared" si="0"/>
        <v>16</v>
      </c>
      <c r="G15" s="49">
        <v>21</v>
      </c>
      <c r="H15" s="49">
        <v>19</v>
      </c>
      <c r="I15" s="94">
        <f t="shared" si="1"/>
        <v>6</v>
      </c>
    </row>
    <row r="16" spans="2:12" ht="9.9499999999999993" customHeight="1">
      <c r="B16" s="11"/>
    </row>
    <row r="17" spans="2:8" s="14" customFormat="1" ht="20.100000000000001" customHeight="1">
      <c r="B17" s="14" t="s">
        <v>289</v>
      </c>
      <c r="C17" s="10"/>
      <c r="D17" s="10"/>
      <c r="E17" s="10"/>
      <c r="F17" s="10"/>
      <c r="G17" s="10"/>
      <c r="H17" s="10"/>
    </row>
    <row r="18" spans="2:8" s="14" customFormat="1" ht="20.100000000000001" customHeight="1">
      <c r="B18" s="14" t="s">
        <v>209</v>
      </c>
      <c r="C18" s="10"/>
      <c r="D18" s="10"/>
      <c r="E18" s="10"/>
      <c r="F18" s="10"/>
      <c r="G18" s="10"/>
      <c r="H18" s="10"/>
    </row>
    <row r="19" spans="2:8" s="14" customFormat="1" ht="20.100000000000001" customHeight="1">
      <c r="B19" s="14" t="s">
        <v>210</v>
      </c>
      <c r="C19" s="10"/>
      <c r="D19" s="10"/>
      <c r="E19" s="10"/>
      <c r="F19" s="10"/>
      <c r="G19" s="10"/>
      <c r="H19" s="10"/>
    </row>
    <row r="20" spans="2:8" s="14" customFormat="1" ht="20.100000000000001" customHeight="1">
      <c r="C20" s="10"/>
      <c r="D20" s="10"/>
      <c r="E20" s="10"/>
      <c r="F20" s="10"/>
      <c r="G20" s="10"/>
      <c r="H20" s="10"/>
    </row>
  </sheetData>
  <mergeCells count="3">
    <mergeCell ref="B2:I2"/>
    <mergeCell ref="K4:L4"/>
    <mergeCell ref="K9:L9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63"/>
  <sheetViews>
    <sheetView showGridLines="0" topLeftCell="A22" workbookViewId="0">
      <selection activeCell="K33" sqref="K33"/>
    </sheetView>
  </sheetViews>
  <sheetFormatPr defaultColWidth="8.88671875" defaultRowHeight="16.5" customHeight="1"/>
  <cols>
    <col min="1" max="1" width="1.77734375" style="30" customWidth="1"/>
    <col min="2" max="7" width="8.77734375" style="30" customWidth="1"/>
    <col min="8" max="8" width="9.88671875" style="30" customWidth="1"/>
    <col min="9" max="9" width="8.77734375" style="30" customWidth="1"/>
    <col min="10" max="16384" width="8.88671875" style="30"/>
  </cols>
  <sheetData>
    <row r="1" spans="2:9" ht="9.9499999999999993" customHeight="1"/>
    <row r="2" spans="2:9" s="28" customFormat="1" ht="20.100000000000001" customHeight="1">
      <c r="B2" s="28" t="s">
        <v>211</v>
      </c>
      <c r="I2" s="29"/>
    </row>
    <row r="3" spans="2:9" s="28" customFormat="1" ht="9.9499999999999993" customHeight="1">
      <c r="I3" s="29"/>
    </row>
    <row r="4" spans="2:9" ht="32.25" customHeight="1">
      <c r="B4" s="128" t="s">
        <v>288</v>
      </c>
      <c r="C4" s="128"/>
      <c r="D4" s="128"/>
      <c r="E4" s="128"/>
      <c r="F4" s="128"/>
      <c r="G4" s="128"/>
      <c r="H4" s="128"/>
      <c r="I4" s="128"/>
    </row>
    <row r="5" spans="2:9" ht="9.9499999999999993" customHeight="1">
      <c r="C5" s="31"/>
    </row>
    <row r="6" spans="2:9" ht="18" customHeight="1">
      <c r="B6" s="32" t="s">
        <v>75</v>
      </c>
      <c r="C6" s="32" t="s">
        <v>76</v>
      </c>
      <c r="D6" s="32" t="s">
        <v>77</v>
      </c>
      <c r="E6" s="32" t="s">
        <v>78</v>
      </c>
      <c r="F6" s="32" t="s">
        <v>79</v>
      </c>
      <c r="G6" s="32" t="s">
        <v>32</v>
      </c>
      <c r="H6" s="33" t="s">
        <v>80</v>
      </c>
      <c r="I6" s="32" t="s">
        <v>81</v>
      </c>
    </row>
    <row r="7" spans="2:9" ht="18" customHeight="1">
      <c r="B7" s="32">
        <v>1</v>
      </c>
      <c r="C7" s="34" t="s">
        <v>82</v>
      </c>
      <c r="D7" s="50">
        <v>80</v>
      </c>
      <c r="E7" s="50">
        <v>75</v>
      </c>
      <c r="F7" s="50">
        <v>85</v>
      </c>
      <c r="G7" s="50">
        <f t="shared" ref="G7:G36" si="0">SUM(D7:F7)</f>
        <v>240</v>
      </c>
      <c r="H7" s="51">
        <f t="shared" ref="H7:H36" si="1">AVERAGE(D7:F7)</f>
        <v>80</v>
      </c>
      <c r="I7" s="34" t="str">
        <f>IF(H7&gt;=60,"합격","불합격")</f>
        <v>합격</v>
      </c>
    </row>
    <row r="8" spans="2:9" ht="18" customHeight="1">
      <c r="B8" s="32">
        <v>2</v>
      </c>
      <c r="C8" s="34" t="s">
        <v>83</v>
      </c>
      <c r="D8" s="50">
        <v>65</v>
      </c>
      <c r="E8" s="50">
        <v>55</v>
      </c>
      <c r="F8" s="50">
        <v>55</v>
      </c>
      <c r="G8" s="50">
        <f t="shared" si="0"/>
        <v>175</v>
      </c>
      <c r="H8" s="51">
        <f t="shared" si="1"/>
        <v>58.333333333333336</v>
      </c>
      <c r="I8" s="34" t="str">
        <f t="shared" ref="I8:I36" si="2">IF(H8&gt;=60,"합격","불합격")</f>
        <v>불합격</v>
      </c>
    </row>
    <row r="9" spans="2:9" ht="18" customHeight="1">
      <c r="B9" s="32">
        <v>3</v>
      </c>
      <c r="C9" s="34" t="s">
        <v>84</v>
      </c>
      <c r="D9" s="50">
        <v>95</v>
      </c>
      <c r="E9" s="50">
        <v>90</v>
      </c>
      <c r="F9" s="50">
        <v>60</v>
      </c>
      <c r="G9" s="50">
        <f t="shared" si="0"/>
        <v>245</v>
      </c>
      <c r="H9" s="51">
        <f t="shared" si="1"/>
        <v>81.666666666666671</v>
      </c>
      <c r="I9" s="34" t="str">
        <f t="shared" si="2"/>
        <v>합격</v>
      </c>
    </row>
    <row r="10" spans="2:9" ht="18" customHeight="1">
      <c r="B10" s="32">
        <v>4</v>
      </c>
      <c r="C10" s="34" t="s">
        <v>85</v>
      </c>
      <c r="D10" s="50">
        <v>75</v>
      </c>
      <c r="E10" s="50">
        <v>80</v>
      </c>
      <c r="F10" s="50">
        <v>35</v>
      </c>
      <c r="G10" s="50">
        <f t="shared" si="0"/>
        <v>190</v>
      </c>
      <c r="H10" s="51">
        <f t="shared" si="1"/>
        <v>63.333333333333336</v>
      </c>
      <c r="I10" s="34" t="str">
        <f t="shared" si="2"/>
        <v>합격</v>
      </c>
    </row>
    <row r="11" spans="2:9" ht="18" customHeight="1">
      <c r="B11" s="32">
        <v>5</v>
      </c>
      <c r="C11" s="34" t="s">
        <v>86</v>
      </c>
      <c r="D11" s="50">
        <v>80</v>
      </c>
      <c r="E11" s="50">
        <v>95</v>
      </c>
      <c r="F11" s="50">
        <v>75</v>
      </c>
      <c r="G11" s="50">
        <f t="shared" si="0"/>
        <v>250</v>
      </c>
      <c r="H11" s="51">
        <f t="shared" si="1"/>
        <v>83.333333333333329</v>
      </c>
      <c r="I11" s="34" t="str">
        <f t="shared" si="2"/>
        <v>합격</v>
      </c>
    </row>
    <row r="12" spans="2:9" ht="18" customHeight="1">
      <c r="B12" s="32">
        <v>6</v>
      </c>
      <c r="C12" s="34" t="s">
        <v>87</v>
      </c>
      <c r="D12" s="50">
        <v>40</v>
      </c>
      <c r="E12" s="50">
        <v>80</v>
      </c>
      <c r="F12" s="50">
        <v>70</v>
      </c>
      <c r="G12" s="50">
        <f t="shared" si="0"/>
        <v>190</v>
      </c>
      <c r="H12" s="51">
        <f t="shared" si="1"/>
        <v>63.333333333333336</v>
      </c>
      <c r="I12" s="34" t="str">
        <f t="shared" si="2"/>
        <v>합격</v>
      </c>
    </row>
    <row r="13" spans="2:9" ht="18" customHeight="1">
      <c r="B13" s="32">
        <v>7</v>
      </c>
      <c r="C13" s="34" t="s">
        <v>88</v>
      </c>
      <c r="D13" s="50">
        <v>55</v>
      </c>
      <c r="E13" s="50">
        <v>65</v>
      </c>
      <c r="F13" s="50">
        <v>50</v>
      </c>
      <c r="G13" s="50">
        <f t="shared" si="0"/>
        <v>170</v>
      </c>
      <c r="H13" s="51">
        <f t="shared" si="1"/>
        <v>56.666666666666664</v>
      </c>
      <c r="I13" s="34" t="str">
        <f t="shared" si="2"/>
        <v>불합격</v>
      </c>
    </row>
    <row r="14" spans="2:9" ht="18" customHeight="1">
      <c r="B14" s="32">
        <v>8</v>
      </c>
      <c r="C14" s="34" t="s">
        <v>89</v>
      </c>
      <c r="D14" s="50">
        <v>30</v>
      </c>
      <c r="E14" s="50">
        <v>90</v>
      </c>
      <c r="F14" s="50">
        <v>85</v>
      </c>
      <c r="G14" s="50">
        <f t="shared" si="0"/>
        <v>205</v>
      </c>
      <c r="H14" s="51">
        <f t="shared" si="1"/>
        <v>68.333333333333329</v>
      </c>
      <c r="I14" s="34" t="str">
        <f t="shared" si="2"/>
        <v>합격</v>
      </c>
    </row>
    <row r="15" spans="2:9" ht="18" customHeight="1">
      <c r="B15" s="32">
        <v>9</v>
      </c>
      <c r="C15" s="34" t="s">
        <v>90</v>
      </c>
      <c r="D15" s="50">
        <v>80</v>
      </c>
      <c r="E15" s="50">
        <v>75</v>
      </c>
      <c r="F15" s="50">
        <v>50</v>
      </c>
      <c r="G15" s="50">
        <f t="shared" si="0"/>
        <v>205</v>
      </c>
      <c r="H15" s="51">
        <f t="shared" si="1"/>
        <v>68.333333333333329</v>
      </c>
      <c r="I15" s="34" t="str">
        <f t="shared" si="2"/>
        <v>합격</v>
      </c>
    </row>
    <row r="16" spans="2:9" ht="18" customHeight="1">
      <c r="B16" s="32">
        <v>10</v>
      </c>
      <c r="C16" s="34" t="s">
        <v>91</v>
      </c>
      <c r="D16" s="50">
        <v>85</v>
      </c>
      <c r="E16" s="50">
        <v>35</v>
      </c>
      <c r="F16" s="50">
        <v>75</v>
      </c>
      <c r="G16" s="50">
        <f t="shared" si="0"/>
        <v>195</v>
      </c>
      <c r="H16" s="51">
        <f t="shared" si="1"/>
        <v>65</v>
      </c>
      <c r="I16" s="34" t="str">
        <f t="shared" si="2"/>
        <v>합격</v>
      </c>
    </row>
    <row r="17" spans="2:9" ht="18" customHeight="1">
      <c r="B17" s="32">
        <v>11</v>
      </c>
      <c r="C17" s="34" t="s">
        <v>92</v>
      </c>
      <c r="D17" s="50">
        <v>85</v>
      </c>
      <c r="E17" s="50">
        <v>85</v>
      </c>
      <c r="F17" s="50">
        <v>70</v>
      </c>
      <c r="G17" s="50">
        <f t="shared" si="0"/>
        <v>240</v>
      </c>
      <c r="H17" s="51">
        <f t="shared" si="1"/>
        <v>80</v>
      </c>
      <c r="I17" s="34" t="str">
        <f t="shared" si="2"/>
        <v>합격</v>
      </c>
    </row>
    <row r="18" spans="2:9" ht="18" customHeight="1">
      <c r="B18" s="32">
        <v>12</v>
      </c>
      <c r="C18" s="34" t="s">
        <v>93</v>
      </c>
      <c r="D18" s="50">
        <v>80</v>
      </c>
      <c r="E18" s="50">
        <v>45</v>
      </c>
      <c r="F18" s="50">
        <v>75</v>
      </c>
      <c r="G18" s="50">
        <f t="shared" si="0"/>
        <v>200</v>
      </c>
      <c r="H18" s="51">
        <f t="shared" si="1"/>
        <v>66.666666666666671</v>
      </c>
      <c r="I18" s="34" t="str">
        <f t="shared" si="2"/>
        <v>합격</v>
      </c>
    </row>
    <row r="19" spans="2:9" ht="18" customHeight="1">
      <c r="B19" s="32">
        <v>13</v>
      </c>
      <c r="C19" s="34" t="s">
        <v>94</v>
      </c>
      <c r="D19" s="50">
        <v>75</v>
      </c>
      <c r="E19" s="50">
        <v>80</v>
      </c>
      <c r="F19" s="50">
        <v>35</v>
      </c>
      <c r="G19" s="50">
        <f t="shared" si="0"/>
        <v>190</v>
      </c>
      <c r="H19" s="51">
        <f t="shared" si="1"/>
        <v>63.333333333333336</v>
      </c>
      <c r="I19" s="34" t="str">
        <f t="shared" si="2"/>
        <v>합격</v>
      </c>
    </row>
    <row r="20" spans="2:9" ht="18" customHeight="1">
      <c r="B20" s="32">
        <v>14</v>
      </c>
      <c r="C20" s="34" t="s">
        <v>95</v>
      </c>
      <c r="D20" s="50">
        <v>50</v>
      </c>
      <c r="E20" s="50">
        <v>70</v>
      </c>
      <c r="F20" s="50">
        <v>60</v>
      </c>
      <c r="G20" s="50">
        <f t="shared" si="0"/>
        <v>180</v>
      </c>
      <c r="H20" s="51">
        <f t="shared" si="1"/>
        <v>60</v>
      </c>
      <c r="I20" s="34" t="str">
        <f t="shared" si="2"/>
        <v>합격</v>
      </c>
    </row>
    <row r="21" spans="2:9" ht="18" customHeight="1">
      <c r="B21" s="32">
        <v>15</v>
      </c>
      <c r="C21" s="34" t="s">
        <v>96</v>
      </c>
      <c r="D21" s="50">
        <v>85</v>
      </c>
      <c r="E21" s="50">
        <v>80</v>
      </c>
      <c r="F21" s="50">
        <v>70</v>
      </c>
      <c r="G21" s="50">
        <f t="shared" si="0"/>
        <v>235</v>
      </c>
      <c r="H21" s="51">
        <f t="shared" si="1"/>
        <v>78.333333333333329</v>
      </c>
      <c r="I21" s="34" t="str">
        <f t="shared" si="2"/>
        <v>합격</v>
      </c>
    </row>
    <row r="22" spans="2:9" ht="18" customHeight="1">
      <c r="B22" s="32">
        <v>16</v>
      </c>
      <c r="C22" s="34" t="s">
        <v>97</v>
      </c>
      <c r="D22" s="50">
        <v>80</v>
      </c>
      <c r="E22" s="50">
        <v>90</v>
      </c>
      <c r="F22" s="50">
        <v>40</v>
      </c>
      <c r="G22" s="50">
        <f t="shared" si="0"/>
        <v>210</v>
      </c>
      <c r="H22" s="51">
        <f t="shared" si="1"/>
        <v>70</v>
      </c>
      <c r="I22" s="34" t="str">
        <f t="shared" si="2"/>
        <v>합격</v>
      </c>
    </row>
    <row r="23" spans="2:9" ht="18" customHeight="1">
      <c r="B23" s="32">
        <v>17</v>
      </c>
      <c r="C23" s="34" t="s">
        <v>98</v>
      </c>
      <c r="D23" s="50">
        <v>75</v>
      </c>
      <c r="E23" s="50">
        <v>80</v>
      </c>
      <c r="F23" s="50">
        <v>80</v>
      </c>
      <c r="G23" s="50">
        <f t="shared" si="0"/>
        <v>235</v>
      </c>
      <c r="H23" s="51">
        <f t="shared" si="1"/>
        <v>78.333333333333329</v>
      </c>
      <c r="I23" s="34" t="str">
        <f t="shared" si="2"/>
        <v>합격</v>
      </c>
    </row>
    <row r="24" spans="2:9" ht="18" customHeight="1">
      <c r="B24" s="32">
        <v>18</v>
      </c>
      <c r="C24" s="34" t="s">
        <v>99</v>
      </c>
      <c r="D24" s="50">
        <v>55</v>
      </c>
      <c r="E24" s="50">
        <v>55</v>
      </c>
      <c r="F24" s="50">
        <v>65</v>
      </c>
      <c r="G24" s="50">
        <f t="shared" si="0"/>
        <v>175</v>
      </c>
      <c r="H24" s="51">
        <f t="shared" si="1"/>
        <v>58.333333333333336</v>
      </c>
      <c r="I24" s="34" t="str">
        <f t="shared" si="2"/>
        <v>불합격</v>
      </c>
    </row>
    <row r="25" spans="2:9" ht="18" customHeight="1">
      <c r="B25" s="32">
        <v>19</v>
      </c>
      <c r="C25" s="34" t="s">
        <v>100</v>
      </c>
      <c r="D25" s="50">
        <v>80</v>
      </c>
      <c r="E25" s="50">
        <v>90</v>
      </c>
      <c r="F25" s="50">
        <v>35</v>
      </c>
      <c r="G25" s="50">
        <f t="shared" si="0"/>
        <v>205</v>
      </c>
      <c r="H25" s="51">
        <f t="shared" si="1"/>
        <v>68.333333333333329</v>
      </c>
      <c r="I25" s="34" t="str">
        <f t="shared" si="2"/>
        <v>합격</v>
      </c>
    </row>
    <row r="26" spans="2:9" ht="18" customHeight="1">
      <c r="B26" s="32">
        <v>20</v>
      </c>
      <c r="C26" s="34" t="s">
        <v>101</v>
      </c>
      <c r="D26" s="50">
        <v>85</v>
      </c>
      <c r="E26" s="50">
        <v>75</v>
      </c>
      <c r="F26" s="50">
        <v>80</v>
      </c>
      <c r="G26" s="50">
        <f t="shared" si="0"/>
        <v>240</v>
      </c>
      <c r="H26" s="51">
        <f t="shared" si="1"/>
        <v>80</v>
      </c>
      <c r="I26" s="34" t="str">
        <f t="shared" si="2"/>
        <v>합격</v>
      </c>
    </row>
    <row r="27" spans="2:9" ht="18" customHeight="1">
      <c r="B27" s="32">
        <v>21</v>
      </c>
      <c r="C27" s="34" t="s">
        <v>102</v>
      </c>
      <c r="D27" s="50">
        <v>90</v>
      </c>
      <c r="E27" s="50">
        <v>85</v>
      </c>
      <c r="F27" s="50">
        <v>85</v>
      </c>
      <c r="G27" s="50">
        <f t="shared" si="0"/>
        <v>260</v>
      </c>
      <c r="H27" s="51">
        <f t="shared" si="1"/>
        <v>86.666666666666671</v>
      </c>
      <c r="I27" s="34" t="str">
        <f t="shared" si="2"/>
        <v>합격</v>
      </c>
    </row>
    <row r="28" spans="2:9" ht="18" customHeight="1">
      <c r="B28" s="32">
        <v>22</v>
      </c>
      <c r="C28" s="34" t="s">
        <v>103</v>
      </c>
      <c r="D28" s="50">
        <v>95</v>
      </c>
      <c r="E28" s="50">
        <v>75</v>
      </c>
      <c r="F28" s="50">
        <v>90</v>
      </c>
      <c r="G28" s="50">
        <f t="shared" si="0"/>
        <v>260</v>
      </c>
      <c r="H28" s="51">
        <f t="shared" si="1"/>
        <v>86.666666666666671</v>
      </c>
      <c r="I28" s="34" t="str">
        <f t="shared" si="2"/>
        <v>합격</v>
      </c>
    </row>
    <row r="29" spans="2:9" ht="18" customHeight="1">
      <c r="B29" s="32">
        <v>23</v>
      </c>
      <c r="C29" s="34" t="s">
        <v>104</v>
      </c>
      <c r="D29" s="50">
        <v>85</v>
      </c>
      <c r="E29" s="50">
        <v>45</v>
      </c>
      <c r="F29" s="50">
        <v>75</v>
      </c>
      <c r="G29" s="50">
        <f t="shared" si="0"/>
        <v>205</v>
      </c>
      <c r="H29" s="51">
        <f t="shared" si="1"/>
        <v>68.333333333333329</v>
      </c>
      <c r="I29" s="34" t="str">
        <f t="shared" si="2"/>
        <v>합격</v>
      </c>
    </row>
    <row r="30" spans="2:9" ht="18" customHeight="1">
      <c r="B30" s="32">
        <v>24</v>
      </c>
      <c r="C30" s="34" t="s">
        <v>105</v>
      </c>
      <c r="D30" s="50">
        <v>80</v>
      </c>
      <c r="E30" s="50">
        <v>70</v>
      </c>
      <c r="F30" s="50">
        <v>75</v>
      </c>
      <c r="G30" s="50">
        <f t="shared" si="0"/>
        <v>225</v>
      </c>
      <c r="H30" s="51">
        <f t="shared" si="1"/>
        <v>75</v>
      </c>
      <c r="I30" s="34" t="str">
        <f t="shared" si="2"/>
        <v>합격</v>
      </c>
    </row>
    <row r="31" spans="2:9" ht="18" customHeight="1">
      <c r="B31" s="32">
        <v>25</v>
      </c>
      <c r="C31" s="34" t="s">
        <v>106</v>
      </c>
      <c r="D31" s="50">
        <v>75</v>
      </c>
      <c r="E31" s="50">
        <v>80</v>
      </c>
      <c r="F31" s="50">
        <v>80</v>
      </c>
      <c r="G31" s="50">
        <f t="shared" si="0"/>
        <v>235</v>
      </c>
      <c r="H31" s="51">
        <f t="shared" si="1"/>
        <v>78.333333333333329</v>
      </c>
      <c r="I31" s="34" t="str">
        <f t="shared" si="2"/>
        <v>합격</v>
      </c>
    </row>
    <row r="32" spans="2:9" ht="18" customHeight="1">
      <c r="B32" s="32">
        <v>26</v>
      </c>
      <c r="C32" s="34" t="s">
        <v>107</v>
      </c>
      <c r="D32" s="50">
        <v>90</v>
      </c>
      <c r="E32" s="50">
        <v>45</v>
      </c>
      <c r="F32" s="50">
        <v>80</v>
      </c>
      <c r="G32" s="50">
        <f t="shared" si="0"/>
        <v>215</v>
      </c>
      <c r="H32" s="51">
        <f t="shared" si="1"/>
        <v>71.666666666666671</v>
      </c>
      <c r="I32" s="34" t="str">
        <f t="shared" si="2"/>
        <v>합격</v>
      </c>
    </row>
    <row r="33" spans="2:9" ht="18" customHeight="1">
      <c r="B33" s="32">
        <v>27</v>
      </c>
      <c r="C33" s="34" t="s">
        <v>108</v>
      </c>
      <c r="D33" s="50">
        <v>70</v>
      </c>
      <c r="E33" s="50">
        <v>35</v>
      </c>
      <c r="F33" s="50">
        <v>80</v>
      </c>
      <c r="G33" s="50">
        <f t="shared" si="0"/>
        <v>185</v>
      </c>
      <c r="H33" s="51">
        <f t="shared" si="1"/>
        <v>61.666666666666664</v>
      </c>
      <c r="I33" s="34" t="str">
        <f t="shared" si="2"/>
        <v>합격</v>
      </c>
    </row>
    <row r="34" spans="2:9" ht="18" customHeight="1">
      <c r="B34" s="32">
        <v>28</v>
      </c>
      <c r="C34" s="34" t="s">
        <v>109</v>
      </c>
      <c r="D34" s="50">
        <v>80</v>
      </c>
      <c r="E34" s="50">
        <v>95</v>
      </c>
      <c r="F34" s="50">
        <v>75</v>
      </c>
      <c r="G34" s="50">
        <f t="shared" si="0"/>
        <v>250</v>
      </c>
      <c r="H34" s="51">
        <f t="shared" si="1"/>
        <v>83.333333333333329</v>
      </c>
      <c r="I34" s="34" t="str">
        <f t="shared" si="2"/>
        <v>합격</v>
      </c>
    </row>
    <row r="35" spans="2:9" ht="18" customHeight="1">
      <c r="B35" s="32">
        <v>29</v>
      </c>
      <c r="C35" s="34" t="s">
        <v>110</v>
      </c>
      <c r="D35" s="50">
        <v>45</v>
      </c>
      <c r="E35" s="50">
        <v>55</v>
      </c>
      <c r="F35" s="50">
        <v>65</v>
      </c>
      <c r="G35" s="50">
        <f t="shared" si="0"/>
        <v>165</v>
      </c>
      <c r="H35" s="51">
        <f t="shared" si="1"/>
        <v>55</v>
      </c>
      <c r="I35" s="34" t="str">
        <f t="shared" si="2"/>
        <v>불합격</v>
      </c>
    </row>
    <row r="36" spans="2:9" ht="18" customHeight="1">
      <c r="B36" s="35">
        <v>30</v>
      </c>
      <c r="C36" s="36" t="s">
        <v>111</v>
      </c>
      <c r="D36" s="52">
        <v>95</v>
      </c>
      <c r="E36" s="52">
        <v>75</v>
      </c>
      <c r="F36" s="52">
        <v>90</v>
      </c>
      <c r="G36" s="52">
        <f t="shared" si="0"/>
        <v>260</v>
      </c>
      <c r="H36" s="53">
        <f t="shared" si="1"/>
        <v>86.666666666666671</v>
      </c>
      <c r="I36" s="34" t="str">
        <f t="shared" si="2"/>
        <v>합격</v>
      </c>
    </row>
    <row r="37" spans="2:9" ht="18" customHeight="1">
      <c r="B37" s="127" t="s">
        <v>80</v>
      </c>
      <c r="C37" s="127"/>
      <c r="D37" s="54">
        <f>AVERAGE(D7:D36)</f>
        <v>74.666666666666671</v>
      </c>
      <c r="E37" s="54">
        <f>AVERAGE(E7:E36)</f>
        <v>71.666666666666671</v>
      </c>
      <c r="F37" s="54">
        <f>AVERAGE(F7:F36)</f>
        <v>68.166666666666671</v>
      </c>
      <c r="G37" s="54">
        <f>AVERAGE(G7:G36)</f>
        <v>214.5</v>
      </c>
      <c r="H37" s="54">
        <f>AVERAGE(H7:H36)</f>
        <v>71.499999999999986</v>
      </c>
      <c r="I37" s="54"/>
    </row>
    <row r="38" spans="2:9" ht="16.5" customHeight="1">
      <c r="I38" s="37"/>
    </row>
    <row r="39" spans="2:9" ht="16.5" customHeight="1">
      <c r="I39" s="37"/>
    </row>
    <row r="40" spans="2:9" s="28" customFormat="1" ht="20.100000000000001" customHeight="1">
      <c r="I40" s="29"/>
    </row>
    <row r="41" spans="2:9" ht="16.5" customHeight="1">
      <c r="I41" s="37"/>
    </row>
    <row r="42" spans="2:9" ht="16.5" customHeight="1">
      <c r="I42" s="37"/>
    </row>
    <row r="43" spans="2:9" ht="16.5" customHeight="1">
      <c r="I43" s="37"/>
    </row>
    <row r="44" spans="2:9" ht="16.5" customHeight="1">
      <c r="I44" s="37"/>
    </row>
    <row r="45" spans="2:9" ht="16.5" customHeight="1">
      <c r="I45" s="37"/>
    </row>
    <row r="46" spans="2:9" ht="16.5" customHeight="1">
      <c r="I46" s="37"/>
    </row>
    <row r="47" spans="2:9" ht="16.5" customHeight="1">
      <c r="I47" s="37"/>
    </row>
    <row r="48" spans="2:9" ht="16.5" customHeight="1">
      <c r="I48" s="37"/>
    </row>
    <row r="49" spans="9:9" ht="16.5" customHeight="1">
      <c r="I49" s="37"/>
    </row>
    <row r="50" spans="9:9" ht="16.5" customHeight="1">
      <c r="I50" s="37"/>
    </row>
    <row r="51" spans="9:9" ht="16.5" customHeight="1">
      <c r="I51" s="37"/>
    </row>
    <row r="52" spans="9:9" ht="16.5" customHeight="1">
      <c r="I52" s="37"/>
    </row>
    <row r="53" spans="9:9" ht="16.5" customHeight="1">
      <c r="I53" s="37"/>
    </row>
    <row r="54" spans="9:9" ht="16.5" customHeight="1">
      <c r="I54" s="37"/>
    </row>
    <row r="55" spans="9:9" ht="16.5" customHeight="1">
      <c r="I55" s="37"/>
    </row>
    <row r="56" spans="9:9" ht="16.5" customHeight="1">
      <c r="I56" s="37"/>
    </row>
    <row r="57" spans="9:9" ht="16.5" customHeight="1">
      <c r="I57" s="37"/>
    </row>
    <row r="58" spans="9:9" ht="16.5" customHeight="1">
      <c r="I58" s="37"/>
    </row>
    <row r="59" spans="9:9" ht="16.5" customHeight="1">
      <c r="I59" s="37"/>
    </row>
    <row r="60" spans="9:9" ht="16.5" customHeight="1">
      <c r="I60" s="37"/>
    </row>
    <row r="61" spans="9:9" ht="16.5" customHeight="1">
      <c r="I61" s="37"/>
    </row>
    <row r="62" spans="9:9" ht="16.5" customHeight="1">
      <c r="I62" s="37"/>
    </row>
    <row r="63" spans="9:9" ht="16.5" customHeight="1">
      <c r="I63" s="37"/>
    </row>
  </sheetData>
  <mergeCells count="2">
    <mergeCell ref="B37:C37"/>
    <mergeCell ref="B4:I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58"/>
  <sheetViews>
    <sheetView showGridLines="0" topLeftCell="A26" workbookViewId="0">
      <selection activeCell="K55" sqref="K55"/>
    </sheetView>
  </sheetViews>
  <sheetFormatPr defaultColWidth="8.88671875" defaultRowHeight="16.5"/>
  <cols>
    <col min="1" max="1" width="1.77734375" style="1" customWidth="1"/>
    <col min="2" max="2" width="5.44140625" style="1" customWidth="1"/>
    <col min="3" max="3" width="9" style="1" customWidth="1"/>
    <col min="4" max="4" width="8.77734375" style="1" customWidth="1"/>
    <col min="5" max="5" width="9.5546875" style="1" customWidth="1"/>
    <col min="6" max="6" width="9.21875" style="1" customWidth="1"/>
    <col min="7" max="7" width="8.88671875" style="1" customWidth="1"/>
    <col min="8" max="8" width="10" style="1" customWidth="1"/>
    <col min="9" max="9" width="10.21875" style="1" customWidth="1"/>
    <col min="10" max="16384" width="8.88671875" style="1"/>
  </cols>
  <sheetData>
    <row r="1" spans="2:9" ht="9.9499999999999993" customHeight="1"/>
    <row r="2" spans="2:9" s="14" customFormat="1" ht="20.100000000000001" customHeight="1">
      <c r="B2" s="14" t="s">
        <v>212</v>
      </c>
    </row>
    <row r="3" spans="2:9" ht="9.9499999999999993" customHeight="1"/>
    <row r="4" spans="2:9" ht="27.75" customHeight="1">
      <c r="B4" s="130" t="s">
        <v>112</v>
      </c>
      <c r="C4" s="130"/>
      <c r="D4" s="130"/>
      <c r="E4" s="130"/>
      <c r="F4" s="130"/>
      <c r="G4" s="130"/>
      <c r="H4" s="130"/>
      <c r="I4" s="130"/>
    </row>
    <row r="5" spans="2:9" ht="9.9499999999999993" customHeight="1">
      <c r="C5" s="12"/>
    </row>
    <row r="6" spans="2:9" ht="18" customHeight="1">
      <c r="B6" s="26" t="s">
        <v>55</v>
      </c>
      <c r="C6" s="26" t="s">
        <v>56</v>
      </c>
      <c r="D6" s="26" t="s">
        <v>57</v>
      </c>
      <c r="E6" s="26" t="s">
        <v>113</v>
      </c>
      <c r="F6" s="26" t="s">
        <v>114</v>
      </c>
      <c r="G6" s="26" t="s">
        <v>115</v>
      </c>
      <c r="H6" s="27" t="s">
        <v>59</v>
      </c>
      <c r="I6" s="26" t="s">
        <v>116</v>
      </c>
    </row>
    <row r="7" spans="2:9" ht="18" customHeight="1">
      <c r="B7" s="55">
        <v>1</v>
      </c>
      <c r="C7" s="56" t="s">
        <v>60</v>
      </c>
      <c r="D7" s="56">
        <v>82</v>
      </c>
      <c r="E7" s="56">
        <v>76</v>
      </c>
      <c r="F7" s="56">
        <v>84</v>
      </c>
      <c r="G7" s="56">
        <f t="shared" ref="G7:G38" si="0">SUM(D7:F7)</f>
        <v>242</v>
      </c>
      <c r="H7" s="57">
        <f t="shared" ref="H7:H38" si="1">AVERAGE(D7:F7)</f>
        <v>80.666666666666671</v>
      </c>
      <c r="I7" s="3" t="str">
        <f>IF(H7&gt;=90,"A",IF(H7&gt;=80,"B",IF(H7&gt;=70,"C","D")))</f>
        <v>B</v>
      </c>
    </row>
    <row r="8" spans="2:9" ht="18" customHeight="1">
      <c r="B8" s="55">
        <v>2</v>
      </c>
      <c r="C8" s="56" t="s">
        <v>61</v>
      </c>
      <c r="D8" s="56">
        <v>92</v>
      </c>
      <c r="E8" s="56">
        <v>88</v>
      </c>
      <c r="F8" s="56">
        <v>90</v>
      </c>
      <c r="G8" s="56">
        <f t="shared" si="0"/>
        <v>270</v>
      </c>
      <c r="H8" s="57">
        <f t="shared" si="1"/>
        <v>90</v>
      </c>
      <c r="I8" s="3" t="str">
        <f t="shared" ref="I8:I55" si="2">IF(H8&gt;=90,"A",IF(H8&gt;=80,"B",IF(H8&gt;=70,"C","D")))</f>
        <v>A</v>
      </c>
    </row>
    <row r="9" spans="2:9" ht="18" customHeight="1">
      <c r="B9" s="55">
        <v>3</v>
      </c>
      <c r="C9" s="56" t="s">
        <v>62</v>
      </c>
      <c r="D9" s="56">
        <v>94</v>
      </c>
      <c r="E9" s="56">
        <v>94</v>
      </c>
      <c r="F9" s="56">
        <v>90</v>
      </c>
      <c r="G9" s="56">
        <f t="shared" si="0"/>
        <v>278</v>
      </c>
      <c r="H9" s="57">
        <f t="shared" si="1"/>
        <v>92.666666666666671</v>
      </c>
      <c r="I9" s="3" t="str">
        <f t="shared" si="2"/>
        <v>A</v>
      </c>
    </row>
    <row r="10" spans="2:9" ht="18" customHeight="1">
      <c r="B10" s="55">
        <v>4</v>
      </c>
      <c r="C10" s="56" t="s">
        <v>63</v>
      </c>
      <c r="D10" s="56">
        <v>86</v>
      </c>
      <c r="E10" s="56">
        <v>80</v>
      </c>
      <c r="F10" s="56">
        <v>72</v>
      </c>
      <c r="G10" s="56">
        <f t="shared" si="0"/>
        <v>238</v>
      </c>
      <c r="H10" s="57">
        <f t="shared" si="1"/>
        <v>79.333333333333329</v>
      </c>
      <c r="I10" s="3" t="str">
        <f t="shared" si="2"/>
        <v>C</v>
      </c>
    </row>
    <row r="11" spans="2:9" ht="18" customHeight="1">
      <c r="B11" s="55">
        <v>5</v>
      </c>
      <c r="C11" s="56" t="s">
        <v>64</v>
      </c>
      <c r="D11" s="56">
        <v>82</v>
      </c>
      <c r="E11" s="56">
        <v>94</v>
      </c>
      <c r="F11" s="56">
        <v>76</v>
      </c>
      <c r="G11" s="56">
        <f t="shared" si="0"/>
        <v>252</v>
      </c>
      <c r="H11" s="57">
        <f t="shared" si="1"/>
        <v>84</v>
      </c>
      <c r="I11" s="3" t="str">
        <f t="shared" si="2"/>
        <v>B</v>
      </c>
    </row>
    <row r="12" spans="2:9" ht="18" customHeight="1">
      <c r="B12" s="55">
        <v>6</v>
      </c>
      <c r="C12" s="56" t="s">
        <v>117</v>
      </c>
      <c r="D12" s="56">
        <v>66</v>
      </c>
      <c r="E12" s="56">
        <v>68</v>
      </c>
      <c r="F12" s="56">
        <v>80</v>
      </c>
      <c r="G12" s="56">
        <f t="shared" si="0"/>
        <v>214</v>
      </c>
      <c r="H12" s="57">
        <f t="shared" si="1"/>
        <v>71.333333333333329</v>
      </c>
      <c r="I12" s="3" t="str">
        <f t="shared" si="2"/>
        <v>C</v>
      </c>
    </row>
    <row r="13" spans="2:9" ht="18" customHeight="1">
      <c r="B13" s="55">
        <v>7</v>
      </c>
      <c r="C13" s="56" t="s">
        <v>118</v>
      </c>
      <c r="D13" s="56">
        <v>62</v>
      </c>
      <c r="E13" s="56">
        <v>64</v>
      </c>
      <c r="F13" s="56">
        <v>82</v>
      </c>
      <c r="G13" s="56">
        <f t="shared" si="0"/>
        <v>208</v>
      </c>
      <c r="H13" s="57">
        <f t="shared" si="1"/>
        <v>69.333333333333329</v>
      </c>
      <c r="I13" s="3" t="str">
        <f t="shared" si="2"/>
        <v>D</v>
      </c>
    </row>
    <row r="14" spans="2:9" ht="18" customHeight="1">
      <c r="B14" s="55">
        <v>8</v>
      </c>
      <c r="C14" s="56" t="s">
        <v>65</v>
      </c>
      <c r="D14" s="56">
        <v>78</v>
      </c>
      <c r="E14" s="56">
        <v>68</v>
      </c>
      <c r="F14" s="56">
        <v>72</v>
      </c>
      <c r="G14" s="56">
        <f t="shared" si="0"/>
        <v>218</v>
      </c>
      <c r="H14" s="57">
        <f t="shared" si="1"/>
        <v>72.666666666666671</v>
      </c>
      <c r="I14" s="3" t="str">
        <f t="shared" si="2"/>
        <v>C</v>
      </c>
    </row>
    <row r="15" spans="2:9" ht="18" customHeight="1">
      <c r="B15" s="55">
        <v>9</v>
      </c>
      <c r="C15" s="56" t="s">
        <v>66</v>
      </c>
      <c r="D15" s="56">
        <v>80</v>
      </c>
      <c r="E15" s="56">
        <v>62</v>
      </c>
      <c r="F15" s="56">
        <v>60</v>
      </c>
      <c r="G15" s="56">
        <f t="shared" si="0"/>
        <v>202</v>
      </c>
      <c r="H15" s="57">
        <f t="shared" si="1"/>
        <v>67.333333333333329</v>
      </c>
      <c r="I15" s="3" t="str">
        <f t="shared" si="2"/>
        <v>D</v>
      </c>
    </row>
    <row r="16" spans="2:9" ht="18" customHeight="1">
      <c r="B16" s="55">
        <v>10</v>
      </c>
      <c r="C16" s="56" t="s">
        <v>67</v>
      </c>
      <c r="D16" s="56">
        <v>85</v>
      </c>
      <c r="E16" s="56">
        <v>65</v>
      </c>
      <c r="F16" s="56">
        <v>75</v>
      </c>
      <c r="G16" s="56">
        <f t="shared" si="0"/>
        <v>225</v>
      </c>
      <c r="H16" s="57">
        <f t="shared" si="1"/>
        <v>75</v>
      </c>
      <c r="I16" s="3" t="str">
        <f t="shared" si="2"/>
        <v>C</v>
      </c>
    </row>
    <row r="17" spans="2:9" ht="18" customHeight="1">
      <c r="B17" s="55">
        <v>11</v>
      </c>
      <c r="C17" s="56" t="s">
        <v>119</v>
      </c>
      <c r="D17" s="56">
        <v>80</v>
      </c>
      <c r="E17" s="56">
        <v>76</v>
      </c>
      <c r="F17" s="56">
        <v>66</v>
      </c>
      <c r="G17" s="56">
        <f t="shared" si="0"/>
        <v>222</v>
      </c>
      <c r="H17" s="57">
        <f t="shared" si="1"/>
        <v>74</v>
      </c>
      <c r="I17" s="3" t="str">
        <f t="shared" si="2"/>
        <v>C</v>
      </c>
    </row>
    <row r="18" spans="2:9" ht="18" customHeight="1">
      <c r="B18" s="55">
        <v>12</v>
      </c>
      <c r="C18" s="56" t="s">
        <v>120</v>
      </c>
      <c r="D18" s="56">
        <v>64</v>
      </c>
      <c r="E18" s="56">
        <v>56</v>
      </c>
      <c r="F18" s="56">
        <v>68</v>
      </c>
      <c r="G18" s="56">
        <f t="shared" si="0"/>
        <v>188</v>
      </c>
      <c r="H18" s="57">
        <f t="shared" si="1"/>
        <v>62.666666666666664</v>
      </c>
      <c r="I18" s="3" t="str">
        <f t="shared" si="2"/>
        <v>D</v>
      </c>
    </row>
    <row r="19" spans="2:9" ht="18" customHeight="1">
      <c r="B19" s="55">
        <v>13</v>
      </c>
      <c r="C19" s="56" t="s">
        <v>68</v>
      </c>
      <c r="D19" s="56">
        <v>72</v>
      </c>
      <c r="E19" s="56">
        <v>68</v>
      </c>
      <c r="F19" s="56">
        <v>70</v>
      </c>
      <c r="G19" s="56">
        <f t="shared" si="0"/>
        <v>210</v>
      </c>
      <c r="H19" s="57">
        <f t="shared" si="1"/>
        <v>70</v>
      </c>
      <c r="I19" s="3" t="str">
        <f t="shared" si="2"/>
        <v>C</v>
      </c>
    </row>
    <row r="20" spans="2:9" ht="18" customHeight="1">
      <c r="B20" s="55">
        <v>14</v>
      </c>
      <c r="C20" s="56" t="s">
        <v>69</v>
      </c>
      <c r="D20" s="56">
        <v>60</v>
      </c>
      <c r="E20" s="56">
        <v>58</v>
      </c>
      <c r="F20" s="56">
        <v>54</v>
      </c>
      <c r="G20" s="56">
        <f t="shared" si="0"/>
        <v>172</v>
      </c>
      <c r="H20" s="57">
        <f t="shared" si="1"/>
        <v>57.333333333333336</v>
      </c>
      <c r="I20" s="3" t="str">
        <f t="shared" si="2"/>
        <v>D</v>
      </c>
    </row>
    <row r="21" spans="2:9" ht="18" customHeight="1">
      <c r="B21" s="55">
        <v>15</v>
      </c>
      <c r="C21" s="56" t="s">
        <v>121</v>
      </c>
      <c r="D21" s="56">
        <v>80</v>
      </c>
      <c r="E21" s="56">
        <v>68</v>
      </c>
      <c r="F21" s="56">
        <v>72</v>
      </c>
      <c r="G21" s="56">
        <f t="shared" si="0"/>
        <v>220</v>
      </c>
      <c r="H21" s="57">
        <f t="shared" si="1"/>
        <v>73.333333333333329</v>
      </c>
      <c r="I21" s="3" t="str">
        <f t="shared" si="2"/>
        <v>C</v>
      </c>
    </row>
    <row r="22" spans="2:9" ht="18" customHeight="1">
      <c r="B22" s="55">
        <v>16</v>
      </c>
      <c r="C22" s="56" t="s">
        <v>122</v>
      </c>
      <c r="D22" s="56">
        <v>80</v>
      </c>
      <c r="E22" s="56">
        <v>92</v>
      </c>
      <c r="F22" s="56">
        <v>78</v>
      </c>
      <c r="G22" s="56">
        <f t="shared" si="0"/>
        <v>250</v>
      </c>
      <c r="H22" s="57">
        <f t="shared" si="1"/>
        <v>83.333333333333329</v>
      </c>
      <c r="I22" s="3" t="str">
        <f t="shared" si="2"/>
        <v>B</v>
      </c>
    </row>
    <row r="23" spans="2:9" ht="18" customHeight="1">
      <c r="B23" s="55">
        <v>17</v>
      </c>
      <c r="C23" s="56" t="s">
        <v>70</v>
      </c>
      <c r="D23" s="56">
        <v>75</v>
      </c>
      <c r="E23" s="56">
        <v>80</v>
      </c>
      <c r="F23" s="56">
        <v>80</v>
      </c>
      <c r="G23" s="56">
        <f t="shared" si="0"/>
        <v>235</v>
      </c>
      <c r="H23" s="57">
        <f t="shared" si="1"/>
        <v>78.333333333333329</v>
      </c>
      <c r="I23" s="3" t="str">
        <f t="shared" si="2"/>
        <v>C</v>
      </c>
    </row>
    <row r="24" spans="2:9" ht="18" customHeight="1">
      <c r="B24" s="55">
        <v>18</v>
      </c>
      <c r="C24" s="56" t="s">
        <v>123</v>
      </c>
      <c r="D24" s="56">
        <v>54</v>
      </c>
      <c r="E24" s="56">
        <v>60</v>
      </c>
      <c r="F24" s="56">
        <v>62</v>
      </c>
      <c r="G24" s="56">
        <f t="shared" si="0"/>
        <v>176</v>
      </c>
      <c r="H24" s="57">
        <f t="shared" si="1"/>
        <v>58.666666666666664</v>
      </c>
      <c r="I24" s="3" t="str">
        <f t="shared" si="2"/>
        <v>D</v>
      </c>
    </row>
    <row r="25" spans="2:9" ht="18" customHeight="1">
      <c r="B25" s="55">
        <v>19</v>
      </c>
      <c r="C25" s="56" t="s">
        <v>124</v>
      </c>
      <c r="D25" s="56">
        <v>78</v>
      </c>
      <c r="E25" s="56">
        <v>88</v>
      </c>
      <c r="F25" s="56">
        <v>86</v>
      </c>
      <c r="G25" s="56">
        <f t="shared" si="0"/>
        <v>252</v>
      </c>
      <c r="H25" s="57">
        <f t="shared" si="1"/>
        <v>84</v>
      </c>
      <c r="I25" s="3" t="str">
        <f t="shared" si="2"/>
        <v>B</v>
      </c>
    </row>
    <row r="26" spans="2:9" ht="18" customHeight="1">
      <c r="B26" s="55">
        <v>20</v>
      </c>
      <c r="C26" s="56" t="s">
        <v>125</v>
      </c>
      <c r="D26" s="56">
        <v>86</v>
      </c>
      <c r="E26" s="56">
        <v>74</v>
      </c>
      <c r="F26" s="56">
        <v>86</v>
      </c>
      <c r="G26" s="56">
        <f t="shared" si="0"/>
        <v>246</v>
      </c>
      <c r="H26" s="57">
        <f t="shared" si="1"/>
        <v>82</v>
      </c>
      <c r="I26" s="3" t="str">
        <f t="shared" si="2"/>
        <v>B</v>
      </c>
    </row>
    <row r="27" spans="2:9" ht="18" customHeight="1">
      <c r="B27" s="55">
        <v>21</v>
      </c>
      <c r="C27" s="56" t="s">
        <v>126</v>
      </c>
      <c r="D27" s="56">
        <v>90</v>
      </c>
      <c r="E27" s="56">
        <v>90</v>
      </c>
      <c r="F27" s="56">
        <v>94</v>
      </c>
      <c r="G27" s="56">
        <f t="shared" si="0"/>
        <v>274</v>
      </c>
      <c r="H27" s="57">
        <f t="shared" si="1"/>
        <v>91.333333333333329</v>
      </c>
      <c r="I27" s="3" t="str">
        <f t="shared" si="2"/>
        <v>A</v>
      </c>
    </row>
    <row r="28" spans="2:9" ht="18" customHeight="1">
      <c r="B28" s="55">
        <v>22</v>
      </c>
      <c r="C28" s="56" t="s">
        <v>71</v>
      </c>
      <c r="D28" s="56">
        <v>94</v>
      </c>
      <c r="E28" s="56">
        <v>76</v>
      </c>
      <c r="F28" s="56">
        <v>90</v>
      </c>
      <c r="G28" s="56">
        <f t="shared" si="0"/>
        <v>260</v>
      </c>
      <c r="H28" s="57">
        <f t="shared" si="1"/>
        <v>86.666666666666671</v>
      </c>
      <c r="I28" s="3" t="str">
        <f t="shared" si="2"/>
        <v>B</v>
      </c>
    </row>
    <row r="29" spans="2:9" ht="18" customHeight="1">
      <c r="B29" s="55">
        <v>23</v>
      </c>
      <c r="C29" s="56" t="s">
        <v>127</v>
      </c>
      <c r="D29" s="56">
        <v>84</v>
      </c>
      <c r="E29" s="56">
        <v>80</v>
      </c>
      <c r="F29" s="56">
        <v>70</v>
      </c>
      <c r="G29" s="56">
        <f t="shared" si="0"/>
        <v>234</v>
      </c>
      <c r="H29" s="57">
        <f t="shared" si="1"/>
        <v>78</v>
      </c>
      <c r="I29" s="3" t="str">
        <f t="shared" si="2"/>
        <v>C</v>
      </c>
    </row>
    <row r="30" spans="2:9" ht="18" customHeight="1">
      <c r="B30" s="55">
        <v>24</v>
      </c>
      <c r="C30" s="56" t="s">
        <v>72</v>
      </c>
      <c r="D30" s="56">
        <v>80</v>
      </c>
      <c r="E30" s="56">
        <v>96</v>
      </c>
      <c r="F30" s="56">
        <v>74</v>
      </c>
      <c r="G30" s="56">
        <f t="shared" si="0"/>
        <v>250</v>
      </c>
      <c r="H30" s="57">
        <f t="shared" si="1"/>
        <v>83.333333333333329</v>
      </c>
      <c r="I30" s="3" t="str">
        <f t="shared" si="2"/>
        <v>B</v>
      </c>
    </row>
    <row r="31" spans="2:9" ht="18" customHeight="1">
      <c r="B31" s="55">
        <v>25</v>
      </c>
      <c r="C31" s="56" t="s">
        <v>73</v>
      </c>
      <c r="D31" s="56">
        <v>76</v>
      </c>
      <c r="E31" s="56">
        <v>80</v>
      </c>
      <c r="F31" s="56">
        <v>80</v>
      </c>
      <c r="G31" s="56">
        <f t="shared" si="0"/>
        <v>236</v>
      </c>
      <c r="H31" s="57">
        <f t="shared" si="1"/>
        <v>78.666666666666671</v>
      </c>
      <c r="I31" s="3" t="str">
        <f t="shared" si="2"/>
        <v>C</v>
      </c>
    </row>
    <row r="32" spans="2:9" ht="18" customHeight="1">
      <c r="B32" s="55">
        <v>26</v>
      </c>
      <c r="C32" s="56" t="s">
        <v>128</v>
      </c>
      <c r="D32" s="56">
        <v>96</v>
      </c>
      <c r="E32" s="56">
        <v>74</v>
      </c>
      <c r="F32" s="56">
        <v>80</v>
      </c>
      <c r="G32" s="56">
        <f t="shared" si="0"/>
        <v>250</v>
      </c>
      <c r="H32" s="57">
        <f t="shared" si="1"/>
        <v>83.333333333333329</v>
      </c>
      <c r="I32" s="3" t="str">
        <f t="shared" si="2"/>
        <v>B</v>
      </c>
    </row>
    <row r="33" spans="2:9" ht="18" customHeight="1">
      <c r="B33" s="55">
        <v>27</v>
      </c>
      <c r="C33" s="56" t="s">
        <v>129</v>
      </c>
      <c r="D33" s="56">
        <v>86</v>
      </c>
      <c r="E33" s="56">
        <v>80</v>
      </c>
      <c r="F33" s="56">
        <v>72</v>
      </c>
      <c r="G33" s="56">
        <f t="shared" si="0"/>
        <v>238</v>
      </c>
      <c r="H33" s="57">
        <f t="shared" si="1"/>
        <v>79.333333333333329</v>
      </c>
      <c r="I33" s="3" t="str">
        <f t="shared" si="2"/>
        <v>C</v>
      </c>
    </row>
    <row r="34" spans="2:9" ht="18" customHeight="1">
      <c r="B34" s="55">
        <v>28</v>
      </c>
      <c r="C34" s="56" t="s">
        <v>130</v>
      </c>
      <c r="D34" s="56">
        <v>80</v>
      </c>
      <c r="E34" s="56">
        <v>94</v>
      </c>
      <c r="F34" s="56">
        <v>75</v>
      </c>
      <c r="G34" s="56">
        <f t="shared" si="0"/>
        <v>249</v>
      </c>
      <c r="H34" s="57">
        <f t="shared" si="1"/>
        <v>83</v>
      </c>
      <c r="I34" s="3" t="str">
        <f t="shared" si="2"/>
        <v>B</v>
      </c>
    </row>
    <row r="35" spans="2:9" ht="18" customHeight="1">
      <c r="B35" s="55">
        <v>29</v>
      </c>
      <c r="C35" s="56" t="s">
        <v>131</v>
      </c>
      <c r="D35" s="56">
        <v>90</v>
      </c>
      <c r="E35" s="56">
        <v>90</v>
      </c>
      <c r="F35" s="56">
        <v>86</v>
      </c>
      <c r="G35" s="56">
        <f t="shared" si="0"/>
        <v>266</v>
      </c>
      <c r="H35" s="57">
        <f t="shared" si="1"/>
        <v>88.666666666666671</v>
      </c>
      <c r="I35" s="3" t="str">
        <f t="shared" si="2"/>
        <v>B</v>
      </c>
    </row>
    <row r="36" spans="2:9" ht="18" customHeight="1">
      <c r="B36" s="55">
        <v>30</v>
      </c>
      <c r="C36" s="56" t="s">
        <v>132</v>
      </c>
      <c r="D36" s="56">
        <v>95</v>
      </c>
      <c r="E36" s="56">
        <v>74</v>
      </c>
      <c r="F36" s="56">
        <v>90</v>
      </c>
      <c r="G36" s="56">
        <f t="shared" si="0"/>
        <v>259</v>
      </c>
      <c r="H36" s="57">
        <f t="shared" si="1"/>
        <v>86.333333333333329</v>
      </c>
      <c r="I36" s="3" t="str">
        <f t="shared" si="2"/>
        <v>B</v>
      </c>
    </row>
    <row r="37" spans="2:9" ht="18" customHeight="1">
      <c r="B37" s="55">
        <v>31</v>
      </c>
      <c r="C37" s="56" t="s">
        <v>133</v>
      </c>
      <c r="D37" s="56">
        <v>84</v>
      </c>
      <c r="E37" s="56">
        <v>80</v>
      </c>
      <c r="F37" s="56">
        <v>70</v>
      </c>
      <c r="G37" s="56">
        <f t="shared" si="0"/>
        <v>234</v>
      </c>
      <c r="H37" s="57">
        <f t="shared" si="1"/>
        <v>78</v>
      </c>
      <c r="I37" s="3" t="str">
        <f t="shared" si="2"/>
        <v>C</v>
      </c>
    </row>
    <row r="38" spans="2:9" ht="18" customHeight="1">
      <c r="B38" s="55">
        <v>32</v>
      </c>
      <c r="C38" s="56" t="s">
        <v>134</v>
      </c>
      <c r="D38" s="56">
        <v>80</v>
      </c>
      <c r="E38" s="56">
        <v>96</v>
      </c>
      <c r="F38" s="56">
        <v>74</v>
      </c>
      <c r="G38" s="56">
        <f t="shared" si="0"/>
        <v>250</v>
      </c>
      <c r="H38" s="57">
        <f t="shared" si="1"/>
        <v>83.333333333333329</v>
      </c>
      <c r="I38" s="3" t="str">
        <f t="shared" si="2"/>
        <v>B</v>
      </c>
    </row>
    <row r="39" spans="2:9" ht="18" customHeight="1">
      <c r="B39" s="55">
        <v>33</v>
      </c>
      <c r="C39" s="56" t="s">
        <v>135</v>
      </c>
      <c r="D39" s="56">
        <v>76</v>
      </c>
      <c r="E39" s="56">
        <v>80</v>
      </c>
      <c r="F39" s="56">
        <v>80</v>
      </c>
      <c r="G39" s="56">
        <f t="shared" ref="G39:G56" si="3">SUM(D39:F39)</f>
        <v>236</v>
      </c>
      <c r="H39" s="57">
        <f t="shared" ref="H39:H56" si="4">AVERAGE(D39:F39)</f>
        <v>78.666666666666671</v>
      </c>
      <c r="I39" s="3" t="str">
        <f t="shared" si="2"/>
        <v>C</v>
      </c>
    </row>
    <row r="40" spans="2:9" ht="18" customHeight="1">
      <c r="B40" s="55">
        <v>34</v>
      </c>
      <c r="C40" s="56" t="s">
        <v>74</v>
      </c>
      <c r="D40" s="56">
        <v>96</v>
      </c>
      <c r="E40" s="56">
        <v>76</v>
      </c>
      <c r="F40" s="56">
        <v>80</v>
      </c>
      <c r="G40" s="56">
        <f t="shared" si="3"/>
        <v>252</v>
      </c>
      <c r="H40" s="57">
        <f t="shared" si="4"/>
        <v>84</v>
      </c>
      <c r="I40" s="3" t="str">
        <f t="shared" si="2"/>
        <v>B</v>
      </c>
    </row>
    <row r="41" spans="2:9" ht="18" customHeight="1">
      <c r="B41" s="55">
        <v>35</v>
      </c>
      <c r="C41" s="56" t="s">
        <v>136</v>
      </c>
      <c r="D41" s="56">
        <v>86</v>
      </c>
      <c r="E41" s="56">
        <v>80</v>
      </c>
      <c r="F41" s="56">
        <v>70</v>
      </c>
      <c r="G41" s="56">
        <f t="shared" si="3"/>
        <v>236</v>
      </c>
      <c r="H41" s="57">
        <f t="shared" si="4"/>
        <v>78.666666666666671</v>
      </c>
      <c r="I41" s="3" t="str">
        <f>IF(H41&gt;=90,"A",IF(H41&gt;=80,"B",IF(H41&gt;=70,"C","D")))</f>
        <v>C</v>
      </c>
    </row>
    <row r="42" spans="2:9" ht="18" customHeight="1">
      <c r="B42" s="55">
        <v>36</v>
      </c>
      <c r="C42" s="56" t="s">
        <v>137</v>
      </c>
      <c r="D42" s="56">
        <v>80</v>
      </c>
      <c r="E42" s="56">
        <v>96</v>
      </c>
      <c r="F42" s="56">
        <v>74</v>
      </c>
      <c r="G42" s="56">
        <f t="shared" si="3"/>
        <v>250</v>
      </c>
      <c r="H42" s="57">
        <f t="shared" si="4"/>
        <v>83.333333333333329</v>
      </c>
      <c r="I42" s="3" t="str">
        <f t="shared" si="2"/>
        <v>B</v>
      </c>
    </row>
    <row r="43" spans="2:9" ht="18" customHeight="1">
      <c r="B43" s="55">
        <v>37</v>
      </c>
      <c r="C43" s="56" t="s">
        <v>138</v>
      </c>
      <c r="D43" s="56">
        <v>76</v>
      </c>
      <c r="E43" s="56">
        <v>80</v>
      </c>
      <c r="F43" s="56">
        <v>80</v>
      </c>
      <c r="G43" s="56">
        <f t="shared" si="3"/>
        <v>236</v>
      </c>
      <c r="H43" s="57">
        <f t="shared" si="4"/>
        <v>78.666666666666671</v>
      </c>
      <c r="I43" s="3" t="str">
        <f t="shared" si="2"/>
        <v>C</v>
      </c>
    </row>
    <row r="44" spans="2:9" ht="18" customHeight="1">
      <c r="B44" s="55">
        <v>38</v>
      </c>
      <c r="C44" s="56" t="s">
        <v>139</v>
      </c>
      <c r="D44" s="56">
        <v>94</v>
      </c>
      <c r="E44" s="56">
        <v>76</v>
      </c>
      <c r="F44" s="56">
        <v>80</v>
      </c>
      <c r="G44" s="56">
        <f t="shared" si="3"/>
        <v>250</v>
      </c>
      <c r="H44" s="57">
        <f t="shared" si="4"/>
        <v>83.333333333333329</v>
      </c>
      <c r="I44" s="3" t="str">
        <f t="shared" si="2"/>
        <v>B</v>
      </c>
    </row>
    <row r="45" spans="2:9" ht="18" customHeight="1">
      <c r="B45" s="55">
        <v>39</v>
      </c>
      <c r="C45" s="56" t="s">
        <v>140</v>
      </c>
      <c r="D45" s="56">
        <v>80</v>
      </c>
      <c r="E45" s="56">
        <v>90</v>
      </c>
      <c r="F45" s="56">
        <v>82</v>
      </c>
      <c r="G45" s="56">
        <f t="shared" si="3"/>
        <v>252</v>
      </c>
      <c r="H45" s="57">
        <f t="shared" si="4"/>
        <v>84</v>
      </c>
      <c r="I45" s="3" t="str">
        <f t="shared" si="2"/>
        <v>B</v>
      </c>
    </row>
    <row r="46" spans="2:9" ht="18" customHeight="1">
      <c r="B46" s="55">
        <v>40</v>
      </c>
      <c r="C46" s="56" t="s">
        <v>141</v>
      </c>
      <c r="D46" s="56">
        <v>86</v>
      </c>
      <c r="E46" s="56">
        <v>76</v>
      </c>
      <c r="F46" s="56">
        <v>84</v>
      </c>
      <c r="G46" s="56">
        <f t="shared" si="3"/>
        <v>246</v>
      </c>
      <c r="H46" s="57">
        <f t="shared" si="4"/>
        <v>82</v>
      </c>
      <c r="I46" s="3" t="str">
        <f t="shared" si="2"/>
        <v>B</v>
      </c>
    </row>
    <row r="47" spans="2:9" ht="18" customHeight="1">
      <c r="B47" s="55">
        <v>41</v>
      </c>
      <c r="C47" s="56" t="s">
        <v>142</v>
      </c>
      <c r="D47" s="56">
        <v>90</v>
      </c>
      <c r="E47" s="56">
        <v>90</v>
      </c>
      <c r="F47" s="56">
        <v>86</v>
      </c>
      <c r="G47" s="56">
        <f t="shared" si="3"/>
        <v>266</v>
      </c>
      <c r="H47" s="57">
        <f t="shared" si="4"/>
        <v>88.666666666666671</v>
      </c>
      <c r="I47" s="3" t="str">
        <f t="shared" si="2"/>
        <v>B</v>
      </c>
    </row>
    <row r="48" spans="2:9" ht="18" customHeight="1">
      <c r="B48" s="55">
        <v>42</v>
      </c>
      <c r="C48" s="56" t="s">
        <v>143</v>
      </c>
      <c r="D48" s="56">
        <v>95</v>
      </c>
      <c r="E48" s="56">
        <v>76</v>
      </c>
      <c r="F48" s="56">
        <v>90</v>
      </c>
      <c r="G48" s="56">
        <f t="shared" si="3"/>
        <v>261</v>
      </c>
      <c r="H48" s="57">
        <f t="shared" si="4"/>
        <v>87</v>
      </c>
      <c r="I48" s="3" t="str">
        <f t="shared" si="2"/>
        <v>B</v>
      </c>
    </row>
    <row r="49" spans="2:9" ht="18" customHeight="1">
      <c r="B49" s="55">
        <v>43</v>
      </c>
      <c r="C49" s="56" t="s">
        <v>144</v>
      </c>
      <c r="D49" s="56">
        <v>84</v>
      </c>
      <c r="E49" s="56">
        <v>80</v>
      </c>
      <c r="F49" s="56">
        <v>70</v>
      </c>
      <c r="G49" s="56">
        <f t="shared" si="3"/>
        <v>234</v>
      </c>
      <c r="H49" s="57">
        <f t="shared" si="4"/>
        <v>78</v>
      </c>
      <c r="I49" s="3" t="str">
        <f t="shared" si="2"/>
        <v>C</v>
      </c>
    </row>
    <row r="50" spans="2:9" ht="18" customHeight="1">
      <c r="B50" s="55">
        <v>44</v>
      </c>
      <c r="C50" s="56" t="s">
        <v>145</v>
      </c>
      <c r="D50" s="56">
        <v>80</v>
      </c>
      <c r="E50" s="56">
        <v>96</v>
      </c>
      <c r="F50" s="56">
        <v>74</v>
      </c>
      <c r="G50" s="56">
        <f t="shared" si="3"/>
        <v>250</v>
      </c>
      <c r="H50" s="57">
        <f t="shared" si="4"/>
        <v>83.333333333333329</v>
      </c>
      <c r="I50" s="3" t="str">
        <f>IF(H50&gt;=90,"A",IF(H50&gt;=80,"B",IF(H50&gt;=70,"C","D")))</f>
        <v>B</v>
      </c>
    </row>
    <row r="51" spans="2:9" ht="18" customHeight="1">
      <c r="B51" s="55">
        <v>45</v>
      </c>
      <c r="C51" s="56" t="s">
        <v>146</v>
      </c>
      <c r="D51" s="56">
        <v>74</v>
      </c>
      <c r="E51" s="56">
        <v>80</v>
      </c>
      <c r="F51" s="56">
        <v>80</v>
      </c>
      <c r="G51" s="56">
        <f t="shared" si="3"/>
        <v>234</v>
      </c>
      <c r="H51" s="57">
        <f t="shared" si="4"/>
        <v>78</v>
      </c>
      <c r="I51" s="3" t="str">
        <f t="shared" si="2"/>
        <v>C</v>
      </c>
    </row>
    <row r="52" spans="2:9" ht="18" customHeight="1">
      <c r="B52" s="55">
        <v>46</v>
      </c>
      <c r="C52" s="56" t="s">
        <v>147</v>
      </c>
      <c r="D52" s="56">
        <v>96</v>
      </c>
      <c r="E52" s="56">
        <v>76</v>
      </c>
      <c r="F52" s="56">
        <v>80</v>
      </c>
      <c r="G52" s="56">
        <f t="shared" si="3"/>
        <v>252</v>
      </c>
      <c r="H52" s="57">
        <f t="shared" si="4"/>
        <v>84</v>
      </c>
      <c r="I52" s="3" t="str">
        <f t="shared" si="2"/>
        <v>B</v>
      </c>
    </row>
    <row r="53" spans="2:9" ht="18" customHeight="1">
      <c r="B53" s="55">
        <v>47</v>
      </c>
      <c r="C53" s="56" t="s">
        <v>148</v>
      </c>
      <c r="D53" s="56">
        <v>60</v>
      </c>
      <c r="E53" s="56">
        <v>72</v>
      </c>
      <c r="F53" s="56">
        <v>70</v>
      </c>
      <c r="G53" s="56">
        <f t="shared" si="3"/>
        <v>202</v>
      </c>
      <c r="H53" s="57">
        <f t="shared" si="4"/>
        <v>67.333333333333329</v>
      </c>
      <c r="I53" s="3" t="str">
        <f t="shared" si="2"/>
        <v>D</v>
      </c>
    </row>
    <row r="54" spans="2:9" ht="18" customHeight="1">
      <c r="B54" s="55">
        <v>48</v>
      </c>
      <c r="C54" s="56" t="s">
        <v>149</v>
      </c>
      <c r="D54" s="56">
        <v>80</v>
      </c>
      <c r="E54" s="56">
        <v>94</v>
      </c>
      <c r="F54" s="56">
        <v>70</v>
      </c>
      <c r="G54" s="56">
        <f t="shared" si="3"/>
        <v>244</v>
      </c>
      <c r="H54" s="57">
        <f t="shared" si="4"/>
        <v>81.333333333333329</v>
      </c>
      <c r="I54" s="3" t="str">
        <f t="shared" si="2"/>
        <v>B</v>
      </c>
    </row>
    <row r="55" spans="2:9" ht="18" customHeight="1">
      <c r="B55" s="55">
        <v>49</v>
      </c>
      <c r="C55" s="56" t="s">
        <v>150</v>
      </c>
      <c r="D55" s="56">
        <v>76</v>
      </c>
      <c r="E55" s="56">
        <v>80</v>
      </c>
      <c r="F55" s="56">
        <v>80</v>
      </c>
      <c r="G55" s="56">
        <f t="shared" si="3"/>
        <v>236</v>
      </c>
      <c r="H55" s="57">
        <f t="shared" si="4"/>
        <v>78.666666666666671</v>
      </c>
      <c r="I55" s="3" t="str">
        <f t="shared" si="2"/>
        <v>C</v>
      </c>
    </row>
    <row r="56" spans="2:9" ht="18" customHeight="1">
      <c r="B56" s="55">
        <v>50</v>
      </c>
      <c r="C56" s="56" t="s">
        <v>151</v>
      </c>
      <c r="D56" s="56">
        <v>96</v>
      </c>
      <c r="E56" s="56">
        <v>74</v>
      </c>
      <c r="F56" s="56">
        <v>80</v>
      </c>
      <c r="G56" s="56">
        <f t="shared" si="3"/>
        <v>250</v>
      </c>
      <c r="H56" s="57">
        <f t="shared" si="4"/>
        <v>83.333333333333329</v>
      </c>
      <c r="I56" s="3" t="str">
        <f>IF(H56&gt;=90,"A",IF(H56&gt;=80,"B",IF(H56&gt;=70,"C","D")))</f>
        <v>B</v>
      </c>
    </row>
    <row r="57" spans="2:9" ht="18" customHeight="1">
      <c r="B57" s="129" t="s">
        <v>58</v>
      </c>
      <c r="C57" s="129"/>
      <c r="D57" s="58">
        <f>SUM(D7:D56)</f>
        <v>4076</v>
      </c>
      <c r="E57" s="58">
        <f>SUM(E7:E56)</f>
        <v>3961</v>
      </c>
      <c r="F57" s="58">
        <f>SUM(F7:F56)</f>
        <v>3868</v>
      </c>
      <c r="G57" s="58">
        <f>SUM(G7:G56)</f>
        <v>11905</v>
      </c>
      <c r="H57" s="59">
        <f>SUM(H7:H56)</f>
        <v>3968.3333333333335</v>
      </c>
      <c r="I57" s="59"/>
    </row>
    <row r="58" spans="2:9" ht="18" customHeight="1">
      <c r="B58" s="129" t="s">
        <v>59</v>
      </c>
      <c r="C58" s="129"/>
      <c r="D58" s="59">
        <f>AVERAGE(D7:D56)</f>
        <v>81.52</v>
      </c>
      <c r="E58" s="59">
        <f>AVERAGE(E7:E56)</f>
        <v>79.22</v>
      </c>
      <c r="F58" s="59">
        <f>AVERAGE(F7:F56)</f>
        <v>77.36</v>
      </c>
      <c r="G58" s="59">
        <f>AVERAGE(G7:G56)</f>
        <v>238.1</v>
      </c>
      <c r="H58" s="59">
        <f>AVERAGE(H7:H56)</f>
        <v>79.366666666666674</v>
      </c>
      <c r="I58" s="59"/>
    </row>
  </sheetData>
  <mergeCells count="3">
    <mergeCell ref="B57:C57"/>
    <mergeCell ref="B58:C58"/>
    <mergeCell ref="B4:I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4"/>
  <sheetViews>
    <sheetView showGridLines="0" zoomScale="80" zoomScaleNormal="80" workbookViewId="0">
      <selection activeCell="L16" sqref="L16"/>
    </sheetView>
  </sheetViews>
  <sheetFormatPr defaultColWidth="8.88671875" defaultRowHeight="16.5"/>
  <cols>
    <col min="1" max="1" width="1.88671875" style="60" customWidth="1"/>
    <col min="2" max="2" width="4.33203125" style="60" customWidth="1"/>
    <col min="3" max="3" width="9.88671875" style="60" customWidth="1"/>
    <col min="4" max="6" width="8.77734375" style="60" customWidth="1"/>
    <col min="7" max="7" width="4.88671875" style="60" customWidth="1"/>
    <col min="8" max="8" width="5.6640625" style="60" customWidth="1"/>
    <col min="9" max="9" width="5.44140625" style="60" customWidth="1"/>
    <col min="10" max="16384" width="8.88671875" style="60"/>
  </cols>
  <sheetData>
    <row r="1" spans="2:9" ht="26.25" customHeight="1" thickBot="1">
      <c r="B1" s="132" t="s">
        <v>213</v>
      </c>
      <c r="C1" s="132"/>
      <c r="D1" s="132"/>
      <c r="E1" s="132"/>
      <c r="F1" s="112"/>
    </row>
    <row r="2" spans="2:9" ht="9.9499999999999993" customHeight="1" thickTop="1">
      <c r="C2" s="61"/>
    </row>
    <row r="3" spans="2:9" ht="20.100000000000001" customHeight="1">
      <c r="B3" s="62" t="s">
        <v>55</v>
      </c>
      <c r="C3" s="62" t="s">
        <v>56</v>
      </c>
      <c r="D3" s="62" t="s">
        <v>250</v>
      </c>
      <c r="E3" s="134" t="s">
        <v>251</v>
      </c>
      <c r="F3" s="135"/>
      <c r="H3" s="133" t="s">
        <v>214</v>
      </c>
      <c r="I3" s="133"/>
    </row>
    <row r="4" spans="2:9" ht="20.100000000000001" customHeight="1">
      <c r="B4" s="63">
        <v>1</v>
      </c>
      <c r="C4" s="64" t="s">
        <v>215</v>
      </c>
      <c r="D4" s="65">
        <v>84</v>
      </c>
      <c r="E4" s="64" t="str">
        <f>LOOKUP(D4,$H$4:$I$16)</f>
        <v xml:space="preserve">B </v>
      </c>
      <c r="F4" s="64" t="str">
        <f>LOOKUP(D4,$H$4:$H$16,$I$4:$I$16)</f>
        <v xml:space="preserve">B </v>
      </c>
      <c r="H4" s="66">
        <v>0</v>
      </c>
      <c r="I4" s="67" t="s">
        <v>216</v>
      </c>
    </row>
    <row r="5" spans="2:9" ht="20.100000000000001" customHeight="1">
      <c r="B5" s="63">
        <v>2</v>
      </c>
      <c r="C5" s="64" t="s">
        <v>64</v>
      </c>
      <c r="D5" s="65">
        <v>91</v>
      </c>
      <c r="E5" s="64" t="str">
        <f t="shared" ref="E5:E21" si="0">LOOKUP(D5,$H$4:$I$16)</f>
        <v>A-</v>
      </c>
      <c r="F5" s="64" t="str">
        <f t="shared" ref="F5:F23" si="1">LOOKUP(D5,$H$4:$H$16,$I$4:$I$16)</f>
        <v>A-</v>
      </c>
      <c r="H5" s="66">
        <v>60</v>
      </c>
      <c r="I5" s="67" t="s">
        <v>217</v>
      </c>
    </row>
    <row r="6" spans="2:9" ht="20.100000000000001" customHeight="1">
      <c r="B6" s="63">
        <v>3</v>
      </c>
      <c r="C6" s="64" t="s">
        <v>230</v>
      </c>
      <c r="D6" s="65">
        <v>88</v>
      </c>
      <c r="E6" s="64" t="str">
        <f t="shared" si="0"/>
        <v>B+</v>
      </c>
      <c r="F6" s="64" t="str">
        <f t="shared" si="1"/>
        <v>B+</v>
      </c>
      <c r="H6" s="66">
        <v>64</v>
      </c>
      <c r="I6" s="67" t="s">
        <v>217</v>
      </c>
    </row>
    <row r="7" spans="2:9" ht="20.100000000000001" customHeight="1">
      <c r="B7" s="63">
        <v>4</v>
      </c>
      <c r="C7" s="64" t="s">
        <v>252</v>
      </c>
      <c r="D7" s="65">
        <v>76</v>
      </c>
      <c r="E7" s="64" t="str">
        <f t="shared" si="0"/>
        <v xml:space="preserve">C </v>
      </c>
      <c r="F7" s="64" t="str">
        <f t="shared" si="1"/>
        <v xml:space="preserve">C </v>
      </c>
      <c r="H7" s="66">
        <v>67</v>
      </c>
      <c r="I7" s="67" t="s">
        <v>218</v>
      </c>
    </row>
    <row r="8" spans="2:9" ht="20.100000000000001" customHeight="1">
      <c r="B8" s="63">
        <v>5</v>
      </c>
      <c r="C8" s="64" t="s">
        <v>253</v>
      </c>
      <c r="D8" s="65">
        <v>65</v>
      </c>
      <c r="E8" s="64" t="str">
        <f t="shared" si="0"/>
        <v>D-</v>
      </c>
      <c r="F8" s="64" t="str">
        <f t="shared" si="1"/>
        <v>D-</v>
      </c>
      <c r="H8" s="66">
        <v>70</v>
      </c>
      <c r="I8" s="67" t="s">
        <v>219</v>
      </c>
    </row>
    <row r="9" spans="2:9" ht="20.100000000000001" customHeight="1">
      <c r="B9" s="63">
        <v>6</v>
      </c>
      <c r="C9" s="64" t="s">
        <v>254</v>
      </c>
      <c r="D9" s="65">
        <v>77</v>
      </c>
      <c r="E9" s="64" t="str">
        <f t="shared" si="0"/>
        <v>C+</v>
      </c>
      <c r="F9" s="64" t="str">
        <f t="shared" si="1"/>
        <v>C+</v>
      </c>
      <c r="H9" s="66">
        <v>74</v>
      </c>
      <c r="I9" s="67" t="s">
        <v>220</v>
      </c>
    </row>
    <row r="10" spans="2:9" ht="20.100000000000001" customHeight="1">
      <c r="B10" s="63">
        <v>7</v>
      </c>
      <c r="C10" s="64" t="s">
        <v>255</v>
      </c>
      <c r="D10" s="65">
        <v>86</v>
      </c>
      <c r="E10" s="64" t="str">
        <f t="shared" si="0"/>
        <v xml:space="preserve">B </v>
      </c>
      <c r="F10" s="64" t="str">
        <f t="shared" si="1"/>
        <v xml:space="preserve">B </v>
      </c>
      <c r="H10" s="66">
        <v>77</v>
      </c>
      <c r="I10" s="67" t="s">
        <v>221</v>
      </c>
    </row>
    <row r="11" spans="2:9" ht="20.100000000000001" customHeight="1">
      <c r="B11" s="63">
        <v>8</v>
      </c>
      <c r="C11" s="64" t="s">
        <v>256</v>
      </c>
      <c r="D11" s="65">
        <v>74</v>
      </c>
      <c r="E11" s="64" t="str">
        <f t="shared" si="0"/>
        <v xml:space="preserve">C </v>
      </c>
      <c r="F11" s="64" t="str">
        <f t="shared" si="1"/>
        <v xml:space="preserve">C </v>
      </c>
      <c r="H11" s="66">
        <v>80</v>
      </c>
      <c r="I11" s="67" t="s">
        <v>222</v>
      </c>
    </row>
    <row r="12" spans="2:9" ht="20.100000000000001" customHeight="1">
      <c r="B12" s="63">
        <v>9</v>
      </c>
      <c r="C12" s="64" t="s">
        <v>257</v>
      </c>
      <c r="D12" s="65">
        <v>82</v>
      </c>
      <c r="E12" s="64" t="str">
        <f t="shared" si="0"/>
        <v>B-</v>
      </c>
      <c r="F12" s="64" t="str">
        <f t="shared" si="1"/>
        <v>B-</v>
      </c>
      <c r="H12" s="66">
        <v>84</v>
      </c>
      <c r="I12" s="67" t="s">
        <v>223</v>
      </c>
    </row>
    <row r="13" spans="2:9" ht="20.100000000000001" customHeight="1">
      <c r="B13" s="63">
        <v>10</v>
      </c>
      <c r="C13" s="64" t="s">
        <v>258</v>
      </c>
      <c r="D13" s="65">
        <v>73</v>
      </c>
      <c r="E13" s="64" t="str">
        <f t="shared" si="0"/>
        <v>C-</v>
      </c>
      <c r="F13" s="64" t="str">
        <f t="shared" si="1"/>
        <v>C-</v>
      </c>
      <c r="H13" s="66">
        <v>87</v>
      </c>
      <c r="I13" s="67" t="s">
        <v>224</v>
      </c>
    </row>
    <row r="14" spans="2:9" ht="20.100000000000001" customHeight="1">
      <c r="B14" s="63">
        <v>11</v>
      </c>
      <c r="C14" s="64" t="s">
        <v>259</v>
      </c>
      <c r="D14" s="65">
        <v>86</v>
      </c>
      <c r="E14" s="64" t="str">
        <f t="shared" si="0"/>
        <v xml:space="preserve">B </v>
      </c>
      <c r="F14" s="64" t="str">
        <f t="shared" si="1"/>
        <v xml:space="preserve">B </v>
      </c>
      <c r="H14" s="66">
        <v>90</v>
      </c>
      <c r="I14" s="67" t="s">
        <v>225</v>
      </c>
    </row>
    <row r="15" spans="2:9" ht="20.100000000000001" customHeight="1">
      <c r="B15" s="63">
        <v>12</v>
      </c>
      <c r="C15" s="64" t="s">
        <v>260</v>
      </c>
      <c r="D15" s="65">
        <v>91</v>
      </c>
      <c r="E15" s="64" t="str">
        <f t="shared" si="0"/>
        <v>A-</v>
      </c>
      <c r="F15" s="64" t="str">
        <f t="shared" si="1"/>
        <v>A-</v>
      </c>
      <c r="H15" s="66">
        <v>94</v>
      </c>
      <c r="I15" s="67" t="s">
        <v>226</v>
      </c>
    </row>
    <row r="16" spans="2:9" ht="20.100000000000001" customHeight="1">
      <c r="B16" s="63">
        <v>13</v>
      </c>
      <c r="C16" s="64" t="s">
        <v>261</v>
      </c>
      <c r="D16" s="65">
        <v>76</v>
      </c>
      <c r="E16" s="64" t="str">
        <f t="shared" si="0"/>
        <v xml:space="preserve">C </v>
      </c>
      <c r="F16" s="64" t="str">
        <f t="shared" si="1"/>
        <v xml:space="preserve">C </v>
      </c>
      <c r="H16" s="66">
        <v>97</v>
      </c>
      <c r="I16" s="67" t="s">
        <v>227</v>
      </c>
    </row>
    <row r="17" spans="2:6" ht="20.100000000000001" customHeight="1">
      <c r="B17" s="63">
        <v>14</v>
      </c>
      <c r="C17" s="64" t="s">
        <v>262</v>
      </c>
      <c r="D17" s="65">
        <v>69</v>
      </c>
      <c r="E17" s="64" t="str">
        <f t="shared" si="0"/>
        <v>D+</v>
      </c>
      <c r="F17" s="64" t="str">
        <f t="shared" si="1"/>
        <v>D+</v>
      </c>
    </row>
    <row r="18" spans="2:6" ht="20.100000000000001" customHeight="1">
      <c r="B18" s="63">
        <v>15</v>
      </c>
      <c r="C18" s="64" t="s">
        <v>263</v>
      </c>
      <c r="D18" s="65">
        <v>84</v>
      </c>
      <c r="E18" s="64" t="str">
        <f t="shared" si="0"/>
        <v xml:space="preserve">B </v>
      </c>
      <c r="F18" s="64" t="str">
        <f t="shared" si="1"/>
        <v xml:space="preserve">B </v>
      </c>
    </row>
    <row r="19" spans="2:6" ht="20.100000000000001" customHeight="1">
      <c r="B19" s="63">
        <v>16</v>
      </c>
      <c r="C19" s="64" t="s">
        <v>264</v>
      </c>
      <c r="D19" s="65">
        <v>82</v>
      </c>
      <c r="E19" s="64" t="str">
        <f t="shared" si="0"/>
        <v>B-</v>
      </c>
      <c r="F19" s="64" t="str">
        <f t="shared" si="1"/>
        <v>B-</v>
      </c>
    </row>
    <row r="20" spans="2:6" ht="20.100000000000001" customHeight="1">
      <c r="B20" s="63">
        <v>17</v>
      </c>
      <c r="C20" s="64" t="s">
        <v>265</v>
      </c>
      <c r="D20" s="65">
        <v>75</v>
      </c>
      <c r="E20" s="64" t="str">
        <f t="shared" si="0"/>
        <v xml:space="preserve">C </v>
      </c>
      <c r="F20" s="64" t="str">
        <f t="shared" si="1"/>
        <v xml:space="preserve">C </v>
      </c>
    </row>
    <row r="21" spans="2:6" ht="20.100000000000001" customHeight="1">
      <c r="B21" s="63">
        <v>18</v>
      </c>
      <c r="C21" s="64" t="s">
        <v>266</v>
      </c>
      <c r="D21" s="65">
        <v>58</v>
      </c>
      <c r="E21" s="64" t="str">
        <f t="shared" si="0"/>
        <v xml:space="preserve">F </v>
      </c>
      <c r="F21" s="64" t="str">
        <f t="shared" si="1"/>
        <v xml:space="preserve">F </v>
      </c>
    </row>
    <row r="22" spans="2:6" ht="20.100000000000001" customHeight="1">
      <c r="B22" s="63">
        <v>19</v>
      </c>
      <c r="C22" s="64" t="s">
        <v>267</v>
      </c>
      <c r="D22" s="65">
        <v>78</v>
      </c>
      <c r="E22" s="64" t="str">
        <f t="shared" ref="E5:E23" si="2">LOOKUP(D22,$H$4:$I$16)</f>
        <v>C+</v>
      </c>
      <c r="F22" s="64" t="str">
        <f t="shared" si="1"/>
        <v>C+</v>
      </c>
    </row>
    <row r="23" spans="2:6" ht="20.100000000000001" customHeight="1">
      <c r="B23" s="63">
        <v>20</v>
      </c>
      <c r="C23" s="64" t="s">
        <v>268</v>
      </c>
      <c r="D23" s="65">
        <v>86</v>
      </c>
      <c r="E23" s="64" t="str">
        <f t="shared" si="2"/>
        <v xml:space="preserve">B </v>
      </c>
      <c r="F23" s="64" t="str">
        <f t="shared" si="1"/>
        <v xml:space="preserve">B </v>
      </c>
    </row>
    <row r="24" spans="2:6" ht="20.100000000000001" customHeight="1">
      <c r="B24" s="131" t="s">
        <v>59</v>
      </c>
      <c r="C24" s="131"/>
      <c r="D24" s="68">
        <f>AVERAGE(D4:D23)</f>
        <v>79.05</v>
      </c>
      <c r="E24" s="69"/>
      <c r="F24" s="69"/>
    </row>
  </sheetData>
  <mergeCells count="4">
    <mergeCell ref="B24:C24"/>
    <mergeCell ref="B1:E1"/>
    <mergeCell ref="H3:I3"/>
    <mergeCell ref="E3:F3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4"/>
  <sheetViews>
    <sheetView showGridLines="0" topLeftCell="A13" workbookViewId="0">
      <selection activeCell="E4" sqref="E4:E23"/>
    </sheetView>
  </sheetViews>
  <sheetFormatPr defaultColWidth="8.88671875" defaultRowHeight="16.5"/>
  <cols>
    <col min="1" max="1" width="1.88671875" style="60" customWidth="1"/>
    <col min="2" max="2" width="4.33203125" style="60" customWidth="1"/>
    <col min="3" max="3" width="9.88671875" style="60" customWidth="1"/>
    <col min="4" max="5" width="8.77734375" style="60" customWidth="1"/>
    <col min="6" max="6" width="4.88671875" style="60" customWidth="1"/>
    <col min="7" max="7" width="5.6640625" style="60" customWidth="1"/>
    <col min="8" max="8" width="5.44140625" style="60" customWidth="1"/>
    <col min="9" max="16384" width="8.88671875" style="60"/>
  </cols>
  <sheetData>
    <row r="1" spans="2:8" ht="26.25" customHeight="1" thickBot="1">
      <c r="B1" s="132" t="s">
        <v>213</v>
      </c>
      <c r="C1" s="132"/>
      <c r="D1" s="132"/>
      <c r="E1" s="132"/>
    </row>
    <row r="2" spans="2:8" ht="9.9499999999999993" customHeight="1" thickTop="1">
      <c r="C2" s="61"/>
    </row>
    <row r="3" spans="2:8" ht="20.100000000000001" customHeight="1">
      <c r="B3" s="62" t="s">
        <v>55</v>
      </c>
      <c r="C3" s="62" t="s">
        <v>56</v>
      </c>
      <c r="D3" s="62" t="s">
        <v>250</v>
      </c>
      <c r="E3" s="62" t="s">
        <v>251</v>
      </c>
      <c r="G3" s="133" t="s">
        <v>214</v>
      </c>
      <c r="H3" s="133"/>
    </row>
    <row r="4" spans="2:8" ht="20.100000000000001" customHeight="1">
      <c r="B4" s="63">
        <v>1</v>
      </c>
      <c r="C4" s="64" t="s">
        <v>215</v>
      </c>
      <c r="D4" s="65">
        <v>84</v>
      </c>
      <c r="E4" s="64" t="str">
        <f>VLOOKUP(D4,$G$4:$H$16,2,1)</f>
        <v xml:space="preserve">B </v>
      </c>
      <c r="G4" s="66">
        <v>0</v>
      </c>
      <c r="H4" s="67" t="s">
        <v>216</v>
      </c>
    </row>
    <row r="5" spans="2:8" ht="20.100000000000001" customHeight="1">
      <c r="B5" s="63">
        <v>2</v>
      </c>
      <c r="C5" s="64" t="s">
        <v>64</v>
      </c>
      <c r="D5" s="65">
        <v>91</v>
      </c>
      <c r="E5" s="64" t="str">
        <f t="shared" ref="E5:E23" si="0">VLOOKUP(D5,$G$4:$H$16,2,1)</f>
        <v>A-</v>
      </c>
      <c r="G5" s="66">
        <v>60</v>
      </c>
      <c r="H5" s="67" t="s">
        <v>217</v>
      </c>
    </row>
    <row r="6" spans="2:8" ht="20.100000000000001" customHeight="1">
      <c r="B6" s="63">
        <v>3</v>
      </c>
      <c r="C6" s="64" t="s">
        <v>230</v>
      </c>
      <c r="D6" s="65">
        <v>88</v>
      </c>
      <c r="E6" s="64" t="str">
        <f t="shared" si="0"/>
        <v>B+</v>
      </c>
      <c r="G6" s="66">
        <v>64</v>
      </c>
      <c r="H6" s="67" t="s">
        <v>217</v>
      </c>
    </row>
    <row r="7" spans="2:8" ht="20.100000000000001" customHeight="1">
      <c r="B7" s="63">
        <v>4</v>
      </c>
      <c r="C7" s="64" t="s">
        <v>252</v>
      </c>
      <c r="D7" s="65">
        <v>76</v>
      </c>
      <c r="E7" s="64" t="str">
        <f t="shared" si="0"/>
        <v xml:space="preserve">C </v>
      </c>
      <c r="G7" s="66">
        <v>67</v>
      </c>
      <c r="H7" s="67" t="s">
        <v>218</v>
      </c>
    </row>
    <row r="8" spans="2:8" ht="20.100000000000001" customHeight="1">
      <c r="B8" s="63">
        <v>5</v>
      </c>
      <c r="C8" s="64" t="s">
        <v>253</v>
      </c>
      <c r="D8" s="65">
        <v>65</v>
      </c>
      <c r="E8" s="64" t="str">
        <f t="shared" si="0"/>
        <v>D-</v>
      </c>
      <c r="G8" s="66">
        <v>70</v>
      </c>
      <c r="H8" s="67" t="s">
        <v>219</v>
      </c>
    </row>
    <row r="9" spans="2:8" ht="20.100000000000001" customHeight="1">
      <c r="B9" s="63">
        <v>6</v>
      </c>
      <c r="C9" s="64" t="s">
        <v>254</v>
      </c>
      <c r="D9" s="65">
        <v>77</v>
      </c>
      <c r="E9" s="64" t="str">
        <f t="shared" si="0"/>
        <v>C+</v>
      </c>
      <c r="G9" s="66">
        <v>74</v>
      </c>
      <c r="H9" s="67" t="s">
        <v>220</v>
      </c>
    </row>
    <row r="10" spans="2:8" ht="20.100000000000001" customHeight="1">
      <c r="B10" s="63">
        <v>7</v>
      </c>
      <c r="C10" s="64" t="s">
        <v>255</v>
      </c>
      <c r="D10" s="65">
        <v>86</v>
      </c>
      <c r="E10" s="64" t="str">
        <f t="shared" si="0"/>
        <v xml:space="preserve">B </v>
      </c>
      <c r="G10" s="66">
        <v>77</v>
      </c>
      <c r="H10" s="67" t="s">
        <v>221</v>
      </c>
    </row>
    <row r="11" spans="2:8" ht="20.100000000000001" customHeight="1">
      <c r="B11" s="63">
        <v>8</v>
      </c>
      <c r="C11" s="64" t="s">
        <v>256</v>
      </c>
      <c r="D11" s="65">
        <v>74</v>
      </c>
      <c r="E11" s="64" t="str">
        <f t="shared" si="0"/>
        <v xml:space="preserve">C </v>
      </c>
      <c r="G11" s="66">
        <v>80</v>
      </c>
      <c r="H11" s="67" t="s">
        <v>222</v>
      </c>
    </row>
    <row r="12" spans="2:8" ht="20.100000000000001" customHeight="1">
      <c r="B12" s="63">
        <v>9</v>
      </c>
      <c r="C12" s="64" t="s">
        <v>257</v>
      </c>
      <c r="D12" s="65">
        <v>82</v>
      </c>
      <c r="E12" s="64" t="str">
        <f t="shared" si="0"/>
        <v>B-</v>
      </c>
      <c r="G12" s="66">
        <v>84</v>
      </c>
      <c r="H12" s="67" t="s">
        <v>223</v>
      </c>
    </row>
    <row r="13" spans="2:8" ht="20.100000000000001" customHeight="1">
      <c r="B13" s="63">
        <v>10</v>
      </c>
      <c r="C13" s="64" t="s">
        <v>258</v>
      </c>
      <c r="D13" s="65">
        <v>73</v>
      </c>
      <c r="E13" s="64" t="str">
        <f t="shared" si="0"/>
        <v>C-</v>
      </c>
      <c r="G13" s="66">
        <v>87</v>
      </c>
      <c r="H13" s="67" t="s">
        <v>224</v>
      </c>
    </row>
    <row r="14" spans="2:8" ht="20.100000000000001" customHeight="1">
      <c r="B14" s="63">
        <v>11</v>
      </c>
      <c r="C14" s="64" t="s">
        <v>259</v>
      </c>
      <c r="D14" s="65">
        <v>86</v>
      </c>
      <c r="E14" s="64" t="str">
        <f t="shared" si="0"/>
        <v xml:space="preserve">B </v>
      </c>
      <c r="G14" s="66">
        <v>90</v>
      </c>
      <c r="H14" s="67" t="s">
        <v>225</v>
      </c>
    </row>
    <row r="15" spans="2:8" ht="20.100000000000001" customHeight="1">
      <c r="B15" s="63">
        <v>12</v>
      </c>
      <c r="C15" s="64" t="s">
        <v>260</v>
      </c>
      <c r="D15" s="65">
        <v>91</v>
      </c>
      <c r="E15" s="64" t="str">
        <f t="shared" si="0"/>
        <v>A-</v>
      </c>
      <c r="G15" s="66">
        <v>94</v>
      </c>
      <c r="H15" s="67" t="s">
        <v>226</v>
      </c>
    </row>
    <row r="16" spans="2:8" ht="20.100000000000001" customHeight="1">
      <c r="B16" s="63">
        <v>13</v>
      </c>
      <c r="C16" s="64" t="s">
        <v>261</v>
      </c>
      <c r="D16" s="65">
        <v>76</v>
      </c>
      <c r="E16" s="64" t="str">
        <f t="shared" si="0"/>
        <v xml:space="preserve">C </v>
      </c>
      <c r="G16" s="66">
        <v>97</v>
      </c>
      <c r="H16" s="67" t="s">
        <v>227</v>
      </c>
    </row>
    <row r="17" spans="2:5" ht="20.100000000000001" customHeight="1">
      <c r="B17" s="63">
        <v>14</v>
      </c>
      <c r="C17" s="64" t="s">
        <v>262</v>
      </c>
      <c r="D17" s="65">
        <v>69</v>
      </c>
      <c r="E17" s="64" t="str">
        <f t="shared" si="0"/>
        <v>D+</v>
      </c>
    </row>
    <row r="18" spans="2:5" ht="20.100000000000001" customHeight="1">
      <c r="B18" s="63">
        <v>15</v>
      </c>
      <c r="C18" s="64" t="s">
        <v>263</v>
      </c>
      <c r="D18" s="65">
        <v>84</v>
      </c>
      <c r="E18" s="64" t="str">
        <f t="shared" si="0"/>
        <v xml:space="preserve">B </v>
      </c>
    </row>
    <row r="19" spans="2:5" ht="20.100000000000001" customHeight="1">
      <c r="B19" s="63">
        <v>16</v>
      </c>
      <c r="C19" s="64" t="s">
        <v>264</v>
      </c>
      <c r="D19" s="65">
        <v>82</v>
      </c>
      <c r="E19" s="64" t="str">
        <f t="shared" si="0"/>
        <v>B-</v>
      </c>
    </row>
    <row r="20" spans="2:5" ht="20.100000000000001" customHeight="1">
      <c r="B20" s="63">
        <v>17</v>
      </c>
      <c r="C20" s="64" t="s">
        <v>265</v>
      </c>
      <c r="D20" s="65">
        <v>75</v>
      </c>
      <c r="E20" s="64" t="str">
        <f t="shared" si="0"/>
        <v xml:space="preserve">C </v>
      </c>
    </row>
    <row r="21" spans="2:5" ht="20.100000000000001" customHeight="1">
      <c r="B21" s="63">
        <v>18</v>
      </c>
      <c r="C21" s="64" t="s">
        <v>266</v>
      </c>
      <c r="D21" s="65">
        <v>58</v>
      </c>
      <c r="E21" s="64" t="str">
        <f t="shared" si="0"/>
        <v xml:space="preserve">F </v>
      </c>
    </row>
    <row r="22" spans="2:5" ht="20.100000000000001" customHeight="1">
      <c r="B22" s="63">
        <v>19</v>
      </c>
      <c r="C22" s="64" t="s">
        <v>267</v>
      </c>
      <c r="D22" s="65">
        <v>78</v>
      </c>
      <c r="E22" s="64" t="str">
        <f t="shared" si="0"/>
        <v>C+</v>
      </c>
    </row>
    <row r="23" spans="2:5" ht="20.100000000000001" customHeight="1">
      <c r="B23" s="63">
        <v>20</v>
      </c>
      <c r="C23" s="64" t="s">
        <v>268</v>
      </c>
      <c r="D23" s="65">
        <v>86</v>
      </c>
      <c r="E23" s="64" t="str">
        <f t="shared" si="0"/>
        <v xml:space="preserve">B </v>
      </c>
    </row>
    <row r="24" spans="2:5" ht="20.100000000000001" customHeight="1">
      <c r="B24" s="131" t="s">
        <v>59</v>
      </c>
      <c r="C24" s="131"/>
      <c r="D24" s="68">
        <f>AVERAGE(D4:D23)</f>
        <v>79.05</v>
      </c>
      <c r="E24" s="69"/>
    </row>
  </sheetData>
  <mergeCells count="3">
    <mergeCell ref="B1:E1"/>
    <mergeCell ref="G3:H3"/>
    <mergeCell ref="B24:C2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18"/>
  <sheetViews>
    <sheetView showGridLines="0" topLeftCell="A7" zoomScaleNormal="100" workbookViewId="0">
      <selection activeCell="D4" sqref="D4:D15"/>
    </sheetView>
  </sheetViews>
  <sheetFormatPr defaultColWidth="8.88671875" defaultRowHeight="16.5"/>
  <cols>
    <col min="1" max="1" width="2.5546875" style="70" customWidth="1"/>
    <col min="2" max="3" width="12.77734375" style="70" customWidth="1"/>
    <col min="4" max="4" width="9.33203125" style="70" customWidth="1"/>
    <col min="5" max="5" width="3.5546875" style="70" customWidth="1"/>
    <col min="6" max="6" width="8" style="70" customWidth="1"/>
    <col min="7" max="7" width="10.77734375" style="70" customWidth="1"/>
    <col min="8" max="8" width="8.6640625" style="70" customWidth="1"/>
    <col min="9" max="16384" width="8.88671875" style="70"/>
  </cols>
  <sheetData>
    <row r="1" spans="2:7" ht="24.75" customHeight="1" thickBot="1">
      <c r="B1" s="136" t="s">
        <v>228</v>
      </c>
      <c r="C1" s="136"/>
      <c r="D1" s="136"/>
      <c r="E1" s="71"/>
      <c r="F1" s="71"/>
      <c r="G1" s="71"/>
    </row>
    <row r="2" spans="2:7" ht="18" thickTop="1" thickBot="1"/>
    <row r="3" spans="2:7" ht="21.95" customHeight="1">
      <c r="B3" s="95" t="s">
        <v>1</v>
      </c>
      <c r="C3" s="95" t="s">
        <v>229</v>
      </c>
      <c r="D3" s="95" t="s">
        <v>7</v>
      </c>
      <c r="E3" s="72"/>
      <c r="F3" s="73"/>
      <c r="G3" s="73"/>
    </row>
    <row r="4" spans="2:7" ht="21.95" customHeight="1">
      <c r="B4" s="89" t="s">
        <v>230</v>
      </c>
      <c r="C4" s="89" t="s">
        <v>231</v>
      </c>
      <c r="D4" s="96">
        <f>VLOOKUP(C4,$F$5:$G$10,2,0)</f>
        <v>40000</v>
      </c>
      <c r="E4" s="74"/>
      <c r="F4" s="75" t="s">
        <v>232</v>
      </c>
      <c r="G4" s="75" t="s">
        <v>233</v>
      </c>
    </row>
    <row r="5" spans="2:7" ht="21.95" customHeight="1">
      <c r="B5" s="89" t="s">
        <v>234</v>
      </c>
      <c r="C5" s="89" t="s">
        <v>235</v>
      </c>
      <c r="D5" s="96">
        <f t="shared" ref="D5:D15" si="0">VLOOKUP(C5,$F$5:$G$10,2,0)</f>
        <v>45000</v>
      </c>
      <c r="E5" s="74"/>
      <c r="F5" s="66" t="s">
        <v>236</v>
      </c>
      <c r="G5" s="76">
        <v>30000</v>
      </c>
    </row>
    <row r="6" spans="2:7" ht="21.95" customHeight="1">
      <c r="B6" s="89" t="s">
        <v>237</v>
      </c>
      <c r="C6" s="89" t="s">
        <v>238</v>
      </c>
      <c r="D6" s="96">
        <f t="shared" si="0"/>
        <v>50000</v>
      </c>
      <c r="E6" s="74"/>
      <c r="F6" s="66" t="s">
        <v>239</v>
      </c>
      <c r="G6" s="76">
        <v>35000</v>
      </c>
    </row>
    <row r="7" spans="2:7" ht="21.95" customHeight="1">
      <c r="B7" s="89" t="s">
        <v>240</v>
      </c>
      <c r="C7" s="89" t="s">
        <v>241</v>
      </c>
      <c r="D7" s="96">
        <f t="shared" si="0"/>
        <v>38000</v>
      </c>
      <c r="E7" s="74"/>
      <c r="F7" s="66" t="s">
        <v>241</v>
      </c>
      <c r="G7" s="76">
        <v>38000</v>
      </c>
    </row>
    <row r="8" spans="2:7" ht="21.95" customHeight="1">
      <c r="B8" s="89" t="s">
        <v>242</v>
      </c>
      <c r="C8" s="89" t="s">
        <v>231</v>
      </c>
      <c r="D8" s="96">
        <f t="shared" si="0"/>
        <v>40000</v>
      </c>
      <c r="E8" s="74"/>
      <c r="F8" s="66" t="s">
        <v>235</v>
      </c>
      <c r="G8" s="76">
        <v>45000</v>
      </c>
    </row>
    <row r="9" spans="2:7" ht="21.95" customHeight="1">
      <c r="B9" s="89" t="s">
        <v>243</v>
      </c>
      <c r="C9" s="89" t="s">
        <v>239</v>
      </c>
      <c r="D9" s="96">
        <f t="shared" si="0"/>
        <v>35000</v>
      </c>
      <c r="E9" s="74"/>
      <c r="F9" s="66" t="s">
        <v>231</v>
      </c>
      <c r="G9" s="76">
        <v>40000</v>
      </c>
    </row>
    <row r="10" spans="2:7" ht="21.95" customHeight="1">
      <c r="B10" s="89" t="s">
        <v>244</v>
      </c>
      <c r="C10" s="89" t="s">
        <v>238</v>
      </c>
      <c r="D10" s="96">
        <f t="shared" si="0"/>
        <v>50000</v>
      </c>
      <c r="E10" s="74"/>
      <c r="F10" s="66" t="s">
        <v>238</v>
      </c>
      <c r="G10" s="76">
        <v>50000</v>
      </c>
    </row>
    <row r="11" spans="2:7" ht="21.95" customHeight="1">
      <c r="B11" s="89" t="s">
        <v>245</v>
      </c>
      <c r="C11" s="89" t="s">
        <v>235</v>
      </c>
      <c r="D11" s="96">
        <f t="shared" si="0"/>
        <v>45000</v>
      </c>
      <c r="E11" s="74"/>
      <c r="F11" s="72"/>
      <c r="G11" s="72"/>
    </row>
    <row r="12" spans="2:7" ht="21.95" customHeight="1">
      <c r="B12" s="89" t="s">
        <v>246</v>
      </c>
      <c r="C12" s="89" t="s">
        <v>235</v>
      </c>
      <c r="D12" s="96">
        <f t="shared" si="0"/>
        <v>45000</v>
      </c>
      <c r="E12" s="74"/>
      <c r="F12" s="72"/>
      <c r="G12" s="72"/>
    </row>
    <row r="13" spans="2:7" ht="21.95" customHeight="1">
      <c r="B13" s="89" t="s">
        <v>247</v>
      </c>
      <c r="C13" s="89" t="s">
        <v>239</v>
      </c>
      <c r="D13" s="96">
        <f t="shared" si="0"/>
        <v>35000</v>
      </c>
      <c r="E13" s="74"/>
      <c r="F13" s="72"/>
      <c r="G13" s="72"/>
    </row>
    <row r="14" spans="2:7" ht="21.95" customHeight="1">
      <c r="B14" s="89" t="s">
        <v>248</v>
      </c>
      <c r="C14" s="89" t="s">
        <v>238</v>
      </c>
      <c r="D14" s="96">
        <f t="shared" si="0"/>
        <v>50000</v>
      </c>
      <c r="E14" s="74"/>
      <c r="F14" s="72"/>
      <c r="G14" s="72"/>
    </row>
    <row r="15" spans="2:7" ht="21.95" customHeight="1" thickBot="1">
      <c r="B15" s="90" t="s">
        <v>249</v>
      </c>
      <c r="C15" s="90" t="s">
        <v>231</v>
      </c>
      <c r="D15" s="96">
        <f t="shared" si="0"/>
        <v>40000</v>
      </c>
      <c r="E15" s="74"/>
      <c r="F15" s="72"/>
      <c r="G15" s="72"/>
    </row>
    <row r="16" spans="2:7">
      <c r="B16" s="77"/>
      <c r="C16" s="77"/>
      <c r="D16" s="72"/>
      <c r="E16" s="74"/>
      <c r="F16" s="72"/>
      <c r="G16" s="72"/>
    </row>
    <row r="17" spans="2:7">
      <c r="B17" s="77"/>
      <c r="C17" s="77"/>
      <c r="D17" s="72"/>
      <c r="E17" s="74"/>
      <c r="F17" s="72"/>
      <c r="G17" s="72"/>
    </row>
    <row r="18" spans="2:7">
      <c r="B18" s="77"/>
      <c r="C18" s="77"/>
      <c r="D18" s="72"/>
      <c r="E18" s="74"/>
      <c r="F18" s="72"/>
      <c r="G18" s="72"/>
    </row>
  </sheetData>
  <mergeCells count="1">
    <mergeCell ref="B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기본</vt:lpstr>
      <vt:lpstr>갯수</vt:lpstr>
      <vt:lpstr>반올림</vt:lpstr>
      <vt:lpstr>순위</vt:lpstr>
      <vt:lpstr>IF</vt:lpstr>
      <vt:lpstr>중복IF</vt:lpstr>
      <vt:lpstr>LOOKUP</vt:lpstr>
      <vt:lpstr>VLOOKUP_1</vt:lpstr>
      <vt:lpstr>VLOOKUP_2</vt:lpstr>
      <vt:lpstr>HLOOKUP</vt:lpstr>
      <vt:lpstr>데이타베이스</vt:lpstr>
      <vt:lpstr>Sheet1</vt:lpstr>
    </vt:vector>
  </TitlesOfParts>
  <Company>now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우기</dc:creator>
  <cp:lastModifiedBy>Administrator</cp:lastModifiedBy>
  <cp:lastPrinted>2010-02-22T05:09:20Z</cp:lastPrinted>
  <dcterms:created xsi:type="dcterms:W3CDTF">2005-11-17T06:32:10Z</dcterms:created>
  <dcterms:modified xsi:type="dcterms:W3CDTF">2026-06-21T22:09:30Z</dcterms:modified>
</cp:coreProperties>
</file>