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ni\Desktop\"/>
    </mc:Choice>
  </mc:AlternateContent>
  <xr:revisionPtr revIDLastSave="0" documentId="13_ncr:1_{1DDBE645-1C8E-4A1C-B7EB-00CDF724528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비교" sheetId="10" r:id="rId1"/>
    <sheet name="포트폴리오" sheetId="9" r:id="rId2"/>
  </sheets>
  <externalReferences>
    <externalReference r:id="rId3"/>
  </externalReferences>
  <definedNames>
    <definedName name="대분류">[1]설정!$C$7:$F$7</definedName>
    <definedName name="신용카드">[1]설정!$F$8:$F$15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9" l="1"/>
  <c r="I21" i="9"/>
  <c r="J20" i="9"/>
  <c r="I20" i="9"/>
  <c r="J19" i="9"/>
  <c r="I19" i="9"/>
  <c r="L18" i="9"/>
  <c r="J16" i="9"/>
  <c r="I16" i="9"/>
  <c r="J15" i="9"/>
  <c r="I15" i="9"/>
  <c r="J14" i="9"/>
  <c r="I14" i="9"/>
  <c r="J13" i="9"/>
  <c r="I13" i="9"/>
  <c r="J12" i="9"/>
  <c r="I12" i="9"/>
  <c r="J11" i="9"/>
  <c r="I11" i="9"/>
  <c r="J10" i="9"/>
  <c r="I10" i="9"/>
  <c r="J9" i="9"/>
  <c r="I9" i="9"/>
  <c r="I5" i="9" s="1"/>
  <c r="J8" i="9"/>
  <c r="I8" i="9"/>
  <c r="J7" i="9"/>
  <c r="I7" i="9"/>
  <c r="J6" i="9"/>
  <c r="I6" i="9"/>
  <c r="L5" i="9"/>
  <c r="M14" i="9" l="1"/>
  <c r="J18" i="9"/>
  <c r="K20" i="9" s="1"/>
  <c r="M20" i="9"/>
  <c r="M6" i="9"/>
  <c r="M11" i="9"/>
  <c r="M7" i="9"/>
  <c r="M9" i="9"/>
  <c r="M13" i="9"/>
  <c r="M15" i="9"/>
  <c r="M16" i="9"/>
  <c r="M12" i="9"/>
  <c r="M10" i="9"/>
  <c r="M8" i="9"/>
  <c r="J5" i="9"/>
  <c r="K15" i="9" s="1"/>
  <c r="M21" i="9"/>
  <c r="I18" i="9"/>
  <c r="M19" i="9"/>
  <c r="K19" i="9"/>
  <c r="M18" i="9" l="1"/>
  <c r="K21" i="9"/>
  <c r="K9" i="9"/>
  <c r="K8" i="9"/>
  <c r="M5" i="9"/>
  <c r="K10" i="9"/>
  <c r="K14" i="9"/>
  <c r="K12" i="9"/>
  <c r="K7" i="9"/>
  <c r="K16" i="9"/>
  <c r="K6" i="9"/>
  <c r="K13" i="9"/>
  <c r="K11" i="9"/>
  <c r="K18" i="9"/>
  <c r="K5" i="9" l="1"/>
</calcChain>
</file>

<file path=xl/sharedStrings.xml><?xml version="1.0" encoding="utf-8"?>
<sst xmlns="http://schemas.openxmlformats.org/spreadsheetml/2006/main" count="86" uniqueCount="49">
  <si>
    <t>평단가</t>
  </si>
  <si>
    <t>종목명</t>
  </si>
  <si>
    <t>수익률</t>
  </si>
  <si>
    <t>현재가</t>
  </si>
  <si>
    <t>수량</t>
  </si>
  <si>
    <t>ISA</t>
  </si>
  <si>
    <t>TIGER 차이나과창판STAR50(합성)</t>
  </si>
  <si>
    <t>목표비중</t>
  </si>
  <si>
    <t>보유비중</t>
  </si>
  <si>
    <t>기준일자</t>
  </si>
  <si>
    <t>연금저축펀드</t>
  </si>
  <si>
    <t>미래에셋</t>
  </si>
  <si>
    <t>개인연금</t>
  </si>
  <si>
    <t>KODEX 미국S&amp;P500TR</t>
  </si>
  <si>
    <t>KODEX 미국나스닥100TR</t>
  </si>
  <si>
    <t>ACE 인도네시아MSCI(합성)</t>
  </si>
  <si>
    <t>ACE 미국빅테크TOP7 Plus</t>
  </si>
  <si>
    <t xml:space="preserve">ACE 베트남VN30(합성) </t>
  </si>
  <si>
    <t>평가금액(수량*현재가)</t>
  </si>
  <si>
    <t>TIGER 미국배당다우존스</t>
  </si>
  <si>
    <t>매입금액(수량*평단가)</t>
  </si>
  <si>
    <t>KODEX 국채선물10년</t>
  </si>
  <si>
    <t>TIGER 미국채10년선물</t>
  </si>
  <si>
    <t>TIGER 차이나항셍테크</t>
  </si>
  <si>
    <t>KODEX 미국반도체MV</t>
  </si>
  <si>
    <t>KODEX 인도Nifty50</t>
  </si>
  <si>
    <t>개인연금 및 ISA 보유종목 현황</t>
    <phoneticPr fontId="5" type="noConversion"/>
  </si>
  <si>
    <t>S&amp;P500</t>
    <phoneticPr fontId="5" type="noConversion"/>
  </si>
  <si>
    <t>나스닥</t>
    <phoneticPr fontId="5" type="noConversion"/>
  </si>
  <si>
    <t>배당</t>
    <phoneticPr fontId="5" type="noConversion"/>
  </si>
  <si>
    <t>빅테크</t>
    <phoneticPr fontId="5" type="noConversion"/>
  </si>
  <si>
    <t>반도체</t>
    <phoneticPr fontId="5" type="noConversion"/>
  </si>
  <si>
    <t>신흥국</t>
    <phoneticPr fontId="5" type="noConversion"/>
  </si>
  <si>
    <t>투자계획</t>
    <phoneticPr fontId="5" type="noConversion"/>
  </si>
  <si>
    <t>구분</t>
    <phoneticPr fontId="5" type="noConversion"/>
  </si>
  <si>
    <t>세액공제</t>
    <phoneticPr fontId="5" type="noConversion"/>
  </si>
  <si>
    <t>세율</t>
    <phoneticPr fontId="5" type="noConversion"/>
  </si>
  <si>
    <t>과세이연</t>
    <phoneticPr fontId="5" type="noConversion"/>
  </si>
  <si>
    <t>연금저축펀드</t>
    <phoneticPr fontId="5" type="noConversion"/>
  </si>
  <si>
    <t>ISA</t>
    <phoneticPr fontId="5" type="noConversion"/>
  </si>
  <si>
    <t>연금수령시까지</t>
    <phoneticPr fontId="5" type="noConversion"/>
  </si>
  <si>
    <t>연금소득세(3.3~5.5%)
만 55~69세: 5.5%
만 70~79세: 4.4%
만 80세~:3.3%</t>
    <phoneticPr fontId="5" type="noConversion"/>
  </si>
  <si>
    <t>만기 후 연저펀으로 이전 시
3천만원 내에서 10% 공제</t>
    <phoneticPr fontId="5" type="noConversion"/>
  </si>
  <si>
    <t>계좌만기시까지
(만기 연장 가능)</t>
    <phoneticPr fontId="5" type="noConversion"/>
  </si>
  <si>
    <t>200만원까지 비과세(서민형 400만원)
초과분 9.9% 분리과세</t>
    <phoneticPr fontId="5" type="noConversion"/>
  </si>
  <si>
    <t>투자가능상품</t>
    <phoneticPr fontId="5" type="noConversion"/>
  </si>
  <si>
    <t>펀드, ETF</t>
    <phoneticPr fontId="5" type="noConversion"/>
  </si>
  <si>
    <t>국내주식, 펀드, ETF, 파생결합증권</t>
    <phoneticPr fontId="5" type="noConversion"/>
  </si>
  <si>
    <t>600만원
*세액공제율(총급여 5,500만원 이하 16.5% / 5,500만원 이상 13.2%)
**종합소득 세액공제율 기준은 4,500만원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</si>
</sst>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-* #,##0_-;\-* #,##0_-;_-* &quot;-&quot;_-;_-@_-"/>
    <numFmt numFmtId="176" formatCode="0.0%"/>
    <numFmt numFmtId="177" formatCode="_-* #,##0.00_-;\-* #,##0.00_-;_-* &quot;-&quot;_-;_-@_-"/>
  </numFmts>
  <fonts count="6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22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7DDEA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9" fontId="4" fillId="0" borderId="0">
      <alignment vertical="center"/>
    </xf>
    <xf numFmtId="41" fontId="4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4" fillId="0" borderId="0" xfId="2">
      <alignment vertical="center"/>
    </xf>
    <xf numFmtId="0" fontId="0" fillId="0" borderId="1" xfId="0" applyBorder="1" applyAlignment="1">
      <alignment horizontal="center" vertical="center"/>
    </xf>
    <xf numFmtId="41" fontId="4" fillId="0" borderId="1" xfId="2" applyBorder="1" applyAlignment="1">
      <alignment horizontal="center" vertical="center"/>
    </xf>
    <xf numFmtId="41" fontId="4" fillId="2" borderId="1" xfId="2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176" fontId="4" fillId="2" borderId="1" xfId="1" applyNumberFormat="1" applyFill="1" applyBorder="1" applyAlignment="1">
      <alignment horizontal="center" vertical="center"/>
    </xf>
    <xf numFmtId="9" fontId="4" fillId="0" borderId="1" xfId="1" applyBorder="1" applyAlignment="1">
      <alignment horizontal="center" vertical="center"/>
    </xf>
    <xf numFmtId="41" fontId="2" fillId="2" borderId="1" xfId="0" applyNumberFormat="1" applyFont="1" applyFill="1" applyBorder="1" applyAlignment="1">
      <alignment horizontal="center" vertical="center"/>
    </xf>
    <xf numFmtId="41" fontId="2" fillId="2" borderId="1" xfId="2" applyFont="1" applyFill="1" applyBorder="1" applyAlignment="1">
      <alignment horizontal="center" vertical="center"/>
    </xf>
    <xf numFmtId="10" fontId="2" fillId="2" borderId="1" xfId="1" applyNumberFormat="1" applyFont="1" applyFill="1" applyBorder="1">
      <alignment vertical="center"/>
    </xf>
    <xf numFmtId="41" fontId="0" fillId="2" borderId="1" xfId="0" applyNumberFormat="1" applyFill="1" applyBorder="1">
      <alignment vertical="center"/>
    </xf>
    <xf numFmtId="10" fontId="4" fillId="0" borderId="1" xfId="1" applyNumberFormat="1" applyBorder="1">
      <alignment vertical="center"/>
    </xf>
    <xf numFmtId="176" fontId="4" fillId="0" borderId="0" xfId="1" applyNumberFormat="1" applyAlignment="1">
      <alignment horizontal="center" vertical="center"/>
    </xf>
    <xf numFmtId="9" fontId="2" fillId="0" borderId="0" xfId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9" fontId="4" fillId="0" borderId="0" xfId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177" fontId="4" fillId="0" borderId="0" xfId="2" applyNumberFormat="1" applyAlignment="1">
      <alignment horizontal="center" vertical="center"/>
    </xf>
    <xf numFmtId="177" fontId="2" fillId="2" borderId="1" xfId="2" applyNumberFormat="1" applyFont="1" applyFill="1" applyBorder="1" applyAlignment="1">
      <alignment horizontal="center" vertical="center"/>
    </xf>
    <xf numFmtId="177" fontId="4" fillId="0" borderId="0" xfId="2" applyNumberFormat="1">
      <alignment vertical="center"/>
    </xf>
    <xf numFmtId="41" fontId="4" fillId="0" borderId="1" xfId="2" applyBorder="1">
      <alignment vertical="center"/>
    </xf>
    <xf numFmtId="0" fontId="1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/>
    </xf>
    <xf numFmtId="177" fontId="2" fillId="3" borderId="1" xfId="2" applyNumberFormat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center" vertical="center"/>
    </xf>
    <xf numFmtId="9" fontId="2" fillId="3" borderId="1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3">
    <cellStyle name="백분율" xfId="1" builtinId="5"/>
    <cellStyle name="쉼표 [0]" xfId="2" builtinId="6"/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F7DD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20-2cc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설정"/>
      <sheetName val="연간요약"/>
      <sheetName val="19.12월"/>
      <sheetName val="1월"/>
      <sheetName val="2월"/>
      <sheetName val="3월"/>
      <sheetName val="4월"/>
      <sheetName val="5월"/>
      <sheetName val="6월"/>
      <sheetName val="7월"/>
      <sheetName val="8월"/>
      <sheetName val="9월"/>
      <sheetName val="10월"/>
      <sheetName val="11월"/>
      <sheetName val="12월"/>
    </sheetNames>
    <sheetDataSet>
      <sheetData sheetId="0">
        <row r="7">
          <cell r="C7" t="str">
            <v>현금</v>
          </cell>
          <cell r="D7" t="str">
            <v>계좌</v>
          </cell>
          <cell r="E7" t="str">
            <v>체크카드</v>
          </cell>
          <cell r="F7" t="str">
            <v>신용카드</v>
          </cell>
        </row>
        <row r="8">
          <cell r="F8" t="str">
            <v>딥드림</v>
          </cell>
        </row>
        <row r="9">
          <cell r="F9" t="str">
            <v>복지카드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D434F-737A-4274-86E5-DFD1B4410FF9}">
  <dimension ref="B2:D6"/>
  <sheetViews>
    <sheetView workbookViewId="0"/>
  </sheetViews>
  <sheetFormatPr defaultRowHeight="17.399999999999999" x14ac:dyDescent="0.4"/>
  <cols>
    <col min="1" max="1" width="3.296875" customWidth="1"/>
    <col min="2" max="2" width="12.3984375" style="1" bestFit="1" customWidth="1"/>
    <col min="3" max="3" width="57.8984375" style="1" customWidth="1"/>
    <col min="4" max="4" width="33.59765625" style="1" customWidth="1"/>
  </cols>
  <sheetData>
    <row r="2" spans="2:4" ht="37.200000000000003" customHeight="1" x14ac:dyDescent="0.4">
      <c r="B2" s="27" t="s">
        <v>34</v>
      </c>
      <c r="C2" s="27" t="s">
        <v>38</v>
      </c>
      <c r="D2" s="27" t="s">
        <v>39</v>
      </c>
    </row>
    <row r="3" spans="2:4" ht="100.8" customHeight="1" x14ac:dyDescent="0.4">
      <c r="B3" s="27" t="s">
        <v>35</v>
      </c>
      <c r="C3" s="36" t="s">
        <v>48</v>
      </c>
      <c r="D3" s="36" t="s">
        <v>42</v>
      </c>
    </row>
    <row r="4" spans="2:4" ht="34.799999999999997" x14ac:dyDescent="0.4">
      <c r="B4" s="27" t="s">
        <v>37</v>
      </c>
      <c r="C4" s="37" t="s">
        <v>40</v>
      </c>
      <c r="D4" s="36" t="s">
        <v>43</v>
      </c>
    </row>
    <row r="5" spans="2:4" ht="110.4" customHeight="1" x14ac:dyDescent="0.4">
      <c r="B5" s="27" t="s">
        <v>36</v>
      </c>
      <c r="C5" s="36" t="s">
        <v>41</v>
      </c>
      <c r="D5" s="36" t="s">
        <v>44</v>
      </c>
    </row>
    <row r="6" spans="2:4" ht="33.6" customHeight="1" x14ac:dyDescent="0.4">
      <c r="B6" s="27" t="s">
        <v>45</v>
      </c>
      <c r="C6" s="37" t="s">
        <v>46</v>
      </c>
      <c r="D6" s="36" t="s">
        <v>47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EC12-B88A-4904-9FB9-9334A7DF9BCB}">
  <dimension ref="A1:Q30"/>
  <sheetViews>
    <sheetView tabSelected="1" zoomScale="85" zoomScaleNormal="85" zoomScaleSheetLayoutView="75" workbookViewId="0">
      <selection activeCell="R20" sqref="R20"/>
    </sheetView>
  </sheetViews>
  <sheetFormatPr defaultColWidth="9" defaultRowHeight="17.399999999999999" x14ac:dyDescent="0.4"/>
  <cols>
    <col min="1" max="1" width="3" customWidth="1"/>
    <col min="2" max="2" width="3.5" style="1" customWidth="1"/>
    <col min="3" max="4" width="9.19921875" style="1" bestFit="1" customWidth="1"/>
    <col min="5" max="5" width="34.19921875" style="1" bestFit="1" customWidth="1"/>
    <col min="6" max="6" width="4.8984375" style="1" bestFit="1" customWidth="1"/>
    <col min="7" max="7" width="9.8984375" style="1" bestFit="1" customWidth="1"/>
    <col min="8" max="8" width="11.69921875" style="22" bestFit="1" customWidth="1"/>
    <col min="9" max="9" width="22" style="1" bestFit="1" customWidth="1"/>
    <col min="10" max="10" width="20.19921875" style="1" bestFit="1" customWidth="1"/>
    <col min="11" max="11" width="10.796875" style="15" bestFit="1" customWidth="1"/>
    <col min="12" max="12" width="8.796875" style="20" bestFit="1" customWidth="1"/>
    <col min="13" max="13" width="12" bestFit="1" customWidth="1"/>
    <col min="14" max="14" width="3.5" customWidth="1"/>
    <col min="15" max="15" width="8.3984375" style="1" customWidth="1"/>
    <col min="16" max="16" width="12.19921875" style="1" customWidth="1"/>
    <col min="17" max="17" width="9" style="1"/>
    <col min="19" max="19" width="9" customWidth="1"/>
  </cols>
  <sheetData>
    <row r="1" spans="2:17" ht="27.6" customHeight="1" x14ac:dyDescent="0.4">
      <c r="B1" s="33" t="s">
        <v>26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2:17" ht="27.6" customHeight="1" x14ac:dyDescent="0.4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2:17" ht="24" customHeight="1" x14ac:dyDescent="0.4">
      <c r="L3" s="16" t="s">
        <v>9</v>
      </c>
      <c r="M3" s="17">
        <v>45467</v>
      </c>
      <c r="N3" s="1"/>
    </row>
    <row r="4" spans="2:17" ht="37.799999999999997" customHeight="1" x14ac:dyDescent="0.4">
      <c r="B4" s="34" t="s">
        <v>10</v>
      </c>
      <c r="C4" s="34"/>
      <c r="D4" s="34"/>
      <c r="E4" s="27" t="s">
        <v>1</v>
      </c>
      <c r="F4" s="27" t="s">
        <v>4</v>
      </c>
      <c r="G4" s="27" t="s">
        <v>0</v>
      </c>
      <c r="H4" s="28" t="s">
        <v>3</v>
      </c>
      <c r="I4" s="27" t="s">
        <v>20</v>
      </c>
      <c r="J4" s="27" t="s">
        <v>18</v>
      </c>
      <c r="K4" s="29" t="s">
        <v>8</v>
      </c>
      <c r="L4" s="30" t="s">
        <v>7</v>
      </c>
      <c r="M4" s="27" t="s">
        <v>2</v>
      </c>
      <c r="N4" s="19"/>
      <c r="O4" s="35" t="s">
        <v>33</v>
      </c>
      <c r="P4" s="35"/>
    </row>
    <row r="5" spans="2:17" s="18" customFormat="1" x14ac:dyDescent="0.4">
      <c r="B5" s="6"/>
      <c r="C5" s="6"/>
      <c r="D5" s="6"/>
      <c r="E5" s="6"/>
      <c r="F5" s="6"/>
      <c r="G5" s="10"/>
      <c r="H5" s="23"/>
      <c r="I5" s="10">
        <f>SUM(I6:I16)</f>
        <v>3718021.79</v>
      </c>
      <c r="J5" s="11">
        <f>SUM(J6:J16)</f>
        <v>4370265</v>
      </c>
      <c r="K5" s="7">
        <f>SUM(K6:K16)</f>
        <v>1</v>
      </c>
      <c r="L5" s="7">
        <f>SUM(L6:L16)</f>
        <v>1.0000000000000002</v>
      </c>
      <c r="M5" s="12">
        <f>((J5-I5)/I5)*100%</f>
        <v>0.17542748451724377</v>
      </c>
      <c r="N5" s="21"/>
      <c r="O5" s="31" t="s">
        <v>27</v>
      </c>
      <c r="P5" s="32">
        <v>0.3</v>
      </c>
      <c r="Q5" s="19"/>
    </row>
    <row r="6" spans="2:17" x14ac:dyDescent="0.4">
      <c r="B6" s="3">
        <v>1</v>
      </c>
      <c r="C6" s="3" t="s">
        <v>11</v>
      </c>
      <c r="D6" s="3" t="s">
        <v>12</v>
      </c>
      <c r="E6" s="3" t="s">
        <v>21</v>
      </c>
      <c r="F6" s="3">
        <v>1</v>
      </c>
      <c r="G6" s="4">
        <v>70255</v>
      </c>
      <c r="H6" s="25">
        <v>67085</v>
      </c>
      <c r="I6" s="13">
        <f t="shared" ref="I6:I16" si="0">G6*F6</f>
        <v>70255</v>
      </c>
      <c r="J6" s="5">
        <f t="shared" ref="J6:J16" si="1">F6*H6</f>
        <v>67085</v>
      </c>
      <c r="K6" s="8">
        <f t="shared" ref="K6:K16" si="2">J6/$J$5</f>
        <v>1.5350327726121871E-2</v>
      </c>
      <c r="L6" s="9">
        <v>0</v>
      </c>
      <c r="M6" s="14">
        <f t="shared" ref="M6:M16" si="3">((J6-I6)/I6)*100%</f>
        <v>-4.5121343676606647E-2</v>
      </c>
      <c r="O6" s="31" t="s">
        <v>28</v>
      </c>
      <c r="P6" s="32">
        <v>0.2</v>
      </c>
    </row>
    <row r="7" spans="2:17" x14ac:dyDescent="0.4">
      <c r="B7" s="3">
        <v>2</v>
      </c>
      <c r="C7" s="3" t="s">
        <v>11</v>
      </c>
      <c r="D7" s="3" t="s">
        <v>12</v>
      </c>
      <c r="E7" s="3" t="s">
        <v>17</v>
      </c>
      <c r="F7" s="3">
        <v>20</v>
      </c>
      <c r="G7" s="4">
        <v>17200</v>
      </c>
      <c r="H7" s="25">
        <v>20170</v>
      </c>
      <c r="I7" s="13">
        <f t="shared" si="0"/>
        <v>344000</v>
      </c>
      <c r="J7" s="5">
        <f t="shared" si="1"/>
        <v>403400</v>
      </c>
      <c r="K7" s="8">
        <f t="shared" si="2"/>
        <v>9.2305615334539209E-2</v>
      </c>
      <c r="L7" s="9">
        <v>0.05</v>
      </c>
      <c r="M7" s="14">
        <f t="shared" si="3"/>
        <v>0.17267441860465116</v>
      </c>
      <c r="O7" s="31" t="s">
        <v>29</v>
      </c>
      <c r="P7" s="32">
        <v>0.2</v>
      </c>
    </row>
    <row r="8" spans="2:17" x14ac:dyDescent="0.4">
      <c r="B8" s="3">
        <v>3</v>
      </c>
      <c r="C8" s="3" t="s">
        <v>11</v>
      </c>
      <c r="D8" s="3" t="s">
        <v>12</v>
      </c>
      <c r="E8" s="3" t="s">
        <v>15</v>
      </c>
      <c r="F8" s="3">
        <v>30</v>
      </c>
      <c r="G8" s="4">
        <v>10570</v>
      </c>
      <c r="H8" s="25">
        <v>9300</v>
      </c>
      <c r="I8" s="13">
        <f t="shared" si="0"/>
        <v>317100</v>
      </c>
      <c r="J8" s="5">
        <f t="shared" si="1"/>
        <v>279000</v>
      </c>
      <c r="K8" s="8">
        <f t="shared" si="2"/>
        <v>6.3840522256659496E-2</v>
      </c>
      <c r="L8" s="9">
        <v>0.05</v>
      </c>
      <c r="M8" s="14">
        <f t="shared" si="3"/>
        <v>-0.12015137180700095</v>
      </c>
      <c r="O8" s="31" t="s">
        <v>30</v>
      </c>
      <c r="P8" s="32">
        <v>0.1</v>
      </c>
    </row>
    <row r="9" spans="2:17" x14ac:dyDescent="0.4">
      <c r="B9" s="3">
        <v>4</v>
      </c>
      <c r="C9" s="3" t="s">
        <v>11</v>
      </c>
      <c r="D9" s="3" t="s">
        <v>12</v>
      </c>
      <c r="E9" s="3" t="s">
        <v>22</v>
      </c>
      <c r="F9" s="3">
        <v>8</v>
      </c>
      <c r="G9" s="4">
        <v>12090.63</v>
      </c>
      <c r="H9" s="25">
        <v>12160</v>
      </c>
      <c r="I9" s="13">
        <f t="shared" si="0"/>
        <v>96725.04</v>
      </c>
      <c r="J9" s="5">
        <f t="shared" si="1"/>
        <v>97280</v>
      </c>
      <c r="K9" s="8">
        <f t="shared" si="2"/>
        <v>2.2259519731640986E-2</v>
      </c>
      <c r="L9" s="9">
        <v>0</v>
      </c>
      <c r="M9" s="14">
        <f t="shared" si="3"/>
        <v>5.7375008581025807E-3</v>
      </c>
      <c r="O9" s="31" t="s">
        <v>31</v>
      </c>
      <c r="P9" s="32">
        <v>0.1</v>
      </c>
    </row>
    <row r="10" spans="2:17" x14ac:dyDescent="0.4">
      <c r="B10" s="3">
        <v>5</v>
      </c>
      <c r="C10" s="3" t="s">
        <v>11</v>
      </c>
      <c r="D10" s="3" t="s">
        <v>12</v>
      </c>
      <c r="E10" s="3" t="s">
        <v>23</v>
      </c>
      <c r="F10" s="3">
        <v>13</v>
      </c>
      <c r="G10" s="4">
        <v>7178.85</v>
      </c>
      <c r="H10" s="25">
        <v>5605</v>
      </c>
      <c r="I10" s="13">
        <f t="shared" si="0"/>
        <v>93325.05</v>
      </c>
      <c r="J10" s="5">
        <f t="shared" si="1"/>
        <v>72865</v>
      </c>
      <c r="K10" s="8">
        <f t="shared" si="2"/>
        <v>1.6672901986492811E-2</v>
      </c>
      <c r="L10" s="9">
        <v>0</v>
      </c>
      <c r="M10" s="14">
        <f t="shared" si="3"/>
        <v>-0.21923427847078575</v>
      </c>
      <c r="O10" s="31" t="s">
        <v>32</v>
      </c>
      <c r="P10" s="32">
        <v>0.1</v>
      </c>
    </row>
    <row r="11" spans="2:17" x14ac:dyDescent="0.4">
      <c r="B11" s="3">
        <v>6</v>
      </c>
      <c r="C11" s="3" t="s">
        <v>11</v>
      </c>
      <c r="D11" s="3" t="s">
        <v>12</v>
      </c>
      <c r="E11" s="3" t="s">
        <v>13</v>
      </c>
      <c r="F11" s="3">
        <v>70</v>
      </c>
      <c r="G11" s="4">
        <v>14335.71</v>
      </c>
      <c r="H11" s="25">
        <v>17265</v>
      </c>
      <c r="I11" s="13">
        <f t="shared" si="0"/>
        <v>1003499.7</v>
      </c>
      <c r="J11" s="5">
        <f t="shared" si="1"/>
        <v>1208550</v>
      </c>
      <c r="K11" s="8">
        <f t="shared" si="2"/>
        <v>0.27653929452790621</v>
      </c>
      <c r="L11" s="9">
        <v>0.3</v>
      </c>
      <c r="M11" s="14">
        <f t="shared" si="3"/>
        <v>0.20433518814205928</v>
      </c>
    </row>
    <row r="12" spans="2:17" x14ac:dyDescent="0.4">
      <c r="B12" s="3">
        <v>7</v>
      </c>
      <c r="C12" s="3" t="s">
        <v>11</v>
      </c>
      <c r="D12" s="3" t="s">
        <v>12</v>
      </c>
      <c r="E12" s="3" t="s">
        <v>14</v>
      </c>
      <c r="F12" s="3">
        <v>54</v>
      </c>
      <c r="G12" s="4">
        <v>14096</v>
      </c>
      <c r="H12" s="25">
        <v>18255</v>
      </c>
      <c r="I12" s="13">
        <f t="shared" si="0"/>
        <v>761184</v>
      </c>
      <c r="J12" s="5">
        <f>F12*H12</f>
        <v>985770</v>
      </c>
      <c r="K12" s="8">
        <f>J12/$J$5</f>
        <v>0.22556298073457787</v>
      </c>
      <c r="L12" s="9">
        <v>0.2</v>
      </c>
      <c r="M12" s="14">
        <f>((J12-I12)/I12)*100%</f>
        <v>0.29504824063564133</v>
      </c>
    </row>
    <row r="13" spans="2:17" x14ac:dyDescent="0.4">
      <c r="B13" s="3">
        <v>8</v>
      </c>
      <c r="C13" s="3" t="s">
        <v>11</v>
      </c>
      <c r="D13" s="3" t="s">
        <v>12</v>
      </c>
      <c r="E13" s="3" t="s">
        <v>24</v>
      </c>
      <c r="F13" s="3">
        <v>14</v>
      </c>
      <c r="G13" s="25">
        <v>18607</v>
      </c>
      <c r="H13" s="25">
        <v>25250</v>
      </c>
      <c r="I13" s="13">
        <f>G13*F13</f>
        <v>260498</v>
      </c>
      <c r="J13" s="5">
        <f>F13*H13</f>
        <v>353500</v>
      </c>
      <c r="K13" s="8">
        <f>J13/$J$5</f>
        <v>8.0887543432720893E-2</v>
      </c>
      <c r="L13" s="9">
        <v>0.1</v>
      </c>
      <c r="M13" s="14">
        <f>((J13-I13)/I13)*100%</f>
        <v>0.35701617670769065</v>
      </c>
    </row>
    <row r="14" spans="2:17" x14ac:dyDescent="0.4">
      <c r="B14" s="3">
        <v>9</v>
      </c>
      <c r="C14" s="3" t="s">
        <v>11</v>
      </c>
      <c r="D14" s="3" t="s">
        <v>12</v>
      </c>
      <c r="E14" s="3" t="s">
        <v>6</v>
      </c>
      <c r="F14" s="3">
        <v>6</v>
      </c>
      <c r="G14" s="25">
        <v>7870</v>
      </c>
      <c r="H14" s="25">
        <v>5765</v>
      </c>
      <c r="I14" s="13">
        <f>G14*F14</f>
        <v>47220</v>
      </c>
      <c r="J14" s="5">
        <f>F14*H14</f>
        <v>34590</v>
      </c>
      <c r="K14" s="8">
        <f>J14/$J$5</f>
        <v>7.9148518453686454E-3</v>
      </c>
      <c r="L14" s="9">
        <v>0</v>
      </c>
      <c r="M14" s="14">
        <f>((J14-I14)/I14)*100%</f>
        <v>-0.26747141041931383</v>
      </c>
    </row>
    <row r="15" spans="2:17" x14ac:dyDescent="0.4">
      <c r="B15" s="3">
        <v>10</v>
      </c>
      <c r="C15" s="3" t="s">
        <v>11</v>
      </c>
      <c r="D15" s="3" t="s">
        <v>12</v>
      </c>
      <c r="E15" s="3" t="s">
        <v>19</v>
      </c>
      <c r="F15" s="3">
        <v>35</v>
      </c>
      <c r="G15" s="4">
        <v>10959</v>
      </c>
      <c r="H15" s="25">
        <v>11525</v>
      </c>
      <c r="I15" s="13">
        <f t="shared" si="0"/>
        <v>383565</v>
      </c>
      <c r="J15" s="5">
        <f t="shared" si="1"/>
        <v>403375</v>
      </c>
      <c r="K15" s="8">
        <f t="shared" si="2"/>
        <v>9.2299894857634485E-2</v>
      </c>
      <c r="L15" s="9">
        <v>0.2</v>
      </c>
      <c r="M15" s="14">
        <f t="shared" si="3"/>
        <v>5.1647048088329227E-2</v>
      </c>
    </row>
    <row r="16" spans="2:17" x14ac:dyDescent="0.4">
      <c r="B16" s="3">
        <v>11</v>
      </c>
      <c r="C16" s="3" t="s">
        <v>11</v>
      </c>
      <c r="D16" s="3" t="s">
        <v>12</v>
      </c>
      <c r="E16" s="3" t="s">
        <v>16</v>
      </c>
      <c r="F16" s="3">
        <v>30</v>
      </c>
      <c r="G16" s="4">
        <v>11355</v>
      </c>
      <c r="H16" s="4">
        <v>15495</v>
      </c>
      <c r="I16" s="13">
        <f t="shared" si="0"/>
        <v>340650</v>
      </c>
      <c r="J16" s="5">
        <f t="shared" si="1"/>
        <v>464850</v>
      </c>
      <c r="K16" s="8">
        <f t="shared" si="2"/>
        <v>0.10636654756633751</v>
      </c>
      <c r="L16" s="9">
        <v>0.1</v>
      </c>
      <c r="M16" s="14">
        <f t="shared" si="3"/>
        <v>0.36459709379128136</v>
      </c>
    </row>
    <row r="17" spans="1:13" ht="42" customHeight="1" x14ac:dyDescent="0.4">
      <c r="B17" s="34" t="s">
        <v>5</v>
      </c>
      <c r="C17" s="34"/>
      <c r="D17" s="34"/>
      <c r="E17" s="27" t="s">
        <v>1</v>
      </c>
      <c r="F17" s="27" t="s">
        <v>4</v>
      </c>
      <c r="G17" s="27" t="s">
        <v>0</v>
      </c>
      <c r="H17" s="28" t="s">
        <v>3</v>
      </c>
      <c r="I17" s="27" t="s">
        <v>20</v>
      </c>
      <c r="J17" s="27" t="s">
        <v>18</v>
      </c>
      <c r="K17" s="29" t="s">
        <v>8</v>
      </c>
      <c r="L17" s="30" t="s">
        <v>7</v>
      </c>
      <c r="M17" s="27" t="s">
        <v>2</v>
      </c>
    </row>
    <row r="18" spans="1:13" x14ac:dyDescent="0.4">
      <c r="A18" s="18"/>
      <c r="B18" s="6"/>
      <c r="C18" s="6"/>
      <c r="D18" s="6"/>
      <c r="E18" s="6"/>
      <c r="F18" s="6"/>
      <c r="G18" s="10"/>
      <c r="H18" s="23"/>
      <c r="I18" s="10">
        <f>SUM(I19:I28)</f>
        <v>6273836</v>
      </c>
      <c r="J18" s="11">
        <f>SUM(J19:J28)</f>
        <v>7787650</v>
      </c>
      <c r="K18" s="7">
        <f>SUM(K19:K28)</f>
        <v>1</v>
      </c>
      <c r="L18" s="7">
        <f>SUM(L19:L28)</f>
        <v>1</v>
      </c>
      <c r="M18" s="12">
        <f>((J18-I18)/I18)*100%</f>
        <v>0.24129001778178455</v>
      </c>
    </row>
    <row r="19" spans="1:13" x14ac:dyDescent="0.4">
      <c r="B19" s="3">
        <v>1</v>
      </c>
      <c r="C19" s="3" t="s">
        <v>11</v>
      </c>
      <c r="D19" s="3" t="s">
        <v>12</v>
      </c>
      <c r="E19" s="3" t="s">
        <v>24</v>
      </c>
      <c r="F19" s="3">
        <v>176</v>
      </c>
      <c r="G19" s="4">
        <v>19600</v>
      </c>
      <c r="H19" s="25">
        <v>25250</v>
      </c>
      <c r="I19" s="13">
        <f t="shared" ref="I19:I20" si="4">G19*F19</f>
        <v>3449600</v>
      </c>
      <c r="J19" s="5">
        <f t="shared" ref="J19:J20" si="5">F19*H19</f>
        <v>4444000</v>
      </c>
      <c r="K19" s="8">
        <f t="shared" ref="K19:K20" si="6">J19/$J$18</f>
        <v>0.57064711434129678</v>
      </c>
      <c r="L19" s="9">
        <v>0.5</v>
      </c>
      <c r="M19" s="14">
        <f t="shared" ref="M19:M20" si="7">((J19-I19)/I19)*100%</f>
        <v>0.28826530612244899</v>
      </c>
    </row>
    <row r="20" spans="1:13" x14ac:dyDescent="0.4">
      <c r="B20" s="3">
        <v>2</v>
      </c>
      <c r="C20" s="3" t="s">
        <v>11</v>
      </c>
      <c r="D20" s="3" t="s">
        <v>12</v>
      </c>
      <c r="E20" s="3" t="s">
        <v>25</v>
      </c>
      <c r="F20" s="3">
        <v>102</v>
      </c>
      <c r="G20" s="4">
        <v>12450</v>
      </c>
      <c r="H20" s="25">
        <v>13640</v>
      </c>
      <c r="I20" s="13">
        <f t="shared" si="4"/>
        <v>1269900</v>
      </c>
      <c r="J20" s="5">
        <f t="shared" si="5"/>
        <v>1391280</v>
      </c>
      <c r="K20" s="8">
        <f t="shared" si="6"/>
        <v>0.17865209658882975</v>
      </c>
      <c r="L20" s="9">
        <v>0.2</v>
      </c>
      <c r="M20" s="14">
        <f t="shared" si="7"/>
        <v>9.558232931726908E-2</v>
      </c>
    </row>
    <row r="21" spans="1:13" x14ac:dyDescent="0.4">
      <c r="B21" s="3">
        <v>3</v>
      </c>
      <c r="C21" s="3" t="s">
        <v>11</v>
      </c>
      <c r="D21" s="3" t="s">
        <v>12</v>
      </c>
      <c r="E21" s="3" t="s">
        <v>16</v>
      </c>
      <c r="F21" s="3">
        <v>126</v>
      </c>
      <c r="G21" s="4">
        <v>12336</v>
      </c>
      <c r="H21" s="25">
        <v>15495</v>
      </c>
      <c r="I21" s="13">
        <f>G21*F21</f>
        <v>1554336</v>
      </c>
      <c r="J21" s="5">
        <f>F21*H21</f>
        <v>1952370</v>
      </c>
      <c r="K21" s="8">
        <f>J21/$J$18</f>
        <v>0.25070078906987348</v>
      </c>
      <c r="L21" s="9">
        <v>0.3</v>
      </c>
      <c r="M21" s="14">
        <f>((J21-I21)/I21)*100%</f>
        <v>0.25607976653696496</v>
      </c>
    </row>
    <row r="22" spans="1:13" x14ac:dyDescent="0.4">
      <c r="E22"/>
      <c r="F22"/>
      <c r="G22"/>
      <c r="H22" s="24"/>
      <c r="I22" s="2"/>
      <c r="J22" s="2"/>
      <c r="K22" s="2"/>
      <c r="L22"/>
    </row>
    <row r="23" spans="1:13" x14ac:dyDescent="0.4">
      <c r="E23"/>
      <c r="F23"/>
      <c r="G23"/>
      <c r="H23" s="24"/>
      <c r="I23" s="2"/>
      <c r="J23" s="2"/>
      <c r="K23" s="2"/>
      <c r="L23"/>
    </row>
    <row r="24" spans="1:13" x14ac:dyDescent="0.4">
      <c r="E24" s="26"/>
      <c r="F24"/>
      <c r="G24"/>
      <c r="H24" s="24"/>
      <c r="I24" s="2"/>
      <c r="J24" s="2"/>
      <c r="K24" s="2"/>
      <c r="L24"/>
    </row>
    <row r="25" spans="1:13" x14ac:dyDescent="0.4">
      <c r="E25" s="26"/>
      <c r="F25"/>
      <c r="G25"/>
      <c r="H25" s="24"/>
      <c r="I25" s="2"/>
      <c r="J25" s="2"/>
      <c r="K25" s="2"/>
      <c r="L25"/>
    </row>
    <row r="26" spans="1:13" x14ac:dyDescent="0.4">
      <c r="E26" s="26"/>
      <c r="F26"/>
      <c r="G26"/>
      <c r="H26" s="24"/>
      <c r="I26" s="2"/>
      <c r="J26" s="2"/>
      <c r="K26" s="2"/>
      <c r="L26"/>
    </row>
    <row r="27" spans="1:13" x14ac:dyDescent="0.4">
      <c r="E27"/>
      <c r="F27"/>
      <c r="G27"/>
      <c r="H27" s="24"/>
      <c r="I27" s="2"/>
      <c r="J27" s="2"/>
      <c r="K27" s="2"/>
      <c r="L27"/>
    </row>
    <row r="28" spans="1:13" x14ac:dyDescent="0.4">
      <c r="E28"/>
      <c r="F28"/>
      <c r="G28"/>
      <c r="H28" s="24"/>
      <c r="I28" s="2"/>
      <c r="J28" s="2"/>
      <c r="K28" s="2"/>
      <c r="L28"/>
    </row>
    <row r="29" spans="1:13" x14ac:dyDescent="0.4">
      <c r="E29"/>
      <c r="F29"/>
      <c r="G29"/>
      <c r="H29" s="24"/>
      <c r="I29" s="2"/>
      <c r="J29" s="2"/>
      <c r="K29" s="2"/>
      <c r="L29"/>
    </row>
    <row r="30" spans="1:13" x14ac:dyDescent="0.4">
      <c r="E30"/>
      <c r="F30"/>
      <c r="G30"/>
      <c r="H30" s="24"/>
      <c r="I30" s="2"/>
      <c r="J30" s="2"/>
      <c r="K30" s="2"/>
      <c r="L30"/>
    </row>
  </sheetData>
  <mergeCells count="4">
    <mergeCell ref="B1:M2"/>
    <mergeCell ref="B4:D4"/>
    <mergeCell ref="B17:D17"/>
    <mergeCell ref="O4:P4"/>
  </mergeCells>
  <phoneticPr fontId="5" type="noConversion"/>
  <pageMargins left="0.69986110925674438" right="0.69986110925674438" top="0.75" bottom="0.75" header="0.30000001192092896" footer="0.30000001192092896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75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비교</vt:lpstr>
      <vt:lpstr>포트폴리오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리니</dc:creator>
  <cp:lastModifiedBy>seolin kim</cp:lastModifiedBy>
  <cp:revision>12</cp:revision>
  <cp:lastPrinted>2022-10-28T08:22:53Z</cp:lastPrinted>
  <dcterms:created xsi:type="dcterms:W3CDTF">2022-10-15T12:30:06Z</dcterms:created>
  <dcterms:modified xsi:type="dcterms:W3CDTF">2024-06-24T12:56:42Z</dcterms:modified>
  <cp:version>1100.0100.01</cp:version>
</cp:coreProperties>
</file>