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28800" windowHeight="14130" activeTab="0"/>
  </bookViews>
  <sheets>
    <sheet name="1차사업계획변경" sheetId="1" r:id="rId1"/>
    <sheet name="21년 예산총칙" sheetId="2" r:id="rId2"/>
    <sheet name="예산서 1차추경 총괄표" sheetId="3" r:id="rId3"/>
    <sheet name="1차추경 총괄(안)" sheetId="4" r:id="rId4"/>
    <sheet name="세입-1차추" sheetId="5" r:id="rId5"/>
    <sheet name="세출-1차추" sheetId="6" r:id="rId6"/>
    <sheet name="Sheet1" sheetId="7" r:id="rId7"/>
  </sheets>
  <definedNames>
    <definedName name="_xlnm.Print_Area" localSheetId="3">'1차추경 총괄(안)'!$A$1:$P$40</definedName>
    <definedName name="_xlnm.Print_Area" localSheetId="4">'세입-1차추'!$A$1:$R$33</definedName>
    <definedName name="_xlnm.Print_Area" localSheetId="5">'세출-1차추'!$A$1:$R$111</definedName>
    <definedName name="_xlnm.Print_Area" localSheetId="2">'예산서 1차추경 총괄표'!$A$1:$J$12</definedName>
    <definedName name="_xlnm.Print_Titles" localSheetId="3">'1차추경 총괄(안)'!$5:$6</definedName>
    <definedName name="_xlnm.Print_Titles" localSheetId="4">'세입-1차추'!$3:$4</definedName>
    <definedName name="_xlnm.Print_Titles" localSheetId="5">'세출-1차추'!$2:$4</definedName>
  </definedNames>
  <calcPr fullCalcOnLoad="1"/>
</workbook>
</file>

<file path=xl/sharedStrings.xml><?xml version="1.0" encoding="utf-8"?>
<sst xmlns="http://schemas.openxmlformats.org/spreadsheetml/2006/main" count="799" uniqueCount="362">
  <si>
    <t>사업수입</t>
  </si>
  <si>
    <t>계</t>
  </si>
  <si>
    <t>보조금</t>
  </si>
  <si>
    <t>-</t>
  </si>
  <si>
    <t>잡수입</t>
  </si>
  <si>
    <t>○</t>
  </si>
  <si>
    <t>이월금</t>
  </si>
  <si>
    <t>전년도이월금</t>
  </si>
  <si>
    <t xml:space="preserve"> - </t>
  </si>
  <si>
    <t>소  계</t>
  </si>
  <si>
    <t>(단위:천원)</t>
  </si>
  <si>
    <t>소   계</t>
  </si>
  <si>
    <t>총   계</t>
  </si>
  <si>
    <t>운영비</t>
  </si>
  <si>
    <t>=</t>
  </si>
  <si>
    <t>관</t>
  </si>
  <si>
    <t>항</t>
  </si>
  <si>
    <t>목</t>
  </si>
  <si>
    <t>액수</t>
  </si>
  <si>
    <t>%</t>
  </si>
  <si>
    <t>인건비</t>
  </si>
  <si>
    <t>자부담</t>
  </si>
  <si>
    <t>사업수입</t>
  </si>
  <si>
    <t>세       입</t>
  </si>
  <si>
    <t>세       출</t>
  </si>
  <si>
    <t>항목</t>
  </si>
  <si>
    <t>총계</t>
  </si>
  <si>
    <t>사업비</t>
  </si>
  <si>
    <t>직책보조비</t>
  </si>
  <si>
    <t>여비</t>
  </si>
  <si>
    <t>제수당</t>
  </si>
  <si>
    <t>기타후생경비</t>
  </si>
  <si>
    <t>3. 세 출</t>
  </si>
  <si>
    <t>후원금</t>
  </si>
  <si>
    <t>차량비</t>
  </si>
  <si>
    <t>재산조성비</t>
  </si>
  <si>
    <t>시설비</t>
  </si>
  <si>
    <t>자산취득비</t>
  </si>
  <si>
    <t>시설장비유지비</t>
  </si>
  <si>
    <t>시.도보조금</t>
  </si>
  <si>
    <t>지정후원금</t>
  </si>
  <si>
    <t>비지정후원금</t>
  </si>
  <si>
    <t>전입금</t>
  </si>
  <si>
    <t>법인전입금</t>
  </si>
  <si>
    <t>세             입</t>
  </si>
  <si>
    <t>세             출</t>
  </si>
  <si>
    <t>사무비</t>
  </si>
  <si>
    <t>인건비</t>
  </si>
  <si>
    <t>급여</t>
  </si>
  <si>
    <t>퇴직금 및 퇴직적립금</t>
  </si>
  <si>
    <t>사회보험부담</t>
  </si>
  <si>
    <t>업무추진비</t>
  </si>
  <si>
    <t>기관운영비</t>
  </si>
  <si>
    <t>회의비</t>
  </si>
  <si>
    <t>수용비 및 수수료</t>
  </si>
  <si>
    <t>공공요금</t>
  </si>
  <si>
    <t>제세공과금</t>
  </si>
  <si>
    <t>증감 (B) - (A)</t>
  </si>
  <si>
    <t xml:space="preserve"> 재산조성비</t>
  </si>
  <si>
    <t>총    계</t>
  </si>
  <si>
    <t>보조금</t>
  </si>
  <si>
    <t>전입금</t>
  </si>
  <si>
    <t>잡수입</t>
  </si>
  <si>
    <t>이월금</t>
  </si>
  <si>
    <t>1. 세입, 세출 총괄표</t>
  </si>
  <si>
    <t>증감 (B) - (A)</t>
  </si>
  <si>
    <t>소계</t>
  </si>
  <si>
    <t>전년도이월금(후원금)</t>
  </si>
  <si>
    <t>증감 (B) - (A)</t>
  </si>
  <si>
    <t>계</t>
  </si>
  <si>
    <t>보조금</t>
  </si>
  <si>
    <t>자부담</t>
  </si>
  <si>
    <t>후원금</t>
  </si>
  <si>
    <t>총   계</t>
  </si>
  <si>
    <t>○</t>
  </si>
  <si>
    <t>총세출</t>
  </si>
  <si>
    <t>사무비</t>
  </si>
  <si>
    <t>소   계</t>
  </si>
  <si>
    <t>인건비</t>
  </si>
  <si>
    <t>계</t>
  </si>
  <si>
    <t>급여</t>
  </si>
  <si>
    <t>퇴직금및퇴직적립금</t>
  </si>
  <si>
    <t>사회보험부담</t>
  </si>
  <si>
    <t>기타후생경비</t>
  </si>
  <si>
    <t>업무추진비</t>
  </si>
  <si>
    <t>계</t>
  </si>
  <si>
    <t>기관운영비</t>
  </si>
  <si>
    <t>직책보조비</t>
  </si>
  <si>
    <t>회의비</t>
  </si>
  <si>
    <t>운영비</t>
  </si>
  <si>
    <t>계</t>
  </si>
  <si>
    <t>수용비 및 수수료</t>
  </si>
  <si>
    <t>공공요금</t>
  </si>
  <si>
    <t xml:space="preserve"> 계</t>
  </si>
  <si>
    <t>소   계</t>
  </si>
  <si>
    <t>소  계</t>
  </si>
  <si>
    <t>후원금</t>
  </si>
  <si>
    <t>비고</t>
  </si>
  <si>
    <t xml:space="preserve">                   예  산  총  칙</t>
  </si>
  <si>
    <t>회 계 별</t>
  </si>
  <si>
    <t>세입,세출예산총액</t>
  </si>
  <si>
    <t>일반회계</t>
  </si>
  <si>
    <t>제2조   세입,세출 예산의 명세는 별첨 "세입, 세출 예산"과 같다.</t>
  </si>
  <si>
    <t>예비비 및 기타</t>
  </si>
  <si>
    <t>예비비 및 기타</t>
  </si>
  <si>
    <t>○</t>
  </si>
  <si>
    <t>급여</t>
  </si>
  <si>
    <t>-</t>
  </si>
  <si>
    <t>=</t>
  </si>
  <si>
    <t xml:space="preserve"> - </t>
  </si>
  <si>
    <t>가족수당</t>
  </si>
  <si>
    <t>건강보험료</t>
  </si>
  <si>
    <t>장기요양보험료</t>
  </si>
  <si>
    <t>국민연금</t>
  </si>
  <si>
    <t>산재보험</t>
  </si>
  <si>
    <t>고용보험료</t>
  </si>
  <si>
    <t>연가보상비</t>
  </si>
  <si>
    <t>기관운영비</t>
  </si>
  <si>
    <t>직책보조비</t>
  </si>
  <si>
    <t>회의비</t>
  </si>
  <si>
    <t>시설장비 관리유지비</t>
  </si>
  <si>
    <t>예비비 및 기타</t>
  </si>
  <si>
    <t>목</t>
  </si>
  <si>
    <t>회비수입</t>
  </si>
  <si>
    <t>이용료</t>
  </si>
  <si>
    <t>○</t>
  </si>
  <si>
    <t>이용료</t>
  </si>
  <si>
    <t>총세입</t>
  </si>
  <si>
    <t>일상생활훈련</t>
  </si>
  <si>
    <t>지정후원금</t>
  </si>
  <si>
    <t>○</t>
  </si>
  <si>
    <t xml:space="preserve"> - </t>
  </si>
  <si>
    <t>=</t>
  </si>
  <si>
    <t>이용회비수입</t>
  </si>
  <si>
    <t>제세공과금</t>
  </si>
  <si>
    <t>자산취득비</t>
  </si>
  <si>
    <t>이용료</t>
  </si>
  <si>
    <t>-</t>
  </si>
  <si>
    <t>=</t>
  </si>
  <si>
    <t>기타예금이자수입</t>
  </si>
  <si>
    <t>기타잡수입</t>
  </si>
  <si>
    <t>기타예금이자수입</t>
  </si>
  <si>
    <t>기타잡수입</t>
  </si>
  <si>
    <t>보담장애인주간보호센터</t>
  </si>
  <si>
    <t>-</t>
  </si>
  <si>
    <t>전년도이월금(후원금)</t>
  </si>
  <si>
    <t>기타잡수입</t>
  </si>
  <si>
    <t>=</t>
  </si>
  <si>
    <t>법인전입금</t>
  </si>
  <si>
    <t>예비비</t>
  </si>
  <si>
    <t>사무용품비</t>
  </si>
  <si>
    <t>집기구입비</t>
  </si>
  <si>
    <t>도서구입비</t>
  </si>
  <si>
    <t>수수료</t>
  </si>
  <si>
    <t>우편료</t>
  </si>
  <si>
    <t>협회비</t>
  </si>
  <si>
    <t>대구주간보호센터협회비</t>
  </si>
  <si>
    <t>보험료</t>
  </si>
  <si>
    <t>자동차세 등</t>
  </si>
  <si>
    <t>기타제세공과금</t>
  </si>
  <si>
    <t>차량유류대</t>
  </si>
  <si>
    <t>기타운영비</t>
  </si>
  <si>
    <t>장비구입비</t>
  </si>
  <si>
    <t>심리재활사업</t>
  </si>
  <si>
    <t>재활활동프로그램</t>
  </si>
  <si>
    <t>심리정서프로그램</t>
  </si>
  <si>
    <t>서비스지원및관리</t>
  </si>
  <si>
    <t>서비스지원및관리사업</t>
  </si>
  <si>
    <t>일반회원</t>
  </si>
  <si>
    <t>저소득회원</t>
  </si>
  <si>
    <r>
      <rPr>
        <sz val="6"/>
        <rFont val="HY신명조"/>
        <family val="1"/>
      </rPr>
      <t>지방비보조금(인건비</t>
    </r>
    <r>
      <rPr>
        <sz val="9"/>
        <rFont val="HY신명조"/>
        <family val="1"/>
      </rPr>
      <t>)</t>
    </r>
  </si>
  <si>
    <t>지방비보조금(운영비)</t>
  </si>
  <si>
    <t>사업후원금</t>
  </si>
  <si>
    <t>지역사회후원금</t>
  </si>
  <si>
    <t>불용품매각대</t>
  </si>
  <si>
    <t>불용품매각대</t>
  </si>
  <si>
    <t>%</t>
  </si>
  <si>
    <t xml:space="preserve">   </t>
  </si>
  <si>
    <t>기타운영비</t>
  </si>
  <si>
    <t>전화및통신사용료</t>
  </si>
  <si>
    <t>-</t>
  </si>
  <si>
    <t>공공요금</t>
  </si>
  <si>
    <t>수용비및 수수료</t>
  </si>
  <si>
    <t>-</t>
  </si>
  <si>
    <t>-</t>
  </si>
  <si>
    <t>○</t>
  </si>
  <si>
    <t>심리재활사업</t>
  </si>
  <si>
    <t>서비스지원및 관리사업</t>
  </si>
  <si>
    <t>운용/자산관리수수료</t>
  </si>
  <si>
    <t>○</t>
  </si>
  <si>
    <t>=</t>
  </si>
  <si>
    <t>렌탈관리비</t>
  </si>
  <si>
    <t>기타수용비</t>
  </si>
  <si>
    <t>가스요금</t>
  </si>
  <si>
    <t>전기요금</t>
  </si>
  <si>
    <t>화재/책임보험</t>
  </si>
  <si>
    <t>자동차보험료</t>
  </si>
  <si>
    <t>차량유지관리비</t>
  </si>
  <si>
    <t>직원교육/연수비</t>
  </si>
  <si>
    <t>일상생활지원사업</t>
  </si>
  <si>
    <t>중식및간식비</t>
  </si>
  <si>
    <t>일상생활훈련</t>
  </si>
  <si>
    <t>재활활동프로그램</t>
  </si>
  <si>
    <t>교재교구구입</t>
  </si>
  <si>
    <t>심리정서프로그램</t>
  </si>
  <si>
    <t>생일파티</t>
  </si>
  <si>
    <t>행사진행</t>
  </si>
  <si>
    <t>-</t>
  </si>
  <si>
    <t>창작교실</t>
  </si>
  <si>
    <t>사회적응프로그램</t>
  </si>
  <si>
    <t>캠프</t>
  </si>
  <si>
    <t>야외체험활동</t>
  </si>
  <si>
    <t>기타사회적응프로그램</t>
  </si>
  <si>
    <t>이용자교육</t>
  </si>
  <si>
    <t>보호자간담회 진행비</t>
  </si>
  <si>
    <t>이용자간담회 진행비</t>
  </si>
  <si>
    <t>보호자교육 진행비</t>
  </si>
  <si>
    <t>반환금</t>
  </si>
  <si>
    <t>효도휴가비</t>
  </si>
  <si>
    <t>=</t>
  </si>
  <si>
    <t>-</t>
  </si>
  <si>
    <t>여비(시외)</t>
  </si>
  <si>
    <t>여비(시내)</t>
  </si>
  <si>
    <t>-</t>
  </si>
  <si>
    <t>=</t>
  </si>
  <si>
    <t>-</t>
  </si>
  <si>
    <t>=</t>
  </si>
  <si>
    <t>-</t>
  </si>
  <si>
    <t>=</t>
  </si>
  <si>
    <t>기타공공요금</t>
  </si>
  <si>
    <t>일상생활지원비</t>
  </si>
  <si>
    <t>2. 세 입</t>
  </si>
  <si>
    <t xml:space="preserve">                               예  산  산  출  내  역                      (단위 : 원)</t>
  </si>
  <si>
    <t xml:space="preserve">                                    예  산  산  출  내  역                           (단위 : 원)</t>
  </si>
  <si>
    <t>반환금</t>
  </si>
  <si>
    <t>예비비</t>
  </si>
  <si>
    <t>시간외수당</t>
  </si>
  <si>
    <t>특별포상경비</t>
  </si>
  <si>
    <t>운영위원회의</t>
  </si>
  <si>
    <t>목공예교실</t>
  </si>
  <si>
    <t>미술교실</t>
  </si>
  <si>
    <t>운동교실</t>
  </si>
  <si>
    <t>서비스질적향상</t>
  </si>
  <si>
    <t>반환금</t>
  </si>
  <si>
    <t>(단위:천원)</t>
  </si>
  <si>
    <t>사업분류</t>
  </si>
  <si>
    <t>사업분야</t>
  </si>
  <si>
    <t>세   부   사   업   명</t>
  </si>
  <si>
    <t>증감(B) - (A)</t>
  </si>
  <si>
    <t>비고</t>
  </si>
  <si>
    <t>목표(명,건,회)</t>
  </si>
  <si>
    <t>예 산</t>
  </si>
  <si>
    <t>목표(명,건,회)</t>
  </si>
  <si>
    <t>예산</t>
  </si>
  <si>
    <t>목표(명,건)</t>
  </si>
  <si>
    <t>사업량</t>
  </si>
  <si>
    <t>%</t>
  </si>
  <si>
    <t>액수</t>
  </si>
  <si>
    <t>일상생활</t>
  </si>
  <si>
    <t>등하원지원서비스</t>
  </si>
  <si>
    <t>1. 통근차량운행</t>
  </si>
  <si>
    <t>건</t>
  </si>
  <si>
    <t>지원사업</t>
  </si>
  <si>
    <t>2. 개별 버스 승∙하차 훈련</t>
  </si>
  <si>
    <t>일상생활훈련</t>
  </si>
  <si>
    <t>1. 식생활훈련,의생활훈련 등</t>
  </si>
  <si>
    <t>2. 일상체험훈련</t>
  </si>
  <si>
    <t>심리재활사업</t>
  </si>
  <si>
    <t>상담서비스</t>
  </si>
  <si>
    <t>1. 입소상담</t>
  </si>
  <si>
    <t>연중</t>
  </si>
  <si>
    <t>2. 이용자상담</t>
  </si>
  <si>
    <t>3. 부모상담</t>
  </si>
  <si>
    <t>재활활동</t>
  </si>
  <si>
    <t>1. 재활활동프로그램</t>
  </si>
  <si>
    <t>4. 사물놀이</t>
  </si>
  <si>
    <t>5. 운동교실</t>
  </si>
  <si>
    <t>심리정서프로그램</t>
  </si>
  <si>
    <t>1. 심리정서프로그램</t>
  </si>
  <si>
    <t>2. 생일파티</t>
  </si>
  <si>
    <t>3. 프로그램행사진행</t>
  </si>
  <si>
    <t>4. 창작교실</t>
  </si>
  <si>
    <t>사회적응프로그램</t>
  </si>
  <si>
    <r>
      <t xml:space="preserve">1. </t>
    </r>
    <r>
      <rPr>
        <sz val="10"/>
        <color indexed="8"/>
        <rFont val="바탕체"/>
        <family val="1"/>
      </rPr>
      <t>캠프</t>
    </r>
  </si>
  <si>
    <t>2. 야외체험활동</t>
  </si>
  <si>
    <t>3. 기타사회적응프로그램</t>
  </si>
  <si>
    <t>자원개발및관리</t>
  </si>
  <si>
    <t xml:space="preserve">1. 자원봉사자 개발 및 관리 </t>
  </si>
  <si>
    <t xml:space="preserve"> 가. 자원봉사자 활동</t>
  </si>
  <si>
    <t>명</t>
  </si>
  <si>
    <t xml:space="preserve"> 나. 자원봉사자 교육 및 관리</t>
  </si>
  <si>
    <t xml:space="preserve"> 다. 자원봉사자 간담회</t>
  </si>
  <si>
    <t>2. 후원자 개발 및 관리</t>
  </si>
  <si>
    <t>3. 홍보사업</t>
  </si>
  <si>
    <t xml:space="preserve"> 가. 홈페이지 관리</t>
  </si>
  <si>
    <t xml:space="preserve"> 나. 각종소식지 제작 및 발송</t>
  </si>
  <si>
    <t>지역사회네트워크</t>
  </si>
  <si>
    <t>1. 지역사회네트워크</t>
  </si>
  <si>
    <t xml:space="preserve"> 가. 운영위원회 회의</t>
  </si>
  <si>
    <t xml:space="preserve"> 나. 지역사회네트워크</t>
  </si>
  <si>
    <t>교육지원사업</t>
  </si>
  <si>
    <t>직원역량강화</t>
  </si>
  <si>
    <t>1. 직원교육 및 연수</t>
  </si>
  <si>
    <t>2. 사업평가</t>
  </si>
  <si>
    <t>서비스지원</t>
  </si>
  <si>
    <t>서비스지원및관리</t>
  </si>
  <si>
    <t>1. 사례관리</t>
  </si>
  <si>
    <t>및 관리사업</t>
  </si>
  <si>
    <t>2. 이용자교육</t>
  </si>
  <si>
    <t>3. 서비스관리</t>
  </si>
  <si>
    <t xml:space="preserve"> 가. 보호자간담회</t>
  </si>
  <si>
    <t xml:space="preserve"> 나. 보호자교육</t>
  </si>
  <si>
    <t xml:space="preserve"> 다. 이용자간담회</t>
  </si>
  <si>
    <t>외부지원사업</t>
  </si>
  <si>
    <t>2. 목공예교실</t>
  </si>
  <si>
    <t>3. 미술교실</t>
  </si>
  <si>
    <t>1.대구장애인체육회</t>
  </si>
  <si>
    <t>건</t>
  </si>
  <si>
    <t>지역사회연계사업</t>
  </si>
  <si>
    <t>외부지원사업</t>
  </si>
  <si>
    <t>○</t>
  </si>
  <si>
    <t>○</t>
  </si>
  <si>
    <t>퇴직금 및 퇴직적립금</t>
  </si>
  <si>
    <t>외부지원사업</t>
  </si>
  <si>
    <t xml:space="preserve"> 가. 요리교실</t>
  </si>
  <si>
    <t xml:space="preserve"> 나. 너나들이</t>
  </si>
  <si>
    <t>대구장애인체육회</t>
  </si>
  <si>
    <t>체험형여가교육프로그램</t>
  </si>
  <si>
    <t>요리교실</t>
  </si>
  <si>
    <t>너나들이</t>
  </si>
  <si>
    <t>업무추진비</t>
  </si>
  <si>
    <t>운영비</t>
  </si>
  <si>
    <t>시설비</t>
  </si>
  <si>
    <t>사업비</t>
  </si>
  <si>
    <t>(단위:천원)</t>
  </si>
  <si>
    <t>2021년도 보담장애인주간보호센터 1차 세부사업 변경 계획(안)</t>
  </si>
  <si>
    <t>2021년 당초계획(A)</t>
  </si>
  <si>
    <t>2021년 1차 추경계획(B)</t>
  </si>
  <si>
    <t xml:space="preserve"> 가. 잽!잽! 원투 복싱교실</t>
  </si>
  <si>
    <t>제 1조 보담장애인주간보호센터의 2021년도 1차 추경 세입, 세출  예산총액은 다음과 같다.</t>
  </si>
  <si>
    <t>2021년도 보담장애인주간보호센터 1차 추가경정예산 총괄(안)</t>
  </si>
  <si>
    <t>2021년 기정예산(A)</t>
  </si>
  <si>
    <t>2021년 1차 
추경예산(B)</t>
  </si>
  <si>
    <t>2021년 1차       추경예산(B)</t>
  </si>
  <si>
    <t>2021년도 보담장애인주간보호센터 1차 추가경정예산(안)</t>
  </si>
  <si>
    <t>2021년1차        추경예산 (B)</t>
  </si>
  <si>
    <t>2021년1차 
추경예산(B)</t>
  </si>
  <si>
    <t>2021년 1차  추경예산(B)</t>
  </si>
  <si>
    <t>1차 추경(B) - 기정예산(A)</t>
  </si>
  <si>
    <r>
      <rPr>
        <sz val="8"/>
        <rFont val="HY신명조"/>
        <family val="1"/>
      </rPr>
      <t>사회재활교사(5호봉</t>
    </r>
    <r>
      <rPr>
        <sz val="9"/>
        <rFont val="HY신명조"/>
        <family val="1"/>
      </rPr>
      <t>)</t>
    </r>
  </si>
  <si>
    <t>사회재활교사(6호봉)</t>
  </si>
  <si>
    <t>사회재활교사(5호봉)</t>
  </si>
  <si>
    <t>사회재활교사(6호봉)</t>
  </si>
  <si>
    <t>센터장(18호봉)</t>
  </si>
  <si>
    <t>센터장(19호봉)</t>
  </si>
  <si>
    <t>-</t>
  </si>
  <si>
    <t>상/하반기 평가회의비</t>
  </si>
  <si>
    <t>잽!잽!원투 복싱교실 진행비</t>
  </si>
  <si>
    <t>제3조   일반회계 예비비는 41,000원으로 한다.</t>
  </si>
  <si>
    <t>2. 체험형 여가교육 프로그램</t>
  </si>
  <si>
    <t xml:space="preserve"> 나. 장애인생활체육지도자배치</t>
  </si>
  <si>
    <t>건</t>
  </si>
</sst>
</file>

<file path=xl/styles.xml><?xml version="1.0" encoding="utf-8"?>
<styleSheet xmlns="http://schemas.openxmlformats.org/spreadsheetml/2006/main">
  <numFmts count="3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00_ "/>
    <numFmt numFmtId="180" formatCode="0_);[Red]\(0\)"/>
    <numFmt numFmtId="181" formatCode="#,##0;[Red]#,##0"/>
    <numFmt numFmtId="182" formatCode="_-* #,##0.0000_-;\-* #,##0.0000_-;_-* &quot;-&quot;_-;_-@_-"/>
    <numFmt numFmtId="183" formatCode="##,##0;&quot;△&quot;##,##0"/>
    <numFmt numFmtId="184" formatCode="_-* #,##0_-;\-* #,##0_-;_-* &quot;-&quot;??_-;_-@_-"/>
    <numFmt numFmtId="185" formatCode="#,##0;&quot;△&quot;#,##0"/>
    <numFmt numFmtId="186" formatCode="mm&quot;월&quot;\ dd&quot;일&quot;"/>
    <numFmt numFmtId="187" formatCode="_-* #,##0.0_-;\-* #,##0.0_-;_-* &quot;-&quot;?_-;_-@_-"/>
    <numFmt numFmtId="188" formatCode="[$-412]yyyy&quot;년&quot;\ m&quot;월&quot;\ d&quot;일&quot;\ dddd"/>
    <numFmt numFmtId="189" formatCode="[$-412]AM/PM\ h:mm:ss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0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sz val="11"/>
      <name val="HY신명조"/>
      <family val="1"/>
    </font>
    <font>
      <sz val="8"/>
      <name val="HY신명조"/>
      <family val="1"/>
    </font>
    <font>
      <sz val="10"/>
      <name val="HY신명조"/>
      <family val="1"/>
    </font>
    <font>
      <sz val="9"/>
      <name val="HY신명조"/>
      <family val="1"/>
    </font>
    <font>
      <sz val="12"/>
      <name val="HY신명조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바탕체"/>
      <family val="1"/>
    </font>
    <font>
      <sz val="10"/>
      <name val="바탕체"/>
      <family val="1"/>
    </font>
    <font>
      <sz val="9"/>
      <name val="바탕체"/>
      <family val="1"/>
    </font>
    <font>
      <b/>
      <sz val="16"/>
      <name val="바탕체"/>
      <family val="1"/>
    </font>
    <font>
      <b/>
      <sz val="16"/>
      <name val="HY신명조"/>
      <family val="1"/>
    </font>
    <font>
      <b/>
      <sz val="12"/>
      <name val="바탕체"/>
      <family val="1"/>
    </font>
    <font>
      <b/>
      <sz val="11"/>
      <name val="바탕체"/>
      <family val="1"/>
    </font>
    <font>
      <b/>
      <sz val="22"/>
      <name val="HY신명조"/>
      <family val="1"/>
    </font>
    <font>
      <sz val="22"/>
      <name val="HY신명조"/>
      <family val="1"/>
    </font>
    <font>
      <sz val="14"/>
      <name val="HY신명조"/>
      <family val="1"/>
    </font>
    <font>
      <sz val="6"/>
      <name val="HY신명조"/>
      <family val="1"/>
    </font>
    <font>
      <sz val="5"/>
      <name val="HY신명조"/>
      <family val="1"/>
    </font>
    <font>
      <sz val="4"/>
      <name val="HY신명조"/>
      <family val="1"/>
    </font>
    <font>
      <sz val="10"/>
      <color indexed="8"/>
      <name val="바탕체"/>
      <family val="1"/>
    </font>
    <font>
      <sz val="12"/>
      <name val="바탕체"/>
      <family val="1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sz val="9"/>
      <color indexed="10"/>
      <name val="HY신명조"/>
      <family val="1"/>
    </font>
    <font>
      <sz val="9"/>
      <color indexed="8"/>
      <name val="HY신명조"/>
      <family val="1"/>
    </font>
    <font>
      <u val="single"/>
      <sz val="11"/>
      <color theme="11"/>
      <name val="돋움"/>
      <family val="3"/>
    </font>
    <font>
      <sz val="11"/>
      <color theme="1"/>
      <name val="Calibri"/>
      <family val="3"/>
    </font>
    <font>
      <u val="single"/>
      <sz val="11"/>
      <color theme="10"/>
      <name val="돋움"/>
      <family val="3"/>
    </font>
    <font>
      <sz val="9"/>
      <color rgb="FFFF0000"/>
      <name val="HY신명조"/>
      <family val="1"/>
    </font>
    <font>
      <sz val="9"/>
      <color theme="1"/>
      <name val="HY신명조"/>
      <family val="1"/>
    </font>
    <font>
      <sz val="10"/>
      <color theme="1"/>
      <name val="바탕체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hair"/>
      <bottom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 style="hair"/>
      <top/>
      <bottom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/>
      <top style="hair"/>
      <bottom style="hair"/>
    </border>
    <border>
      <left style="double"/>
      <right style="hair"/>
      <top/>
      <bottom style="hair"/>
    </border>
    <border>
      <left style="double"/>
      <right style="hair"/>
      <top style="hair"/>
      <bottom/>
    </border>
    <border>
      <left style="double"/>
      <right style="hair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/>
      <right style="double"/>
      <top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 style="double"/>
      <right/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 vertical="center"/>
      <protection/>
    </xf>
    <xf numFmtId="0" fontId="46" fillId="0" borderId="0" applyNumberFormat="0" applyFill="0" applyBorder="0" applyAlignment="0" applyProtection="0"/>
  </cellStyleXfs>
  <cellXfs count="54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vertical="center" shrinkToFit="1"/>
    </xf>
    <xf numFmtId="0" fontId="5" fillId="0" borderId="0" xfId="0" applyFont="1" applyAlignment="1">
      <alignment vertical="center"/>
    </xf>
    <xf numFmtId="41" fontId="7" fillId="0" borderId="11" xfId="48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176" fontId="7" fillId="0" borderId="11" xfId="48" applyNumberFormat="1" applyFont="1" applyBorder="1" applyAlignment="1">
      <alignment vertical="center" shrinkToFit="1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185" fontId="8" fillId="0" borderId="10" xfId="0" applyNumberFormat="1" applyFont="1" applyBorder="1" applyAlignment="1">
      <alignment horizontal="center" vertical="center"/>
    </xf>
    <xf numFmtId="185" fontId="8" fillId="0" borderId="10" xfId="0" applyNumberFormat="1" applyFont="1" applyBorder="1" applyAlignment="1">
      <alignment vertical="center"/>
    </xf>
    <xf numFmtId="185" fontId="8" fillId="0" borderId="0" xfId="0" applyNumberFormat="1" applyFont="1" applyBorder="1" applyAlignment="1">
      <alignment vertical="center"/>
    </xf>
    <xf numFmtId="0" fontId="26" fillId="0" borderId="17" xfId="0" applyFont="1" applyBorder="1" applyAlignment="1">
      <alignment vertical="center" shrinkToFit="1"/>
    </xf>
    <xf numFmtId="0" fontId="26" fillId="0" borderId="17" xfId="0" applyFont="1" applyBorder="1" applyAlignment="1">
      <alignment horizontal="center" vertical="center" shrinkToFit="1"/>
    </xf>
    <xf numFmtId="0" fontId="26" fillId="0" borderId="16" xfId="0" applyFont="1" applyBorder="1" applyAlignment="1">
      <alignment horizontal="center" vertical="center" shrinkToFit="1"/>
    </xf>
    <xf numFmtId="0" fontId="2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76" fontId="3" fillId="0" borderId="20" xfId="48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1" fontId="7" fillId="0" borderId="0" xfId="48" applyFont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176" fontId="7" fillId="0" borderId="0" xfId="48" applyNumberFormat="1" applyFont="1" applyBorder="1" applyAlignment="1">
      <alignment horizontal="right" vertical="center" shrinkToFit="1"/>
    </xf>
    <xf numFmtId="176" fontId="7" fillId="0" borderId="10" xfId="48" applyNumberFormat="1" applyFont="1" applyBorder="1" applyAlignment="1">
      <alignment horizontal="right" vertical="center" shrinkToFit="1"/>
    </xf>
    <xf numFmtId="176" fontId="7" fillId="0" borderId="13" xfId="48" applyNumberFormat="1" applyFont="1" applyBorder="1" applyAlignment="1">
      <alignment horizontal="right" vertical="center" shrinkToFit="1"/>
    </xf>
    <xf numFmtId="176" fontId="7" fillId="0" borderId="12" xfId="48" applyNumberFormat="1" applyFont="1" applyBorder="1" applyAlignment="1">
      <alignment horizontal="right" vertical="center" shrinkToFit="1"/>
    </xf>
    <xf numFmtId="185" fontId="7" fillId="0" borderId="14" xfId="0" applyNumberFormat="1" applyFont="1" applyBorder="1" applyAlignment="1">
      <alignment vertical="center" shrinkToFit="1"/>
    </xf>
    <xf numFmtId="185" fontId="7" fillId="0" borderId="16" xfId="0" applyNumberFormat="1" applyFont="1" applyBorder="1" applyAlignment="1">
      <alignment vertical="center" shrinkToFit="1"/>
    </xf>
    <xf numFmtId="185" fontId="7" fillId="0" borderId="17" xfId="0" applyNumberFormat="1" applyFont="1" applyBorder="1" applyAlignment="1">
      <alignment vertical="center" shrinkToFit="1"/>
    </xf>
    <xf numFmtId="185" fontId="7" fillId="0" borderId="15" xfId="0" applyNumberFormat="1" applyFont="1" applyBorder="1" applyAlignment="1">
      <alignment vertical="center" shrinkToFit="1"/>
    </xf>
    <xf numFmtId="176" fontId="7" fillId="0" borderId="12" xfId="48" applyNumberFormat="1" applyFont="1" applyFill="1" applyBorder="1" applyAlignment="1">
      <alignment horizontal="right" vertical="center" shrinkToFit="1"/>
    </xf>
    <xf numFmtId="176" fontId="7" fillId="0" borderId="0" xfId="0" applyNumberFormat="1" applyFont="1" applyBorder="1" applyAlignment="1">
      <alignment horizontal="center" vertical="center" shrinkToFit="1"/>
    </xf>
    <xf numFmtId="176" fontId="7" fillId="0" borderId="12" xfId="0" applyNumberFormat="1" applyFont="1" applyBorder="1" applyAlignment="1">
      <alignment horizontal="center" vertical="center" shrinkToFit="1"/>
    </xf>
    <xf numFmtId="185" fontId="25" fillId="0" borderId="11" xfId="0" applyNumberFormat="1" applyFont="1" applyBorder="1" applyAlignment="1">
      <alignment horizontal="center" vertical="center"/>
    </xf>
    <xf numFmtId="185" fontId="25" fillId="0" borderId="14" xfId="0" applyNumberFormat="1" applyFont="1" applyBorder="1" applyAlignment="1" applyProtection="1">
      <alignment horizontal="center" vertical="center"/>
      <protection/>
    </xf>
    <xf numFmtId="185" fontId="25" fillId="0" borderId="21" xfId="0" applyNumberFormat="1" applyFont="1" applyBorder="1" applyAlignment="1" applyProtection="1">
      <alignment horizontal="center" vertical="center"/>
      <protection/>
    </xf>
    <xf numFmtId="185" fontId="25" fillId="0" borderId="14" xfId="0" applyNumberFormat="1" applyFont="1" applyBorder="1" applyAlignment="1">
      <alignment horizontal="center" vertical="center"/>
    </xf>
    <xf numFmtId="185" fontId="25" fillId="0" borderId="14" xfId="0" applyNumberFormat="1" applyFont="1" applyBorder="1" applyAlignment="1">
      <alignment vertical="center"/>
    </xf>
    <xf numFmtId="185" fontId="25" fillId="0" borderId="21" xfId="0" applyNumberFormat="1" applyFont="1" applyBorder="1" applyAlignment="1">
      <alignment vertical="center"/>
    </xf>
    <xf numFmtId="185" fontId="25" fillId="0" borderId="22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176" fontId="27" fillId="0" borderId="0" xfId="0" applyNumberFormat="1" applyFont="1" applyBorder="1" applyAlignment="1">
      <alignment vertical="center"/>
    </xf>
    <xf numFmtId="0" fontId="26" fillId="0" borderId="14" xfId="0" applyFont="1" applyBorder="1" applyAlignment="1" applyProtection="1">
      <alignment horizontal="center" vertical="center"/>
      <protection/>
    </xf>
    <xf numFmtId="0" fontId="26" fillId="0" borderId="23" xfId="0" applyFont="1" applyBorder="1" applyAlignment="1" applyProtection="1">
      <alignment horizontal="center" vertical="center"/>
      <protection/>
    </xf>
    <xf numFmtId="185" fontId="26" fillId="0" borderId="14" xfId="0" applyNumberFormat="1" applyFont="1" applyBorder="1" applyAlignment="1">
      <alignment vertical="center" shrinkToFit="1"/>
    </xf>
    <xf numFmtId="185" fontId="26" fillId="0" borderId="24" xfId="0" applyNumberFormat="1" applyFont="1" applyBorder="1" applyAlignment="1">
      <alignment horizontal="center" vertical="center" shrinkToFit="1"/>
    </xf>
    <xf numFmtId="185" fontId="26" fillId="0" borderId="25" xfId="0" applyNumberFormat="1" applyFont="1" applyBorder="1" applyAlignment="1">
      <alignment horizontal="center" vertical="center" shrinkToFit="1"/>
    </xf>
    <xf numFmtId="185" fontId="26" fillId="0" borderId="16" xfId="0" applyNumberFormat="1" applyFont="1" applyBorder="1" applyAlignment="1">
      <alignment horizontal="center" vertical="center" shrinkToFit="1"/>
    </xf>
    <xf numFmtId="185" fontId="26" fillId="0" borderId="17" xfId="0" applyNumberFormat="1" applyFont="1" applyBorder="1" applyAlignment="1">
      <alignment horizontal="center" vertical="center" shrinkToFit="1"/>
    </xf>
    <xf numFmtId="185" fontId="26" fillId="0" borderId="26" xfId="0" applyNumberFormat="1" applyFont="1" applyBorder="1" applyAlignment="1">
      <alignment horizontal="center" vertical="center" shrinkToFit="1"/>
    </xf>
    <xf numFmtId="185" fontId="26" fillId="0" borderId="0" xfId="0" applyNumberFormat="1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vertical="center" shrinkToFit="1"/>
    </xf>
    <xf numFmtId="185" fontId="26" fillId="0" borderId="15" xfId="0" applyNumberFormat="1" applyFont="1" applyBorder="1" applyAlignment="1">
      <alignment horizontal="center" vertical="center" shrinkToFit="1"/>
    </xf>
    <xf numFmtId="0" fontId="26" fillId="0" borderId="18" xfId="0" applyFont="1" applyBorder="1" applyAlignment="1">
      <alignment horizontal="center" vertical="center" shrinkToFit="1"/>
    </xf>
    <xf numFmtId="41" fontId="6" fillId="0" borderId="0" xfId="48" applyFont="1" applyAlignment="1">
      <alignment horizontal="right" vertical="distributed"/>
    </xf>
    <xf numFmtId="176" fontId="7" fillId="0" borderId="13" xfId="0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vertical="center"/>
    </xf>
    <xf numFmtId="0" fontId="7" fillId="0" borderId="23" xfId="0" applyFont="1" applyBorder="1" applyAlignment="1">
      <alignment horizontal="left" vertical="center" shrinkToFit="1"/>
    </xf>
    <xf numFmtId="176" fontId="7" fillId="0" borderId="12" xfId="0" applyNumberFormat="1" applyFont="1" applyBorder="1" applyAlignment="1">
      <alignment horizontal="left" vertical="center" shrinkToFit="1"/>
    </xf>
    <xf numFmtId="176" fontId="7" fillId="0" borderId="12" xfId="48" applyNumberFormat="1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176" fontId="7" fillId="0" borderId="15" xfId="0" applyNumberFormat="1" applyFont="1" applyBorder="1" applyAlignment="1">
      <alignment vertical="center" shrinkToFit="1"/>
    </xf>
    <xf numFmtId="0" fontId="7" fillId="0" borderId="27" xfId="0" applyFont="1" applyBorder="1" applyAlignment="1">
      <alignment horizontal="left" vertical="center" shrinkToFit="1"/>
    </xf>
    <xf numFmtId="176" fontId="7" fillId="0" borderId="10" xfId="0" applyNumberFormat="1" applyFont="1" applyBorder="1" applyAlignment="1">
      <alignment horizontal="center" vertical="center" shrinkToFit="1"/>
    </xf>
    <xf numFmtId="185" fontId="7" fillId="0" borderId="28" xfId="48" applyNumberFormat="1" applyFont="1" applyBorder="1" applyAlignment="1">
      <alignment vertical="center" shrinkToFit="1"/>
    </xf>
    <xf numFmtId="0" fontId="7" fillId="0" borderId="19" xfId="0" applyFont="1" applyBorder="1" applyAlignment="1">
      <alignment horizontal="left" vertical="center" shrinkToFit="1"/>
    </xf>
    <xf numFmtId="185" fontId="7" fillId="0" borderId="29" xfId="48" applyNumberFormat="1" applyFont="1" applyBorder="1" applyAlignment="1">
      <alignment vertical="center" shrinkToFit="1"/>
    </xf>
    <xf numFmtId="0" fontId="7" fillId="0" borderId="18" xfId="0" applyFont="1" applyBorder="1" applyAlignment="1">
      <alignment horizontal="left" vertical="center" shrinkToFit="1"/>
    </xf>
    <xf numFmtId="185" fontId="7" fillId="0" borderId="20" xfId="48" applyNumberFormat="1" applyFont="1" applyBorder="1" applyAlignment="1">
      <alignment vertical="center" shrinkToFit="1"/>
    </xf>
    <xf numFmtId="176" fontId="7" fillId="0" borderId="14" xfId="0" applyNumberFormat="1" applyFont="1" applyBorder="1" applyAlignment="1">
      <alignment vertical="center" shrinkToFit="1"/>
    </xf>
    <xf numFmtId="185" fontId="7" fillId="0" borderId="11" xfId="48" applyNumberFormat="1" applyFont="1" applyBorder="1" applyAlignment="1">
      <alignment vertical="center" shrinkToFit="1"/>
    </xf>
    <xf numFmtId="176" fontId="7" fillId="0" borderId="16" xfId="48" applyNumberFormat="1" applyFont="1" applyBorder="1" applyAlignment="1">
      <alignment vertical="center" shrinkToFit="1"/>
    </xf>
    <xf numFmtId="176" fontId="7" fillId="0" borderId="17" xfId="0" applyNumberFormat="1" applyFont="1" applyBorder="1" applyAlignment="1">
      <alignment vertical="center" shrinkToFit="1"/>
    </xf>
    <xf numFmtId="176" fontId="7" fillId="0" borderId="14" xfId="0" applyNumberFormat="1" applyFont="1" applyBorder="1" applyAlignment="1">
      <alignment horizontal="right" vertical="center" shrinkToFit="1"/>
    </xf>
    <xf numFmtId="176" fontId="7" fillId="0" borderId="15" xfId="0" applyNumberFormat="1" applyFont="1" applyBorder="1" applyAlignment="1">
      <alignment horizontal="right" vertical="center" shrinkToFit="1"/>
    </xf>
    <xf numFmtId="176" fontId="7" fillId="0" borderId="12" xfId="0" applyNumberFormat="1" applyFont="1" applyBorder="1" applyAlignment="1">
      <alignment horizontal="right" vertical="center" shrinkToFit="1"/>
    </xf>
    <xf numFmtId="185" fontId="26" fillId="0" borderId="16" xfId="0" applyNumberFormat="1" applyFont="1" applyBorder="1" applyAlignment="1">
      <alignment vertical="center" shrinkToFit="1"/>
    </xf>
    <xf numFmtId="185" fontId="26" fillId="0" borderId="15" xfId="0" applyNumberFormat="1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185" fontId="26" fillId="0" borderId="18" xfId="0" applyNumberFormat="1" applyFont="1" applyBorder="1" applyAlignment="1">
      <alignment vertical="center" shrinkToFit="1"/>
    </xf>
    <xf numFmtId="185" fontId="26" fillId="0" borderId="16" xfId="43" applyNumberFormat="1" applyFont="1" applyBorder="1" applyAlignment="1">
      <alignment horizontal="right" vertical="center"/>
    </xf>
    <xf numFmtId="0" fontId="0" fillId="0" borderId="30" xfId="0" applyBorder="1" applyAlignment="1">
      <alignment vertical="center"/>
    </xf>
    <xf numFmtId="176" fontId="7" fillId="0" borderId="16" xfId="0" applyNumberFormat="1" applyFont="1" applyBorder="1" applyAlignment="1">
      <alignment vertical="center" shrinkToFit="1"/>
    </xf>
    <xf numFmtId="0" fontId="8" fillId="0" borderId="0" xfId="0" applyFont="1" applyAlignment="1">
      <alignment vertical="center"/>
    </xf>
    <xf numFmtId="41" fontId="2" fillId="0" borderId="0" xfId="48" applyFont="1" applyAlignment="1">
      <alignment horizontal="right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34" fillId="0" borderId="31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3" fontId="34" fillId="0" borderId="14" xfId="0" applyNumberFormat="1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34" xfId="0" applyFont="1" applyBorder="1" applyAlignment="1">
      <alignment vertical="center" wrapText="1"/>
    </xf>
    <xf numFmtId="3" fontId="34" fillId="0" borderId="35" xfId="0" applyNumberFormat="1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41" fontId="2" fillId="0" borderId="0" xfId="0" applyNumberFormat="1" applyFont="1" applyAlignment="1">
      <alignment vertical="center"/>
    </xf>
    <xf numFmtId="176" fontId="7" fillId="0" borderId="11" xfId="0" applyNumberFormat="1" applyFont="1" applyBorder="1" applyAlignment="1">
      <alignment vertical="center" shrinkToFit="1"/>
    </xf>
    <xf numFmtId="176" fontId="7" fillId="0" borderId="11" xfId="0" applyNumberFormat="1" applyFont="1" applyBorder="1" applyAlignment="1">
      <alignment horizontal="right" vertical="center" shrinkToFit="1"/>
    </xf>
    <xf numFmtId="41" fontId="7" fillId="0" borderId="0" xfId="0" applyNumberFormat="1" applyFont="1" applyBorder="1" applyAlignment="1">
      <alignment horizontal="center" vertical="center"/>
    </xf>
    <xf numFmtId="41" fontId="7" fillId="0" borderId="10" xfId="0" applyNumberFormat="1" applyFont="1" applyBorder="1" applyAlignment="1">
      <alignment horizontal="center" vertical="center"/>
    </xf>
    <xf numFmtId="41" fontId="7" fillId="0" borderId="13" xfId="0" applyNumberFormat="1" applyFont="1" applyBorder="1" applyAlignment="1">
      <alignment horizontal="center" vertical="center"/>
    </xf>
    <xf numFmtId="41" fontId="7" fillId="0" borderId="12" xfId="0" applyNumberFormat="1" applyFont="1" applyBorder="1" applyAlignment="1">
      <alignment horizontal="center" vertical="center"/>
    </xf>
    <xf numFmtId="185" fontId="25" fillId="0" borderId="11" xfId="0" applyNumberFormat="1" applyFont="1" applyBorder="1" applyAlignment="1">
      <alignment horizontal="center" vertical="center" shrinkToFit="1"/>
    </xf>
    <xf numFmtId="0" fontId="7" fillId="24" borderId="0" xfId="0" applyFont="1" applyFill="1" applyAlignment="1">
      <alignment vertical="center"/>
    </xf>
    <xf numFmtId="0" fontId="7" fillId="24" borderId="14" xfId="0" applyFont="1" applyFill="1" applyBorder="1" applyAlignment="1">
      <alignment horizontal="center" vertical="center" wrapText="1"/>
    </xf>
    <xf numFmtId="176" fontId="7" fillId="24" borderId="15" xfId="0" applyNumberFormat="1" applyFont="1" applyFill="1" applyBorder="1" applyAlignment="1">
      <alignment vertical="center" shrinkToFit="1"/>
    </xf>
    <xf numFmtId="176" fontId="7" fillId="24" borderId="17" xfId="0" applyNumberFormat="1" applyFont="1" applyFill="1" applyBorder="1" applyAlignment="1">
      <alignment vertical="center" shrinkToFit="1"/>
    </xf>
    <xf numFmtId="176" fontId="7" fillId="24" borderId="14" xfId="0" applyNumberFormat="1" applyFont="1" applyFill="1" applyBorder="1" applyAlignment="1">
      <alignment vertical="center" shrinkToFit="1"/>
    </xf>
    <xf numFmtId="176" fontId="7" fillId="24" borderId="16" xfId="0" applyNumberFormat="1" applyFont="1" applyFill="1" applyBorder="1" applyAlignment="1">
      <alignment vertical="center" shrinkToFit="1"/>
    </xf>
    <xf numFmtId="176" fontId="7" fillId="24" borderId="14" xfId="0" applyNumberFormat="1" applyFont="1" applyFill="1" applyBorder="1" applyAlignment="1">
      <alignment horizontal="right" vertical="center" shrinkToFit="1"/>
    </xf>
    <xf numFmtId="176" fontId="7" fillId="24" borderId="15" xfId="0" applyNumberFormat="1" applyFont="1" applyFill="1" applyBorder="1" applyAlignment="1">
      <alignment horizontal="right" vertical="center" shrinkToFit="1"/>
    </xf>
    <xf numFmtId="176" fontId="7" fillId="24" borderId="20" xfId="0" applyNumberFormat="1" applyFont="1" applyFill="1" applyBorder="1" applyAlignment="1">
      <alignment horizontal="right" vertical="center" shrinkToFit="1"/>
    </xf>
    <xf numFmtId="0" fontId="3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176" fontId="7" fillId="0" borderId="13" xfId="0" applyNumberFormat="1" applyFont="1" applyBorder="1" applyAlignment="1">
      <alignment horizontal="right" vertical="center" shrinkToFit="1"/>
    </xf>
    <xf numFmtId="0" fontId="47" fillId="0" borderId="17" xfId="0" applyFont="1" applyBorder="1" applyAlignment="1">
      <alignment horizontal="center" vertical="center" shrinkToFit="1"/>
    </xf>
    <xf numFmtId="0" fontId="47" fillId="0" borderId="19" xfId="0" applyFont="1" applyBorder="1" applyAlignment="1">
      <alignment horizontal="left" vertical="center" shrinkToFit="1"/>
    </xf>
    <xf numFmtId="0" fontId="47" fillId="0" borderId="15" xfId="0" applyFont="1" applyBorder="1" applyAlignment="1">
      <alignment horizontal="center" vertical="center" shrinkToFit="1"/>
    </xf>
    <xf numFmtId="185" fontId="7" fillId="24" borderId="14" xfId="0" applyNumberFormat="1" applyFont="1" applyFill="1" applyBorder="1" applyAlignment="1">
      <alignment vertical="center" shrinkToFit="1"/>
    </xf>
    <xf numFmtId="0" fontId="7" fillId="24" borderId="23" xfId="0" applyFont="1" applyFill="1" applyBorder="1" applyAlignment="1">
      <alignment horizontal="left" vertical="center" shrinkToFit="1"/>
    </xf>
    <xf numFmtId="0" fontId="7" fillId="24" borderId="12" xfId="0" applyFont="1" applyFill="1" applyBorder="1" applyAlignment="1">
      <alignment vertical="center" shrinkToFit="1"/>
    </xf>
    <xf numFmtId="176" fontId="7" fillId="24" borderId="12" xfId="48" applyNumberFormat="1" applyFont="1" applyFill="1" applyBorder="1" applyAlignment="1">
      <alignment horizontal="right" vertical="center" shrinkToFit="1"/>
    </xf>
    <xf numFmtId="176" fontId="7" fillId="24" borderId="12" xfId="0" applyNumberFormat="1" applyFont="1" applyFill="1" applyBorder="1" applyAlignment="1">
      <alignment horizontal="left" vertical="center" shrinkToFit="1"/>
    </xf>
    <xf numFmtId="176" fontId="7" fillId="24" borderId="12" xfId="48" applyNumberFormat="1" applyFont="1" applyFill="1" applyBorder="1" applyAlignment="1">
      <alignment vertical="center" shrinkToFit="1"/>
    </xf>
    <xf numFmtId="0" fontId="7" fillId="24" borderId="27" xfId="0" applyFont="1" applyFill="1" applyBorder="1" applyAlignment="1">
      <alignment horizontal="left" vertical="center" shrinkToFit="1"/>
    </xf>
    <xf numFmtId="0" fontId="7" fillId="24" borderId="10" xfId="0" applyFont="1" applyFill="1" applyBorder="1" applyAlignment="1">
      <alignment vertical="center" shrinkToFit="1"/>
    </xf>
    <xf numFmtId="176" fontId="7" fillId="24" borderId="10" xfId="48" applyNumberFormat="1" applyFont="1" applyFill="1" applyBorder="1" applyAlignment="1">
      <alignment horizontal="right" vertical="center" shrinkToFit="1"/>
    </xf>
    <xf numFmtId="176" fontId="7" fillId="24" borderId="10" xfId="0" applyNumberFormat="1" applyFont="1" applyFill="1" applyBorder="1" applyAlignment="1">
      <alignment horizontal="center" vertical="center" shrinkToFit="1"/>
    </xf>
    <xf numFmtId="0" fontId="48" fillId="0" borderId="17" xfId="0" applyFont="1" applyBorder="1" applyAlignment="1">
      <alignment horizontal="center" vertical="center" shrinkToFit="1"/>
    </xf>
    <xf numFmtId="176" fontId="48" fillId="0" borderId="15" xfId="0" applyNumberFormat="1" applyFont="1" applyBorder="1" applyAlignment="1">
      <alignment vertical="center" shrinkToFit="1"/>
    </xf>
    <xf numFmtId="176" fontId="48" fillId="0" borderId="15" xfId="0" applyNumberFormat="1" applyFont="1" applyBorder="1" applyAlignment="1">
      <alignment horizontal="right" vertical="center" shrinkToFit="1"/>
    </xf>
    <xf numFmtId="176" fontId="48" fillId="24" borderId="15" xfId="0" applyNumberFormat="1" applyFont="1" applyFill="1" applyBorder="1" applyAlignment="1">
      <alignment horizontal="right" vertical="center" shrinkToFit="1"/>
    </xf>
    <xf numFmtId="176" fontId="48" fillId="0" borderId="14" xfId="0" applyNumberFormat="1" applyFont="1" applyBorder="1" applyAlignment="1">
      <alignment vertical="center" shrinkToFit="1"/>
    </xf>
    <xf numFmtId="0" fontId="48" fillId="0" borderId="15" xfId="0" applyFont="1" applyBorder="1" applyAlignment="1">
      <alignment horizontal="center" vertical="center" shrinkToFit="1"/>
    </xf>
    <xf numFmtId="176" fontId="48" fillId="0" borderId="11" xfId="0" applyNumberFormat="1" applyFont="1" applyBorder="1" applyAlignment="1">
      <alignment horizontal="right" vertical="center" shrinkToFit="1"/>
    </xf>
    <xf numFmtId="176" fontId="48" fillId="24" borderId="14" xfId="0" applyNumberFormat="1" applyFont="1" applyFill="1" applyBorder="1" applyAlignment="1">
      <alignment horizontal="right" vertical="center" shrinkToFit="1"/>
    </xf>
    <xf numFmtId="0" fontId="26" fillId="0" borderId="23" xfId="0" applyFont="1" applyBorder="1" applyAlignment="1">
      <alignment horizontal="center" vertical="center" shrinkToFit="1"/>
    </xf>
    <xf numFmtId="0" fontId="26" fillId="0" borderId="29" xfId="0" applyFont="1" applyBorder="1" applyAlignment="1">
      <alignment horizontal="center" vertical="center" shrinkToFit="1"/>
    </xf>
    <xf numFmtId="185" fontId="26" fillId="0" borderId="14" xfId="0" applyNumberFormat="1" applyFont="1" applyBorder="1" applyAlignment="1" quotePrefix="1">
      <alignment vertical="center" shrinkToFit="1"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76" fontId="48" fillId="0" borderId="29" xfId="0" applyNumberFormat="1" applyFont="1" applyBorder="1" applyAlignment="1">
      <alignment horizontal="right" vertical="center" shrinkToFit="1"/>
    </xf>
    <xf numFmtId="185" fontId="26" fillId="0" borderId="0" xfId="0" applyNumberFormat="1" applyFont="1" applyBorder="1" applyAlignment="1">
      <alignment vertical="center" shrinkToFit="1"/>
    </xf>
    <xf numFmtId="0" fontId="26" fillId="0" borderId="0" xfId="0" applyFont="1" applyBorder="1" applyAlignment="1">
      <alignment horizontal="center" vertical="center" shrinkToFit="1"/>
    </xf>
    <xf numFmtId="185" fontId="26" fillId="0" borderId="30" xfId="43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26" fillId="0" borderId="15" xfId="0" applyFont="1" applyBorder="1" applyAlignment="1">
      <alignment vertical="center" shrinkToFit="1"/>
    </xf>
    <xf numFmtId="185" fontId="26" fillId="0" borderId="17" xfId="0" applyNumberFormat="1" applyFont="1" applyBorder="1" applyAlignment="1">
      <alignment vertical="center" shrinkToFit="1"/>
    </xf>
    <xf numFmtId="185" fontId="26" fillId="0" borderId="14" xfId="43" applyNumberFormat="1" applyFont="1" applyBorder="1" applyAlignment="1">
      <alignment horizontal="right" vertical="center"/>
    </xf>
    <xf numFmtId="185" fontId="26" fillId="0" borderId="21" xfId="43" applyNumberFormat="1" applyFont="1" applyBorder="1" applyAlignment="1">
      <alignment horizontal="right" vertical="center"/>
    </xf>
    <xf numFmtId="185" fontId="7" fillId="24" borderId="11" xfId="48" applyNumberFormat="1" applyFont="1" applyFill="1" applyBorder="1" applyAlignment="1">
      <alignment horizontal="right" vertical="center" shrinkToFit="1"/>
    </xf>
    <xf numFmtId="185" fontId="7" fillId="24" borderId="11" xfId="0" applyNumberFormat="1" applyFont="1" applyFill="1" applyBorder="1" applyAlignment="1">
      <alignment vertical="center" shrinkToFit="1"/>
    </xf>
    <xf numFmtId="176" fontId="7" fillId="0" borderId="28" xfId="48" applyNumberFormat="1" applyFont="1" applyBorder="1" applyAlignment="1">
      <alignment vertical="center" shrinkToFit="1"/>
    </xf>
    <xf numFmtId="185" fontId="26" fillId="0" borderId="0" xfId="43" applyNumberFormat="1" applyFont="1" applyBorder="1" applyAlignment="1">
      <alignment horizontal="right" vertical="center"/>
    </xf>
    <xf numFmtId="185" fontId="26" fillId="0" borderId="26" xfId="0" applyNumberFormat="1" applyFont="1" applyBorder="1" applyAlignment="1">
      <alignment vertical="center" shrinkToFit="1"/>
    </xf>
    <xf numFmtId="176" fontId="7" fillId="24" borderId="28" xfId="0" applyNumberFormat="1" applyFont="1" applyFill="1" applyBorder="1" applyAlignment="1">
      <alignment horizontal="right" vertical="center" shrinkToFit="1"/>
    </xf>
    <xf numFmtId="176" fontId="7" fillId="24" borderId="16" xfId="0" applyNumberFormat="1" applyFont="1" applyFill="1" applyBorder="1" applyAlignment="1">
      <alignment horizontal="right" vertical="center" shrinkToFit="1"/>
    </xf>
    <xf numFmtId="185" fontId="7" fillId="24" borderId="16" xfId="0" applyNumberFormat="1" applyFont="1" applyFill="1" applyBorder="1" applyAlignment="1">
      <alignment vertical="center" shrinkToFit="1"/>
    </xf>
    <xf numFmtId="176" fontId="7" fillId="24" borderId="17" xfId="0" applyNumberFormat="1" applyFont="1" applyFill="1" applyBorder="1" applyAlignment="1">
      <alignment horizontal="right" vertical="center" shrinkToFit="1"/>
    </xf>
    <xf numFmtId="185" fontId="7" fillId="24" borderId="17" xfId="0" applyNumberFormat="1" applyFont="1" applyFill="1" applyBorder="1" applyAlignment="1">
      <alignment vertical="center" shrinkToFit="1"/>
    </xf>
    <xf numFmtId="176" fontId="7" fillId="0" borderId="10" xfId="48" applyNumberFormat="1" applyFont="1" applyFill="1" applyBorder="1" applyAlignment="1">
      <alignment horizontal="right" vertical="center" shrinkToFit="1"/>
    </xf>
    <xf numFmtId="176" fontId="7" fillId="0" borderId="0" xfId="48" applyNumberFormat="1" applyFont="1" applyFill="1" applyBorder="1" applyAlignment="1">
      <alignment horizontal="right" vertical="center" shrinkToFit="1"/>
    </xf>
    <xf numFmtId="176" fontId="7" fillId="0" borderId="13" xfId="48" applyNumberFormat="1" applyFont="1" applyFill="1" applyBorder="1" applyAlignment="1">
      <alignment horizontal="right" vertical="center" shrinkToFit="1"/>
    </xf>
    <xf numFmtId="176" fontId="7" fillId="0" borderId="17" xfId="48" applyNumberFormat="1" applyFont="1" applyBorder="1" applyAlignment="1">
      <alignment vertical="center" shrinkToFit="1"/>
    </xf>
    <xf numFmtId="177" fontId="7" fillId="0" borderId="17" xfId="0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41" fontId="6" fillId="0" borderId="0" xfId="48" applyFont="1" applyFill="1" applyAlignment="1">
      <alignment vertical="center"/>
    </xf>
    <xf numFmtId="41" fontId="6" fillId="0" borderId="0" xfId="48" applyFont="1" applyFill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177" fontId="7" fillId="0" borderId="14" xfId="0" applyNumberFormat="1" applyFont="1" applyFill="1" applyBorder="1" applyAlignment="1">
      <alignment vertical="center" shrinkToFit="1"/>
    </xf>
    <xf numFmtId="185" fontId="7" fillId="0" borderId="16" xfId="0" applyNumberFormat="1" applyFont="1" applyFill="1" applyBorder="1" applyAlignment="1">
      <alignment vertical="center" shrinkToFit="1"/>
    </xf>
    <xf numFmtId="185" fontId="7" fillId="0" borderId="16" xfId="43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shrinkToFit="1"/>
    </xf>
    <xf numFmtId="41" fontId="7" fillId="0" borderId="12" xfId="48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41" fontId="7" fillId="0" borderId="12" xfId="48" applyFont="1" applyFill="1" applyBorder="1" applyAlignment="1">
      <alignment horizontal="right" vertical="center"/>
    </xf>
    <xf numFmtId="41" fontId="7" fillId="0" borderId="11" xfId="48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177" fontId="7" fillId="0" borderId="16" xfId="0" applyNumberFormat="1" applyFont="1" applyFill="1" applyBorder="1" applyAlignment="1">
      <alignment vertical="center" shrinkToFit="1"/>
    </xf>
    <xf numFmtId="0" fontId="7" fillId="0" borderId="2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85" fontId="7" fillId="0" borderId="17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0" xfId="48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shrinkToFit="1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0" xfId="48" applyNumberFormat="1" applyFont="1" applyFill="1" applyBorder="1" applyAlignment="1">
      <alignment horizontal="center" vertical="center"/>
    </xf>
    <xf numFmtId="185" fontId="7" fillId="0" borderId="28" xfId="48" applyNumberFormat="1" applyFont="1" applyFill="1" applyBorder="1" applyAlignment="1">
      <alignment horizontal="right" vertical="center"/>
    </xf>
    <xf numFmtId="177" fontId="7" fillId="0" borderId="15" xfId="0" applyNumberFormat="1" applyFont="1" applyFill="1" applyBorder="1" applyAlignment="1">
      <alignment vertical="center" shrinkToFit="1"/>
    </xf>
    <xf numFmtId="185" fontId="7" fillId="0" borderId="15" xfId="0" applyNumberFormat="1" applyFont="1" applyFill="1" applyBorder="1" applyAlignment="1">
      <alignment vertical="center" shrinkToFit="1"/>
    </xf>
    <xf numFmtId="185" fontId="7" fillId="0" borderId="15" xfId="43" applyNumberFormat="1" applyFont="1" applyFill="1" applyBorder="1" applyAlignment="1">
      <alignment horizontal="right" vertical="center"/>
    </xf>
    <xf numFmtId="176" fontId="7" fillId="0" borderId="10" xfId="48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 shrinkToFit="1"/>
    </xf>
    <xf numFmtId="185" fontId="7" fillId="0" borderId="17" xfId="43" applyNumberFormat="1" applyFont="1" applyFill="1" applyBorder="1" applyAlignment="1">
      <alignment horizontal="right" vertical="center"/>
    </xf>
    <xf numFmtId="185" fontId="7" fillId="0" borderId="20" xfId="48" applyNumberFormat="1" applyFont="1" applyFill="1" applyBorder="1" applyAlignment="1">
      <alignment horizontal="right" vertical="center"/>
    </xf>
    <xf numFmtId="177" fontId="48" fillId="0" borderId="16" xfId="0" applyNumberFormat="1" applyFont="1" applyFill="1" applyBorder="1" applyAlignment="1">
      <alignment vertical="center" shrinkToFit="1"/>
    </xf>
    <xf numFmtId="185" fontId="48" fillId="0" borderId="16" xfId="0" applyNumberFormat="1" applyFont="1" applyFill="1" applyBorder="1" applyAlignment="1">
      <alignment vertical="center" shrinkToFit="1"/>
    </xf>
    <xf numFmtId="185" fontId="48" fillId="0" borderId="16" xfId="43" applyNumberFormat="1" applyFont="1" applyFill="1" applyBorder="1" applyAlignment="1">
      <alignment horizontal="right" vertical="center"/>
    </xf>
    <xf numFmtId="0" fontId="48" fillId="0" borderId="10" xfId="0" applyFont="1" applyFill="1" applyBorder="1" applyAlignment="1">
      <alignment vertical="center" shrinkToFit="1"/>
    </xf>
    <xf numFmtId="176" fontId="48" fillId="0" borderId="10" xfId="0" applyNumberFormat="1" applyFont="1" applyFill="1" applyBorder="1" applyAlignment="1">
      <alignment horizontal="center" vertical="center"/>
    </xf>
    <xf numFmtId="176" fontId="48" fillId="0" borderId="10" xfId="48" applyNumberFormat="1" applyFont="1" applyFill="1" applyBorder="1" applyAlignment="1">
      <alignment horizontal="center" vertical="center"/>
    </xf>
    <xf numFmtId="185" fontId="48" fillId="0" borderId="28" xfId="48" applyNumberFormat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vertical="center" shrinkToFi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 shrinkToFit="1"/>
    </xf>
    <xf numFmtId="176" fontId="7" fillId="0" borderId="13" xfId="48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13" xfId="48" applyNumberFormat="1" applyFont="1" applyFill="1" applyBorder="1" applyAlignment="1">
      <alignment horizontal="center" vertical="center"/>
    </xf>
    <xf numFmtId="185" fontId="7" fillId="0" borderId="29" xfId="48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 shrinkToFit="1"/>
    </xf>
    <xf numFmtId="185" fontId="7" fillId="0" borderId="14" xfId="0" applyNumberFormat="1" applyFont="1" applyFill="1" applyBorder="1" applyAlignment="1">
      <alignment vertical="center" shrinkToFit="1"/>
    </xf>
    <xf numFmtId="0" fontId="7" fillId="0" borderId="19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 shrinkToFit="1"/>
    </xf>
    <xf numFmtId="185" fontId="7" fillId="0" borderId="15" xfId="43" applyNumberFormat="1" applyFont="1" applyFill="1" applyBorder="1" applyAlignment="1">
      <alignment horizontal="right" vertical="center" shrinkToFit="1"/>
    </xf>
    <xf numFmtId="0" fontId="7" fillId="0" borderId="23" xfId="0" applyFont="1" applyFill="1" applyBorder="1" applyAlignment="1">
      <alignment vertical="center" shrinkToFit="1"/>
    </xf>
    <xf numFmtId="176" fontId="7" fillId="0" borderId="12" xfId="0" applyNumberFormat="1" applyFont="1" applyFill="1" applyBorder="1" applyAlignment="1">
      <alignment horizontal="center" vertical="center" shrinkToFit="1"/>
    </xf>
    <xf numFmtId="176" fontId="7" fillId="0" borderId="12" xfId="48" applyNumberFormat="1" applyFont="1" applyFill="1" applyBorder="1" applyAlignment="1">
      <alignment horizontal="center" vertical="center" shrinkToFit="1"/>
    </xf>
    <xf numFmtId="185" fontId="7" fillId="0" borderId="11" xfId="48" applyNumberFormat="1" applyFont="1" applyFill="1" applyBorder="1" applyAlignment="1">
      <alignment horizontal="right" vertical="center" shrinkToFit="1"/>
    </xf>
    <xf numFmtId="0" fontId="7" fillId="0" borderId="17" xfId="0" applyFont="1" applyFill="1" applyBorder="1" applyAlignment="1">
      <alignment horizontal="center" vertical="center" shrinkToFit="1"/>
    </xf>
    <xf numFmtId="185" fontId="7" fillId="0" borderId="17" xfId="43" applyNumberFormat="1" applyFont="1" applyFill="1" applyBorder="1" applyAlignment="1">
      <alignment horizontal="right" vertical="center" shrinkToFit="1"/>
    </xf>
    <xf numFmtId="0" fontId="7" fillId="0" borderId="19" xfId="0" applyFont="1" applyFill="1" applyBorder="1" applyAlignment="1">
      <alignment vertical="center" shrinkToFit="1"/>
    </xf>
    <xf numFmtId="176" fontId="7" fillId="0" borderId="13" xfId="0" applyNumberFormat="1" applyFont="1" applyFill="1" applyBorder="1" applyAlignment="1">
      <alignment horizontal="center" vertical="center" shrinkToFit="1"/>
    </xf>
    <xf numFmtId="176" fontId="7" fillId="0" borderId="13" xfId="48" applyNumberFormat="1" applyFont="1" applyFill="1" applyBorder="1" applyAlignment="1">
      <alignment horizontal="center" vertical="center" shrinkToFit="1"/>
    </xf>
    <xf numFmtId="185" fontId="7" fillId="0" borderId="29" xfId="48" applyNumberFormat="1" applyFont="1" applyFill="1" applyBorder="1" applyAlignment="1">
      <alignment horizontal="right" vertical="center" shrinkToFit="1"/>
    </xf>
    <xf numFmtId="0" fontId="7" fillId="0" borderId="2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185" fontId="7" fillId="0" borderId="14" xfId="43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center" vertical="center"/>
    </xf>
    <xf numFmtId="176" fontId="7" fillId="0" borderId="12" xfId="48" applyNumberFormat="1" applyFont="1" applyFill="1" applyBorder="1" applyAlignment="1">
      <alignment horizontal="center" vertical="center"/>
    </xf>
    <xf numFmtId="185" fontId="7" fillId="0" borderId="11" xfId="48" applyNumberFormat="1" applyFont="1" applyFill="1" applyBorder="1" applyAlignment="1">
      <alignment horizontal="right" vertical="center"/>
    </xf>
    <xf numFmtId="177" fontId="7" fillId="0" borderId="16" xfId="0" applyNumberFormat="1" applyFont="1" applyFill="1" applyBorder="1" applyAlignment="1">
      <alignment horizontal="right" vertical="center" shrinkToFit="1"/>
    </xf>
    <xf numFmtId="0" fontId="7" fillId="0" borderId="15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185" fontId="7" fillId="0" borderId="14" xfId="43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vertical="center" shrinkToFit="1"/>
    </xf>
    <xf numFmtId="185" fontId="7" fillId="0" borderId="16" xfId="43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176" fontId="3" fillId="0" borderId="20" xfId="48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35" fillId="0" borderId="18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 shrinkToFit="1"/>
    </xf>
    <xf numFmtId="0" fontId="3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35" fillId="0" borderId="18" xfId="0" applyFont="1" applyFill="1" applyBorder="1" applyAlignment="1">
      <alignment horizontal="center" vertical="center" shrinkToFit="1"/>
    </xf>
    <xf numFmtId="185" fontId="26" fillId="0" borderId="17" xfId="43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177" fontId="25" fillId="0" borderId="0" xfId="48" applyNumberFormat="1" applyFont="1" applyAlignment="1">
      <alignment vertical="center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183" fontId="7" fillId="0" borderId="16" xfId="0" applyNumberFormat="1" applyFont="1" applyFill="1" applyBorder="1" applyAlignment="1">
      <alignment vertical="center" shrinkToFit="1"/>
    </xf>
    <xf numFmtId="183" fontId="26" fillId="0" borderId="16" xfId="0" applyNumberFormat="1" applyFont="1" applyBorder="1" applyAlignment="1">
      <alignment vertical="center" shrinkToFit="1"/>
    </xf>
    <xf numFmtId="183" fontId="7" fillId="0" borderId="14" xfId="0" applyNumberFormat="1" applyFont="1" applyBorder="1" applyAlignment="1">
      <alignment vertical="center" shrinkToFit="1"/>
    </xf>
    <xf numFmtId="0" fontId="35" fillId="0" borderId="2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48" fillId="0" borderId="27" xfId="0" applyFont="1" applyFill="1" applyBorder="1" applyAlignment="1">
      <alignment vertical="center"/>
    </xf>
    <xf numFmtId="176" fontId="48" fillId="0" borderId="10" xfId="48" applyNumberFormat="1" applyFont="1" applyFill="1" applyBorder="1" applyAlignment="1">
      <alignment horizontal="right" vertical="center" shrinkToFit="1"/>
    </xf>
    <xf numFmtId="0" fontId="35" fillId="0" borderId="18" xfId="0" applyFont="1" applyFill="1" applyBorder="1" applyAlignment="1">
      <alignment horizontal="center" vertical="center" wrapText="1" shrinkToFit="1"/>
    </xf>
    <xf numFmtId="0" fontId="35" fillId="0" borderId="20" xfId="0" applyFont="1" applyFill="1" applyBorder="1" applyAlignment="1">
      <alignment horizontal="center" vertical="center" wrapText="1" shrinkToFit="1"/>
    </xf>
    <xf numFmtId="177" fontId="7" fillId="24" borderId="14" xfId="0" applyNumberFormat="1" applyFont="1" applyFill="1" applyBorder="1" applyAlignment="1">
      <alignment vertical="center" shrinkToFit="1"/>
    </xf>
    <xf numFmtId="0" fontId="6" fillId="24" borderId="0" xfId="0" applyFont="1" applyFill="1" applyAlignment="1">
      <alignment vertical="center"/>
    </xf>
    <xf numFmtId="177" fontId="7" fillId="24" borderId="16" xfId="0" applyNumberFormat="1" applyFont="1" applyFill="1" applyBorder="1" applyAlignment="1">
      <alignment vertical="center" shrinkToFit="1"/>
    </xf>
    <xf numFmtId="177" fontId="7" fillId="24" borderId="17" xfId="0" applyNumberFormat="1" applyFont="1" applyFill="1" applyBorder="1" applyAlignment="1">
      <alignment vertical="center" shrinkToFit="1"/>
    </xf>
    <xf numFmtId="177" fontId="7" fillId="24" borderId="15" xfId="0" applyNumberFormat="1" applyFont="1" applyFill="1" applyBorder="1" applyAlignment="1">
      <alignment vertical="center" shrinkToFit="1"/>
    </xf>
    <xf numFmtId="177" fontId="48" fillId="24" borderId="16" xfId="0" applyNumberFormat="1" applyFont="1" applyFill="1" applyBorder="1" applyAlignment="1">
      <alignment vertical="center" shrinkToFit="1"/>
    </xf>
    <xf numFmtId="177" fontId="48" fillId="24" borderId="17" xfId="0" applyNumberFormat="1" applyFont="1" applyFill="1" applyBorder="1" applyAlignment="1">
      <alignment vertical="center" shrinkToFit="1"/>
    </xf>
    <xf numFmtId="177" fontId="48" fillId="24" borderId="15" xfId="0" applyNumberFormat="1" applyFont="1" applyFill="1" applyBorder="1" applyAlignment="1">
      <alignment vertical="center" shrinkToFit="1"/>
    </xf>
    <xf numFmtId="177" fontId="7" fillId="24" borderId="16" xfId="0" applyNumberFormat="1" applyFont="1" applyFill="1" applyBorder="1" applyAlignment="1">
      <alignment horizontal="right" vertical="center" shrinkToFit="1"/>
    </xf>
    <xf numFmtId="177" fontId="48" fillId="0" borderId="14" xfId="0" applyNumberFormat="1" applyFont="1" applyFill="1" applyBorder="1" applyAlignment="1">
      <alignment vertical="center" shrinkToFit="1"/>
    </xf>
    <xf numFmtId="183" fontId="25" fillId="0" borderId="14" xfId="0" applyNumberFormat="1" applyFont="1" applyBorder="1" applyAlignment="1">
      <alignment vertical="center"/>
    </xf>
    <xf numFmtId="185" fontId="7" fillId="24" borderId="16" xfId="43" applyNumberFormat="1" applyFont="1" applyFill="1" applyBorder="1" applyAlignment="1">
      <alignment horizontal="right" vertical="center"/>
    </xf>
    <xf numFmtId="0" fontId="7" fillId="24" borderId="27" xfId="0" applyFont="1" applyFill="1" applyBorder="1" applyAlignment="1">
      <alignment horizontal="left" vertical="center"/>
    </xf>
    <xf numFmtId="41" fontId="7" fillId="24" borderId="10" xfId="48" applyFont="1" applyFill="1" applyBorder="1" applyAlignment="1">
      <alignment horizontal="right" vertical="center"/>
    </xf>
    <xf numFmtId="0" fontId="7" fillId="24" borderId="10" xfId="0" applyFont="1" applyFill="1" applyBorder="1" applyAlignment="1">
      <alignment horizontal="center" vertical="center"/>
    </xf>
    <xf numFmtId="177" fontId="7" fillId="24" borderId="17" xfId="48" applyNumberFormat="1" applyFont="1" applyFill="1" applyBorder="1" applyAlignment="1">
      <alignment vertical="center" shrinkToFit="1"/>
    </xf>
    <xf numFmtId="0" fontId="7" fillId="24" borderId="18" xfId="0" applyFont="1" applyFill="1" applyBorder="1" applyAlignment="1">
      <alignment horizontal="left" vertical="center"/>
    </xf>
    <xf numFmtId="0" fontId="7" fillId="24" borderId="0" xfId="0" applyFont="1" applyFill="1" applyBorder="1" applyAlignment="1">
      <alignment vertical="center" shrinkToFit="1"/>
    </xf>
    <xf numFmtId="176" fontId="7" fillId="24" borderId="0" xfId="48" applyNumberFormat="1" applyFont="1" applyFill="1" applyBorder="1" applyAlignment="1">
      <alignment horizontal="right" vertical="center" shrinkToFit="1"/>
    </xf>
    <xf numFmtId="176" fontId="7" fillId="24" borderId="0" xfId="0" applyNumberFormat="1" applyFont="1" applyFill="1" applyBorder="1" applyAlignment="1">
      <alignment horizontal="center" vertical="center"/>
    </xf>
    <xf numFmtId="176" fontId="7" fillId="24" borderId="0" xfId="48" applyNumberFormat="1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 shrinkToFit="1"/>
    </xf>
    <xf numFmtId="176" fontId="7" fillId="24" borderId="0" xfId="48" applyNumberFormat="1" applyFont="1" applyFill="1" applyBorder="1" applyAlignment="1">
      <alignment horizontal="right" vertical="center"/>
    </xf>
    <xf numFmtId="176" fontId="7" fillId="24" borderId="10" xfId="0" applyNumberFormat="1" applyFont="1" applyFill="1" applyBorder="1" applyAlignment="1">
      <alignment horizontal="center" vertical="center"/>
    </xf>
    <xf numFmtId="176" fontId="7" fillId="24" borderId="10" xfId="48" applyNumberFormat="1" applyFont="1" applyFill="1" applyBorder="1" applyAlignment="1">
      <alignment horizontal="center" vertical="center"/>
    </xf>
    <xf numFmtId="185" fontId="7" fillId="24" borderId="28" xfId="48" applyNumberFormat="1" applyFont="1" applyFill="1" applyBorder="1" applyAlignment="1">
      <alignment horizontal="right" vertical="center"/>
    </xf>
    <xf numFmtId="185" fontId="7" fillId="24" borderId="17" xfId="43" applyNumberFormat="1" applyFont="1" applyFill="1" applyBorder="1" applyAlignment="1">
      <alignment horizontal="right" vertical="center"/>
    </xf>
    <xf numFmtId="185" fontId="7" fillId="24" borderId="15" xfId="0" applyNumberFormat="1" applyFont="1" applyFill="1" applyBorder="1" applyAlignment="1">
      <alignment vertical="center" shrinkToFit="1"/>
    </xf>
    <xf numFmtId="185" fontId="7" fillId="24" borderId="15" xfId="43" applyNumberFormat="1" applyFont="1" applyFill="1" applyBorder="1" applyAlignment="1">
      <alignment horizontal="right" vertical="center"/>
    </xf>
    <xf numFmtId="0" fontId="7" fillId="24" borderId="19" xfId="0" applyFont="1" applyFill="1" applyBorder="1" applyAlignment="1">
      <alignment horizontal="left" vertical="center"/>
    </xf>
    <xf numFmtId="0" fontId="7" fillId="24" borderId="13" xfId="0" applyFont="1" applyFill="1" applyBorder="1" applyAlignment="1">
      <alignment vertical="center"/>
    </xf>
    <xf numFmtId="176" fontId="7" fillId="24" borderId="13" xfId="48" applyNumberFormat="1" applyFont="1" applyFill="1" applyBorder="1" applyAlignment="1">
      <alignment horizontal="right" vertical="center" shrinkToFit="1"/>
    </xf>
    <xf numFmtId="176" fontId="7" fillId="24" borderId="13" xfId="0" applyNumberFormat="1" applyFont="1" applyFill="1" applyBorder="1" applyAlignment="1">
      <alignment horizontal="center" vertical="center"/>
    </xf>
    <xf numFmtId="176" fontId="7" fillId="24" borderId="13" xfId="48" applyNumberFormat="1" applyFont="1" applyFill="1" applyBorder="1" applyAlignment="1">
      <alignment horizontal="center" vertical="center"/>
    </xf>
    <xf numFmtId="176" fontId="7" fillId="24" borderId="10" xfId="48" applyNumberFormat="1" applyFont="1" applyFill="1" applyBorder="1" applyAlignment="1">
      <alignment horizontal="right" vertical="center"/>
    </xf>
    <xf numFmtId="185" fontId="7" fillId="24" borderId="20" xfId="48" applyNumberFormat="1" applyFont="1" applyFill="1" applyBorder="1" applyAlignment="1">
      <alignment horizontal="right" vertical="center"/>
    </xf>
    <xf numFmtId="185" fontId="48" fillId="24" borderId="16" xfId="0" applyNumberFormat="1" applyFont="1" applyFill="1" applyBorder="1" applyAlignment="1">
      <alignment vertical="center" shrinkToFit="1"/>
    </xf>
    <xf numFmtId="185" fontId="48" fillId="24" borderId="16" xfId="43" applyNumberFormat="1" applyFont="1" applyFill="1" applyBorder="1" applyAlignment="1">
      <alignment horizontal="right" vertical="center"/>
    </xf>
    <xf numFmtId="0" fontId="48" fillId="24" borderId="27" xfId="0" applyFont="1" applyFill="1" applyBorder="1" applyAlignment="1">
      <alignment horizontal="left" vertical="center"/>
    </xf>
    <xf numFmtId="0" fontId="48" fillId="24" borderId="10" xfId="0" applyFont="1" applyFill="1" applyBorder="1" applyAlignment="1">
      <alignment vertical="center" shrinkToFit="1"/>
    </xf>
    <xf numFmtId="176" fontId="48" fillId="24" borderId="10" xfId="48" applyNumberFormat="1" applyFont="1" applyFill="1" applyBorder="1" applyAlignment="1">
      <alignment horizontal="right" vertical="center"/>
    </xf>
    <xf numFmtId="176" fontId="48" fillId="24" borderId="10" xfId="0" applyNumberFormat="1" applyFont="1" applyFill="1" applyBorder="1" applyAlignment="1">
      <alignment horizontal="center" vertical="center"/>
    </xf>
    <xf numFmtId="176" fontId="48" fillId="24" borderId="10" xfId="48" applyNumberFormat="1" applyFont="1" applyFill="1" applyBorder="1" applyAlignment="1">
      <alignment horizontal="center" vertical="center"/>
    </xf>
    <xf numFmtId="185" fontId="48" fillId="24" borderId="28" xfId="48" applyNumberFormat="1" applyFont="1" applyFill="1" applyBorder="1" applyAlignment="1">
      <alignment horizontal="right" vertical="center"/>
    </xf>
    <xf numFmtId="185" fontId="48" fillId="24" borderId="17" xfId="0" applyNumberFormat="1" applyFont="1" applyFill="1" applyBorder="1" applyAlignment="1">
      <alignment vertical="center" shrinkToFit="1"/>
    </xf>
    <xf numFmtId="0" fontId="48" fillId="24" borderId="18" xfId="0" applyFont="1" applyFill="1" applyBorder="1" applyAlignment="1">
      <alignment horizontal="left" vertical="center"/>
    </xf>
    <xf numFmtId="0" fontId="48" fillId="24" borderId="0" xfId="0" applyFont="1" applyFill="1" applyBorder="1" applyAlignment="1">
      <alignment vertical="center" shrinkToFit="1"/>
    </xf>
    <xf numFmtId="176" fontId="48" fillId="24" borderId="0" xfId="48" applyNumberFormat="1" applyFont="1" applyFill="1" applyBorder="1" applyAlignment="1">
      <alignment horizontal="right" vertical="center"/>
    </xf>
    <xf numFmtId="176" fontId="48" fillId="24" borderId="0" xfId="0" applyNumberFormat="1" applyFont="1" applyFill="1" applyBorder="1" applyAlignment="1">
      <alignment horizontal="center" vertical="center"/>
    </xf>
    <xf numFmtId="176" fontId="48" fillId="24" borderId="0" xfId="48" applyNumberFormat="1" applyFont="1" applyFill="1" applyBorder="1" applyAlignment="1">
      <alignment horizontal="center" vertical="center"/>
    </xf>
    <xf numFmtId="185" fontId="48" fillId="24" borderId="20" xfId="48" applyNumberFormat="1" applyFont="1" applyFill="1" applyBorder="1" applyAlignment="1">
      <alignment horizontal="right" vertical="center"/>
    </xf>
    <xf numFmtId="185" fontId="48" fillId="24" borderId="15" xfId="0" applyNumberFormat="1" applyFont="1" applyFill="1" applyBorder="1" applyAlignment="1">
      <alignment vertical="center" shrinkToFit="1"/>
    </xf>
    <xf numFmtId="0" fontId="48" fillId="24" borderId="19" xfId="0" applyFont="1" applyFill="1" applyBorder="1" applyAlignment="1">
      <alignment horizontal="left" vertical="center"/>
    </xf>
    <xf numFmtId="0" fontId="48" fillId="24" borderId="13" xfId="0" applyFont="1" applyFill="1" applyBorder="1" applyAlignment="1">
      <alignment vertical="center" shrinkToFit="1"/>
    </xf>
    <xf numFmtId="176" fontId="48" fillId="24" borderId="13" xfId="48" applyNumberFormat="1" applyFont="1" applyFill="1" applyBorder="1" applyAlignment="1">
      <alignment horizontal="right" vertical="center"/>
    </xf>
    <xf numFmtId="176" fontId="48" fillId="24" borderId="13" xfId="0" applyNumberFormat="1" applyFont="1" applyFill="1" applyBorder="1" applyAlignment="1">
      <alignment horizontal="center" vertical="center"/>
    </xf>
    <xf numFmtId="176" fontId="48" fillId="24" borderId="13" xfId="48" applyNumberFormat="1" applyFont="1" applyFill="1" applyBorder="1" applyAlignment="1">
      <alignment horizontal="center" vertical="center"/>
    </xf>
    <xf numFmtId="185" fontId="48" fillId="24" borderId="29" xfId="48" applyNumberFormat="1" applyFont="1" applyFill="1" applyBorder="1" applyAlignment="1">
      <alignment horizontal="right" vertical="center"/>
    </xf>
    <xf numFmtId="41" fontId="25" fillId="0" borderId="0" xfId="48" applyFont="1" applyAlignment="1">
      <alignment horizontal="center" vertical="center"/>
    </xf>
    <xf numFmtId="41" fontId="25" fillId="0" borderId="0" xfId="48" applyFont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14" xfId="0" applyFont="1" applyBorder="1" applyAlignment="1">
      <alignment horizontal="center" vertical="center"/>
    </xf>
    <xf numFmtId="41" fontId="26" fillId="0" borderId="14" xfId="48" applyFont="1" applyBorder="1" applyAlignment="1">
      <alignment horizontal="center" vertical="center"/>
    </xf>
    <xf numFmtId="0" fontId="49" fillId="0" borderId="16" xfId="0" applyFont="1" applyBorder="1" applyAlignment="1">
      <alignment horizontal="left" vertical="center"/>
    </xf>
    <xf numFmtId="177" fontId="49" fillId="0" borderId="27" xfId="0" applyNumberFormat="1" applyFont="1" applyBorder="1" applyAlignment="1">
      <alignment horizontal="right" vertical="center"/>
    </xf>
    <xf numFmtId="177" fontId="26" fillId="0" borderId="28" xfId="48" applyNumberFormat="1" applyFont="1" applyBorder="1" applyAlignment="1">
      <alignment horizontal="center" vertical="center"/>
    </xf>
    <xf numFmtId="177" fontId="49" fillId="0" borderId="16" xfId="0" applyNumberFormat="1" applyFont="1" applyBorder="1" applyAlignment="1">
      <alignment horizontal="right" vertical="center"/>
    </xf>
    <xf numFmtId="185" fontId="26" fillId="0" borderId="16" xfId="0" applyNumberFormat="1" applyFont="1" applyBorder="1" applyAlignment="1">
      <alignment horizontal="right" vertical="center" shrinkToFit="1"/>
    </xf>
    <xf numFmtId="0" fontId="49" fillId="0" borderId="15" xfId="0" applyFont="1" applyBorder="1" applyAlignment="1">
      <alignment horizontal="left" vertical="center"/>
    </xf>
    <xf numFmtId="177" fontId="49" fillId="0" borderId="19" xfId="0" applyNumberFormat="1" applyFont="1" applyBorder="1" applyAlignment="1">
      <alignment horizontal="right" vertical="center"/>
    </xf>
    <xf numFmtId="177" fontId="26" fillId="0" borderId="29" xfId="48" applyNumberFormat="1" applyFont="1" applyBorder="1" applyAlignment="1">
      <alignment horizontal="center" vertical="center"/>
    </xf>
    <xf numFmtId="177" fontId="49" fillId="0" borderId="15" xfId="0" applyNumberFormat="1" applyFont="1" applyBorder="1" applyAlignment="1">
      <alignment horizontal="right" vertical="center"/>
    </xf>
    <xf numFmtId="185" fontId="26" fillId="0" borderId="15" xfId="0" applyNumberFormat="1" applyFont="1" applyBorder="1" applyAlignment="1">
      <alignment horizontal="right" vertical="center" shrinkToFit="1"/>
    </xf>
    <xf numFmtId="0" fontId="49" fillId="0" borderId="17" xfId="0" applyFont="1" applyBorder="1" applyAlignment="1">
      <alignment horizontal="left" vertical="center"/>
    </xf>
    <xf numFmtId="177" fontId="49" fillId="0" borderId="18" xfId="0" applyNumberFormat="1" applyFont="1" applyBorder="1" applyAlignment="1">
      <alignment horizontal="right" vertical="center"/>
    </xf>
    <xf numFmtId="177" fontId="26" fillId="0" borderId="20" xfId="48" applyNumberFormat="1" applyFont="1" applyBorder="1" applyAlignment="1">
      <alignment horizontal="center" vertical="center"/>
    </xf>
    <xf numFmtId="177" fontId="49" fillId="0" borderId="17" xfId="0" applyNumberFormat="1" applyFont="1" applyBorder="1" applyAlignment="1">
      <alignment horizontal="right" vertical="center"/>
    </xf>
    <xf numFmtId="185" fontId="26" fillId="0" borderId="17" xfId="0" applyNumberFormat="1" applyFont="1" applyBorder="1" applyAlignment="1">
      <alignment horizontal="right" vertical="center" shrinkToFit="1"/>
    </xf>
    <xf numFmtId="0" fontId="49" fillId="0" borderId="17" xfId="0" applyFont="1" applyBorder="1" applyAlignment="1">
      <alignment horizontal="left" vertical="center" shrinkToFit="1"/>
    </xf>
    <xf numFmtId="0" fontId="49" fillId="0" borderId="17" xfId="0" applyFont="1" applyBorder="1" applyAlignment="1">
      <alignment vertical="center" shrinkToFit="1"/>
    </xf>
    <xf numFmtId="177" fontId="49" fillId="0" borderId="18" xfId="48" applyNumberFormat="1" applyFont="1" applyBorder="1" applyAlignment="1">
      <alignment horizontal="right" vertical="center"/>
    </xf>
    <xf numFmtId="177" fontId="49" fillId="0" borderId="17" xfId="48" applyNumberFormat="1" applyFont="1" applyBorder="1" applyAlignment="1">
      <alignment horizontal="right" vertical="center"/>
    </xf>
    <xf numFmtId="0" fontId="49" fillId="0" borderId="17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177" fontId="49" fillId="0" borderId="19" xfId="48" applyNumberFormat="1" applyFont="1" applyBorder="1" applyAlignment="1">
      <alignment horizontal="right" vertical="center"/>
    </xf>
    <xf numFmtId="177" fontId="49" fillId="0" borderId="15" xfId="48" applyNumberFormat="1" applyFont="1" applyBorder="1" applyAlignment="1">
      <alignment horizontal="right" vertical="center"/>
    </xf>
    <xf numFmtId="0" fontId="26" fillId="0" borderId="16" xfId="0" applyFont="1" applyBorder="1" applyAlignment="1">
      <alignment vertical="center" shrinkToFit="1"/>
    </xf>
    <xf numFmtId="0" fontId="49" fillId="0" borderId="16" xfId="0" applyFont="1" applyBorder="1" applyAlignment="1">
      <alignment vertical="center"/>
    </xf>
    <xf numFmtId="177" fontId="49" fillId="0" borderId="27" xfId="48" applyNumberFormat="1" applyFont="1" applyBorder="1" applyAlignment="1">
      <alignment horizontal="right" vertical="center"/>
    </xf>
    <xf numFmtId="177" fontId="49" fillId="0" borderId="17" xfId="0" applyNumberFormat="1" applyFont="1" applyBorder="1" applyAlignment="1">
      <alignment horizontal="center" vertical="center"/>
    </xf>
    <xf numFmtId="177" fontId="49" fillId="0" borderId="16" xfId="48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49" fillId="0" borderId="17" xfId="0" applyFont="1" applyFill="1" applyBorder="1" applyAlignment="1">
      <alignment vertical="center"/>
    </xf>
    <xf numFmtId="177" fontId="49" fillId="0" borderId="17" xfId="48" applyNumberFormat="1" applyFont="1" applyBorder="1" applyAlignment="1">
      <alignment vertical="center"/>
    </xf>
    <xf numFmtId="0" fontId="49" fillId="0" borderId="15" xfId="0" applyFont="1" applyFill="1" applyBorder="1" applyAlignment="1">
      <alignment vertical="center"/>
    </xf>
    <xf numFmtId="0" fontId="49" fillId="0" borderId="16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177" fontId="26" fillId="0" borderId="27" xfId="48" applyNumberFormat="1" applyFont="1" applyBorder="1" applyAlignment="1">
      <alignment horizontal="right" vertical="center"/>
    </xf>
    <xf numFmtId="177" fontId="26" fillId="0" borderId="16" xfId="48" applyNumberFormat="1" applyFont="1" applyBorder="1" applyAlignment="1">
      <alignment vertical="center"/>
    </xf>
    <xf numFmtId="177" fontId="26" fillId="0" borderId="28" xfId="48" applyNumberFormat="1" applyFont="1" applyBorder="1" applyAlignment="1">
      <alignment horizontal="right" vertical="center"/>
    </xf>
    <xf numFmtId="0" fontId="26" fillId="0" borderId="17" xfId="0" applyFont="1" applyFill="1" applyBorder="1" applyAlignment="1">
      <alignment vertical="center"/>
    </xf>
    <xf numFmtId="177" fontId="26" fillId="0" borderId="18" xfId="48" applyNumberFormat="1" applyFont="1" applyBorder="1" applyAlignment="1">
      <alignment horizontal="right" vertical="center"/>
    </xf>
    <xf numFmtId="177" fontId="26" fillId="0" borderId="17" xfId="48" applyNumberFormat="1" applyFont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177" fontId="26" fillId="0" borderId="19" xfId="48" applyNumberFormat="1" applyFont="1" applyBorder="1" applyAlignment="1">
      <alignment horizontal="right" vertical="center"/>
    </xf>
    <xf numFmtId="177" fontId="26" fillId="0" borderId="15" xfId="48" applyNumberFormat="1" applyFont="1" applyBorder="1" applyAlignment="1">
      <alignment vertical="center"/>
    </xf>
    <xf numFmtId="177" fontId="49" fillId="0" borderId="15" xfId="48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39" fillId="0" borderId="17" xfId="0" applyFont="1" applyBorder="1" applyAlignment="1">
      <alignment vertical="center" shrinkToFit="1"/>
    </xf>
    <xf numFmtId="176" fontId="7" fillId="0" borderId="20" xfId="48" applyNumberFormat="1" applyFont="1" applyBorder="1" applyAlignment="1">
      <alignment vertical="center" shrinkToFit="1"/>
    </xf>
    <xf numFmtId="0" fontId="7" fillId="0" borderId="13" xfId="0" applyFont="1" applyFill="1" applyBorder="1" applyAlignment="1">
      <alignment horizontal="center" vertical="center" shrinkToFit="1"/>
    </xf>
    <xf numFmtId="185" fontId="26" fillId="0" borderId="15" xfId="43" applyNumberFormat="1" applyFont="1" applyBorder="1" applyAlignment="1">
      <alignment horizontal="right" vertical="center"/>
    </xf>
    <xf numFmtId="185" fontId="26" fillId="0" borderId="15" xfId="0" applyNumberFormat="1" applyFont="1" applyBorder="1" applyAlignment="1" quotePrefix="1">
      <alignment vertical="center" shrinkToFit="1"/>
    </xf>
    <xf numFmtId="185" fontId="26" fillId="0" borderId="24" xfId="0" applyNumberFormat="1" applyFont="1" applyBorder="1" applyAlignment="1">
      <alignment vertical="center" shrinkToFit="1"/>
    </xf>
    <xf numFmtId="41" fontId="7" fillId="0" borderId="11" xfId="48" applyFont="1" applyFill="1" applyBorder="1" applyAlignment="1">
      <alignment horizontal="right" vertical="center"/>
    </xf>
    <xf numFmtId="176" fontId="7" fillId="0" borderId="28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20" xfId="0" applyNumberFormat="1" applyFont="1" applyBorder="1" applyAlignment="1">
      <alignment horizontal="right" vertical="center"/>
    </xf>
    <xf numFmtId="177" fontId="26" fillId="0" borderId="16" xfId="48" applyNumberFormat="1" applyFont="1" applyBorder="1" applyAlignment="1">
      <alignment horizontal="center" vertical="center"/>
    </xf>
    <xf numFmtId="177" fontId="26" fillId="0" borderId="15" xfId="48" applyNumberFormat="1" applyFont="1" applyBorder="1" applyAlignment="1">
      <alignment horizontal="center" vertical="center"/>
    </xf>
    <xf numFmtId="177" fontId="26" fillId="0" borderId="27" xfId="48" applyNumberFormat="1" applyFont="1" applyBorder="1" applyAlignment="1">
      <alignment horizontal="center" vertical="center" shrinkToFit="1"/>
    </xf>
    <xf numFmtId="177" fontId="26" fillId="0" borderId="19" xfId="48" applyNumberFormat="1" applyFont="1" applyBorder="1" applyAlignment="1">
      <alignment horizontal="center" vertical="center" shrinkToFit="1"/>
    </xf>
    <xf numFmtId="41" fontId="26" fillId="0" borderId="11" xfId="48" applyFont="1" applyBorder="1" applyAlignment="1">
      <alignment horizontal="center" vertical="center" wrapText="1"/>
    </xf>
    <xf numFmtId="41" fontId="26" fillId="0" borderId="11" xfId="48" applyFont="1" applyBorder="1" applyAlignment="1">
      <alignment horizontal="center" vertical="center"/>
    </xf>
    <xf numFmtId="41" fontId="26" fillId="0" borderId="14" xfId="48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177" fontId="26" fillId="0" borderId="23" xfId="0" applyNumberFormat="1" applyFont="1" applyBorder="1" applyAlignment="1">
      <alignment horizontal="center" vertical="center"/>
    </xf>
    <xf numFmtId="177" fontId="26" fillId="0" borderId="12" xfId="0" applyNumberFormat="1" applyFont="1" applyBorder="1" applyAlignment="1">
      <alignment horizontal="center" vertical="center"/>
    </xf>
    <xf numFmtId="177" fontId="26" fillId="0" borderId="11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4" fillId="0" borderId="37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34" fillId="0" borderId="0" xfId="0" applyNumberFormat="1" applyFont="1" applyAlignment="1">
      <alignment vertical="center" wrapText="1"/>
    </xf>
    <xf numFmtId="185" fontId="31" fillId="0" borderId="14" xfId="0" applyNumberFormat="1" applyFont="1" applyBorder="1" applyAlignment="1" applyProtection="1">
      <alignment horizontal="center" vertical="center" wrapText="1"/>
      <protection/>
    </xf>
    <xf numFmtId="185" fontId="31" fillId="0" borderId="14" xfId="0" applyNumberFormat="1" applyFont="1" applyBorder="1" applyAlignment="1">
      <alignment horizontal="center" vertical="center" wrapText="1"/>
    </xf>
    <xf numFmtId="185" fontId="31" fillId="0" borderId="21" xfId="0" applyNumberFormat="1" applyFont="1" applyBorder="1" applyAlignment="1">
      <alignment horizontal="center" vertical="center" wrapText="1"/>
    </xf>
    <xf numFmtId="185" fontId="31" fillId="0" borderId="12" xfId="0" applyNumberFormat="1" applyFont="1" applyBorder="1" applyAlignment="1" applyProtection="1">
      <alignment horizontal="center" vertical="center" wrapText="1"/>
      <protection/>
    </xf>
    <xf numFmtId="185" fontId="31" fillId="0" borderId="12" xfId="0" applyNumberFormat="1" applyFont="1" applyBorder="1" applyAlignment="1">
      <alignment horizontal="center" vertical="center" wrapText="1"/>
    </xf>
    <xf numFmtId="185" fontId="31" fillId="0" borderId="11" xfId="0" applyNumberFormat="1" applyFont="1" applyBorder="1" applyAlignment="1">
      <alignment horizontal="center" vertical="center" wrapText="1"/>
    </xf>
    <xf numFmtId="185" fontId="25" fillId="0" borderId="16" xfId="0" applyNumberFormat="1" applyFont="1" applyBorder="1" applyAlignment="1" applyProtection="1">
      <alignment horizontal="center" vertical="center" wrapText="1"/>
      <protection/>
    </xf>
    <xf numFmtId="185" fontId="25" fillId="0" borderId="15" xfId="0" applyNumberFormat="1" applyFont="1" applyBorder="1" applyAlignment="1" applyProtection="1">
      <alignment horizontal="center" vertical="center" wrapText="1"/>
      <protection/>
    </xf>
    <xf numFmtId="0" fontId="25" fillId="0" borderId="13" xfId="0" applyFont="1" applyBorder="1" applyAlignment="1">
      <alignment horizontal="right" vertical="center"/>
    </xf>
    <xf numFmtId="185" fontId="25" fillId="0" borderId="15" xfId="0" applyNumberFormat="1" applyFont="1" applyBorder="1" applyAlignment="1">
      <alignment horizontal="center" vertical="center" wrapText="1"/>
    </xf>
    <xf numFmtId="185" fontId="25" fillId="0" borderId="14" xfId="0" applyNumberFormat="1" applyFont="1" applyBorder="1" applyAlignment="1" applyProtection="1">
      <alignment horizontal="center" vertical="center" wrapText="1"/>
      <protection/>
    </xf>
    <xf numFmtId="185" fontId="25" fillId="0" borderId="21" xfId="0" applyNumberFormat="1" applyFont="1" applyBorder="1" applyAlignment="1">
      <alignment horizontal="center" vertical="center" wrapText="1"/>
    </xf>
    <xf numFmtId="185" fontId="25" fillId="0" borderId="25" xfId="0" applyNumberFormat="1" applyFont="1" applyBorder="1" applyAlignment="1" applyProtection="1">
      <alignment horizontal="center" vertical="center" wrapText="1"/>
      <protection/>
    </xf>
    <xf numFmtId="185" fontId="25" fillId="0" borderId="24" xfId="0" applyNumberFormat="1" applyFont="1" applyBorder="1" applyAlignment="1" applyProtection="1">
      <alignment horizontal="center" vertical="center" wrapText="1"/>
      <protection/>
    </xf>
    <xf numFmtId="185" fontId="25" fillId="0" borderId="23" xfId="0" applyNumberFormat="1" applyFont="1" applyBorder="1" applyAlignment="1" applyProtection="1">
      <alignment horizontal="center" vertical="center" wrapText="1"/>
      <protection/>
    </xf>
    <xf numFmtId="185" fontId="25" fillId="0" borderId="11" xfId="0" applyNumberFormat="1" applyFont="1" applyBorder="1" applyAlignment="1" applyProtection="1">
      <alignment horizontal="center" vertical="center" wrapText="1"/>
      <protection/>
    </xf>
    <xf numFmtId="185" fontId="26" fillId="0" borderId="23" xfId="0" applyNumberFormat="1" applyFont="1" applyBorder="1" applyAlignment="1">
      <alignment horizontal="center" vertical="center" shrinkToFit="1"/>
    </xf>
    <xf numFmtId="185" fontId="26" fillId="0" borderId="11" xfId="0" applyNumberFormat="1" applyFont="1" applyBorder="1" applyAlignment="1">
      <alignment horizontal="center" vertical="center" shrinkToFit="1"/>
    </xf>
    <xf numFmtId="185" fontId="26" fillId="0" borderId="12" xfId="0" applyNumberFormat="1" applyFont="1" applyBorder="1" applyAlignment="1">
      <alignment horizontal="center" vertical="center" shrinkToFit="1"/>
    </xf>
    <xf numFmtId="0" fontId="26" fillId="0" borderId="23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 shrinkToFit="1"/>
    </xf>
    <xf numFmtId="185" fontId="26" fillId="0" borderId="19" xfId="0" applyNumberFormat="1" applyFont="1" applyBorder="1" applyAlignment="1">
      <alignment horizontal="center" vertical="center" shrinkToFit="1"/>
    </xf>
    <xf numFmtId="185" fontId="26" fillId="0" borderId="29" xfId="0" applyNumberFormat="1" applyFont="1" applyBorder="1" applyAlignment="1">
      <alignment horizontal="center" vertical="center" shrinkToFit="1"/>
    </xf>
    <xf numFmtId="185" fontId="26" fillId="0" borderId="13" xfId="0" applyNumberFormat="1" applyFont="1" applyBorder="1" applyAlignment="1">
      <alignment horizontal="center" vertical="center" shrinkToFit="1"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26" fillId="0" borderId="16" xfId="0" applyFont="1" applyBorder="1" applyAlignment="1" applyProtection="1">
      <alignment horizontal="center" vertical="center" wrapText="1" shrinkToFit="1"/>
      <protection/>
    </xf>
    <xf numFmtId="0" fontId="26" fillId="0" borderId="15" xfId="0" applyFont="1" applyBorder="1" applyAlignment="1" applyProtection="1">
      <alignment horizontal="center" vertical="center" wrapText="1" shrinkToFit="1"/>
      <protection/>
    </xf>
    <xf numFmtId="0" fontId="26" fillId="0" borderId="16" xfId="0" applyFont="1" applyBorder="1" applyAlignment="1" applyProtection="1">
      <alignment horizontal="center" vertical="center"/>
      <protection/>
    </xf>
    <xf numFmtId="0" fontId="25" fillId="0" borderId="13" xfId="0" applyFont="1" applyBorder="1" applyAlignment="1">
      <alignment horizontal="right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4" xfId="0" applyFont="1" applyBorder="1" applyAlignment="1" applyProtection="1">
      <alignment horizontal="center" vertical="center"/>
      <protection/>
    </xf>
    <xf numFmtId="0" fontId="26" fillId="0" borderId="27" xfId="0" applyFont="1" applyBorder="1" applyAlignment="1" applyProtection="1">
      <alignment horizontal="center" vertical="center"/>
      <protection/>
    </xf>
    <xf numFmtId="0" fontId="26" fillId="0" borderId="28" xfId="0" applyFont="1" applyBorder="1" applyAlignment="1" applyProtection="1">
      <alignment horizontal="center" vertical="center"/>
      <protection/>
    </xf>
    <xf numFmtId="0" fontId="26" fillId="0" borderId="19" xfId="0" applyFont="1" applyBorder="1" applyAlignment="1" applyProtection="1">
      <alignment horizontal="center" vertical="center"/>
      <protection/>
    </xf>
    <xf numFmtId="0" fontId="26" fillId="0" borderId="29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>
      <alignment horizontal="center" vertical="center" shrinkToFit="1"/>
    </xf>
    <xf numFmtId="185" fontId="26" fillId="0" borderId="0" xfId="0" applyNumberFormat="1" applyFont="1" applyBorder="1" applyAlignment="1">
      <alignment horizontal="center" vertical="center" shrinkToFit="1"/>
    </xf>
    <xf numFmtId="0" fontId="30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185" fontId="26" fillId="0" borderId="40" xfId="0" applyNumberFormat="1" applyFont="1" applyBorder="1" applyAlignment="1">
      <alignment horizontal="center" vertical="center" shrinkToFit="1"/>
    </xf>
    <xf numFmtId="0" fontId="26" fillId="0" borderId="22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8" fillId="0" borderId="23" xfId="0" applyFont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 shrinkToFit="1"/>
    </xf>
    <xf numFmtId="0" fontId="48" fillId="0" borderId="19" xfId="0" applyFont="1" applyBorder="1" applyAlignment="1">
      <alignment horizontal="center" vertical="center" shrinkToFit="1"/>
    </xf>
    <xf numFmtId="0" fontId="48" fillId="0" borderId="29" xfId="0" applyFont="1" applyBorder="1" applyAlignment="1">
      <alignment horizontal="center" vertical="center" shrinkToFit="1"/>
    </xf>
    <xf numFmtId="0" fontId="48" fillId="0" borderId="18" xfId="0" applyFont="1" applyFill="1" applyBorder="1" applyAlignment="1">
      <alignment horizontal="center" vertical="center" shrinkToFit="1"/>
    </xf>
    <xf numFmtId="0" fontId="48" fillId="0" borderId="20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 shrinkToFit="1"/>
    </xf>
    <xf numFmtId="0" fontId="5" fillId="0" borderId="28" xfId="0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48" fillId="0" borderId="19" xfId="0" applyFont="1" applyFill="1" applyBorder="1" applyAlignment="1">
      <alignment horizontal="center" vertical="center" shrinkToFit="1"/>
    </xf>
    <xf numFmtId="0" fontId="48" fillId="0" borderId="29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35" fillId="0" borderId="27" xfId="0" applyFont="1" applyFill="1" applyBorder="1" applyAlignment="1">
      <alignment horizontal="center" vertical="center" shrinkToFit="1"/>
    </xf>
    <xf numFmtId="0" fontId="35" fillId="0" borderId="28" xfId="0" applyFont="1" applyFill="1" applyBorder="1" applyAlignment="1">
      <alignment horizontal="center" vertical="center" shrinkToFit="1"/>
    </xf>
    <xf numFmtId="0" fontId="35" fillId="0" borderId="27" xfId="0" applyFont="1" applyFill="1" applyBorder="1" applyAlignment="1">
      <alignment horizontal="center" vertical="center" wrapText="1" shrinkToFit="1"/>
    </xf>
    <xf numFmtId="0" fontId="35" fillId="0" borderId="28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shrinkToFit="1"/>
    </xf>
    <xf numFmtId="0" fontId="48" fillId="0" borderId="27" xfId="0" applyFont="1" applyFill="1" applyBorder="1" applyAlignment="1">
      <alignment horizontal="center" vertical="center" shrinkToFit="1"/>
    </xf>
    <xf numFmtId="0" fontId="48" fillId="0" borderId="28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tabSelected="1" zoomScalePageLayoutView="0" workbookViewId="0" topLeftCell="A1">
      <selection activeCell="M24" sqref="M24"/>
    </sheetView>
  </sheetViews>
  <sheetFormatPr defaultColWidth="8.88671875" defaultRowHeight="13.5"/>
  <cols>
    <col min="2" max="2" width="11.6640625" style="0" customWidth="1"/>
    <col min="3" max="3" width="23.77734375" style="0" customWidth="1"/>
  </cols>
  <sheetData>
    <row r="1" spans="1:14" ht="20.25">
      <c r="A1" s="408" t="s">
        <v>335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4" ht="13.5">
      <c r="A2" s="268"/>
      <c r="B2" s="268"/>
      <c r="C2" s="268"/>
      <c r="D2" s="269"/>
      <c r="E2" s="340"/>
      <c r="F2" s="269"/>
      <c r="G2" s="341"/>
      <c r="H2" s="341"/>
      <c r="I2" s="341"/>
      <c r="J2" s="341"/>
      <c r="K2" s="341"/>
      <c r="L2" s="268"/>
      <c r="M2" s="268"/>
      <c r="N2" s="342" t="s">
        <v>244</v>
      </c>
    </row>
    <row r="3" spans="1:14" ht="13.5">
      <c r="A3" s="407" t="s">
        <v>245</v>
      </c>
      <c r="B3" s="409" t="s">
        <v>246</v>
      </c>
      <c r="C3" s="407" t="s">
        <v>247</v>
      </c>
      <c r="D3" s="412" t="s">
        <v>336</v>
      </c>
      <c r="E3" s="413"/>
      <c r="F3" s="414"/>
      <c r="G3" s="406" t="s">
        <v>337</v>
      </c>
      <c r="H3" s="406"/>
      <c r="I3" s="406"/>
      <c r="J3" s="406" t="s">
        <v>248</v>
      </c>
      <c r="K3" s="406"/>
      <c r="L3" s="406"/>
      <c r="M3" s="406"/>
      <c r="N3" s="407" t="s">
        <v>249</v>
      </c>
    </row>
    <row r="4" spans="1:14" ht="13.5">
      <c r="A4" s="407"/>
      <c r="B4" s="410"/>
      <c r="C4" s="407"/>
      <c r="D4" s="402" t="s">
        <v>250</v>
      </c>
      <c r="E4" s="404"/>
      <c r="F4" s="400" t="s">
        <v>251</v>
      </c>
      <c r="G4" s="402" t="s">
        <v>252</v>
      </c>
      <c r="H4" s="404"/>
      <c r="I4" s="406" t="s">
        <v>253</v>
      </c>
      <c r="J4" s="406" t="s">
        <v>254</v>
      </c>
      <c r="K4" s="406"/>
      <c r="L4" s="407" t="s">
        <v>253</v>
      </c>
      <c r="M4" s="407"/>
      <c r="N4" s="407"/>
    </row>
    <row r="5" spans="1:14" ht="13.5">
      <c r="A5" s="407"/>
      <c r="B5" s="411"/>
      <c r="C5" s="407"/>
      <c r="D5" s="403"/>
      <c r="E5" s="405"/>
      <c r="F5" s="401"/>
      <c r="G5" s="403"/>
      <c r="H5" s="405"/>
      <c r="I5" s="406"/>
      <c r="J5" s="344" t="s">
        <v>255</v>
      </c>
      <c r="K5" s="344" t="s">
        <v>256</v>
      </c>
      <c r="L5" s="343" t="s">
        <v>257</v>
      </c>
      <c r="M5" s="343" t="s">
        <v>256</v>
      </c>
      <c r="N5" s="407"/>
    </row>
    <row r="6" spans="1:14" ht="22.5" customHeight="1">
      <c r="A6" s="22" t="s">
        <v>258</v>
      </c>
      <c r="B6" s="22" t="s">
        <v>259</v>
      </c>
      <c r="C6" s="345" t="s">
        <v>260</v>
      </c>
      <c r="D6" s="346">
        <v>450</v>
      </c>
      <c r="E6" s="347" t="s">
        <v>261</v>
      </c>
      <c r="F6" s="348">
        <v>1800</v>
      </c>
      <c r="G6" s="346">
        <v>400</v>
      </c>
      <c r="H6" s="347" t="s">
        <v>261</v>
      </c>
      <c r="I6" s="348">
        <v>1800</v>
      </c>
      <c r="J6" s="349">
        <f>SUM(G6-D6)</f>
        <v>-50</v>
      </c>
      <c r="K6" s="85">
        <f>SUM(G6/D6*100)-100</f>
        <v>-11.111111111111114</v>
      </c>
      <c r="L6" s="349">
        <f>SUM(I6-F6)</f>
        <v>0</v>
      </c>
      <c r="M6" s="85">
        <f>SUM(I6/F6*100)-100</f>
        <v>0</v>
      </c>
      <c r="N6" s="85"/>
    </row>
    <row r="7" spans="1:14" ht="22.5" customHeight="1">
      <c r="A7" s="21" t="s">
        <v>262</v>
      </c>
      <c r="B7" s="21"/>
      <c r="C7" s="350" t="s">
        <v>263</v>
      </c>
      <c r="D7" s="351">
        <v>450</v>
      </c>
      <c r="E7" s="352" t="s">
        <v>261</v>
      </c>
      <c r="F7" s="353">
        <v>0</v>
      </c>
      <c r="G7" s="351">
        <v>400</v>
      </c>
      <c r="H7" s="352" t="s">
        <v>261</v>
      </c>
      <c r="I7" s="353">
        <v>0</v>
      </c>
      <c r="J7" s="354">
        <f aca="true" t="shared" si="0" ref="J7:J49">SUM(G7-D7)</f>
        <v>-50</v>
      </c>
      <c r="K7" s="86">
        <f aca="true" t="shared" si="1" ref="K7:K13">SUM(G7/D7*100)-100</f>
        <v>-11.111111111111114</v>
      </c>
      <c r="L7" s="354">
        <f aca="true" t="shared" si="2" ref="L7:L44">SUM(I7-F7)</f>
        <v>0</v>
      </c>
      <c r="M7" s="86">
        <v>0</v>
      </c>
      <c r="N7" s="155"/>
    </row>
    <row r="8" spans="1:14" ht="22.5" customHeight="1">
      <c r="A8" s="21"/>
      <c r="B8" s="22" t="s">
        <v>264</v>
      </c>
      <c r="C8" s="355" t="s">
        <v>265</v>
      </c>
      <c r="D8" s="356">
        <v>500</v>
      </c>
      <c r="E8" s="357" t="s">
        <v>261</v>
      </c>
      <c r="F8" s="358">
        <v>9675</v>
      </c>
      <c r="G8" s="356">
        <v>500</v>
      </c>
      <c r="H8" s="357" t="s">
        <v>261</v>
      </c>
      <c r="I8" s="358">
        <v>6943</v>
      </c>
      <c r="J8" s="359">
        <f t="shared" si="0"/>
        <v>0</v>
      </c>
      <c r="K8" s="155">
        <f t="shared" si="1"/>
        <v>0</v>
      </c>
      <c r="L8" s="359">
        <f t="shared" si="2"/>
        <v>-2732</v>
      </c>
      <c r="M8" s="155">
        <f aca="true" t="shared" si="3" ref="M8:M43">SUM(I8/F8*100)-100</f>
        <v>-28.237726098191217</v>
      </c>
      <c r="N8" s="155"/>
    </row>
    <row r="9" spans="1:14" ht="22.5" customHeight="1">
      <c r="A9" s="60"/>
      <c r="B9" s="60"/>
      <c r="C9" s="350" t="s">
        <v>266</v>
      </c>
      <c r="D9" s="351">
        <v>12</v>
      </c>
      <c r="E9" s="352" t="s">
        <v>261</v>
      </c>
      <c r="F9" s="353">
        <v>360</v>
      </c>
      <c r="G9" s="351">
        <v>12</v>
      </c>
      <c r="H9" s="352" t="s">
        <v>261</v>
      </c>
      <c r="I9" s="353">
        <v>360</v>
      </c>
      <c r="J9" s="354">
        <f t="shared" si="0"/>
        <v>0</v>
      </c>
      <c r="K9" s="86">
        <f t="shared" si="1"/>
        <v>0</v>
      </c>
      <c r="L9" s="354">
        <f t="shared" si="2"/>
        <v>0</v>
      </c>
      <c r="M9" s="86">
        <f t="shared" si="3"/>
        <v>0</v>
      </c>
      <c r="N9" s="155"/>
    </row>
    <row r="10" spans="1:14" ht="22.5" customHeight="1">
      <c r="A10" s="21" t="s">
        <v>267</v>
      </c>
      <c r="B10" s="21" t="s">
        <v>268</v>
      </c>
      <c r="C10" s="360" t="s">
        <v>269</v>
      </c>
      <c r="D10" s="356" t="s">
        <v>270</v>
      </c>
      <c r="E10" s="357"/>
      <c r="F10" s="358">
        <v>0</v>
      </c>
      <c r="G10" s="356" t="s">
        <v>270</v>
      </c>
      <c r="H10" s="357"/>
      <c r="I10" s="358">
        <v>0</v>
      </c>
      <c r="J10" s="359">
        <v>0</v>
      </c>
      <c r="K10" s="155">
        <v>0</v>
      </c>
      <c r="L10" s="359">
        <f t="shared" si="2"/>
        <v>0</v>
      </c>
      <c r="M10" s="155">
        <v>0</v>
      </c>
      <c r="N10" s="155"/>
    </row>
    <row r="11" spans="1:14" ht="22.5" customHeight="1">
      <c r="A11" s="21"/>
      <c r="B11" s="21"/>
      <c r="C11" s="360" t="s">
        <v>271</v>
      </c>
      <c r="D11" s="356" t="s">
        <v>270</v>
      </c>
      <c r="E11" s="357"/>
      <c r="F11" s="358">
        <v>0</v>
      </c>
      <c r="G11" s="356" t="s">
        <v>270</v>
      </c>
      <c r="H11" s="357"/>
      <c r="I11" s="358">
        <v>0</v>
      </c>
      <c r="J11" s="359">
        <v>0</v>
      </c>
      <c r="K11" s="155">
        <v>0</v>
      </c>
      <c r="L11" s="359">
        <f t="shared" si="2"/>
        <v>0</v>
      </c>
      <c r="M11" s="155">
        <v>0</v>
      </c>
      <c r="N11" s="155"/>
    </row>
    <row r="12" spans="1:14" ht="22.5" customHeight="1">
      <c r="A12" s="21"/>
      <c r="B12" s="60"/>
      <c r="C12" s="350" t="s">
        <v>272</v>
      </c>
      <c r="D12" s="356" t="s">
        <v>270</v>
      </c>
      <c r="E12" s="357"/>
      <c r="F12" s="358">
        <v>0</v>
      </c>
      <c r="G12" s="356" t="s">
        <v>270</v>
      </c>
      <c r="H12" s="357"/>
      <c r="I12" s="358">
        <v>0</v>
      </c>
      <c r="J12" s="359">
        <v>0</v>
      </c>
      <c r="K12" s="155">
        <v>0</v>
      </c>
      <c r="L12" s="359">
        <f t="shared" si="2"/>
        <v>0</v>
      </c>
      <c r="M12" s="155">
        <v>0</v>
      </c>
      <c r="N12" s="155"/>
    </row>
    <row r="13" spans="1:14" ht="22.5" customHeight="1">
      <c r="A13" s="21"/>
      <c r="B13" s="21" t="s">
        <v>273</v>
      </c>
      <c r="C13" s="355" t="s">
        <v>274</v>
      </c>
      <c r="D13" s="346">
        <v>500</v>
      </c>
      <c r="E13" s="347" t="s">
        <v>261</v>
      </c>
      <c r="F13" s="348">
        <v>720</v>
      </c>
      <c r="G13" s="346">
        <v>500</v>
      </c>
      <c r="H13" s="347" t="s">
        <v>261</v>
      </c>
      <c r="I13" s="348">
        <v>720</v>
      </c>
      <c r="J13" s="349">
        <f t="shared" si="0"/>
        <v>0</v>
      </c>
      <c r="K13" s="85">
        <f t="shared" si="1"/>
        <v>0</v>
      </c>
      <c r="L13" s="349">
        <f t="shared" si="2"/>
        <v>0</v>
      </c>
      <c r="M13" s="85">
        <f t="shared" si="3"/>
        <v>0</v>
      </c>
      <c r="N13" s="155"/>
    </row>
    <row r="14" spans="1:14" ht="22.5" customHeight="1">
      <c r="A14" s="21"/>
      <c r="B14" s="21"/>
      <c r="C14" s="355" t="s">
        <v>314</v>
      </c>
      <c r="D14" s="356">
        <v>48</v>
      </c>
      <c r="E14" s="357" t="s">
        <v>261</v>
      </c>
      <c r="F14" s="358">
        <v>2400</v>
      </c>
      <c r="G14" s="356">
        <v>41</v>
      </c>
      <c r="H14" s="357" t="s">
        <v>261</v>
      </c>
      <c r="I14" s="358">
        <v>2000</v>
      </c>
      <c r="J14" s="359">
        <f>SUM(G14-D14)</f>
        <v>-7</v>
      </c>
      <c r="K14" s="155">
        <f>SUM(G14/D14*100)-100</f>
        <v>-14.583333333333343</v>
      </c>
      <c r="L14" s="359">
        <f>SUM(I14-F14)</f>
        <v>-400</v>
      </c>
      <c r="M14" s="155">
        <f t="shared" si="3"/>
        <v>-16.666666666666657</v>
      </c>
      <c r="N14" s="155"/>
    </row>
    <row r="15" spans="1:14" ht="22.5" customHeight="1">
      <c r="A15" s="21"/>
      <c r="B15" s="21"/>
      <c r="C15" s="361" t="s">
        <v>315</v>
      </c>
      <c r="D15" s="362">
        <v>48</v>
      </c>
      <c r="E15" s="357" t="s">
        <v>261</v>
      </c>
      <c r="F15" s="358">
        <v>2400</v>
      </c>
      <c r="G15" s="362">
        <v>42</v>
      </c>
      <c r="H15" s="357" t="s">
        <v>261</v>
      </c>
      <c r="I15" s="358">
        <v>2000</v>
      </c>
      <c r="J15" s="359">
        <f t="shared" si="0"/>
        <v>-6</v>
      </c>
      <c r="K15" s="155">
        <f aca="true" t="shared" si="4" ref="K15:K43">SUM(G15/D15*100)-100</f>
        <v>-12.5</v>
      </c>
      <c r="L15" s="359">
        <f t="shared" si="2"/>
        <v>-400</v>
      </c>
      <c r="M15" s="155">
        <f t="shared" si="3"/>
        <v>-16.666666666666657</v>
      </c>
      <c r="N15" s="155"/>
    </row>
    <row r="16" spans="1:14" ht="22.5" customHeight="1">
      <c r="A16" s="21"/>
      <c r="B16" s="21"/>
      <c r="C16" s="361" t="s">
        <v>275</v>
      </c>
      <c r="D16" s="362">
        <v>20</v>
      </c>
      <c r="E16" s="357" t="s">
        <v>261</v>
      </c>
      <c r="F16" s="363">
        <v>0</v>
      </c>
      <c r="G16" s="362">
        <v>10</v>
      </c>
      <c r="H16" s="357" t="s">
        <v>261</v>
      </c>
      <c r="I16" s="363">
        <v>0</v>
      </c>
      <c r="J16" s="359">
        <f t="shared" si="0"/>
        <v>-10</v>
      </c>
      <c r="K16" s="155">
        <f t="shared" si="4"/>
        <v>-50</v>
      </c>
      <c r="L16" s="359">
        <f t="shared" si="2"/>
        <v>0</v>
      </c>
      <c r="M16" s="155">
        <v>0</v>
      </c>
      <c r="N16" s="155"/>
    </row>
    <row r="17" spans="1:14" ht="22.5" customHeight="1">
      <c r="A17" s="21"/>
      <c r="B17" s="21"/>
      <c r="C17" s="361" t="s">
        <v>276</v>
      </c>
      <c r="D17" s="362">
        <v>24</v>
      </c>
      <c r="E17" s="357" t="s">
        <v>261</v>
      </c>
      <c r="F17" s="363">
        <v>1680</v>
      </c>
      <c r="G17" s="362">
        <v>19</v>
      </c>
      <c r="H17" s="357" t="s">
        <v>261</v>
      </c>
      <c r="I17" s="363">
        <v>1400</v>
      </c>
      <c r="J17" s="359">
        <f t="shared" si="0"/>
        <v>-5</v>
      </c>
      <c r="K17" s="155">
        <f t="shared" si="4"/>
        <v>-20.833333333333343</v>
      </c>
      <c r="L17" s="359">
        <f t="shared" si="2"/>
        <v>-280</v>
      </c>
      <c r="M17" s="155">
        <f t="shared" si="3"/>
        <v>-16.666666666666657</v>
      </c>
      <c r="N17" s="155"/>
    </row>
    <row r="18" spans="1:14" ht="22.5" customHeight="1">
      <c r="A18" s="21"/>
      <c r="B18" s="22" t="s">
        <v>277</v>
      </c>
      <c r="C18" s="345" t="s">
        <v>278</v>
      </c>
      <c r="D18" s="346">
        <v>15</v>
      </c>
      <c r="E18" s="347" t="s">
        <v>261</v>
      </c>
      <c r="F18" s="348">
        <v>600</v>
      </c>
      <c r="G18" s="346">
        <v>15</v>
      </c>
      <c r="H18" s="347" t="s">
        <v>261</v>
      </c>
      <c r="I18" s="348">
        <v>600</v>
      </c>
      <c r="J18" s="349">
        <f t="shared" si="0"/>
        <v>0</v>
      </c>
      <c r="K18" s="85">
        <f t="shared" si="4"/>
        <v>0</v>
      </c>
      <c r="L18" s="349">
        <f t="shared" si="2"/>
        <v>0</v>
      </c>
      <c r="M18" s="85">
        <f t="shared" si="3"/>
        <v>0</v>
      </c>
      <c r="N18" s="155"/>
    </row>
    <row r="19" spans="1:14" ht="22.5" customHeight="1">
      <c r="A19" s="21"/>
      <c r="B19" s="21"/>
      <c r="C19" s="355" t="s">
        <v>279</v>
      </c>
      <c r="D19" s="356">
        <v>15</v>
      </c>
      <c r="E19" s="357" t="s">
        <v>261</v>
      </c>
      <c r="F19" s="358">
        <v>450</v>
      </c>
      <c r="G19" s="356">
        <v>15</v>
      </c>
      <c r="H19" s="357" t="s">
        <v>261</v>
      </c>
      <c r="I19" s="358">
        <v>450</v>
      </c>
      <c r="J19" s="359">
        <f t="shared" si="0"/>
        <v>0</v>
      </c>
      <c r="K19" s="155">
        <f t="shared" si="4"/>
        <v>0</v>
      </c>
      <c r="L19" s="359">
        <f t="shared" si="2"/>
        <v>0</v>
      </c>
      <c r="M19" s="155">
        <f t="shared" si="3"/>
        <v>0</v>
      </c>
      <c r="N19" s="155"/>
    </row>
    <row r="20" spans="1:14" ht="22.5" customHeight="1">
      <c r="A20" s="21"/>
      <c r="B20" s="21"/>
      <c r="C20" s="364" t="s">
        <v>280</v>
      </c>
      <c r="D20" s="356">
        <v>3</v>
      </c>
      <c r="E20" s="357" t="s">
        <v>261</v>
      </c>
      <c r="F20" s="358">
        <v>300</v>
      </c>
      <c r="G20" s="356">
        <v>3</v>
      </c>
      <c r="H20" s="357" t="s">
        <v>261</v>
      </c>
      <c r="I20" s="358">
        <v>300</v>
      </c>
      <c r="J20" s="359">
        <f t="shared" si="0"/>
        <v>0</v>
      </c>
      <c r="K20" s="155">
        <f t="shared" si="4"/>
        <v>0</v>
      </c>
      <c r="L20" s="359">
        <f t="shared" si="2"/>
        <v>0</v>
      </c>
      <c r="M20" s="155">
        <f t="shared" si="3"/>
        <v>0</v>
      </c>
      <c r="N20" s="155"/>
    </row>
    <row r="21" spans="1:14" ht="22.5" customHeight="1">
      <c r="A21" s="20"/>
      <c r="B21" s="154"/>
      <c r="C21" s="365" t="s">
        <v>281</v>
      </c>
      <c r="D21" s="366">
        <v>20</v>
      </c>
      <c r="E21" s="352" t="s">
        <v>261</v>
      </c>
      <c r="F21" s="353">
        <v>120</v>
      </c>
      <c r="G21" s="366">
        <v>10</v>
      </c>
      <c r="H21" s="352" t="s">
        <v>261</v>
      </c>
      <c r="I21" s="353">
        <v>60</v>
      </c>
      <c r="J21" s="354">
        <f t="shared" si="0"/>
        <v>-10</v>
      </c>
      <c r="K21" s="86">
        <f t="shared" si="4"/>
        <v>-50</v>
      </c>
      <c r="L21" s="354">
        <f t="shared" si="2"/>
        <v>-60</v>
      </c>
      <c r="M21" s="86">
        <f t="shared" si="3"/>
        <v>-50</v>
      </c>
      <c r="N21" s="155"/>
    </row>
    <row r="22" spans="1:14" ht="22.5" customHeight="1">
      <c r="A22" s="20"/>
      <c r="B22" s="20" t="s">
        <v>282</v>
      </c>
      <c r="C22" s="364" t="s">
        <v>283</v>
      </c>
      <c r="D22" s="362">
        <v>1</v>
      </c>
      <c r="E22" s="357" t="s">
        <v>261</v>
      </c>
      <c r="F22" s="363">
        <v>1355</v>
      </c>
      <c r="G22" s="362">
        <v>1</v>
      </c>
      <c r="H22" s="357" t="s">
        <v>261</v>
      </c>
      <c r="I22" s="363">
        <v>1355</v>
      </c>
      <c r="J22" s="359">
        <f t="shared" si="0"/>
        <v>0</v>
      </c>
      <c r="K22" s="155">
        <f t="shared" si="4"/>
        <v>0</v>
      </c>
      <c r="L22" s="359">
        <f t="shared" si="2"/>
        <v>0</v>
      </c>
      <c r="M22" s="155">
        <f t="shared" si="3"/>
        <v>0</v>
      </c>
      <c r="N22" s="155"/>
    </row>
    <row r="23" spans="1:14" ht="22.5" customHeight="1">
      <c r="A23" s="20"/>
      <c r="B23" s="20"/>
      <c r="C23" s="364" t="s">
        <v>284</v>
      </c>
      <c r="D23" s="362">
        <v>40</v>
      </c>
      <c r="E23" s="357" t="s">
        <v>261</v>
      </c>
      <c r="F23" s="363">
        <v>4000</v>
      </c>
      <c r="G23" s="362">
        <v>30</v>
      </c>
      <c r="H23" s="357" t="s">
        <v>261</v>
      </c>
      <c r="I23" s="363">
        <v>3000</v>
      </c>
      <c r="J23" s="359">
        <f t="shared" si="0"/>
        <v>-10</v>
      </c>
      <c r="K23" s="155">
        <f t="shared" si="4"/>
        <v>-25</v>
      </c>
      <c r="L23" s="359">
        <f t="shared" si="2"/>
        <v>-1000</v>
      </c>
      <c r="M23" s="155">
        <f t="shared" si="3"/>
        <v>-25</v>
      </c>
      <c r="N23" s="155"/>
    </row>
    <row r="24" spans="1:14" ht="22.5" customHeight="1">
      <c r="A24" s="20"/>
      <c r="B24" s="20"/>
      <c r="C24" s="365" t="s">
        <v>285</v>
      </c>
      <c r="D24" s="366">
        <v>3</v>
      </c>
      <c r="E24" s="352" t="s">
        <v>261</v>
      </c>
      <c r="F24" s="367">
        <v>450</v>
      </c>
      <c r="G24" s="366">
        <v>3</v>
      </c>
      <c r="H24" s="352" t="s">
        <v>261</v>
      </c>
      <c r="I24" s="367">
        <v>150</v>
      </c>
      <c r="J24" s="354">
        <f t="shared" si="0"/>
        <v>0</v>
      </c>
      <c r="K24" s="86">
        <f t="shared" si="4"/>
        <v>0</v>
      </c>
      <c r="L24" s="354">
        <f t="shared" si="2"/>
        <v>-300</v>
      </c>
      <c r="M24" s="86">
        <f t="shared" si="3"/>
        <v>-66.66666666666667</v>
      </c>
      <c r="N24" s="155"/>
    </row>
    <row r="25" spans="1:14" ht="22.5" customHeight="1">
      <c r="A25" s="368" t="s">
        <v>300</v>
      </c>
      <c r="B25" s="368" t="s">
        <v>301</v>
      </c>
      <c r="C25" s="377" t="s">
        <v>302</v>
      </c>
      <c r="D25" s="370">
        <v>15</v>
      </c>
      <c r="E25" s="347" t="s">
        <v>261</v>
      </c>
      <c r="F25" s="372">
        <v>720</v>
      </c>
      <c r="G25" s="370">
        <v>15</v>
      </c>
      <c r="H25" s="347" t="s">
        <v>261</v>
      </c>
      <c r="I25" s="372">
        <v>720</v>
      </c>
      <c r="J25" s="349">
        <f>SUM(G25-D25)</f>
        <v>0</v>
      </c>
      <c r="K25" s="85">
        <f t="shared" si="4"/>
        <v>0</v>
      </c>
      <c r="L25" s="349">
        <f aca="true" t="shared" si="5" ref="L25:L31">SUM(I25-F25)</f>
        <v>0</v>
      </c>
      <c r="M25" s="85">
        <f>SUM(I25/F25*100)-100</f>
        <v>0</v>
      </c>
      <c r="N25" s="155"/>
    </row>
    <row r="26" spans="1:14" ht="22.5" customHeight="1">
      <c r="A26" s="154"/>
      <c r="B26" s="154"/>
      <c r="C26" s="376" t="s">
        <v>303</v>
      </c>
      <c r="D26" s="366">
        <v>2</v>
      </c>
      <c r="E26" s="352" t="s">
        <v>261</v>
      </c>
      <c r="F26" s="353">
        <v>120</v>
      </c>
      <c r="G26" s="366">
        <v>2</v>
      </c>
      <c r="H26" s="352" t="s">
        <v>261</v>
      </c>
      <c r="I26" s="353">
        <v>120</v>
      </c>
      <c r="J26" s="354">
        <f>SUM(G26-D26)</f>
        <v>0</v>
      </c>
      <c r="K26" s="86">
        <f>SUM(G26/D26*100)-100</f>
        <v>0</v>
      </c>
      <c r="L26" s="354">
        <f t="shared" si="5"/>
        <v>0</v>
      </c>
      <c r="M26" s="155">
        <v>0</v>
      </c>
      <c r="N26" s="155"/>
    </row>
    <row r="27" spans="1:14" ht="22.5" customHeight="1">
      <c r="A27" s="390" t="s">
        <v>318</v>
      </c>
      <c r="B27" s="368" t="s">
        <v>286</v>
      </c>
      <c r="C27" s="369" t="s">
        <v>287</v>
      </c>
      <c r="D27" s="370"/>
      <c r="E27" s="347"/>
      <c r="F27" s="348">
        <v>300</v>
      </c>
      <c r="G27" s="370"/>
      <c r="H27" s="347"/>
      <c r="I27" s="348">
        <v>0</v>
      </c>
      <c r="J27" s="349">
        <f>SUM(G27-D27)</f>
        <v>0</v>
      </c>
      <c r="K27" s="155">
        <v>0</v>
      </c>
      <c r="L27" s="349">
        <f t="shared" si="5"/>
        <v>-300</v>
      </c>
      <c r="M27" s="85">
        <f>SUM(I27/F27*100)-100</f>
        <v>-100</v>
      </c>
      <c r="N27" s="155"/>
    </row>
    <row r="28" spans="1:26" s="389" customFormat="1" ht="22.5" customHeight="1">
      <c r="A28" s="154"/>
      <c r="B28" s="154"/>
      <c r="C28" s="365" t="s">
        <v>288</v>
      </c>
      <c r="D28" s="366">
        <v>300</v>
      </c>
      <c r="E28" s="352" t="s">
        <v>289</v>
      </c>
      <c r="F28" s="353">
        <v>0</v>
      </c>
      <c r="G28" s="366">
        <v>150</v>
      </c>
      <c r="H28" s="352" t="s">
        <v>289</v>
      </c>
      <c r="I28" s="353">
        <v>0</v>
      </c>
      <c r="J28" s="354">
        <f t="shared" si="0"/>
        <v>-150</v>
      </c>
      <c r="K28" s="86">
        <f t="shared" si="4"/>
        <v>-50</v>
      </c>
      <c r="L28" s="354">
        <f t="shared" si="5"/>
        <v>0</v>
      </c>
      <c r="M28" s="86">
        <v>0</v>
      </c>
      <c r="N28" s="86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</row>
    <row r="29" spans="1:14" ht="22.5" customHeight="1">
      <c r="A29" s="368"/>
      <c r="B29" s="368"/>
      <c r="C29" s="369" t="s">
        <v>290</v>
      </c>
      <c r="D29" s="370">
        <v>3</v>
      </c>
      <c r="E29" s="347" t="s">
        <v>261</v>
      </c>
      <c r="F29" s="372">
        <v>0</v>
      </c>
      <c r="G29" s="370">
        <v>3</v>
      </c>
      <c r="H29" s="347" t="s">
        <v>261</v>
      </c>
      <c r="I29" s="372">
        <v>0</v>
      </c>
      <c r="J29" s="349">
        <f t="shared" si="0"/>
        <v>0</v>
      </c>
      <c r="K29" s="85">
        <f t="shared" si="4"/>
        <v>0</v>
      </c>
      <c r="L29" s="349">
        <f t="shared" si="5"/>
        <v>0</v>
      </c>
      <c r="M29" s="85">
        <v>0</v>
      </c>
      <c r="N29" s="85"/>
    </row>
    <row r="30" spans="1:14" ht="22.5" customHeight="1">
      <c r="A30" s="20"/>
      <c r="B30" s="20"/>
      <c r="C30" s="364" t="s">
        <v>291</v>
      </c>
      <c r="D30" s="362">
        <v>2</v>
      </c>
      <c r="E30" s="357" t="s">
        <v>261</v>
      </c>
      <c r="F30" s="363">
        <v>0</v>
      </c>
      <c r="G30" s="362">
        <v>2</v>
      </c>
      <c r="H30" s="357" t="s">
        <v>261</v>
      </c>
      <c r="I30" s="363">
        <v>0</v>
      </c>
      <c r="J30" s="359">
        <f t="shared" si="0"/>
        <v>0</v>
      </c>
      <c r="K30" s="155">
        <f t="shared" si="4"/>
        <v>0</v>
      </c>
      <c r="L30" s="359">
        <f t="shared" si="5"/>
        <v>0</v>
      </c>
      <c r="M30" s="155">
        <v>0</v>
      </c>
      <c r="N30" s="155"/>
    </row>
    <row r="31" spans="1:14" ht="22.5" customHeight="1">
      <c r="A31" s="20"/>
      <c r="B31" s="20"/>
      <c r="C31" s="364" t="s">
        <v>292</v>
      </c>
      <c r="D31" s="362">
        <v>180</v>
      </c>
      <c r="E31" s="357" t="s">
        <v>289</v>
      </c>
      <c r="F31" s="358">
        <v>0</v>
      </c>
      <c r="G31" s="362">
        <v>180</v>
      </c>
      <c r="H31" s="357" t="s">
        <v>289</v>
      </c>
      <c r="I31" s="358">
        <v>0</v>
      </c>
      <c r="J31" s="359">
        <f t="shared" si="0"/>
        <v>0</v>
      </c>
      <c r="K31" s="155">
        <f t="shared" si="4"/>
        <v>0</v>
      </c>
      <c r="L31" s="359">
        <f t="shared" si="5"/>
        <v>0</v>
      </c>
      <c r="M31" s="155">
        <v>0</v>
      </c>
      <c r="N31" s="155"/>
    </row>
    <row r="32" spans="1:14" ht="22.5" customHeight="1">
      <c r="A32" s="20"/>
      <c r="B32" s="20"/>
      <c r="C32" s="364" t="s">
        <v>293</v>
      </c>
      <c r="D32" s="362"/>
      <c r="E32" s="357"/>
      <c r="F32" s="371"/>
      <c r="G32" s="362"/>
      <c r="H32" s="357"/>
      <c r="I32" s="371"/>
      <c r="J32" s="359"/>
      <c r="K32" s="155"/>
      <c r="L32" s="57"/>
      <c r="M32" s="57"/>
      <c r="N32" s="155"/>
    </row>
    <row r="33" spans="1:14" ht="22.5" customHeight="1">
      <c r="A33" s="20"/>
      <c r="B33" s="20"/>
      <c r="C33" s="364" t="s">
        <v>294</v>
      </c>
      <c r="D33" s="362">
        <v>12</v>
      </c>
      <c r="E33" s="357" t="s">
        <v>261</v>
      </c>
      <c r="F33" s="358">
        <v>0</v>
      </c>
      <c r="G33" s="362">
        <v>12</v>
      </c>
      <c r="H33" s="357" t="s">
        <v>261</v>
      </c>
      <c r="I33" s="358">
        <v>0</v>
      </c>
      <c r="J33" s="359">
        <f t="shared" si="0"/>
        <v>0</v>
      </c>
      <c r="K33" s="155">
        <f t="shared" si="4"/>
        <v>0</v>
      </c>
      <c r="L33" s="359">
        <f>SUM(I33-F33)</f>
        <v>0</v>
      </c>
      <c r="M33" s="155">
        <v>0</v>
      </c>
      <c r="N33" s="155"/>
    </row>
    <row r="34" spans="1:14" ht="22.5" customHeight="1">
      <c r="A34" s="20"/>
      <c r="B34" s="20"/>
      <c r="C34" s="365" t="s">
        <v>295</v>
      </c>
      <c r="D34" s="366">
        <v>12</v>
      </c>
      <c r="E34" s="352" t="s">
        <v>261</v>
      </c>
      <c r="F34" s="358">
        <v>0</v>
      </c>
      <c r="G34" s="366">
        <v>12</v>
      </c>
      <c r="H34" s="352" t="s">
        <v>261</v>
      </c>
      <c r="I34" s="358">
        <v>0</v>
      </c>
      <c r="J34" s="354">
        <f t="shared" si="0"/>
        <v>0</v>
      </c>
      <c r="K34" s="155">
        <f t="shared" si="4"/>
        <v>0</v>
      </c>
      <c r="L34" s="354">
        <f>SUM(I34-F34)</f>
        <v>0</v>
      </c>
      <c r="M34" s="155">
        <v>0</v>
      </c>
      <c r="N34" s="155"/>
    </row>
    <row r="35" spans="1:14" ht="22.5" customHeight="1">
      <c r="A35" s="20"/>
      <c r="B35" s="368" t="s">
        <v>296</v>
      </c>
      <c r="C35" s="369" t="s">
        <v>297</v>
      </c>
      <c r="D35" s="370"/>
      <c r="E35" s="347"/>
      <c r="F35" s="372">
        <v>280</v>
      </c>
      <c r="G35" s="370"/>
      <c r="H35" s="347"/>
      <c r="I35" s="372">
        <v>280</v>
      </c>
      <c r="J35" s="349"/>
      <c r="K35" s="85"/>
      <c r="L35" s="359">
        <f t="shared" si="2"/>
        <v>0</v>
      </c>
      <c r="M35" s="85">
        <f t="shared" si="3"/>
        <v>0</v>
      </c>
      <c r="N35" s="155"/>
    </row>
    <row r="36" spans="1:14" ht="22.5" customHeight="1">
      <c r="A36" s="20"/>
      <c r="B36" s="373"/>
      <c r="C36" s="374" t="s">
        <v>298</v>
      </c>
      <c r="D36" s="362">
        <v>4</v>
      </c>
      <c r="E36" s="357" t="s">
        <v>261</v>
      </c>
      <c r="F36" s="375">
        <v>280</v>
      </c>
      <c r="G36" s="362">
        <v>4</v>
      </c>
      <c r="H36" s="357" t="s">
        <v>261</v>
      </c>
      <c r="I36" s="375">
        <v>280</v>
      </c>
      <c r="J36" s="359">
        <f t="shared" si="0"/>
        <v>0</v>
      </c>
      <c r="K36" s="155">
        <f t="shared" si="4"/>
        <v>0</v>
      </c>
      <c r="L36" s="359">
        <f t="shared" si="2"/>
        <v>0</v>
      </c>
      <c r="M36" s="155">
        <v>0</v>
      </c>
      <c r="N36" s="155"/>
    </row>
    <row r="37" spans="1:14" ht="22.5" customHeight="1">
      <c r="A37" s="154"/>
      <c r="B37" s="154"/>
      <c r="C37" s="376" t="s">
        <v>299</v>
      </c>
      <c r="D37" s="366">
        <v>10</v>
      </c>
      <c r="E37" s="352" t="s">
        <v>261</v>
      </c>
      <c r="F37" s="388">
        <v>0</v>
      </c>
      <c r="G37" s="366">
        <v>10</v>
      </c>
      <c r="H37" s="352" t="s">
        <v>261</v>
      </c>
      <c r="I37" s="388">
        <v>0</v>
      </c>
      <c r="J37" s="354">
        <f t="shared" si="0"/>
        <v>0</v>
      </c>
      <c r="K37" s="86">
        <f t="shared" si="4"/>
        <v>0</v>
      </c>
      <c r="L37" s="354">
        <f t="shared" si="2"/>
        <v>0</v>
      </c>
      <c r="M37" s="86">
        <v>0</v>
      </c>
      <c r="N37" s="155"/>
    </row>
    <row r="38" spans="1:14" ht="22.5" customHeight="1">
      <c r="A38" s="20" t="s">
        <v>304</v>
      </c>
      <c r="B38" s="368" t="s">
        <v>305</v>
      </c>
      <c r="C38" s="377" t="s">
        <v>306</v>
      </c>
      <c r="D38" s="362">
        <v>10</v>
      </c>
      <c r="E38" s="357" t="s">
        <v>261</v>
      </c>
      <c r="F38" s="358">
        <v>0</v>
      </c>
      <c r="G38" s="362">
        <v>5</v>
      </c>
      <c r="H38" s="357" t="s">
        <v>261</v>
      </c>
      <c r="I38" s="358">
        <v>0</v>
      </c>
      <c r="J38" s="359">
        <f t="shared" si="0"/>
        <v>-5</v>
      </c>
      <c r="K38" s="155">
        <f t="shared" si="4"/>
        <v>-50</v>
      </c>
      <c r="L38" s="359">
        <v>0</v>
      </c>
      <c r="M38" s="155">
        <v>0</v>
      </c>
      <c r="N38" s="155"/>
    </row>
    <row r="39" spans="1:14" ht="22.5" customHeight="1">
      <c r="A39" s="20" t="s">
        <v>307</v>
      </c>
      <c r="B39" s="20"/>
      <c r="C39" s="374" t="s">
        <v>308</v>
      </c>
      <c r="D39" s="362">
        <v>12</v>
      </c>
      <c r="E39" s="357" t="s">
        <v>261</v>
      </c>
      <c r="F39" s="358">
        <v>240</v>
      </c>
      <c r="G39" s="362">
        <v>12</v>
      </c>
      <c r="H39" s="357" t="s">
        <v>261</v>
      </c>
      <c r="I39" s="358">
        <v>240</v>
      </c>
      <c r="J39" s="359">
        <f t="shared" si="0"/>
        <v>0</v>
      </c>
      <c r="K39" s="155">
        <f t="shared" si="4"/>
        <v>0</v>
      </c>
      <c r="L39" s="359">
        <f t="shared" si="2"/>
        <v>0</v>
      </c>
      <c r="M39" s="155">
        <f t="shared" si="3"/>
        <v>0</v>
      </c>
      <c r="N39" s="155"/>
    </row>
    <row r="40" spans="1:14" ht="22.5" customHeight="1">
      <c r="A40" s="20"/>
      <c r="B40" s="20"/>
      <c r="C40" s="364" t="s">
        <v>309</v>
      </c>
      <c r="D40" s="362"/>
      <c r="E40" s="357"/>
      <c r="F40" s="363">
        <v>320</v>
      </c>
      <c r="G40" s="362"/>
      <c r="H40" s="357"/>
      <c r="I40" s="363">
        <v>320</v>
      </c>
      <c r="J40" s="359"/>
      <c r="K40" s="155"/>
      <c r="L40" s="359">
        <f t="shared" si="2"/>
        <v>0</v>
      </c>
      <c r="M40" s="155">
        <f t="shared" si="3"/>
        <v>0</v>
      </c>
      <c r="N40" s="155"/>
    </row>
    <row r="41" spans="1:14" ht="22.5" customHeight="1">
      <c r="A41" s="20"/>
      <c r="B41" s="20"/>
      <c r="C41" s="374" t="s">
        <v>310</v>
      </c>
      <c r="D41" s="362">
        <v>1</v>
      </c>
      <c r="E41" s="357" t="s">
        <v>261</v>
      </c>
      <c r="F41" s="363">
        <v>100</v>
      </c>
      <c r="G41" s="362">
        <v>1</v>
      </c>
      <c r="H41" s="357" t="s">
        <v>261</v>
      </c>
      <c r="I41" s="363">
        <v>100</v>
      </c>
      <c r="J41" s="359">
        <f t="shared" si="0"/>
        <v>0</v>
      </c>
      <c r="K41" s="155">
        <f t="shared" si="4"/>
        <v>0</v>
      </c>
      <c r="L41" s="359">
        <f t="shared" si="2"/>
        <v>0</v>
      </c>
      <c r="M41" s="155">
        <f t="shared" si="3"/>
        <v>0</v>
      </c>
      <c r="N41" s="155"/>
    </row>
    <row r="42" spans="1:14" ht="22.5" customHeight="1">
      <c r="A42" s="20"/>
      <c r="B42" s="20"/>
      <c r="C42" s="364" t="s">
        <v>311</v>
      </c>
      <c r="D42" s="362">
        <v>1</v>
      </c>
      <c r="E42" s="357" t="s">
        <v>261</v>
      </c>
      <c r="F42" s="363">
        <v>100</v>
      </c>
      <c r="G42" s="362">
        <v>1</v>
      </c>
      <c r="H42" s="357" t="s">
        <v>261</v>
      </c>
      <c r="I42" s="363">
        <v>100</v>
      </c>
      <c r="J42" s="359">
        <f t="shared" si="0"/>
        <v>0</v>
      </c>
      <c r="K42" s="155">
        <f t="shared" si="4"/>
        <v>0</v>
      </c>
      <c r="L42" s="359">
        <f t="shared" si="2"/>
        <v>0</v>
      </c>
      <c r="M42" s="155">
        <f t="shared" si="3"/>
        <v>0</v>
      </c>
      <c r="N42" s="155"/>
    </row>
    <row r="43" spans="1:14" ht="22.5" customHeight="1">
      <c r="A43" s="20"/>
      <c r="B43" s="20"/>
      <c r="C43" s="364" t="s">
        <v>312</v>
      </c>
      <c r="D43" s="362">
        <v>4</v>
      </c>
      <c r="E43" s="357" t="s">
        <v>261</v>
      </c>
      <c r="F43" s="358">
        <v>120</v>
      </c>
      <c r="G43" s="362">
        <v>4</v>
      </c>
      <c r="H43" s="357" t="s">
        <v>261</v>
      </c>
      <c r="I43" s="358">
        <v>120</v>
      </c>
      <c r="J43" s="359">
        <f t="shared" si="0"/>
        <v>0</v>
      </c>
      <c r="K43" s="155">
        <f t="shared" si="4"/>
        <v>0</v>
      </c>
      <c r="L43" s="359">
        <f t="shared" si="2"/>
        <v>0</v>
      </c>
      <c r="M43" s="155">
        <f t="shared" si="3"/>
        <v>0</v>
      </c>
      <c r="N43" s="155"/>
    </row>
    <row r="44" spans="1:14" ht="22.5" customHeight="1">
      <c r="A44" s="368" t="s">
        <v>313</v>
      </c>
      <c r="B44" s="368" t="s">
        <v>319</v>
      </c>
      <c r="C44" s="378" t="s">
        <v>316</v>
      </c>
      <c r="D44" s="379"/>
      <c r="E44" s="347"/>
      <c r="F44" s="380">
        <v>0</v>
      </c>
      <c r="G44" s="379"/>
      <c r="H44" s="381"/>
      <c r="I44" s="380">
        <v>4000</v>
      </c>
      <c r="J44" s="349"/>
      <c r="K44" s="85"/>
      <c r="L44" s="349">
        <f t="shared" si="2"/>
        <v>4000</v>
      </c>
      <c r="M44" s="85">
        <v>0</v>
      </c>
      <c r="N44" s="155"/>
    </row>
    <row r="45" spans="1:14" ht="22.5" customHeight="1">
      <c r="A45" s="20"/>
      <c r="B45" s="20"/>
      <c r="C45" s="382" t="s">
        <v>338</v>
      </c>
      <c r="D45" s="383">
        <v>0</v>
      </c>
      <c r="E45" s="357" t="s">
        <v>317</v>
      </c>
      <c r="F45" s="384">
        <v>0</v>
      </c>
      <c r="G45" s="383">
        <v>20</v>
      </c>
      <c r="H45" s="357" t="s">
        <v>317</v>
      </c>
      <c r="I45" s="384">
        <v>4000</v>
      </c>
      <c r="J45" s="359">
        <f t="shared" si="0"/>
        <v>20</v>
      </c>
      <c r="K45" s="155">
        <v>0</v>
      </c>
      <c r="L45" s="359">
        <v>4000</v>
      </c>
      <c r="M45" s="155">
        <v>0</v>
      </c>
      <c r="N45" s="155"/>
    </row>
    <row r="46" spans="1:14" ht="22.5" customHeight="1">
      <c r="A46" s="20"/>
      <c r="B46" s="20"/>
      <c r="C46" s="382" t="s">
        <v>360</v>
      </c>
      <c r="D46" s="383">
        <v>0</v>
      </c>
      <c r="E46" s="357" t="s">
        <v>261</v>
      </c>
      <c r="F46" s="384"/>
      <c r="G46" s="383">
        <v>40</v>
      </c>
      <c r="H46" s="357" t="s">
        <v>361</v>
      </c>
      <c r="I46" s="384"/>
      <c r="J46" s="359">
        <f t="shared" si="0"/>
        <v>40</v>
      </c>
      <c r="K46" s="155">
        <v>0</v>
      </c>
      <c r="L46" s="359">
        <v>0</v>
      </c>
      <c r="M46" s="155">
        <v>0</v>
      </c>
      <c r="N46" s="155"/>
    </row>
    <row r="47" spans="1:14" ht="22.5" customHeight="1">
      <c r="A47" s="20"/>
      <c r="B47" s="20"/>
      <c r="C47" s="382" t="s">
        <v>359</v>
      </c>
      <c r="D47" s="383"/>
      <c r="E47" s="357"/>
      <c r="F47" s="384">
        <v>0</v>
      </c>
      <c r="G47" s="383"/>
      <c r="H47" s="357"/>
      <c r="I47" s="384">
        <v>2000</v>
      </c>
      <c r="J47" s="359"/>
      <c r="K47" s="155"/>
      <c r="L47" s="359">
        <f>SUM(I47-F47)</f>
        <v>2000</v>
      </c>
      <c r="M47" s="155">
        <v>0</v>
      </c>
      <c r="N47" s="155"/>
    </row>
    <row r="48" spans="1:14" ht="22.5" customHeight="1">
      <c r="A48" s="20"/>
      <c r="B48" s="20"/>
      <c r="C48" s="382" t="s">
        <v>324</v>
      </c>
      <c r="D48" s="383">
        <v>2</v>
      </c>
      <c r="E48" s="357" t="s">
        <v>261</v>
      </c>
      <c r="F48" s="384">
        <v>60</v>
      </c>
      <c r="G48" s="383">
        <v>2</v>
      </c>
      <c r="H48" s="357" t="s">
        <v>261</v>
      </c>
      <c r="I48" s="384">
        <v>60</v>
      </c>
      <c r="J48" s="359">
        <f>SUM(G48-D48)</f>
        <v>0</v>
      </c>
      <c r="K48" s="359">
        <v>0</v>
      </c>
      <c r="L48" s="359">
        <v>0</v>
      </c>
      <c r="M48" s="155">
        <v>0</v>
      </c>
      <c r="N48" s="155"/>
    </row>
    <row r="49" spans="1:14" ht="22.5" customHeight="1">
      <c r="A49" s="154"/>
      <c r="B49" s="154"/>
      <c r="C49" s="385" t="s">
        <v>325</v>
      </c>
      <c r="D49" s="386">
        <v>1</v>
      </c>
      <c r="E49" s="352" t="s">
        <v>317</v>
      </c>
      <c r="F49" s="387">
        <v>1400</v>
      </c>
      <c r="G49" s="386">
        <v>1</v>
      </c>
      <c r="H49" s="352" t="s">
        <v>317</v>
      </c>
      <c r="I49" s="387">
        <v>1400</v>
      </c>
      <c r="J49" s="354">
        <f t="shared" si="0"/>
        <v>0</v>
      </c>
      <c r="K49" s="354">
        <v>0</v>
      </c>
      <c r="L49" s="354">
        <v>0</v>
      </c>
      <c r="M49" s="86">
        <v>0</v>
      </c>
      <c r="N49" s="86"/>
    </row>
  </sheetData>
  <sheetProtection/>
  <mergeCells count="16">
    <mergeCell ref="A1:N1"/>
    <mergeCell ref="A3:A5"/>
    <mergeCell ref="B3:B5"/>
    <mergeCell ref="C3:C5"/>
    <mergeCell ref="D3:F3"/>
    <mergeCell ref="G3:I3"/>
    <mergeCell ref="J3:M3"/>
    <mergeCell ref="N3:N5"/>
    <mergeCell ref="D4:D5"/>
    <mergeCell ref="E4:E5"/>
    <mergeCell ref="F4:F5"/>
    <mergeCell ref="G4:G5"/>
    <mergeCell ref="H4:H5"/>
    <mergeCell ref="I4:I5"/>
    <mergeCell ref="J4:K4"/>
    <mergeCell ref="L4:M4"/>
  </mergeCells>
  <printOptions/>
  <pageMargins left="0.7" right="0.7" top="0.75" bottom="0.75" header="0.3" footer="0.3"/>
  <pageSetup fitToHeight="0" fitToWidth="1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9AD6F"/>
  </sheetPr>
  <dimension ref="A1:R22"/>
  <sheetViews>
    <sheetView zoomScalePageLayoutView="0" workbookViewId="0" topLeftCell="A1">
      <selection activeCell="C23" sqref="C23"/>
    </sheetView>
  </sheetViews>
  <sheetFormatPr defaultColWidth="8.88671875" defaultRowHeight="13.5"/>
  <cols>
    <col min="1" max="1" width="11.4453125" style="0" customWidth="1"/>
    <col min="2" max="2" width="20.10546875" style="0" customWidth="1"/>
    <col min="3" max="3" width="20.6640625" style="0" customWidth="1"/>
    <col min="4" max="4" width="12.77734375" style="0" customWidth="1"/>
    <col min="5" max="5" width="11.4453125" style="0" hidden="1" customWidth="1"/>
    <col min="6" max="6" width="0.10546875" style="0" customWidth="1"/>
    <col min="7" max="7" width="6.4453125" style="0" hidden="1" customWidth="1"/>
    <col min="8" max="8" width="2.6640625" style="0" customWidth="1"/>
    <col min="9" max="9" width="17.5546875" style="0" customWidth="1"/>
    <col min="10" max="10" width="9.10546875" style="0" customWidth="1"/>
    <col min="11" max="11" width="3.4453125" style="0" customWidth="1"/>
    <col min="12" max="12" width="3.21484375" style="0" customWidth="1"/>
    <col min="13" max="13" width="3.10546875" style="0" customWidth="1"/>
    <col min="14" max="14" width="3.3359375" style="0" customWidth="1"/>
    <col min="15" max="15" width="4.10546875" style="0" customWidth="1"/>
    <col min="16" max="16" width="12.88671875" style="0" customWidth="1"/>
    <col min="17" max="17" width="9.6640625" style="0" customWidth="1"/>
  </cols>
  <sheetData>
    <row r="1" spans="1:7" ht="45.75" customHeight="1">
      <c r="A1" s="415" t="s">
        <v>98</v>
      </c>
      <c r="B1" s="415"/>
      <c r="C1" s="415"/>
      <c r="D1" s="415"/>
      <c r="E1" s="416"/>
      <c r="F1" s="416"/>
      <c r="G1" s="416"/>
    </row>
    <row r="2" spans="1:7" ht="30" customHeight="1">
      <c r="A2" s="92"/>
      <c r="B2" s="92"/>
      <c r="C2" s="92"/>
      <c r="D2" s="92"/>
      <c r="E2" s="92"/>
      <c r="F2" s="92"/>
      <c r="G2" s="92"/>
    </row>
    <row r="3" spans="1:18" ht="49.5" customHeight="1">
      <c r="A3" s="417" t="s">
        <v>339</v>
      </c>
      <c r="B3" s="417"/>
      <c r="C3" s="417"/>
      <c r="D3" s="418"/>
      <c r="E3" s="418"/>
      <c r="F3" s="418"/>
      <c r="G3" s="418"/>
      <c r="R3" s="93"/>
    </row>
    <row r="4" spans="1:7" ht="30" customHeight="1">
      <c r="A4" s="94"/>
      <c r="B4" s="94"/>
      <c r="C4" s="94"/>
      <c r="D4" s="95" t="s">
        <v>10</v>
      </c>
      <c r="E4" s="94"/>
      <c r="F4" s="92"/>
      <c r="G4" s="92"/>
    </row>
    <row r="5" spans="1:7" ht="34.5" customHeight="1">
      <c r="A5" s="419" t="s">
        <v>99</v>
      </c>
      <c r="B5" s="420"/>
      <c r="C5" s="96" t="s">
        <v>100</v>
      </c>
      <c r="D5" s="97" t="s">
        <v>97</v>
      </c>
      <c r="E5" s="94"/>
      <c r="F5" s="92"/>
      <c r="G5" s="1"/>
    </row>
    <row r="6" spans="1:7" ht="34.5" customHeight="1">
      <c r="A6" s="421" t="s">
        <v>1</v>
      </c>
      <c r="B6" s="422"/>
      <c r="C6" s="98">
        <f>C7</f>
        <v>180290</v>
      </c>
      <c r="D6" s="99"/>
      <c r="E6" s="94"/>
      <c r="F6" s="92"/>
      <c r="G6" s="1"/>
    </row>
    <row r="7" spans="1:7" ht="33" customHeight="1">
      <c r="A7" s="100" t="s">
        <v>101</v>
      </c>
      <c r="B7" s="153" t="s">
        <v>143</v>
      </c>
      <c r="C7" s="101">
        <f>'세입-1차추'!F5</f>
        <v>180290</v>
      </c>
      <c r="D7" s="102"/>
      <c r="E7" s="94"/>
      <c r="F7" s="92"/>
      <c r="G7" s="1"/>
    </row>
    <row r="8" spans="1:7" ht="30" customHeight="1">
      <c r="A8" s="94"/>
      <c r="B8" s="94"/>
      <c r="C8" s="94"/>
      <c r="D8" s="94"/>
      <c r="E8" s="94"/>
      <c r="F8" s="92"/>
      <c r="G8" s="92"/>
    </row>
    <row r="9" spans="1:7" ht="43.5" customHeight="1">
      <c r="A9" s="417" t="s">
        <v>102</v>
      </c>
      <c r="B9" s="417"/>
      <c r="C9" s="417"/>
      <c r="D9" s="417"/>
      <c r="E9" s="94"/>
      <c r="F9" s="92"/>
      <c r="G9" s="92"/>
    </row>
    <row r="10" spans="1:7" ht="49.5" customHeight="1">
      <c r="A10" s="423" t="s">
        <v>358</v>
      </c>
      <c r="B10" s="423"/>
      <c r="C10" s="423"/>
      <c r="D10" s="423"/>
      <c r="E10" s="94"/>
      <c r="F10" s="92"/>
      <c r="G10" s="92"/>
    </row>
    <row r="11" ht="22.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>
      <c r="R22" s="103"/>
    </row>
  </sheetData>
  <sheetProtection/>
  <mergeCells count="6">
    <mergeCell ref="A1:G1"/>
    <mergeCell ref="A3:G3"/>
    <mergeCell ref="A5:B5"/>
    <mergeCell ref="A6:B6"/>
    <mergeCell ref="A9:D9"/>
    <mergeCell ref="A10:D10"/>
  </mergeCells>
  <printOptions horizontalCentered="1"/>
  <pageMargins left="1.1023622047244095" right="1.1023622047244095" top="1.7716535433070868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3EDB3"/>
  </sheetPr>
  <dimension ref="A1:J14"/>
  <sheetViews>
    <sheetView zoomScalePageLayoutView="0" workbookViewId="0" topLeftCell="A1">
      <selection activeCell="C29" sqref="C29"/>
    </sheetView>
  </sheetViews>
  <sheetFormatPr defaultColWidth="8.88671875" defaultRowHeight="13.5"/>
  <cols>
    <col min="1" max="1" width="9.77734375" style="0" customWidth="1"/>
    <col min="2" max="2" width="11.6640625" style="0" customWidth="1"/>
    <col min="3" max="3" width="11.77734375" style="0" customWidth="1"/>
    <col min="4" max="4" width="10.21484375" style="0" bestFit="1" customWidth="1"/>
    <col min="5" max="5" width="9.10546875" style="0" bestFit="1" customWidth="1"/>
    <col min="7" max="8" width="11.6640625" style="0" customWidth="1"/>
    <col min="9" max="10" width="11.21484375" style="0" bestFit="1" customWidth="1"/>
  </cols>
  <sheetData>
    <row r="1" spans="1:10" ht="30" customHeight="1">
      <c r="A1" s="408" t="s">
        <v>340</v>
      </c>
      <c r="B1" s="408"/>
      <c r="C1" s="408"/>
      <c r="D1" s="408"/>
      <c r="E1" s="408"/>
      <c r="F1" s="408"/>
      <c r="G1" s="408"/>
      <c r="H1" s="408"/>
      <c r="I1" s="408"/>
      <c r="J1" s="408"/>
    </row>
    <row r="2" spans="1:10" ht="30" customHeight="1">
      <c r="A2" s="432" t="s">
        <v>10</v>
      </c>
      <c r="B2" s="432"/>
      <c r="C2" s="432"/>
      <c r="D2" s="432"/>
      <c r="E2" s="432"/>
      <c r="F2" s="432"/>
      <c r="G2" s="432"/>
      <c r="H2" s="432"/>
      <c r="I2" s="432"/>
      <c r="J2" s="432"/>
    </row>
    <row r="3" spans="1:10" ht="30" customHeight="1">
      <c r="A3" s="424" t="s">
        <v>23</v>
      </c>
      <c r="B3" s="425"/>
      <c r="C3" s="425"/>
      <c r="D3" s="425"/>
      <c r="E3" s="426"/>
      <c r="F3" s="427" t="s">
        <v>24</v>
      </c>
      <c r="G3" s="428"/>
      <c r="H3" s="428"/>
      <c r="I3" s="428"/>
      <c r="J3" s="429"/>
    </row>
    <row r="4" spans="1:10" ht="30" customHeight="1">
      <c r="A4" s="430" t="s">
        <v>25</v>
      </c>
      <c r="B4" s="430" t="s">
        <v>341</v>
      </c>
      <c r="C4" s="430" t="s">
        <v>342</v>
      </c>
      <c r="D4" s="434" t="s">
        <v>65</v>
      </c>
      <c r="E4" s="435"/>
      <c r="F4" s="436" t="s">
        <v>25</v>
      </c>
      <c r="G4" s="430" t="s">
        <v>341</v>
      </c>
      <c r="H4" s="430" t="s">
        <v>343</v>
      </c>
      <c r="I4" s="438" t="s">
        <v>65</v>
      </c>
      <c r="J4" s="439"/>
    </row>
    <row r="5" spans="1:10" ht="30" customHeight="1">
      <c r="A5" s="431"/>
      <c r="B5" s="433"/>
      <c r="C5" s="431"/>
      <c r="D5" s="43" t="s">
        <v>18</v>
      </c>
      <c r="E5" s="44" t="s">
        <v>19</v>
      </c>
      <c r="F5" s="437"/>
      <c r="G5" s="433"/>
      <c r="H5" s="431"/>
      <c r="I5" s="43" t="s">
        <v>18</v>
      </c>
      <c r="J5" s="43" t="s">
        <v>19</v>
      </c>
    </row>
    <row r="6" spans="1:10" ht="30" customHeight="1">
      <c r="A6" s="45" t="s">
        <v>26</v>
      </c>
      <c r="B6" s="46">
        <f>SUM(B7:B12)</f>
        <v>178418</v>
      </c>
      <c r="C6" s="46">
        <f>SUM(C7:C12)</f>
        <v>180290</v>
      </c>
      <c r="D6" s="46">
        <f aca="true" t="shared" si="0" ref="D6:D12">SUM(C6-B6)</f>
        <v>1872</v>
      </c>
      <c r="E6" s="47">
        <f>SUM(C6/B6*100)-100</f>
        <v>1.0492214911051576</v>
      </c>
      <c r="F6" s="48" t="s">
        <v>26</v>
      </c>
      <c r="G6" s="46">
        <f>SUM(G7:G12)</f>
        <v>178418</v>
      </c>
      <c r="H6" s="46">
        <f>SUM(H7:H12)</f>
        <v>180289.99999999997</v>
      </c>
      <c r="I6" s="46">
        <f>D6</f>
        <v>1872</v>
      </c>
      <c r="J6" s="46">
        <f>SUM(H6/G6*100)-100</f>
        <v>1.0492214911051292</v>
      </c>
    </row>
    <row r="7" spans="1:10" ht="30" customHeight="1">
      <c r="A7" s="45" t="s">
        <v>22</v>
      </c>
      <c r="B7" s="46">
        <f>'1차추경 총괄(안)'!E8</f>
        <v>24600</v>
      </c>
      <c r="C7" s="46">
        <f>'1차추경 총괄(안)'!F8</f>
        <v>22030</v>
      </c>
      <c r="D7" s="46">
        <f t="shared" si="0"/>
        <v>-2570</v>
      </c>
      <c r="E7" s="47">
        <f>SUM(C7/B7*100)-100</f>
        <v>-10.44715447154472</v>
      </c>
      <c r="F7" s="42" t="s">
        <v>20</v>
      </c>
      <c r="G7" s="46">
        <f>'1차추경 총괄(안)'!M9</f>
        <v>129562.36000000002</v>
      </c>
      <c r="H7" s="46">
        <f>'1차추경 총괄(안)'!N9</f>
        <v>132689.06999999998</v>
      </c>
      <c r="I7" s="46">
        <f aca="true" t="shared" si="1" ref="I7:I12">SUM(H7-G7)</f>
        <v>3126.7099999999627</v>
      </c>
      <c r="J7" s="46">
        <f>SUM(H7/G7*100)-100</f>
        <v>2.413285772194925</v>
      </c>
    </row>
    <row r="8" spans="1:10" ht="30" customHeight="1">
      <c r="A8" s="45" t="s">
        <v>60</v>
      </c>
      <c r="B8" s="46">
        <f>'1차추경 총괄(안)'!E12</f>
        <v>139148</v>
      </c>
      <c r="C8" s="46">
        <f>'1차추경 총괄(안)'!F11</f>
        <v>141121</v>
      </c>
      <c r="D8" s="46">
        <f t="shared" si="0"/>
        <v>1973</v>
      </c>
      <c r="E8" s="47">
        <f>SUM(C8/B8*100)-100</f>
        <v>1.4179147382642867</v>
      </c>
      <c r="F8" s="42" t="s">
        <v>330</v>
      </c>
      <c r="G8" s="46">
        <f>'1차추경 총괄(안)'!M15</f>
        <v>2520</v>
      </c>
      <c r="H8" s="46">
        <f>'1차추경 총괄(안)'!N15</f>
        <v>2520</v>
      </c>
      <c r="I8" s="46">
        <f t="shared" si="1"/>
        <v>0</v>
      </c>
      <c r="J8" s="46">
        <f>SUM(H8/G8*100)-100</f>
        <v>0</v>
      </c>
    </row>
    <row r="9" spans="1:10" ht="30" customHeight="1">
      <c r="A9" s="45" t="s">
        <v>96</v>
      </c>
      <c r="B9" s="46">
        <f>'1차추경 총괄(안)'!E15</f>
        <v>6000</v>
      </c>
      <c r="C9" s="46">
        <f>'1차추경 총괄(안)'!F14</f>
        <v>6000</v>
      </c>
      <c r="D9" s="46">
        <f t="shared" si="0"/>
        <v>0</v>
      </c>
      <c r="E9" s="47">
        <f>SUM(C9/B9*100)-100</f>
        <v>0</v>
      </c>
      <c r="F9" s="42" t="s">
        <v>331</v>
      </c>
      <c r="G9" s="46">
        <f>'1차추경 총괄(안)'!M19</f>
        <v>15724.64</v>
      </c>
      <c r="H9" s="46">
        <f>'1차추경 총괄(안)'!N19</f>
        <v>15475</v>
      </c>
      <c r="I9" s="46">
        <f t="shared" si="1"/>
        <v>-249.63999999999942</v>
      </c>
      <c r="J9" s="46">
        <f>SUM(H9/G9*100)-100</f>
        <v>-1.5875721161183947</v>
      </c>
    </row>
    <row r="10" spans="1:10" ht="30" customHeight="1">
      <c r="A10" s="45" t="s">
        <v>61</v>
      </c>
      <c r="B10" s="46">
        <f>'1차추경 총괄(안)'!E19</f>
        <v>0</v>
      </c>
      <c r="C10" s="46">
        <f>'1차추경 총괄(안)'!F19</f>
        <v>0</v>
      </c>
      <c r="D10" s="46">
        <f t="shared" si="0"/>
        <v>0</v>
      </c>
      <c r="E10" s="47">
        <v>0</v>
      </c>
      <c r="F10" s="42" t="s">
        <v>332</v>
      </c>
      <c r="G10" s="46">
        <f>'1차추경 총괄(안)'!M27</f>
        <v>3000</v>
      </c>
      <c r="H10" s="46">
        <f>'1차추경 총괄(안)'!N27</f>
        <v>3000</v>
      </c>
      <c r="I10" s="46">
        <f t="shared" si="1"/>
        <v>0</v>
      </c>
      <c r="J10" s="46">
        <f>SUM(H10/G10*100)-100</f>
        <v>0</v>
      </c>
    </row>
    <row r="11" spans="1:10" ht="30" customHeight="1">
      <c r="A11" s="45" t="s">
        <v>63</v>
      </c>
      <c r="B11" s="46">
        <f>'1차추경 총괄(안)'!E22</f>
        <v>8000</v>
      </c>
      <c r="C11" s="46">
        <f>'1차추경 총괄(안)'!F21</f>
        <v>10468.031</v>
      </c>
      <c r="D11" s="46">
        <f t="shared" si="0"/>
        <v>2468.031000000001</v>
      </c>
      <c r="E11" s="47">
        <f>SUM(C11/B11*100)-100</f>
        <v>30.85038750000001</v>
      </c>
      <c r="F11" s="42" t="s">
        <v>333</v>
      </c>
      <c r="G11" s="46">
        <f>'1차추경 총괄(안)'!M30</f>
        <v>27070</v>
      </c>
      <c r="H11" s="46">
        <f>'1차추경 총괄(안)'!N30</f>
        <v>25657.53</v>
      </c>
      <c r="I11" s="46">
        <f t="shared" si="1"/>
        <v>-1412.4700000000012</v>
      </c>
      <c r="J11" s="46">
        <v>0</v>
      </c>
    </row>
    <row r="12" spans="1:10" ht="30" customHeight="1">
      <c r="A12" s="45" t="s">
        <v>62</v>
      </c>
      <c r="B12" s="46">
        <f>'1차추경 총괄(안)'!E26</f>
        <v>670</v>
      </c>
      <c r="C12" s="46">
        <f>'1차추경 총괄(안)'!F25</f>
        <v>670.969</v>
      </c>
      <c r="D12" s="46">
        <f t="shared" si="0"/>
        <v>0.9690000000000509</v>
      </c>
      <c r="E12" s="47">
        <f>SUM(C12/B12*100)-100</f>
        <v>0.14462686567165406</v>
      </c>
      <c r="F12" s="110" t="s">
        <v>121</v>
      </c>
      <c r="G12" s="46">
        <f>'1차추경 총괄(안)'!M36</f>
        <v>541</v>
      </c>
      <c r="H12" s="46">
        <f>'1차추경 총괄(안)'!N36</f>
        <v>948.4</v>
      </c>
      <c r="I12" s="292">
        <f t="shared" si="1"/>
        <v>407.4</v>
      </c>
      <c r="J12" s="292">
        <f>SUM(H12/G12*100)-100</f>
        <v>75.30499075785582</v>
      </c>
    </row>
    <row r="13" spans="1:10" ht="14.25">
      <c r="A13" s="17"/>
      <c r="B13" s="18"/>
      <c r="C13" s="18"/>
      <c r="D13" s="18"/>
      <c r="E13" s="18"/>
      <c r="F13" s="17"/>
      <c r="G13" s="18"/>
      <c r="H13" s="18"/>
      <c r="I13" s="18"/>
      <c r="J13" s="18"/>
    </row>
    <row r="14" spans="2:5" ht="14.25">
      <c r="B14" s="19"/>
      <c r="C14" s="19"/>
      <c r="D14" s="19"/>
      <c r="E14" s="19"/>
    </row>
  </sheetData>
  <sheetProtection/>
  <mergeCells count="12">
    <mergeCell ref="G4:G5"/>
    <mergeCell ref="I4:J4"/>
    <mergeCell ref="A1:J1"/>
    <mergeCell ref="A3:E3"/>
    <mergeCell ref="F3:J3"/>
    <mergeCell ref="A4:A5"/>
    <mergeCell ref="C4:C5"/>
    <mergeCell ref="A2:J2"/>
    <mergeCell ref="B4:B5"/>
    <mergeCell ref="D4:E4"/>
    <mergeCell ref="F4:F5"/>
    <mergeCell ref="H4:H5"/>
  </mergeCells>
  <printOptions horizontalCentered="1" verticalCentered="1"/>
  <pageMargins left="0.7086614173228347" right="0.7480314960629921" top="0.7480314960629921" bottom="0.7480314960629921" header="0.31496062992125984" footer="0.31496062992125984"/>
  <pageSetup orientation="landscape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V41"/>
  <sheetViews>
    <sheetView zoomScalePageLayoutView="0" workbookViewId="0" topLeftCell="A1">
      <selection activeCell="V23" sqref="V23"/>
    </sheetView>
  </sheetViews>
  <sheetFormatPr defaultColWidth="8.88671875" defaultRowHeight="13.5"/>
  <cols>
    <col min="1" max="4" width="6.77734375" style="0" customWidth="1"/>
    <col min="5" max="5" width="10.3359375" style="0" customWidth="1"/>
    <col min="6" max="7" width="7.77734375" style="0" customWidth="1"/>
    <col min="8" max="8" width="7.4453125" style="0" customWidth="1"/>
    <col min="9" max="12" width="5.77734375" style="0" customWidth="1"/>
    <col min="13" max="13" width="9.99609375" style="0" customWidth="1"/>
    <col min="14" max="14" width="9.4453125" style="0" customWidth="1"/>
    <col min="15" max="16" width="6.77734375" style="0" bestFit="1" customWidth="1"/>
    <col min="17" max="17" width="3.88671875" style="0" hidden="1" customWidth="1"/>
    <col min="18" max="18" width="12.88671875" style="0" hidden="1" customWidth="1"/>
    <col min="19" max="19" width="9.6640625" style="0" hidden="1" customWidth="1"/>
    <col min="20" max="20" width="1.88671875" style="0" hidden="1" customWidth="1"/>
  </cols>
  <sheetData>
    <row r="1" spans="1:20" ht="30" customHeight="1">
      <c r="A1" s="408" t="s">
        <v>344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23"/>
      <c r="R1" s="23"/>
      <c r="S1" s="23"/>
      <c r="T1" s="23"/>
    </row>
    <row r="2" spans="1:20" ht="18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9"/>
      <c r="R2" s="9"/>
      <c r="S2" s="9"/>
      <c r="T2" s="9"/>
    </row>
    <row r="3" spans="1:20" ht="19.5" customHeight="1">
      <c r="A3" s="466" t="s">
        <v>64</v>
      </c>
      <c r="B3" s="467"/>
      <c r="C3" s="467"/>
      <c r="D3" s="467"/>
      <c r="E3" s="49"/>
      <c r="F3" s="49"/>
      <c r="G3" s="49"/>
      <c r="H3" s="49"/>
      <c r="I3" s="49"/>
      <c r="J3" s="49"/>
      <c r="K3" s="50"/>
      <c r="L3" s="50"/>
      <c r="M3" s="50"/>
      <c r="N3" s="49"/>
      <c r="O3" s="454" t="s">
        <v>10</v>
      </c>
      <c r="P3" s="454"/>
      <c r="Q3" s="9"/>
      <c r="R3" s="9"/>
      <c r="S3" s="9"/>
      <c r="T3" s="9"/>
    </row>
    <row r="4" spans="1:20" ht="19.5" customHeight="1">
      <c r="A4" s="455" t="s">
        <v>44</v>
      </c>
      <c r="B4" s="456"/>
      <c r="C4" s="456"/>
      <c r="D4" s="456"/>
      <c r="E4" s="456"/>
      <c r="F4" s="456"/>
      <c r="G4" s="456"/>
      <c r="H4" s="456"/>
      <c r="I4" s="457" t="s">
        <v>45</v>
      </c>
      <c r="J4" s="456"/>
      <c r="K4" s="456"/>
      <c r="L4" s="456"/>
      <c r="M4" s="456"/>
      <c r="N4" s="456"/>
      <c r="O4" s="456"/>
      <c r="P4" s="458"/>
      <c r="Q4" s="9"/>
      <c r="R4" s="9"/>
      <c r="S4" s="9"/>
      <c r="T4" s="9"/>
    </row>
    <row r="5" spans="1:20" ht="19.5" customHeight="1">
      <c r="A5" s="459" t="s">
        <v>15</v>
      </c>
      <c r="B5" s="459" t="s">
        <v>16</v>
      </c>
      <c r="C5" s="460" t="s">
        <v>17</v>
      </c>
      <c r="D5" s="461"/>
      <c r="E5" s="451" t="s">
        <v>341</v>
      </c>
      <c r="F5" s="449" t="s">
        <v>345</v>
      </c>
      <c r="G5" s="453" t="s">
        <v>65</v>
      </c>
      <c r="H5" s="460"/>
      <c r="I5" s="469" t="s">
        <v>15</v>
      </c>
      <c r="J5" s="459" t="s">
        <v>16</v>
      </c>
      <c r="K5" s="460" t="s">
        <v>17</v>
      </c>
      <c r="L5" s="461"/>
      <c r="M5" s="451" t="s">
        <v>341</v>
      </c>
      <c r="N5" s="449" t="s">
        <v>346</v>
      </c>
      <c r="O5" s="453" t="s">
        <v>65</v>
      </c>
      <c r="P5" s="453"/>
      <c r="Q5" s="10"/>
      <c r="R5" s="9"/>
      <c r="S5" s="9"/>
      <c r="T5" s="9"/>
    </row>
    <row r="6" spans="1:22" ht="19.5" customHeight="1">
      <c r="A6" s="459"/>
      <c r="B6" s="459"/>
      <c r="C6" s="462"/>
      <c r="D6" s="463"/>
      <c r="E6" s="452"/>
      <c r="F6" s="450"/>
      <c r="G6" s="51" t="s">
        <v>18</v>
      </c>
      <c r="H6" s="52" t="s">
        <v>19</v>
      </c>
      <c r="I6" s="469"/>
      <c r="J6" s="459"/>
      <c r="K6" s="462"/>
      <c r="L6" s="463"/>
      <c r="M6" s="452"/>
      <c r="N6" s="450"/>
      <c r="O6" s="51" t="s">
        <v>18</v>
      </c>
      <c r="P6" s="51" t="s">
        <v>176</v>
      </c>
      <c r="Q6" s="9"/>
      <c r="R6" s="3"/>
      <c r="S6" s="3"/>
      <c r="T6" s="3"/>
      <c r="V6" t="s">
        <v>177</v>
      </c>
    </row>
    <row r="7" spans="1:20" ht="19.5" customHeight="1">
      <c r="A7" s="443" t="s">
        <v>12</v>
      </c>
      <c r="B7" s="445"/>
      <c r="C7" s="445"/>
      <c r="D7" s="444"/>
      <c r="E7" s="53">
        <f>SUM(E9+E12+E15+E19+E22+E26)</f>
        <v>178418</v>
      </c>
      <c r="F7" s="53">
        <f>SUM(F8+F11+F14+F18+F21+F25)</f>
        <v>180290</v>
      </c>
      <c r="G7" s="273">
        <f>F7-E7</f>
        <v>1872</v>
      </c>
      <c r="H7" s="89">
        <f aca="true" t="shared" si="0" ref="H7:H15">(F7/E7*100)-100</f>
        <v>1.0492214911051576</v>
      </c>
      <c r="I7" s="468" t="s">
        <v>12</v>
      </c>
      <c r="J7" s="442"/>
      <c r="K7" s="442"/>
      <c r="L7" s="441"/>
      <c r="M7" s="53">
        <f>SUM(M8,M26,M30,M36)</f>
        <v>178418</v>
      </c>
      <c r="N7" s="53">
        <f>'세출-1차추'!F5</f>
        <v>180289.99999999997</v>
      </c>
      <c r="O7" s="53">
        <f>N7-M7</f>
        <v>1871.999999999971</v>
      </c>
      <c r="P7" s="89">
        <f>(N7/M7*100)-100</f>
        <v>1.0492214911051292</v>
      </c>
      <c r="Q7" s="3"/>
      <c r="R7" s="3"/>
      <c r="S7" s="3"/>
      <c r="T7" s="3"/>
    </row>
    <row r="8" spans="1:20" ht="19.5" customHeight="1">
      <c r="A8" s="22" t="s">
        <v>0</v>
      </c>
      <c r="B8" s="443" t="s">
        <v>1</v>
      </c>
      <c r="C8" s="445"/>
      <c r="D8" s="444"/>
      <c r="E8" s="53">
        <f>SUM(E9)</f>
        <v>24600</v>
      </c>
      <c r="F8" s="53">
        <f>F9</f>
        <v>22030</v>
      </c>
      <c r="G8" s="85">
        <f>SUM(F8-E8)</f>
        <v>-2570</v>
      </c>
      <c r="H8" s="89">
        <f t="shared" si="0"/>
        <v>-10.44715447154472</v>
      </c>
      <c r="I8" s="55" t="s">
        <v>46</v>
      </c>
      <c r="J8" s="440" t="s">
        <v>95</v>
      </c>
      <c r="K8" s="442"/>
      <c r="L8" s="441"/>
      <c r="M8" s="53">
        <f>SUM(M9,M15,M19)</f>
        <v>147807</v>
      </c>
      <c r="N8" s="53">
        <f>SUM(N9,N15,N19)</f>
        <v>150684.06999999998</v>
      </c>
      <c r="O8" s="53">
        <f>SUM(N8-M8)</f>
        <v>2877.069999999978</v>
      </c>
      <c r="P8" s="89">
        <f aca="true" t="shared" si="1" ref="P8:P27">(N8/M8*100)-100</f>
        <v>1.9465045633833284</v>
      </c>
      <c r="Q8" s="3"/>
      <c r="R8" s="3"/>
      <c r="S8" s="3"/>
      <c r="T8" s="3"/>
    </row>
    <row r="9" spans="1:20" ht="19.5" customHeight="1">
      <c r="A9" s="20"/>
      <c r="B9" s="22" t="s">
        <v>0</v>
      </c>
      <c r="C9" s="62" t="s">
        <v>133</v>
      </c>
      <c r="D9" s="144" t="s">
        <v>9</v>
      </c>
      <c r="E9" s="53">
        <f>SUM(E10)</f>
        <v>24600</v>
      </c>
      <c r="F9" s="53">
        <f>SUM(F10)</f>
        <v>22030</v>
      </c>
      <c r="G9" s="85">
        <f>SUM(F9-E9)</f>
        <v>-2570</v>
      </c>
      <c r="H9" s="89">
        <f t="shared" si="0"/>
        <v>-10.44715447154472</v>
      </c>
      <c r="I9" s="58"/>
      <c r="J9" s="59" t="s">
        <v>47</v>
      </c>
      <c r="K9" s="440" t="s">
        <v>1</v>
      </c>
      <c r="L9" s="441"/>
      <c r="M9" s="53">
        <f>SUM(M10:M14)</f>
        <v>129562.36000000002</v>
      </c>
      <c r="N9" s="53">
        <f>SUM(N10:N14)</f>
        <v>132689.06999999998</v>
      </c>
      <c r="O9" s="53">
        <f>SUM(N9-M9)</f>
        <v>3126.7099999999627</v>
      </c>
      <c r="P9" s="89">
        <f t="shared" si="1"/>
        <v>2.413285772194925</v>
      </c>
      <c r="Q9" s="3"/>
      <c r="R9" s="3"/>
      <c r="S9" s="3"/>
      <c r="T9" s="3"/>
    </row>
    <row r="10" spans="1:20" ht="19.5" customHeight="1">
      <c r="A10" s="20"/>
      <c r="B10" s="20"/>
      <c r="C10" s="20"/>
      <c r="D10" s="145" t="s">
        <v>136</v>
      </c>
      <c r="E10" s="53">
        <f>'세입-1차추'!E8</f>
        <v>24600</v>
      </c>
      <c r="F10" s="53">
        <f>'세입-1차추'!F8</f>
        <v>22030</v>
      </c>
      <c r="G10" s="85">
        <f>SUM(F10-E10)</f>
        <v>-2570</v>
      </c>
      <c r="H10" s="89">
        <f t="shared" si="0"/>
        <v>-10.44715447154472</v>
      </c>
      <c r="I10" s="58"/>
      <c r="J10" s="57"/>
      <c r="K10" s="440" t="s">
        <v>48</v>
      </c>
      <c r="L10" s="441"/>
      <c r="M10" s="146">
        <f>'세출-1차추'!E8</f>
        <v>94544.8</v>
      </c>
      <c r="N10" s="146">
        <f>'세출-1차추'!F8</f>
        <v>95755.2</v>
      </c>
      <c r="O10" s="53">
        <f>SUM(N10-M10)</f>
        <v>1210.3999999999942</v>
      </c>
      <c r="P10" s="89">
        <f t="shared" si="1"/>
        <v>1.28023963242822</v>
      </c>
      <c r="Q10" s="3"/>
      <c r="R10" s="3"/>
      <c r="S10" s="3"/>
      <c r="T10" s="3"/>
    </row>
    <row r="11" spans="1:20" ht="19.5" customHeight="1">
      <c r="A11" s="22" t="s">
        <v>2</v>
      </c>
      <c r="B11" s="443" t="s">
        <v>1</v>
      </c>
      <c r="C11" s="445"/>
      <c r="D11" s="444"/>
      <c r="E11" s="53">
        <f>SUM(E12)</f>
        <v>139148</v>
      </c>
      <c r="F11" s="53">
        <f>SUM(F12)</f>
        <v>141121</v>
      </c>
      <c r="G11" s="85">
        <f aca="true" t="shared" si="2" ref="G11:G23">SUM(F11-E11)</f>
        <v>1973</v>
      </c>
      <c r="H11" s="89">
        <f t="shared" si="0"/>
        <v>1.4179147382642867</v>
      </c>
      <c r="I11" s="58"/>
      <c r="J11" s="57"/>
      <c r="K11" s="440" t="s">
        <v>30</v>
      </c>
      <c r="L11" s="441"/>
      <c r="M11" s="146">
        <f>'세출-1차추'!E16</f>
        <v>14277.3</v>
      </c>
      <c r="N11" s="146">
        <f>'세출-1차추'!F16</f>
        <v>15072.12</v>
      </c>
      <c r="O11" s="85">
        <f aca="true" t="shared" si="3" ref="O11:O25">SUM(N11-M11)</f>
        <v>794.8200000000015</v>
      </c>
      <c r="P11" s="89">
        <f t="shared" si="1"/>
        <v>5.567018974175795</v>
      </c>
      <c r="Q11" s="3"/>
      <c r="R11" s="3"/>
      <c r="S11" s="3"/>
      <c r="T11" s="3"/>
    </row>
    <row r="12" spans="1:20" ht="19.5" customHeight="1">
      <c r="A12" s="21"/>
      <c r="B12" s="22" t="s">
        <v>2</v>
      </c>
      <c r="C12" s="443" t="s">
        <v>9</v>
      </c>
      <c r="D12" s="444"/>
      <c r="E12" s="53">
        <f>E13</f>
        <v>139148</v>
      </c>
      <c r="F12" s="53">
        <f>F13</f>
        <v>141121</v>
      </c>
      <c r="G12" s="85">
        <f t="shared" si="2"/>
        <v>1973</v>
      </c>
      <c r="H12" s="89">
        <f t="shared" si="0"/>
        <v>1.4179147382642867</v>
      </c>
      <c r="I12" s="58"/>
      <c r="J12" s="57"/>
      <c r="K12" s="440" t="s">
        <v>49</v>
      </c>
      <c r="L12" s="441"/>
      <c r="M12" s="146">
        <f>'세출-1차추'!E20</f>
        <v>9048.508</v>
      </c>
      <c r="N12" s="146">
        <f>'세출-1차추'!F20</f>
        <v>9451.56</v>
      </c>
      <c r="O12" s="85">
        <f t="shared" si="3"/>
        <v>403.0519999999997</v>
      </c>
      <c r="P12" s="89">
        <f t="shared" si="1"/>
        <v>4.454347611783078</v>
      </c>
      <c r="Q12" s="3"/>
      <c r="R12" s="3"/>
      <c r="S12" s="3"/>
      <c r="T12" s="3"/>
    </row>
    <row r="13" spans="1:20" ht="19.5" customHeight="1">
      <c r="A13" s="21"/>
      <c r="B13" s="62"/>
      <c r="C13" s="443" t="s">
        <v>39</v>
      </c>
      <c r="D13" s="444"/>
      <c r="E13" s="53">
        <f>'세입-1차추'!E13</f>
        <v>139148</v>
      </c>
      <c r="F13" s="53">
        <f>'세입-1차추'!F13</f>
        <v>141121</v>
      </c>
      <c r="G13" s="85">
        <f t="shared" si="2"/>
        <v>1973</v>
      </c>
      <c r="H13" s="89">
        <f t="shared" si="0"/>
        <v>1.4179147382642867</v>
      </c>
      <c r="I13" s="58"/>
      <c r="J13" s="57"/>
      <c r="K13" s="440" t="s">
        <v>50</v>
      </c>
      <c r="L13" s="441"/>
      <c r="M13" s="146">
        <f>'세출-1차추'!E23</f>
        <v>10491.752</v>
      </c>
      <c r="N13" s="146">
        <f>'세출-1차추'!F23</f>
        <v>11210.19</v>
      </c>
      <c r="O13" s="85">
        <f t="shared" si="3"/>
        <v>718.4380000000001</v>
      </c>
      <c r="P13" s="89">
        <f t="shared" si="1"/>
        <v>6.847645655368154</v>
      </c>
      <c r="Q13" s="3"/>
      <c r="R13" s="3"/>
      <c r="S13" s="3"/>
      <c r="T13" s="3"/>
    </row>
    <row r="14" spans="1:20" ht="19.5" customHeight="1">
      <c r="A14" s="22" t="s">
        <v>33</v>
      </c>
      <c r="B14" s="443" t="s">
        <v>1</v>
      </c>
      <c r="C14" s="445"/>
      <c r="D14" s="444"/>
      <c r="E14" s="53">
        <f>SUM(E15)</f>
        <v>6000</v>
      </c>
      <c r="F14" s="53">
        <f>SUM(F15)</f>
        <v>6000</v>
      </c>
      <c r="G14" s="85">
        <f t="shared" si="2"/>
        <v>0</v>
      </c>
      <c r="H14" s="89">
        <f t="shared" si="0"/>
        <v>0</v>
      </c>
      <c r="I14" s="58"/>
      <c r="J14" s="57"/>
      <c r="K14" s="440" t="s">
        <v>31</v>
      </c>
      <c r="L14" s="441"/>
      <c r="M14" s="146">
        <f>'세출-1차추'!E29</f>
        <v>1200</v>
      </c>
      <c r="N14" s="146">
        <f>'세출-1차추'!F29</f>
        <v>1200</v>
      </c>
      <c r="O14" s="85">
        <f t="shared" si="3"/>
        <v>0</v>
      </c>
      <c r="P14" s="89">
        <f t="shared" si="1"/>
        <v>0</v>
      </c>
      <c r="Q14" s="3"/>
      <c r="R14" s="3"/>
      <c r="S14" s="3"/>
      <c r="T14" s="3"/>
    </row>
    <row r="15" spans="1:20" ht="19.5" customHeight="1">
      <c r="A15" s="21"/>
      <c r="B15" s="22" t="s">
        <v>33</v>
      </c>
      <c r="C15" s="443" t="s">
        <v>9</v>
      </c>
      <c r="D15" s="444"/>
      <c r="E15" s="53">
        <f>SUM(E16:E17)</f>
        <v>6000</v>
      </c>
      <c r="F15" s="53">
        <f>SUM(F16:F17)</f>
        <v>6000</v>
      </c>
      <c r="G15" s="85">
        <f t="shared" si="2"/>
        <v>0</v>
      </c>
      <c r="H15" s="89">
        <f t="shared" si="0"/>
        <v>0</v>
      </c>
      <c r="I15" s="58"/>
      <c r="J15" s="56" t="s">
        <v>51</v>
      </c>
      <c r="K15" s="440" t="s">
        <v>1</v>
      </c>
      <c r="L15" s="441"/>
      <c r="M15" s="53">
        <f>SUM(M16:M18)</f>
        <v>2520</v>
      </c>
      <c r="N15" s="53">
        <f>SUM(N16:N18)</f>
        <v>2520</v>
      </c>
      <c r="O15" s="53">
        <f>SUM(O16:O18)</f>
        <v>0</v>
      </c>
      <c r="P15" s="89">
        <f t="shared" si="1"/>
        <v>0</v>
      </c>
      <c r="Q15" s="3"/>
      <c r="R15" s="3"/>
      <c r="S15" s="3"/>
      <c r="T15" s="3"/>
    </row>
    <row r="16" spans="1:20" ht="19.5" customHeight="1">
      <c r="A16" s="21"/>
      <c r="B16" s="21"/>
      <c r="C16" s="443" t="s">
        <v>40</v>
      </c>
      <c r="D16" s="444"/>
      <c r="E16" s="53">
        <f>'세입-1차추'!E18</f>
        <v>0</v>
      </c>
      <c r="F16" s="53">
        <f>'세입-1차추'!F18</f>
        <v>4000</v>
      </c>
      <c r="G16" s="85">
        <f t="shared" si="2"/>
        <v>4000</v>
      </c>
      <c r="H16" s="89">
        <v>0</v>
      </c>
      <c r="I16" s="58"/>
      <c r="J16" s="57"/>
      <c r="K16" s="440" t="s">
        <v>52</v>
      </c>
      <c r="L16" s="441"/>
      <c r="M16" s="146">
        <f>'세출-1차추'!E33</f>
        <v>600</v>
      </c>
      <c r="N16" s="146">
        <f>'세출-1차추'!F33</f>
        <v>600</v>
      </c>
      <c r="O16" s="85">
        <f t="shared" si="3"/>
        <v>0</v>
      </c>
      <c r="P16" s="89">
        <f t="shared" si="1"/>
        <v>0</v>
      </c>
      <c r="Q16" s="3"/>
      <c r="R16" s="3"/>
      <c r="S16" s="3"/>
      <c r="T16" s="3"/>
    </row>
    <row r="17" spans="1:20" ht="19.5" customHeight="1">
      <c r="A17" s="60"/>
      <c r="B17" s="60"/>
      <c r="C17" s="443" t="s">
        <v>41</v>
      </c>
      <c r="D17" s="444"/>
      <c r="E17" s="53">
        <f>'세입-1차추'!E20</f>
        <v>6000</v>
      </c>
      <c r="F17" s="53">
        <f>'세입-1차추'!F20</f>
        <v>2000</v>
      </c>
      <c r="G17" s="85">
        <f t="shared" si="2"/>
        <v>-4000</v>
      </c>
      <c r="H17" s="89">
        <v>0</v>
      </c>
      <c r="I17" s="58"/>
      <c r="J17" s="57"/>
      <c r="K17" s="440" t="s">
        <v>28</v>
      </c>
      <c r="L17" s="441"/>
      <c r="M17" s="146">
        <f>'세출-1차추'!E34</f>
        <v>1800</v>
      </c>
      <c r="N17" s="146">
        <f>'세출-1차추'!F34</f>
        <v>1800</v>
      </c>
      <c r="O17" s="85">
        <f t="shared" si="3"/>
        <v>0</v>
      </c>
      <c r="P17" s="89">
        <v>0</v>
      </c>
      <c r="Q17" s="3"/>
      <c r="R17" s="3"/>
      <c r="S17" s="3"/>
      <c r="T17" s="3"/>
    </row>
    <row r="18" spans="1:20" ht="19.5" customHeight="1">
      <c r="A18" s="21" t="s">
        <v>42</v>
      </c>
      <c r="B18" s="443" t="s">
        <v>1</v>
      </c>
      <c r="C18" s="445"/>
      <c r="D18" s="444"/>
      <c r="E18" s="53">
        <f>SUM(E19)</f>
        <v>0</v>
      </c>
      <c r="F18" s="53">
        <f>SUM(F19)</f>
        <v>0</v>
      </c>
      <c r="G18" s="85">
        <f t="shared" si="2"/>
        <v>0</v>
      </c>
      <c r="H18" s="89">
        <v>0</v>
      </c>
      <c r="I18" s="58"/>
      <c r="J18" s="61"/>
      <c r="K18" s="440" t="s">
        <v>53</v>
      </c>
      <c r="L18" s="441"/>
      <c r="M18" s="146">
        <f>'세출-1차추'!E35</f>
        <v>120</v>
      </c>
      <c r="N18" s="146">
        <f>'세출-1차추'!F35</f>
        <v>120</v>
      </c>
      <c r="O18" s="85">
        <f t="shared" si="3"/>
        <v>0</v>
      </c>
      <c r="P18" s="89">
        <f t="shared" si="1"/>
        <v>0</v>
      </c>
      <c r="Q18" s="3"/>
      <c r="R18" s="3"/>
      <c r="S18" s="3"/>
      <c r="T18" s="3"/>
    </row>
    <row r="19" spans="1:20" ht="19.5" customHeight="1">
      <c r="A19" s="21"/>
      <c r="B19" s="22" t="s">
        <v>42</v>
      </c>
      <c r="C19" s="443" t="s">
        <v>9</v>
      </c>
      <c r="D19" s="444"/>
      <c r="E19" s="53">
        <f>E20</f>
        <v>0</v>
      </c>
      <c r="F19" s="53">
        <f>F20</f>
        <v>0</v>
      </c>
      <c r="G19" s="53">
        <f>G20</f>
        <v>0</v>
      </c>
      <c r="H19" s="89">
        <v>0</v>
      </c>
      <c r="I19" s="58"/>
      <c r="J19" s="57" t="s">
        <v>13</v>
      </c>
      <c r="K19" s="440" t="s">
        <v>1</v>
      </c>
      <c r="L19" s="441"/>
      <c r="M19" s="53">
        <f>SUM(M20:M25)</f>
        <v>15724.64</v>
      </c>
      <c r="N19" s="53">
        <f>SUM(N20:N25)</f>
        <v>15475</v>
      </c>
      <c r="O19" s="85">
        <f t="shared" si="3"/>
        <v>-249.63999999999942</v>
      </c>
      <c r="P19" s="89">
        <f t="shared" si="1"/>
        <v>-1.5875721161183947</v>
      </c>
      <c r="Q19" s="3"/>
      <c r="R19" s="3"/>
      <c r="S19" s="3"/>
      <c r="T19" s="3"/>
    </row>
    <row r="20" spans="1:20" ht="19.5" customHeight="1">
      <c r="A20" s="60"/>
      <c r="B20" s="154"/>
      <c r="C20" s="443" t="s">
        <v>148</v>
      </c>
      <c r="D20" s="444"/>
      <c r="E20" s="53">
        <f>'세입-1차추'!E24</f>
        <v>0</v>
      </c>
      <c r="F20" s="53">
        <f>'세입-1차추'!F24</f>
        <v>0</v>
      </c>
      <c r="G20" s="85">
        <f t="shared" si="2"/>
        <v>0</v>
      </c>
      <c r="H20" s="89">
        <v>0</v>
      </c>
      <c r="I20" s="58"/>
      <c r="J20" s="57"/>
      <c r="K20" s="440" t="s">
        <v>29</v>
      </c>
      <c r="L20" s="441"/>
      <c r="M20" s="146">
        <f>'세출-1차추'!E37</f>
        <v>300</v>
      </c>
      <c r="N20" s="146">
        <f>'세출-1차추'!F37</f>
        <v>300</v>
      </c>
      <c r="O20" s="85">
        <f t="shared" si="3"/>
        <v>0</v>
      </c>
      <c r="P20" s="89">
        <f t="shared" si="1"/>
        <v>0</v>
      </c>
      <c r="Q20" s="3"/>
      <c r="R20" s="3"/>
      <c r="S20" s="3"/>
      <c r="T20" s="3"/>
    </row>
    <row r="21" spans="1:20" ht="19.5" customHeight="1">
      <c r="A21" s="22" t="s">
        <v>6</v>
      </c>
      <c r="B21" s="443" t="s">
        <v>1</v>
      </c>
      <c r="C21" s="445"/>
      <c r="D21" s="444"/>
      <c r="E21" s="53">
        <f>SUM(E22)</f>
        <v>8000</v>
      </c>
      <c r="F21" s="53">
        <f>SUM(F22)</f>
        <v>10468.031</v>
      </c>
      <c r="G21" s="53">
        <f t="shared" si="2"/>
        <v>2468.031000000001</v>
      </c>
      <c r="H21" s="156">
        <f>(F21/E21*100)-100</f>
        <v>30.85038750000001</v>
      </c>
      <c r="I21" s="58"/>
      <c r="J21" s="57"/>
      <c r="K21" s="440" t="s">
        <v>54</v>
      </c>
      <c r="L21" s="441"/>
      <c r="M21" s="146">
        <f>'세출-1차추'!E40</f>
        <v>3600</v>
      </c>
      <c r="N21" s="146">
        <f>'세출-1차추'!F40</f>
        <v>3600</v>
      </c>
      <c r="O21" s="85">
        <f t="shared" si="3"/>
        <v>0</v>
      </c>
      <c r="P21" s="89">
        <f t="shared" si="1"/>
        <v>0</v>
      </c>
      <c r="Q21" s="3"/>
      <c r="R21" s="3"/>
      <c r="S21" s="3"/>
      <c r="T21" s="3"/>
    </row>
    <row r="22" spans="1:20" ht="19.5" customHeight="1">
      <c r="A22" s="21"/>
      <c r="B22" s="22" t="s">
        <v>6</v>
      </c>
      <c r="C22" s="443" t="s">
        <v>9</v>
      </c>
      <c r="D22" s="444"/>
      <c r="E22" s="53">
        <f>SUM(E23:E24)</f>
        <v>8000</v>
      </c>
      <c r="F22" s="53">
        <f>SUM(F23:F24)</f>
        <v>10468.031</v>
      </c>
      <c r="G22" s="53">
        <f t="shared" si="2"/>
        <v>2468.031000000001</v>
      </c>
      <c r="H22" s="157">
        <f>(F22/E22*100)-100</f>
        <v>30.85038750000001</v>
      </c>
      <c r="I22" s="58"/>
      <c r="J22" s="57"/>
      <c r="K22" s="440" t="s">
        <v>55</v>
      </c>
      <c r="L22" s="441"/>
      <c r="M22" s="146">
        <f>'세출-1차추'!E47</f>
        <v>4530</v>
      </c>
      <c r="N22" s="146">
        <f>'세출-1차추'!F47</f>
        <v>4530</v>
      </c>
      <c r="O22" s="85">
        <f t="shared" si="3"/>
        <v>0</v>
      </c>
      <c r="P22" s="89">
        <f t="shared" si="1"/>
        <v>0</v>
      </c>
      <c r="Q22" s="3"/>
      <c r="R22" s="3"/>
      <c r="S22" s="3"/>
      <c r="T22" s="3"/>
    </row>
    <row r="23" spans="1:20" ht="19.5" customHeight="1">
      <c r="A23" s="21"/>
      <c r="B23" s="21"/>
      <c r="C23" s="443" t="s">
        <v>7</v>
      </c>
      <c r="D23" s="444"/>
      <c r="E23" s="86">
        <f>'세입-1차추'!E27</f>
        <v>4500</v>
      </c>
      <c r="F23" s="86">
        <f>'세입-1차추'!F27</f>
        <v>6648.72</v>
      </c>
      <c r="G23" s="155">
        <f t="shared" si="2"/>
        <v>2148.7200000000003</v>
      </c>
      <c r="H23" s="267">
        <f>(F23/E23*100)-100</f>
        <v>47.74933333333334</v>
      </c>
      <c r="I23" s="58"/>
      <c r="J23" s="57"/>
      <c r="K23" s="440" t="s">
        <v>56</v>
      </c>
      <c r="L23" s="441"/>
      <c r="M23" s="146">
        <f>'세출-1차추'!E53</f>
        <v>3174.64</v>
      </c>
      <c r="N23" s="146">
        <f>'세출-1차추'!F53</f>
        <v>2925</v>
      </c>
      <c r="O23" s="85">
        <f t="shared" si="3"/>
        <v>-249.63999999999987</v>
      </c>
      <c r="P23" s="89">
        <f t="shared" si="1"/>
        <v>-7.8635687826021154</v>
      </c>
      <c r="Q23" s="3"/>
      <c r="R23" s="3"/>
      <c r="S23" s="3"/>
      <c r="T23" s="3"/>
    </row>
    <row r="24" spans="1:20" ht="19.5" customHeight="1">
      <c r="A24" s="60"/>
      <c r="B24" s="60"/>
      <c r="C24" s="443" t="s">
        <v>67</v>
      </c>
      <c r="D24" s="444"/>
      <c r="E24" s="53">
        <f>'세입-1차추'!E28</f>
        <v>3500</v>
      </c>
      <c r="F24" s="53">
        <f>'세입-1차추'!F28</f>
        <v>3819.311</v>
      </c>
      <c r="G24" s="53">
        <v>0</v>
      </c>
      <c r="H24" s="157">
        <v>0</v>
      </c>
      <c r="I24" s="54"/>
      <c r="J24" s="61"/>
      <c r="K24" s="440" t="s">
        <v>34</v>
      </c>
      <c r="L24" s="441"/>
      <c r="M24" s="146">
        <f>'세출-1차추'!E61</f>
        <v>2400</v>
      </c>
      <c r="N24" s="146">
        <f>'세출-1차추'!F61</f>
        <v>2400</v>
      </c>
      <c r="O24" s="53">
        <f>SUM(N24-M24)</f>
        <v>0</v>
      </c>
      <c r="P24" s="156">
        <f t="shared" si="1"/>
        <v>0</v>
      </c>
      <c r="Q24" s="3"/>
      <c r="R24" s="3"/>
      <c r="S24" s="3"/>
      <c r="T24" s="3"/>
    </row>
    <row r="25" spans="1:20" ht="19.5" customHeight="1">
      <c r="A25" s="22" t="s">
        <v>4</v>
      </c>
      <c r="B25" s="443" t="s">
        <v>1</v>
      </c>
      <c r="C25" s="445"/>
      <c r="D25" s="444"/>
      <c r="E25" s="86">
        <f>E26</f>
        <v>670</v>
      </c>
      <c r="F25" s="86">
        <f>F26</f>
        <v>670.969</v>
      </c>
      <c r="G25" s="86">
        <f>SUM(F25-E25)</f>
        <v>0.9690000000000509</v>
      </c>
      <c r="H25" s="393">
        <f>(F25/E25*100)-100</f>
        <v>0.14462686567165406</v>
      </c>
      <c r="I25" s="54"/>
      <c r="J25" s="61"/>
      <c r="K25" s="446" t="s">
        <v>178</v>
      </c>
      <c r="L25" s="447"/>
      <c r="M25" s="394">
        <f>'세출-1차추'!E64</f>
        <v>1720</v>
      </c>
      <c r="N25" s="394">
        <f>'세출-1차추'!F64</f>
        <v>1720</v>
      </c>
      <c r="O25" s="86">
        <f t="shared" si="3"/>
        <v>0</v>
      </c>
      <c r="P25" s="393">
        <f t="shared" si="1"/>
        <v>0</v>
      </c>
      <c r="Q25" s="3"/>
      <c r="R25" s="3"/>
      <c r="S25" s="3"/>
      <c r="T25" s="3"/>
    </row>
    <row r="26" spans="1:20" ht="19.5" customHeight="1">
      <c r="A26" s="21"/>
      <c r="B26" s="21" t="s">
        <v>4</v>
      </c>
      <c r="C26" s="443" t="s">
        <v>9</v>
      </c>
      <c r="D26" s="444"/>
      <c r="E26" s="86">
        <f>SUM(E27:E29)</f>
        <v>670</v>
      </c>
      <c r="F26" s="86">
        <f>SUM(F27:F29)</f>
        <v>670.969</v>
      </c>
      <c r="G26" s="155">
        <f>SUM(F26-E26)</f>
        <v>0.9690000000000509</v>
      </c>
      <c r="H26" s="267">
        <f>(F26/E26*100)-100</f>
        <v>0.14462686567165406</v>
      </c>
      <c r="I26" s="58" t="s">
        <v>35</v>
      </c>
      <c r="J26" s="446" t="s">
        <v>9</v>
      </c>
      <c r="K26" s="448"/>
      <c r="L26" s="447"/>
      <c r="M26" s="86">
        <f>M27</f>
        <v>3000</v>
      </c>
      <c r="N26" s="86">
        <f>N27</f>
        <v>3000</v>
      </c>
      <c r="O26" s="86">
        <f>SUM(O27)</f>
        <v>0</v>
      </c>
      <c r="P26" s="267">
        <f t="shared" si="1"/>
        <v>0</v>
      </c>
      <c r="Q26" s="3"/>
      <c r="R26" s="3"/>
      <c r="S26" s="3"/>
      <c r="T26" s="3"/>
    </row>
    <row r="27" spans="1:20" ht="19.5" customHeight="1">
      <c r="A27" s="21"/>
      <c r="B27" s="21"/>
      <c r="C27" s="443" t="s">
        <v>175</v>
      </c>
      <c r="D27" s="444"/>
      <c r="E27" s="53">
        <f>'세입-1차추'!E31</f>
        <v>350</v>
      </c>
      <c r="F27" s="53">
        <f>'세입-1차추'!F31</f>
        <v>350</v>
      </c>
      <c r="G27" s="85">
        <f>SUM(F27-E27)</f>
        <v>0</v>
      </c>
      <c r="H27" s="89">
        <f>(F27/E27*100)-100</f>
        <v>0</v>
      </c>
      <c r="I27" s="58"/>
      <c r="J27" s="57" t="s">
        <v>36</v>
      </c>
      <c r="K27" s="446" t="s">
        <v>1</v>
      </c>
      <c r="L27" s="447"/>
      <c r="M27" s="86">
        <f>SUM(M28:M29)</f>
        <v>3000</v>
      </c>
      <c r="N27" s="86">
        <f>SUM(N28:N29)</f>
        <v>3000</v>
      </c>
      <c r="O27" s="155">
        <f aca="true" t="shared" si="4" ref="O27:O34">SUM(N27-M27)</f>
        <v>0</v>
      </c>
      <c r="P27" s="89">
        <f t="shared" si="1"/>
        <v>0</v>
      </c>
      <c r="Q27" s="3"/>
      <c r="R27" s="3"/>
      <c r="S27" s="3"/>
      <c r="T27" s="3"/>
    </row>
    <row r="28" spans="1:20" ht="19.5" customHeight="1">
      <c r="A28" s="21"/>
      <c r="B28" s="21"/>
      <c r="C28" s="443" t="s">
        <v>141</v>
      </c>
      <c r="D28" s="444"/>
      <c r="E28" s="53">
        <f>'세입-1차추'!E32</f>
        <v>20</v>
      </c>
      <c r="F28" s="53">
        <f>'세입-1차추'!F32</f>
        <v>20.969</v>
      </c>
      <c r="G28" s="85">
        <f>SUM(F28-E28)</f>
        <v>0.9690000000000012</v>
      </c>
      <c r="H28" s="89">
        <f>(F28/E28*100)-100</f>
        <v>4.845000000000013</v>
      </c>
      <c r="I28" s="58"/>
      <c r="J28" s="57"/>
      <c r="K28" s="440" t="s">
        <v>37</v>
      </c>
      <c r="L28" s="441"/>
      <c r="M28" s="146">
        <f>'세출-1차추'!E71</f>
        <v>1800</v>
      </c>
      <c r="N28" s="146">
        <f>'세출-1차추'!F71</f>
        <v>1800</v>
      </c>
      <c r="O28" s="85">
        <f t="shared" si="4"/>
        <v>0</v>
      </c>
      <c r="P28" s="89">
        <f aca="true" t="shared" si="5" ref="P28:P33">(N28/M28*100)-100</f>
        <v>0</v>
      </c>
      <c r="Q28" s="3"/>
      <c r="R28" s="3"/>
      <c r="S28" s="3"/>
      <c r="T28" s="3"/>
    </row>
    <row r="29" spans="1:20" ht="19.5" customHeight="1">
      <c r="A29" s="154"/>
      <c r="B29" s="154"/>
      <c r="C29" s="443" t="s">
        <v>142</v>
      </c>
      <c r="D29" s="444"/>
      <c r="E29" s="53">
        <f>'세입-1차추'!E33</f>
        <v>300</v>
      </c>
      <c r="F29" s="53">
        <f>'세입-1차추'!F33</f>
        <v>300</v>
      </c>
      <c r="G29" s="53">
        <f>SUM(F29-E29)</f>
        <v>0</v>
      </c>
      <c r="H29" s="157">
        <f>(F29/E29*100)-100</f>
        <v>0</v>
      </c>
      <c r="I29" s="58"/>
      <c r="J29" s="57"/>
      <c r="K29" s="440" t="s">
        <v>38</v>
      </c>
      <c r="L29" s="441"/>
      <c r="M29" s="53">
        <f>'세출-1차추'!E72</f>
        <v>1200</v>
      </c>
      <c r="N29" s="53">
        <f>'세출-1차추'!F72</f>
        <v>1200</v>
      </c>
      <c r="O29" s="85">
        <f t="shared" si="4"/>
        <v>0</v>
      </c>
      <c r="P29" s="89">
        <f t="shared" si="5"/>
        <v>0</v>
      </c>
      <c r="Q29" s="3"/>
      <c r="R29" s="3"/>
      <c r="S29" s="3"/>
      <c r="T29" s="3"/>
    </row>
    <row r="30" spans="9:20" ht="19.5" customHeight="1">
      <c r="I30" s="55" t="s">
        <v>27</v>
      </c>
      <c r="J30" s="440" t="s">
        <v>9</v>
      </c>
      <c r="K30" s="442"/>
      <c r="L30" s="441"/>
      <c r="M30" s="53">
        <f>M31</f>
        <v>27070</v>
      </c>
      <c r="N30" s="53">
        <f>N31</f>
        <v>25657.53</v>
      </c>
      <c r="O30" s="85">
        <f t="shared" si="4"/>
        <v>-1412.4700000000012</v>
      </c>
      <c r="P30" s="89">
        <f t="shared" si="5"/>
        <v>-5.217842630217959</v>
      </c>
      <c r="Q30" s="3"/>
      <c r="R30" s="3"/>
      <c r="S30" s="3"/>
      <c r="T30" s="3"/>
    </row>
    <row r="31" spans="1:20" ht="19.5" customHeight="1">
      <c r="A31" s="151"/>
      <c r="B31" s="151"/>
      <c r="C31" s="464"/>
      <c r="D31" s="464"/>
      <c r="E31" s="150"/>
      <c r="F31" s="150"/>
      <c r="G31" s="150"/>
      <c r="H31" s="152"/>
      <c r="I31" s="58"/>
      <c r="J31" s="85" t="s">
        <v>27</v>
      </c>
      <c r="K31" s="440" t="s">
        <v>1</v>
      </c>
      <c r="L31" s="441"/>
      <c r="M31" s="53">
        <f>SUM(M32:M35)</f>
        <v>27070</v>
      </c>
      <c r="N31" s="53">
        <f>SUM(N32:N35)</f>
        <v>25657.53</v>
      </c>
      <c r="O31" s="85">
        <f t="shared" si="4"/>
        <v>-1412.4700000000012</v>
      </c>
      <c r="P31" s="89">
        <f t="shared" si="5"/>
        <v>-5.217842630217959</v>
      </c>
      <c r="Q31" s="3"/>
      <c r="R31" s="3"/>
      <c r="S31" s="3"/>
      <c r="T31" s="3"/>
    </row>
    <row r="32" spans="1:20" ht="19.5" customHeight="1">
      <c r="A32" s="151"/>
      <c r="B32" s="151"/>
      <c r="C32" s="464"/>
      <c r="D32" s="464"/>
      <c r="E32" s="150"/>
      <c r="F32" s="150"/>
      <c r="G32" s="150"/>
      <c r="H32" s="152"/>
      <c r="I32" s="162"/>
      <c r="J32" s="155"/>
      <c r="K32" s="440" t="s">
        <v>230</v>
      </c>
      <c r="L32" s="441"/>
      <c r="M32" s="53">
        <f>'세출-1차추'!E75</f>
        <v>10035</v>
      </c>
      <c r="N32" s="53">
        <f>'세출-1차추'!F75</f>
        <v>7302.53</v>
      </c>
      <c r="O32" s="85">
        <f t="shared" si="4"/>
        <v>-2732.4700000000003</v>
      </c>
      <c r="P32" s="89">
        <f t="shared" si="5"/>
        <v>-27.229397110114604</v>
      </c>
      <c r="Q32" s="3"/>
      <c r="R32" s="3"/>
      <c r="S32" s="3"/>
      <c r="T32" s="3"/>
    </row>
    <row r="33" spans="1:20" ht="19.5" customHeight="1">
      <c r="A33" s="151"/>
      <c r="B33" s="151"/>
      <c r="C33" s="464"/>
      <c r="D33" s="464"/>
      <c r="E33" s="150"/>
      <c r="F33" s="150"/>
      <c r="G33" s="150"/>
      <c r="H33" s="152"/>
      <c r="I33" s="162"/>
      <c r="J33" s="155"/>
      <c r="K33" s="440" t="s">
        <v>186</v>
      </c>
      <c r="L33" s="441"/>
      <c r="M33" s="53">
        <f>'세출-1차추'!E79</f>
        <v>14475</v>
      </c>
      <c r="N33" s="53">
        <f>'세출-1차추'!F79</f>
        <v>11795</v>
      </c>
      <c r="O33" s="85">
        <f t="shared" si="4"/>
        <v>-2680</v>
      </c>
      <c r="P33" s="89">
        <f t="shared" si="5"/>
        <v>-18.5146804835924</v>
      </c>
      <c r="Q33" s="3"/>
      <c r="R33" s="3"/>
      <c r="S33" s="3"/>
      <c r="T33" s="3"/>
    </row>
    <row r="34" spans="1:20" ht="19.5" customHeight="1">
      <c r="A34" s="87"/>
      <c r="B34" s="87"/>
      <c r="C34" s="87"/>
      <c r="D34" s="87"/>
      <c r="E34" s="87"/>
      <c r="F34" s="87"/>
      <c r="G34" s="87"/>
      <c r="H34" s="90"/>
      <c r="I34" s="162"/>
      <c r="J34" s="155"/>
      <c r="K34" s="440" t="s">
        <v>187</v>
      </c>
      <c r="L34" s="441"/>
      <c r="M34" s="53">
        <f>'세출-1차추'!E95</f>
        <v>560</v>
      </c>
      <c r="N34" s="53">
        <f>'세출-1차추'!F95</f>
        <v>560</v>
      </c>
      <c r="O34" s="85">
        <f t="shared" si="4"/>
        <v>0</v>
      </c>
      <c r="P34" s="89">
        <f aca="true" t="shared" si="6" ref="P34:P39">(N34/M34*100)-100</f>
        <v>0</v>
      </c>
      <c r="Q34" s="3"/>
      <c r="R34" s="3"/>
      <c r="S34" s="3"/>
      <c r="T34" s="3"/>
    </row>
    <row r="35" spans="1:20" ht="19.5" customHeight="1">
      <c r="A35" s="87"/>
      <c r="B35" s="87"/>
      <c r="C35" s="87"/>
      <c r="D35" s="87"/>
      <c r="E35" s="87"/>
      <c r="F35" s="87"/>
      <c r="G35" s="87"/>
      <c r="H35" s="90"/>
      <c r="I35" s="395"/>
      <c r="J35" s="86"/>
      <c r="K35" s="440" t="s">
        <v>323</v>
      </c>
      <c r="L35" s="441"/>
      <c r="M35" s="53">
        <f>'세출-1차추'!E102</f>
        <v>2000</v>
      </c>
      <c r="N35" s="53">
        <f>'세출-1차추'!F102</f>
        <v>6000</v>
      </c>
      <c r="O35" s="85">
        <f>SUM(N35-M35)</f>
        <v>4000</v>
      </c>
      <c r="P35" s="89">
        <v>0</v>
      </c>
      <c r="Q35" s="3"/>
      <c r="R35" s="3"/>
      <c r="S35" s="3"/>
      <c r="T35" s="3"/>
    </row>
    <row r="36" spans="1:16" ht="19.5" customHeight="1">
      <c r="A36" s="87"/>
      <c r="B36" s="87"/>
      <c r="C36" s="87"/>
      <c r="D36" s="87"/>
      <c r="E36" s="87"/>
      <c r="F36" s="87"/>
      <c r="G36" s="87"/>
      <c r="H36" s="90"/>
      <c r="I36" s="55" t="s">
        <v>104</v>
      </c>
      <c r="J36" s="440" t="s">
        <v>9</v>
      </c>
      <c r="K36" s="442"/>
      <c r="L36" s="441"/>
      <c r="M36" s="53">
        <f>M37</f>
        <v>541</v>
      </c>
      <c r="N36" s="53">
        <f>N37</f>
        <v>948.4</v>
      </c>
      <c r="O36" s="53">
        <v>0</v>
      </c>
      <c r="P36" s="89">
        <f t="shared" si="6"/>
        <v>75.30499075785582</v>
      </c>
    </row>
    <row r="37" spans="1:16" ht="19.5" customHeight="1">
      <c r="A37" s="87"/>
      <c r="B37" s="87"/>
      <c r="C37" s="87"/>
      <c r="D37" s="87"/>
      <c r="E37" s="87"/>
      <c r="F37" s="87"/>
      <c r="G37" s="87"/>
      <c r="H37" s="87"/>
      <c r="I37" s="58"/>
      <c r="J37" s="57" t="s">
        <v>104</v>
      </c>
      <c r="K37" s="440" t="s">
        <v>1</v>
      </c>
      <c r="L37" s="441"/>
      <c r="M37" s="53">
        <f>SUM(M38:M39)</f>
        <v>541</v>
      </c>
      <c r="N37" s="53">
        <f>SUM(N38:N39)</f>
        <v>948.4</v>
      </c>
      <c r="O37" s="53">
        <f>N37-M37</f>
        <v>407.4</v>
      </c>
      <c r="P37" s="89">
        <f t="shared" si="6"/>
        <v>75.30499075785582</v>
      </c>
    </row>
    <row r="38" spans="1:16" ht="19.5" customHeight="1">
      <c r="A38" s="87"/>
      <c r="B38" s="87"/>
      <c r="C38" s="87"/>
      <c r="D38" s="87"/>
      <c r="E38" s="87"/>
      <c r="F38" s="87"/>
      <c r="G38" s="87"/>
      <c r="H38" s="87"/>
      <c r="I38" s="58"/>
      <c r="J38" s="57"/>
      <c r="K38" s="440" t="s">
        <v>243</v>
      </c>
      <c r="L38" s="441"/>
      <c r="M38" s="53">
        <f>'세출-1차추'!E110</f>
        <v>500</v>
      </c>
      <c r="N38" s="53">
        <f>'세출-1차추'!F110</f>
        <v>907.4</v>
      </c>
      <c r="O38" s="53">
        <f>N38-M38</f>
        <v>407.4</v>
      </c>
      <c r="P38" s="89">
        <f t="shared" si="6"/>
        <v>81.47999999999999</v>
      </c>
    </row>
    <row r="39" spans="1:16" ht="19.5" customHeight="1">
      <c r="A39" s="87"/>
      <c r="B39" s="87"/>
      <c r="C39" s="87"/>
      <c r="D39" s="87"/>
      <c r="E39" s="87"/>
      <c r="F39" s="87"/>
      <c r="G39" s="87"/>
      <c r="H39" s="87"/>
      <c r="I39" s="54"/>
      <c r="J39" s="61"/>
      <c r="K39" s="440" t="s">
        <v>149</v>
      </c>
      <c r="L39" s="441"/>
      <c r="M39" s="53">
        <f>'세출-1차추'!E111</f>
        <v>41</v>
      </c>
      <c r="N39" s="53">
        <f>'세출-1차추'!F111</f>
        <v>41</v>
      </c>
      <c r="O39" s="53">
        <f>N39-M39</f>
        <v>0</v>
      </c>
      <c r="P39" s="156">
        <f t="shared" si="6"/>
        <v>0</v>
      </c>
    </row>
    <row r="40" ht="19.5" customHeight="1"/>
    <row r="41" spans="9:16" ht="13.5">
      <c r="I41" s="59"/>
      <c r="J41" s="59"/>
      <c r="K41" s="465"/>
      <c r="L41" s="465"/>
      <c r="M41" s="150"/>
      <c r="N41" s="150"/>
      <c r="O41" s="150"/>
      <c r="P41" s="161"/>
    </row>
  </sheetData>
  <sheetProtection/>
  <mergeCells count="75">
    <mergeCell ref="K41:L41"/>
    <mergeCell ref="K38:L38"/>
    <mergeCell ref="K39:L39"/>
    <mergeCell ref="C31:D31"/>
    <mergeCell ref="C32:D32"/>
    <mergeCell ref="A3:D3"/>
    <mergeCell ref="A7:D7"/>
    <mergeCell ref="I7:L7"/>
    <mergeCell ref="I5:I6"/>
    <mergeCell ref="J5:J6"/>
    <mergeCell ref="C33:D33"/>
    <mergeCell ref="K10:L10"/>
    <mergeCell ref="K11:L11"/>
    <mergeCell ref="K13:L13"/>
    <mergeCell ref="K14:L14"/>
    <mergeCell ref="K15:L15"/>
    <mergeCell ref="B11:D11"/>
    <mergeCell ref="B14:D14"/>
    <mergeCell ref="C12:D12"/>
    <mergeCell ref="C13:D13"/>
    <mergeCell ref="C15:D15"/>
    <mergeCell ref="K12:L12"/>
    <mergeCell ref="J8:L8"/>
    <mergeCell ref="B8:D8"/>
    <mergeCell ref="K5:L6"/>
    <mergeCell ref="K9:L9"/>
    <mergeCell ref="B5:B6"/>
    <mergeCell ref="G5:H5"/>
    <mergeCell ref="C5:D6"/>
    <mergeCell ref="A1:P1"/>
    <mergeCell ref="N5:N6"/>
    <mergeCell ref="M5:M6"/>
    <mergeCell ref="O5:P5"/>
    <mergeCell ref="O3:P3"/>
    <mergeCell ref="F5:F6"/>
    <mergeCell ref="A4:H4"/>
    <mergeCell ref="I4:P4"/>
    <mergeCell ref="A5:A6"/>
    <mergeCell ref="E5:E6"/>
    <mergeCell ref="K20:L20"/>
    <mergeCell ref="K21:L21"/>
    <mergeCell ref="K22:L22"/>
    <mergeCell ref="K17:L17"/>
    <mergeCell ref="K18:L18"/>
    <mergeCell ref="K23:L23"/>
    <mergeCell ref="K25:L25"/>
    <mergeCell ref="J26:L26"/>
    <mergeCell ref="K27:L27"/>
    <mergeCell ref="B18:D18"/>
    <mergeCell ref="B21:D21"/>
    <mergeCell ref="C16:D16"/>
    <mergeCell ref="C17:D17"/>
    <mergeCell ref="K16:L16"/>
    <mergeCell ref="K24:L24"/>
    <mergeCell ref="K19:L19"/>
    <mergeCell ref="C29:D29"/>
    <mergeCell ref="C19:D19"/>
    <mergeCell ref="C20:D20"/>
    <mergeCell ref="C22:D22"/>
    <mergeCell ref="C23:D23"/>
    <mergeCell ref="C24:D24"/>
    <mergeCell ref="B25:D25"/>
    <mergeCell ref="C26:D26"/>
    <mergeCell ref="C27:D27"/>
    <mergeCell ref="C28:D28"/>
    <mergeCell ref="K37:L37"/>
    <mergeCell ref="K28:L28"/>
    <mergeCell ref="K29:L29"/>
    <mergeCell ref="K31:L31"/>
    <mergeCell ref="K32:L32"/>
    <mergeCell ref="K33:L33"/>
    <mergeCell ref="J30:L30"/>
    <mergeCell ref="K34:L34"/>
    <mergeCell ref="J36:L36"/>
    <mergeCell ref="K35:L35"/>
  </mergeCells>
  <printOptions/>
  <pageMargins left="0.7874015748031497" right="0.3937007874015748" top="0.5905511811023623" bottom="0.5905511811023623" header="0.5905511811023623" footer="0.590551181102362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S48"/>
  <sheetViews>
    <sheetView zoomScale="120" zoomScaleNormal="120" workbookViewId="0" topLeftCell="B1">
      <pane ySplit="5" topLeftCell="A6" activePane="bottomLeft" state="frozen"/>
      <selection pane="topLeft" activeCell="A1" sqref="A1"/>
      <selection pane="bottomLeft" activeCell="V29" sqref="V29"/>
    </sheetView>
  </sheetViews>
  <sheetFormatPr defaultColWidth="8.88671875" defaultRowHeight="13.5"/>
  <cols>
    <col min="1" max="4" width="5.77734375" style="0" customWidth="1"/>
    <col min="5" max="5" width="8.6640625" style="0" customWidth="1"/>
    <col min="6" max="6" width="7.77734375" style="0" customWidth="1"/>
    <col min="7" max="9" width="7.77734375" style="121" customWidth="1"/>
    <col min="10" max="10" width="6.77734375" style="0" customWidth="1"/>
    <col min="11" max="11" width="6.99609375" style="0" bestFit="1" customWidth="1"/>
    <col min="12" max="12" width="1.77734375" style="0" customWidth="1"/>
    <col min="13" max="14" width="9.77734375" style="0" customWidth="1"/>
    <col min="15" max="15" width="1.77734375" style="26" customWidth="1"/>
    <col min="16" max="16" width="9.77734375" style="0" customWidth="1"/>
    <col min="17" max="17" width="1.77734375" style="26" customWidth="1"/>
    <col min="18" max="18" width="9.77734375" style="0" customWidth="1"/>
    <col min="19" max="19" width="10.5546875" style="0" customWidth="1"/>
  </cols>
  <sheetData>
    <row r="1" spans="1:18" s="24" customFormat="1" ht="16.5" customHeight="1">
      <c r="A1" s="492" t="s">
        <v>231</v>
      </c>
      <c r="B1" s="492"/>
      <c r="C1" s="28"/>
      <c r="D1" s="28"/>
      <c r="E1" s="28"/>
      <c r="F1" s="28"/>
      <c r="G1" s="111"/>
      <c r="H1" s="111"/>
      <c r="I1" s="111"/>
      <c r="J1" s="28"/>
      <c r="K1" s="28"/>
      <c r="L1" s="28"/>
      <c r="M1" s="28"/>
      <c r="N1" s="28"/>
      <c r="O1" s="28"/>
      <c r="P1" s="28"/>
      <c r="Q1" s="28"/>
      <c r="R1" s="29"/>
    </row>
    <row r="2" spans="1:18" s="24" customFormat="1" ht="18" customHeight="1">
      <c r="A2" s="28"/>
      <c r="B2" s="28"/>
      <c r="C2" s="28"/>
      <c r="D2" s="28"/>
      <c r="E2" s="28"/>
      <c r="F2" s="28"/>
      <c r="G2" s="111"/>
      <c r="H2" s="111"/>
      <c r="I2" s="111"/>
      <c r="J2" s="28"/>
      <c r="K2" s="28"/>
      <c r="L2" s="28"/>
      <c r="M2" s="28"/>
      <c r="N2" s="28"/>
      <c r="O2" s="28"/>
      <c r="P2" s="28"/>
      <c r="Q2" s="28"/>
      <c r="R2" s="63" t="s">
        <v>10</v>
      </c>
    </row>
    <row r="3" spans="1:18" s="24" customFormat="1" ht="18.75" customHeight="1">
      <c r="A3" s="470" t="s">
        <v>15</v>
      </c>
      <c r="B3" s="470" t="s">
        <v>16</v>
      </c>
      <c r="C3" s="476" t="s">
        <v>122</v>
      </c>
      <c r="D3" s="477"/>
      <c r="E3" s="483" t="s">
        <v>341</v>
      </c>
      <c r="F3" s="487" t="s">
        <v>347</v>
      </c>
      <c r="G3" s="488"/>
      <c r="H3" s="488"/>
      <c r="I3" s="489"/>
      <c r="J3" s="470" t="s">
        <v>57</v>
      </c>
      <c r="K3" s="470"/>
      <c r="L3" s="476" t="s">
        <v>232</v>
      </c>
      <c r="M3" s="485"/>
      <c r="N3" s="485"/>
      <c r="O3" s="485"/>
      <c r="P3" s="485"/>
      <c r="Q3" s="485"/>
      <c r="R3" s="477"/>
    </row>
    <row r="4" spans="1:18" s="24" customFormat="1" ht="18.75" customHeight="1">
      <c r="A4" s="470"/>
      <c r="B4" s="470"/>
      <c r="C4" s="478"/>
      <c r="D4" s="479"/>
      <c r="E4" s="484"/>
      <c r="F4" s="30" t="s">
        <v>1</v>
      </c>
      <c r="G4" s="112" t="s">
        <v>2</v>
      </c>
      <c r="H4" s="112" t="s">
        <v>21</v>
      </c>
      <c r="I4" s="112" t="s">
        <v>33</v>
      </c>
      <c r="J4" s="11" t="s">
        <v>18</v>
      </c>
      <c r="K4" s="11" t="s">
        <v>19</v>
      </c>
      <c r="L4" s="478" t="s">
        <v>348</v>
      </c>
      <c r="M4" s="486"/>
      <c r="N4" s="486"/>
      <c r="O4" s="486"/>
      <c r="P4" s="486"/>
      <c r="Q4" s="486"/>
      <c r="R4" s="479"/>
    </row>
    <row r="5" spans="1:19" s="24" customFormat="1" ht="18.75" customHeight="1">
      <c r="A5" s="480" t="s">
        <v>59</v>
      </c>
      <c r="B5" s="480"/>
      <c r="C5" s="480"/>
      <c r="D5" s="480"/>
      <c r="E5" s="8">
        <f>SUM(E6,E11,E16,E22,E25,E29)</f>
        <v>178418</v>
      </c>
      <c r="F5" s="8">
        <f>SUM(F6,F11,F16,F22,F25,F29)</f>
        <v>180290</v>
      </c>
      <c r="G5" s="8">
        <f>SUM(G6,G11,G16,G22,G25,G29)</f>
        <v>142028</v>
      </c>
      <c r="H5" s="8">
        <f>SUM(H6,H11,H16,H22,H25,H29)</f>
        <v>28442.72</v>
      </c>
      <c r="I5" s="8">
        <f>SUM(I6,I11,I16,I22,I25,I29)</f>
        <v>9819.311</v>
      </c>
      <c r="J5" s="35">
        <f>F5-E5</f>
        <v>1872</v>
      </c>
      <c r="K5" s="35">
        <f>SUM(F5-E5)/E5*100</f>
        <v>1.0492214911051576</v>
      </c>
      <c r="L5" s="66" t="s">
        <v>125</v>
      </c>
      <c r="M5" s="6" t="s">
        <v>127</v>
      </c>
      <c r="N5" s="34"/>
      <c r="O5" s="67"/>
      <c r="P5" s="68"/>
      <c r="Q5" s="67"/>
      <c r="R5" s="79">
        <f>SUM(R6,R11,R16,R22,R25,R29)</f>
        <v>180290000</v>
      </c>
      <c r="S5" s="88"/>
    </row>
    <row r="6" spans="1:18" s="24" customFormat="1" ht="18.75" customHeight="1">
      <c r="A6" s="13" t="s">
        <v>0</v>
      </c>
      <c r="B6" s="473" t="s">
        <v>9</v>
      </c>
      <c r="C6" s="474"/>
      <c r="D6" s="475"/>
      <c r="E6" s="115">
        <f>E7</f>
        <v>24600</v>
      </c>
      <c r="F6" s="115">
        <f>F7</f>
        <v>22030</v>
      </c>
      <c r="G6" s="115">
        <f>G7</f>
        <v>0</v>
      </c>
      <c r="H6" s="115">
        <f>H7</f>
        <v>22030</v>
      </c>
      <c r="I6" s="115">
        <f>I7</f>
        <v>0</v>
      </c>
      <c r="J6" s="126">
        <f>SUM(F6-E6)</f>
        <v>-2570</v>
      </c>
      <c r="K6" s="35">
        <f>SUM(F6-E6)/E6*100</f>
        <v>-10.447154471544716</v>
      </c>
      <c r="L6" s="127"/>
      <c r="M6" s="128"/>
      <c r="N6" s="129"/>
      <c r="O6" s="130"/>
      <c r="P6" s="131"/>
      <c r="Q6" s="130"/>
      <c r="R6" s="158">
        <f>R7</f>
        <v>22030000</v>
      </c>
    </row>
    <row r="7" spans="1:18" s="24" customFormat="1" ht="18.75" customHeight="1">
      <c r="A7" s="69"/>
      <c r="B7" s="69" t="s">
        <v>0</v>
      </c>
      <c r="C7" s="13" t="s">
        <v>123</v>
      </c>
      <c r="D7" s="13" t="s">
        <v>66</v>
      </c>
      <c r="E7" s="114">
        <f>E8</f>
        <v>24600</v>
      </c>
      <c r="F7" s="114">
        <f>SUM(F8:F10)</f>
        <v>22030</v>
      </c>
      <c r="G7" s="114">
        <f>G8</f>
        <v>0</v>
      </c>
      <c r="H7" s="114">
        <f>H8</f>
        <v>22030</v>
      </c>
      <c r="I7" s="114">
        <f>I8</f>
        <v>0</v>
      </c>
      <c r="J7" s="126">
        <f>SUM(F7-E7)</f>
        <v>-2570</v>
      </c>
      <c r="K7" s="35">
        <f>SUM(F7-E7)/E7*100</f>
        <v>-10.447154471544716</v>
      </c>
      <c r="L7" s="132"/>
      <c r="M7" s="133"/>
      <c r="N7" s="134"/>
      <c r="O7" s="135"/>
      <c r="P7" s="134"/>
      <c r="Q7" s="135"/>
      <c r="R7" s="159">
        <f>SUM(N9:N10)</f>
        <v>22030000</v>
      </c>
    </row>
    <row r="8" spans="1:18" s="24" customFormat="1" ht="18.75" customHeight="1">
      <c r="A8" s="69"/>
      <c r="B8" s="69"/>
      <c r="C8" s="14"/>
      <c r="D8" s="13" t="s">
        <v>124</v>
      </c>
      <c r="E8" s="116">
        <f>P8/1000</f>
        <v>24600</v>
      </c>
      <c r="F8" s="163">
        <f>N8/1000</f>
        <v>22030</v>
      </c>
      <c r="G8" s="164">
        <v>0</v>
      </c>
      <c r="H8" s="163">
        <f>F8</f>
        <v>22030</v>
      </c>
      <c r="I8" s="164">
        <v>0</v>
      </c>
      <c r="J8" s="165">
        <f>SUM(F8-E8)</f>
        <v>-2570</v>
      </c>
      <c r="K8" s="36">
        <f>SUM(F8-E8)/E8*100</f>
        <v>-10.447154471544716</v>
      </c>
      <c r="L8" s="71" t="s">
        <v>125</v>
      </c>
      <c r="M8" s="2" t="s">
        <v>126</v>
      </c>
      <c r="N8" s="32">
        <f>SUM(N9:N10)</f>
        <v>22030000</v>
      </c>
      <c r="O8" s="107" t="s">
        <v>223</v>
      </c>
      <c r="P8" s="32">
        <f>SUM(P9:P10)</f>
        <v>24600000</v>
      </c>
      <c r="Q8" s="72" t="s">
        <v>224</v>
      </c>
      <c r="R8" s="73">
        <f>N8-P8</f>
        <v>-2570000</v>
      </c>
    </row>
    <row r="9" spans="1:18" s="24" customFormat="1" ht="18.75" customHeight="1">
      <c r="A9" s="69"/>
      <c r="B9" s="69"/>
      <c r="C9" s="14"/>
      <c r="D9" s="14"/>
      <c r="E9" s="114"/>
      <c r="F9" s="119"/>
      <c r="G9" s="166"/>
      <c r="H9" s="119"/>
      <c r="I9" s="166"/>
      <c r="J9" s="167"/>
      <c r="K9" s="37"/>
      <c r="L9" s="76" t="s">
        <v>183</v>
      </c>
      <c r="M9" s="5" t="s">
        <v>168</v>
      </c>
      <c r="N9" s="31">
        <v>3960000</v>
      </c>
      <c r="O9" s="106" t="s">
        <v>8</v>
      </c>
      <c r="P9" s="31">
        <v>4320000</v>
      </c>
      <c r="Q9" s="40" t="s">
        <v>14</v>
      </c>
      <c r="R9" s="77">
        <f>SUM(N9-P9)</f>
        <v>-360000</v>
      </c>
    </row>
    <row r="10" spans="1:18" s="24" customFormat="1" ht="18.75" customHeight="1">
      <c r="A10" s="69"/>
      <c r="B10" s="69"/>
      <c r="C10" s="14"/>
      <c r="D10" s="14"/>
      <c r="E10" s="114"/>
      <c r="F10" s="119"/>
      <c r="G10" s="166"/>
      <c r="H10" s="119"/>
      <c r="I10" s="166"/>
      <c r="J10" s="167"/>
      <c r="K10" s="37"/>
      <c r="L10" s="76" t="s">
        <v>184</v>
      </c>
      <c r="M10" s="5" t="s">
        <v>169</v>
      </c>
      <c r="N10" s="31">
        <v>18070000</v>
      </c>
      <c r="O10" s="106" t="s">
        <v>8</v>
      </c>
      <c r="P10" s="31">
        <v>20280000</v>
      </c>
      <c r="Q10" s="40" t="s">
        <v>14</v>
      </c>
      <c r="R10" s="77">
        <f>SUM(N10-P10)</f>
        <v>-2210000</v>
      </c>
    </row>
    <row r="11" spans="1:18" s="24" customFormat="1" ht="18.75" customHeight="1">
      <c r="A11" s="13" t="s">
        <v>2</v>
      </c>
      <c r="B11" s="473" t="s">
        <v>11</v>
      </c>
      <c r="C11" s="474"/>
      <c r="D11" s="475"/>
      <c r="E11" s="78">
        <f>E12</f>
        <v>139148</v>
      </c>
      <c r="F11" s="78">
        <f>SUM(F12)</f>
        <v>141121</v>
      </c>
      <c r="G11" s="78">
        <f aca="true" t="shared" si="0" ref="G11:I12">G12</f>
        <v>141121</v>
      </c>
      <c r="H11" s="78">
        <f t="shared" si="0"/>
        <v>0</v>
      </c>
      <c r="I11" s="78">
        <f t="shared" si="0"/>
        <v>0</v>
      </c>
      <c r="J11" s="35">
        <f>SUM(F11-E11)</f>
        <v>1973</v>
      </c>
      <c r="K11" s="35">
        <f>SUM(F11-E11)/E11*100</f>
        <v>1.417914738264294</v>
      </c>
      <c r="L11" s="66"/>
      <c r="M11" s="6"/>
      <c r="N11" s="34"/>
      <c r="O11" s="109"/>
      <c r="P11" s="34"/>
      <c r="Q11" s="41"/>
      <c r="R11" s="104">
        <f>R12</f>
        <v>141121000</v>
      </c>
    </row>
    <row r="12" spans="1:18" s="24" customFormat="1" ht="18.75" customHeight="1">
      <c r="A12" s="14"/>
      <c r="B12" s="14" t="s">
        <v>2</v>
      </c>
      <c r="C12" s="473" t="s">
        <v>1</v>
      </c>
      <c r="D12" s="475"/>
      <c r="E12" s="78">
        <f>E13</f>
        <v>139148</v>
      </c>
      <c r="F12" s="78">
        <f>SUM(F13)</f>
        <v>141121</v>
      </c>
      <c r="G12" s="78">
        <f t="shared" si="0"/>
        <v>141121</v>
      </c>
      <c r="H12" s="78">
        <f t="shared" si="0"/>
        <v>0</v>
      </c>
      <c r="I12" s="78">
        <f t="shared" si="0"/>
        <v>0</v>
      </c>
      <c r="J12" s="35">
        <f>SUM(F12-E12)</f>
        <v>1973</v>
      </c>
      <c r="K12" s="35">
        <f>SUM(F12-E12)/E12*100</f>
        <v>1.417914738264294</v>
      </c>
      <c r="L12" s="66"/>
      <c r="M12" s="6"/>
      <c r="N12" s="34"/>
      <c r="O12" s="109"/>
      <c r="P12" s="34"/>
      <c r="Q12" s="41"/>
      <c r="R12" s="104">
        <f>R13</f>
        <v>141121000</v>
      </c>
    </row>
    <row r="13" spans="1:18" s="24" customFormat="1" ht="18.75" customHeight="1">
      <c r="A13" s="14"/>
      <c r="B13" s="14"/>
      <c r="C13" s="481" t="s">
        <v>39</v>
      </c>
      <c r="D13" s="482"/>
      <c r="E13" s="80">
        <f>(P14+P15)/1000</f>
        <v>139148</v>
      </c>
      <c r="F13" s="80">
        <f>R13/1000</f>
        <v>141121</v>
      </c>
      <c r="G13" s="80">
        <f>F13</f>
        <v>141121</v>
      </c>
      <c r="H13" s="80">
        <v>0</v>
      </c>
      <c r="I13" s="80">
        <v>0</v>
      </c>
      <c r="J13" s="36">
        <f>SUM(F13-E13)</f>
        <v>1973</v>
      </c>
      <c r="K13" s="36">
        <f>SUM(F13-E13)/E13*100</f>
        <v>1.417914738264294</v>
      </c>
      <c r="L13" s="71"/>
      <c r="M13" s="2"/>
      <c r="N13" s="168"/>
      <c r="O13" s="107"/>
      <c r="P13" s="168"/>
      <c r="Q13" s="72"/>
      <c r="R13" s="160">
        <f>SUM(N14:N15)</f>
        <v>141121000</v>
      </c>
    </row>
    <row r="14" spans="1:18" s="24" customFormat="1" ht="18.75" customHeight="1">
      <c r="A14" s="14"/>
      <c r="B14" s="14"/>
      <c r="C14" s="471"/>
      <c r="D14" s="472"/>
      <c r="E14" s="171"/>
      <c r="F14" s="171"/>
      <c r="G14" s="171"/>
      <c r="H14" s="171"/>
      <c r="I14" s="171"/>
      <c r="J14" s="37"/>
      <c r="K14" s="37"/>
      <c r="L14" s="76" t="s">
        <v>5</v>
      </c>
      <c r="M14" s="5" t="s">
        <v>170</v>
      </c>
      <c r="N14" s="169">
        <v>131121000</v>
      </c>
      <c r="O14" s="106" t="s">
        <v>3</v>
      </c>
      <c r="P14" s="169">
        <v>128148000</v>
      </c>
      <c r="Q14" s="40" t="s">
        <v>14</v>
      </c>
      <c r="R14" s="77">
        <f>SUM(N14-P14)</f>
        <v>2973000</v>
      </c>
    </row>
    <row r="15" spans="1:18" s="24" customFormat="1" ht="18.75" customHeight="1">
      <c r="A15" s="14"/>
      <c r="B15" s="14"/>
      <c r="C15" s="471"/>
      <c r="D15" s="472"/>
      <c r="E15" s="171"/>
      <c r="F15" s="171"/>
      <c r="G15" s="171"/>
      <c r="H15" s="171"/>
      <c r="I15" s="171"/>
      <c r="J15" s="37"/>
      <c r="K15" s="37"/>
      <c r="L15" s="76" t="s">
        <v>5</v>
      </c>
      <c r="M15" s="5" t="s">
        <v>171</v>
      </c>
      <c r="N15" s="169">
        <v>10000000</v>
      </c>
      <c r="O15" s="106" t="s">
        <v>3</v>
      </c>
      <c r="P15" s="169">
        <v>11000000</v>
      </c>
      <c r="Q15" s="40" t="s">
        <v>14</v>
      </c>
      <c r="R15" s="391">
        <f>SUM(N15-P15)</f>
        <v>-1000000</v>
      </c>
    </row>
    <row r="16" spans="1:18" ht="18.75" customHeight="1">
      <c r="A16" s="13" t="s">
        <v>96</v>
      </c>
      <c r="B16" s="473" t="s">
        <v>11</v>
      </c>
      <c r="C16" s="474"/>
      <c r="D16" s="475"/>
      <c r="E16" s="78">
        <f>E17</f>
        <v>6000</v>
      </c>
      <c r="F16" s="78">
        <f>F17</f>
        <v>6000</v>
      </c>
      <c r="G16" s="78">
        <f>G17</f>
        <v>0</v>
      </c>
      <c r="H16" s="78">
        <f>H17</f>
        <v>0</v>
      </c>
      <c r="I16" s="78">
        <f>I17</f>
        <v>6000</v>
      </c>
      <c r="J16" s="35">
        <f>SUM(F16-E16)</f>
        <v>0</v>
      </c>
      <c r="K16" s="35">
        <f>SUM(F16-E16)/E16*100</f>
        <v>0</v>
      </c>
      <c r="L16" s="66"/>
      <c r="M16" s="6"/>
      <c r="N16" s="34"/>
      <c r="O16" s="109"/>
      <c r="P16" s="34"/>
      <c r="Q16" s="41"/>
      <c r="R16" s="104">
        <f>SUM(N19:N21)</f>
        <v>6000000</v>
      </c>
    </row>
    <row r="17" spans="1:18" ht="18.75" customHeight="1">
      <c r="A17" s="14"/>
      <c r="B17" s="13" t="s">
        <v>96</v>
      </c>
      <c r="C17" s="473" t="s">
        <v>1</v>
      </c>
      <c r="D17" s="475"/>
      <c r="E17" s="78">
        <f>SUM(E18,E20)</f>
        <v>6000</v>
      </c>
      <c r="F17" s="78">
        <f>SUM(F18,F20)</f>
        <v>6000</v>
      </c>
      <c r="G17" s="78">
        <f>SUM(G18,G20)</f>
        <v>0</v>
      </c>
      <c r="H17" s="78">
        <f>SUM(H18,H20)</f>
        <v>0</v>
      </c>
      <c r="I17" s="78">
        <f>SUM(I18,I20)</f>
        <v>6000</v>
      </c>
      <c r="J17" s="35">
        <f>SUM(F17-E17)</f>
        <v>0</v>
      </c>
      <c r="K17" s="35">
        <f>SUM(F17-E17)/E17*100</f>
        <v>0</v>
      </c>
      <c r="L17" s="66"/>
      <c r="M17" s="6"/>
      <c r="N17" s="34"/>
      <c r="O17" s="109"/>
      <c r="P17" s="34"/>
      <c r="Q17" s="41"/>
      <c r="R17" s="104">
        <f>SUM(N19:N21)</f>
        <v>6000000</v>
      </c>
    </row>
    <row r="18" spans="1:18" ht="18.75" customHeight="1">
      <c r="A18" s="14"/>
      <c r="B18" s="15"/>
      <c r="C18" s="481" t="s">
        <v>129</v>
      </c>
      <c r="D18" s="482"/>
      <c r="E18" s="81">
        <f>P19/1000</f>
        <v>0</v>
      </c>
      <c r="F18" s="81">
        <f>R18/1000</f>
        <v>4000</v>
      </c>
      <c r="G18" s="114">
        <f>SUM(P18)/1000</f>
        <v>0</v>
      </c>
      <c r="H18" s="114">
        <f>SUM(Q18)/1000</f>
        <v>0</v>
      </c>
      <c r="I18" s="114">
        <f>F18</f>
        <v>4000</v>
      </c>
      <c r="J18" s="36">
        <f>SUM(F18-E18)</f>
        <v>4000</v>
      </c>
      <c r="K18" s="36"/>
      <c r="L18" s="76"/>
      <c r="M18" s="5"/>
      <c r="N18" s="31"/>
      <c r="O18" s="106"/>
      <c r="P18" s="31"/>
      <c r="Q18" s="40"/>
      <c r="R18" s="77">
        <f>SUM(N19:N19)</f>
        <v>4000000</v>
      </c>
    </row>
    <row r="19" spans="1:18" ht="18.75" customHeight="1">
      <c r="A19" s="14"/>
      <c r="B19" s="15"/>
      <c r="C19" s="471"/>
      <c r="D19" s="472"/>
      <c r="E19" s="81"/>
      <c r="F19" s="81"/>
      <c r="G19" s="114"/>
      <c r="H19" s="114"/>
      <c r="I19" s="114"/>
      <c r="J19" s="37"/>
      <c r="K19" s="37"/>
      <c r="L19" s="76" t="s">
        <v>5</v>
      </c>
      <c r="M19" s="5" t="s">
        <v>172</v>
      </c>
      <c r="N19" s="31">
        <v>4000000</v>
      </c>
      <c r="O19" s="106" t="s">
        <v>8</v>
      </c>
      <c r="P19" s="31">
        <v>0</v>
      </c>
      <c r="Q19" s="40" t="s">
        <v>14</v>
      </c>
      <c r="R19" s="77">
        <f>SUM(N19-P19)</f>
        <v>4000000</v>
      </c>
    </row>
    <row r="20" spans="1:18" ht="18.75" customHeight="1">
      <c r="A20" s="14"/>
      <c r="B20" s="15"/>
      <c r="C20" s="481" t="s">
        <v>41</v>
      </c>
      <c r="D20" s="482"/>
      <c r="E20" s="91">
        <v>6000</v>
      </c>
      <c r="F20" s="36">
        <f>R20/1000</f>
        <v>2000</v>
      </c>
      <c r="G20" s="116">
        <f>SUM(P20)/1000</f>
        <v>0</v>
      </c>
      <c r="H20" s="116">
        <f>SUM(Q20)/1000</f>
        <v>0</v>
      </c>
      <c r="I20" s="116">
        <f>F20</f>
        <v>2000</v>
      </c>
      <c r="J20" s="36">
        <f>SUM(F20-E20)</f>
        <v>-4000</v>
      </c>
      <c r="K20" s="36">
        <v>0</v>
      </c>
      <c r="L20" s="71"/>
      <c r="M20" s="2"/>
      <c r="N20" s="32"/>
      <c r="O20" s="107"/>
      <c r="P20" s="32"/>
      <c r="Q20" s="72"/>
      <c r="R20" s="73">
        <f>N21</f>
        <v>2000000</v>
      </c>
    </row>
    <row r="21" spans="1:18" ht="18.75" customHeight="1">
      <c r="A21" s="12"/>
      <c r="B21" s="16"/>
      <c r="C21" s="490"/>
      <c r="D21" s="491"/>
      <c r="E21" s="70"/>
      <c r="F21" s="70"/>
      <c r="G21" s="113"/>
      <c r="H21" s="113"/>
      <c r="I21" s="113"/>
      <c r="J21" s="38"/>
      <c r="K21" s="38"/>
      <c r="L21" s="74" t="s">
        <v>5</v>
      </c>
      <c r="M21" s="7" t="s">
        <v>173</v>
      </c>
      <c r="N21" s="33">
        <v>2000000</v>
      </c>
      <c r="O21" s="108" t="s">
        <v>8</v>
      </c>
      <c r="P21" s="33">
        <v>6000000</v>
      </c>
      <c r="Q21" s="64" t="s">
        <v>14</v>
      </c>
      <c r="R21" s="75">
        <f>SUM(N21-P21)</f>
        <v>-4000000</v>
      </c>
    </row>
    <row r="22" spans="1:18" ht="18.75" customHeight="1">
      <c r="A22" s="13" t="s">
        <v>42</v>
      </c>
      <c r="B22" s="473" t="s">
        <v>11</v>
      </c>
      <c r="C22" s="474"/>
      <c r="D22" s="475"/>
      <c r="E22" s="82">
        <f>E23</f>
        <v>0</v>
      </c>
      <c r="F22" s="82">
        <f aca="true" t="shared" si="1" ref="F22:I23">F23</f>
        <v>0</v>
      </c>
      <c r="G22" s="82">
        <f t="shared" si="1"/>
        <v>0</v>
      </c>
      <c r="H22" s="82">
        <f t="shared" si="1"/>
        <v>0</v>
      </c>
      <c r="I22" s="82">
        <f t="shared" si="1"/>
        <v>0</v>
      </c>
      <c r="J22" s="35">
        <f aca="true" t="shared" si="2" ref="J22:J33">SUM(F22-E22)</f>
        <v>0</v>
      </c>
      <c r="K22" s="35">
        <v>0</v>
      </c>
      <c r="L22" s="66"/>
      <c r="M22" s="6"/>
      <c r="N22" s="34"/>
      <c r="O22" s="109"/>
      <c r="P22" s="34"/>
      <c r="Q22" s="41"/>
      <c r="R22" s="79">
        <f>R23</f>
        <v>0</v>
      </c>
    </row>
    <row r="23" spans="1:18" ht="18.75" customHeight="1">
      <c r="A23" s="14"/>
      <c r="B23" s="13" t="s">
        <v>42</v>
      </c>
      <c r="C23" s="473" t="s">
        <v>1</v>
      </c>
      <c r="D23" s="475"/>
      <c r="E23" s="70">
        <f>E24</f>
        <v>0</v>
      </c>
      <c r="F23" s="70">
        <f t="shared" si="1"/>
        <v>0</v>
      </c>
      <c r="G23" s="70">
        <f t="shared" si="1"/>
        <v>0</v>
      </c>
      <c r="H23" s="70">
        <f t="shared" si="1"/>
        <v>0</v>
      </c>
      <c r="I23" s="70">
        <f t="shared" si="1"/>
        <v>0</v>
      </c>
      <c r="J23" s="35">
        <f t="shared" si="2"/>
        <v>0</v>
      </c>
      <c r="K23" s="35">
        <v>0</v>
      </c>
      <c r="L23" s="66"/>
      <c r="M23" s="6"/>
      <c r="N23" s="34"/>
      <c r="O23" s="109"/>
      <c r="P23" s="34"/>
      <c r="Q23" s="41"/>
      <c r="R23" s="79">
        <f>N24</f>
        <v>0</v>
      </c>
    </row>
    <row r="24" spans="1:18" ht="18.75" customHeight="1">
      <c r="A24" s="12"/>
      <c r="B24" s="12"/>
      <c r="C24" s="473" t="s">
        <v>43</v>
      </c>
      <c r="D24" s="475"/>
      <c r="E24" s="78">
        <f>P24/1000</f>
        <v>0</v>
      </c>
      <c r="F24" s="105">
        <f>R23/1000</f>
        <v>0</v>
      </c>
      <c r="G24" s="117">
        <v>0</v>
      </c>
      <c r="H24" s="117">
        <f>F24</f>
        <v>0</v>
      </c>
      <c r="I24" s="117">
        <v>0</v>
      </c>
      <c r="J24" s="35">
        <f t="shared" si="2"/>
        <v>0</v>
      </c>
      <c r="K24" s="35">
        <v>0</v>
      </c>
      <c r="L24" s="66" t="s">
        <v>5</v>
      </c>
      <c r="M24" s="6" t="s">
        <v>43</v>
      </c>
      <c r="N24" s="34">
        <v>0</v>
      </c>
      <c r="O24" s="109" t="s">
        <v>8</v>
      </c>
      <c r="P24" s="34">
        <v>0</v>
      </c>
      <c r="Q24" s="41" t="s">
        <v>14</v>
      </c>
      <c r="R24" s="79">
        <f>SUM(N24-P24)</f>
        <v>0</v>
      </c>
    </row>
    <row r="25" spans="1:18" ht="18.75" customHeight="1">
      <c r="A25" s="13" t="s">
        <v>6</v>
      </c>
      <c r="B25" s="473" t="s">
        <v>11</v>
      </c>
      <c r="C25" s="474"/>
      <c r="D25" s="475"/>
      <c r="E25" s="82">
        <f>E26</f>
        <v>8000</v>
      </c>
      <c r="F25" s="82">
        <f>F26</f>
        <v>10468.031</v>
      </c>
      <c r="G25" s="82">
        <f>G26</f>
        <v>907</v>
      </c>
      <c r="H25" s="82">
        <f>H26</f>
        <v>5741.72</v>
      </c>
      <c r="I25" s="82">
        <f>I26</f>
        <v>3819.311</v>
      </c>
      <c r="J25" s="274">
        <f t="shared" si="2"/>
        <v>2468.031000000001</v>
      </c>
      <c r="K25" s="274">
        <f>SUM(F25-E25)/E25*100</f>
        <v>30.85038750000001</v>
      </c>
      <c r="L25" s="66"/>
      <c r="M25" s="6"/>
      <c r="N25" s="34"/>
      <c r="O25" s="109"/>
      <c r="P25" s="34"/>
      <c r="Q25" s="41"/>
      <c r="R25" s="79">
        <f>R26</f>
        <v>10468031</v>
      </c>
    </row>
    <row r="26" spans="1:18" ht="18.75" customHeight="1">
      <c r="A26" s="14"/>
      <c r="B26" s="13" t="s">
        <v>6</v>
      </c>
      <c r="C26" s="490" t="s">
        <v>1</v>
      </c>
      <c r="D26" s="491"/>
      <c r="E26" s="83">
        <f>SUM(E27:E28)</f>
        <v>8000</v>
      </c>
      <c r="F26" s="83">
        <f>SUM(F27,F28)</f>
        <v>10468.031</v>
      </c>
      <c r="G26" s="83">
        <f>SUM(G27:G28)</f>
        <v>907</v>
      </c>
      <c r="H26" s="83">
        <f>SUM(H27:H28)</f>
        <v>5741.72</v>
      </c>
      <c r="I26" s="83">
        <f>SUM(I27:I28)</f>
        <v>3819.311</v>
      </c>
      <c r="J26" s="274">
        <f>F26-E26</f>
        <v>2468.031000000001</v>
      </c>
      <c r="K26" s="274">
        <f>SUM(F26-E26)/E26*100</f>
        <v>30.85038750000001</v>
      </c>
      <c r="L26" s="74"/>
      <c r="M26" s="7"/>
      <c r="N26" s="33"/>
      <c r="O26" s="108"/>
      <c r="P26" s="33"/>
      <c r="Q26" s="64"/>
      <c r="R26" s="75">
        <f>SUM(N27:N28)</f>
        <v>10468031</v>
      </c>
    </row>
    <row r="27" spans="1:18" ht="18.75" customHeight="1">
      <c r="A27" s="14"/>
      <c r="B27" s="14"/>
      <c r="C27" s="473" t="s">
        <v>7</v>
      </c>
      <c r="D27" s="475"/>
      <c r="E27" s="78">
        <f>P27/1000</f>
        <v>4500</v>
      </c>
      <c r="F27" s="105">
        <f>N27/1000</f>
        <v>6648.72</v>
      </c>
      <c r="G27" s="117">
        <v>907</v>
      </c>
      <c r="H27" s="117">
        <f>F27-G27</f>
        <v>5741.72</v>
      </c>
      <c r="I27" s="117">
        <v>0</v>
      </c>
      <c r="J27" s="274">
        <f t="shared" si="2"/>
        <v>2148.7200000000003</v>
      </c>
      <c r="K27" s="274">
        <f>SUM(F27-E27)/E27*100</f>
        <v>47.74933333333334</v>
      </c>
      <c r="L27" s="66" t="s">
        <v>5</v>
      </c>
      <c r="M27" s="6" t="s">
        <v>7</v>
      </c>
      <c r="N27" s="39">
        <v>6648720</v>
      </c>
      <c r="O27" s="109" t="s">
        <v>144</v>
      </c>
      <c r="P27" s="39">
        <v>4500000</v>
      </c>
      <c r="Q27" s="41" t="s">
        <v>14</v>
      </c>
      <c r="R27" s="79">
        <f>SUM(N27-P27)</f>
        <v>2148720</v>
      </c>
    </row>
    <row r="28" spans="1:18" ht="18.75" customHeight="1">
      <c r="A28" s="14"/>
      <c r="B28" s="14"/>
      <c r="C28" s="490" t="s">
        <v>67</v>
      </c>
      <c r="D28" s="491"/>
      <c r="E28" s="70">
        <f>P28/1000</f>
        <v>3500</v>
      </c>
      <c r="F28" s="105">
        <f>N28/1000</f>
        <v>3819.311</v>
      </c>
      <c r="G28" s="118">
        <v>0</v>
      </c>
      <c r="H28" s="118">
        <v>0</v>
      </c>
      <c r="I28" s="118">
        <f>F28</f>
        <v>3819.311</v>
      </c>
      <c r="J28" s="35">
        <v>0</v>
      </c>
      <c r="K28" s="35">
        <v>0</v>
      </c>
      <c r="L28" s="66" t="s">
        <v>5</v>
      </c>
      <c r="M28" s="7" t="s">
        <v>145</v>
      </c>
      <c r="N28" s="39">
        <v>3819311</v>
      </c>
      <c r="O28" s="109" t="s">
        <v>144</v>
      </c>
      <c r="P28" s="39">
        <v>3500000</v>
      </c>
      <c r="Q28" s="41" t="s">
        <v>14</v>
      </c>
      <c r="R28" s="79">
        <f>SUM(N28-P28)</f>
        <v>319311</v>
      </c>
    </row>
    <row r="29" spans="1:18" ht="18.75" customHeight="1">
      <c r="A29" s="13" t="s">
        <v>4</v>
      </c>
      <c r="B29" s="473" t="s">
        <v>9</v>
      </c>
      <c r="C29" s="474"/>
      <c r="D29" s="475"/>
      <c r="E29" s="82">
        <f>E30</f>
        <v>670</v>
      </c>
      <c r="F29" s="82">
        <f>F30</f>
        <v>670.969</v>
      </c>
      <c r="G29" s="82">
        <f>G30</f>
        <v>0</v>
      </c>
      <c r="H29" s="82">
        <f>H30</f>
        <v>671</v>
      </c>
      <c r="I29" s="82">
        <f>I30</f>
        <v>0</v>
      </c>
      <c r="J29" s="35">
        <f t="shared" si="2"/>
        <v>0.9690000000000509</v>
      </c>
      <c r="K29" s="35">
        <f>SUM(F29-E29)/E29*100</f>
        <v>0.1446268656716494</v>
      </c>
      <c r="L29" s="66"/>
      <c r="M29" s="6"/>
      <c r="N29" s="84"/>
      <c r="O29" s="109"/>
      <c r="P29" s="84"/>
      <c r="Q29" s="41"/>
      <c r="R29" s="79">
        <f>R30</f>
        <v>670969</v>
      </c>
    </row>
    <row r="30" spans="1:18" ht="18.75" customHeight="1">
      <c r="A30" s="123"/>
      <c r="B30" s="136" t="s">
        <v>4</v>
      </c>
      <c r="C30" s="495" t="s">
        <v>1</v>
      </c>
      <c r="D30" s="496"/>
      <c r="E30" s="138">
        <f>SUM(E31:E33)</f>
        <v>670</v>
      </c>
      <c r="F30" s="138">
        <f>SUM(F31:F33)</f>
        <v>670.969</v>
      </c>
      <c r="G30" s="138">
        <f>SUM(G31:G33)</f>
        <v>0</v>
      </c>
      <c r="H30" s="138">
        <f>SUM(H31:H33)</f>
        <v>671</v>
      </c>
      <c r="I30" s="138">
        <f>SUM(I31:I33)</f>
        <v>0</v>
      </c>
      <c r="J30" s="35">
        <f t="shared" si="2"/>
        <v>0.9690000000000509</v>
      </c>
      <c r="K30" s="35">
        <f>SUM(F30-E30)/E30*100</f>
        <v>0.1446268656716494</v>
      </c>
      <c r="L30" s="124"/>
      <c r="M30" s="7"/>
      <c r="N30" s="122"/>
      <c r="O30" s="108"/>
      <c r="P30" s="122"/>
      <c r="Q30" s="64"/>
      <c r="R30" s="75">
        <f>SUM(N31:N33)</f>
        <v>670969</v>
      </c>
    </row>
    <row r="31" spans="1:18" ht="18.75" customHeight="1">
      <c r="A31" s="123"/>
      <c r="B31" s="136"/>
      <c r="C31" s="493" t="s">
        <v>174</v>
      </c>
      <c r="D31" s="494"/>
      <c r="E31" s="137">
        <f>P31/1000</f>
        <v>350</v>
      </c>
      <c r="F31" s="149">
        <f>N31/1000</f>
        <v>350</v>
      </c>
      <c r="G31" s="139">
        <v>0</v>
      </c>
      <c r="H31" s="139">
        <f>F31</f>
        <v>350</v>
      </c>
      <c r="I31" s="139">
        <v>0</v>
      </c>
      <c r="J31" s="35">
        <f t="shared" si="2"/>
        <v>0</v>
      </c>
      <c r="K31" s="35">
        <f>SUM(F31-E31)/E31*100</f>
        <v>0</v>
      </c>
      <c r="L31" s="66" t="s">
        <v>5</v>
      </c>
      <c r="M31" s="6" t="s">
        <v>174</v>
      </c>
      <c r="N31" s="122">
        <v>350000</v>
      </c>
      <c r="O31" s="108" t="s">
        <v>137</v>
      </c>
      <c r="P31" s="122">
        <v>350000</v>
      </c>
      <c r="Q31" s="64" t="s">
        <v>138</v>
      </c>
      <c r="R31" s="79">
        <f>SUM(N31-P31)</f>
        <v>0</v>
      </c>
    </row>
    <row r="32" spans="1:18" ht="18.75" customHeight="1">
      <c r="A32" s="123"/>
      <c r="B32" s="136"/>
      <c r="C32" s="493" t="s">
        <v>139</v>
      </c>
      <c r="D32" s="494"/>
      <c r="E32" s="137">
        <f>P32/1000</f>
        <v>20</v>
      </c>
      <c r="F32" s="149">
        <f>N32/1000</f>
        <v>20.969</v>
      </c>
      <c r="G32" s="139">
        <v>0</v>
      </c>
      <c r="H32" s="139">
        <v>21</v>
      </c>
      <c r="I32" s="139">
        <v>0</v>
      </c>
      <c r="J32" s="35">
        <f t="shared" si="2"/>
        <v>0.9690000000000012</v>
      </c>
      <c r="K32" s="35">
        <f>SUM(F32-E32)/E32*100</f>
        <v>4.845000000000006</v>
      </c>
      <c r="L32" s="66" t="s">
        <v>5</v>
      </c>
      <c r="M32" s="6" t="s">
        <v>139</v>
      </c>
      <c r="N32" s="122">
        <v>20969</v>
      </c>
      <c r="O32" s="108" t="s">
        <v>3</v>
      </c>
      <c r="P32" s="122">
        <v>20000</v>
      </c>
      <c r="Q32" s="64" t="s">
        <v>14</v>
      </c>
      <c r="R32" s="79">
        <f>SUM(N32-P32)</f>
        <v>969</v>
      </c>
    </row>
    <row r="33" spans="1:18" ht="18.75" customHeight="1">
      <c r="A33" s="125"/>
      <c r="B33" s="141"/>
      <c r="C33" s="493" t="s">
        <v>146</v>
      </c>
      <c r="D33" s="494"/>
      <c r="E33" s="140">
        <f>P33/1000</f>
        <v>300</v>
      </c>
      <c r="F33" s="142">
        <f>N33/1000</f>
        <v>300</v>
      </c>
      <c r="G33" s="143">
        <v>0</v>
      </c>
      <c r="H33" s="143">
        <f>F33</f>
        <v>300</v>
      </c>
      <c r="I33" s="143">
        <v>0</v>
      </c>
      <c r="J33" s="35">
        <f t="shared" si="2"/>
        <v>0</v>
      </c>
      <c r="K33" s="35">
        <f>SUM(F33-E33)/E33*100</f>
        <v>0</v>
      </c>
      <c r="L33" s="66" t="s">
        <v>130</v>
      </c>
      <c r="M33" s="6" t="s">
        <v>140</v>
      </c>
      <c r="N33" s="34">
        <v>300000</v>
      </c>
      <c r="O33" s="109" t="s">
        <v>131</v>
      </c>
      <c r="P33" s="34">
        <v>300000</v>
      </c>
      <c r="Q33" s="41" t="s">
        <v>132</v>
      </c>
      <c r="R33" s="79">
        <f>SUM(N33-P33)</f>
        <v>0</v>
      </c>
    </row>
    <row r="34" spans="1:18" ht="13.5">
      <c r="A34" s="24"/>
      <c r="B34" s="24"/>
      <c r="C34" s="24"/>
      <c r="D34" s="24"/>
      <c r="E34" s="24"/>
      <c r="F34" s="24"/>
      <c r="G34" s="120"/>
      <c r="H34" s="120"/>
      <c r="I34" s="120"/>
      <c r="J34" s="24"/>
      <c r="K34" s="24"/>
      <c r="L34" s="24"/>
      <c r="M34" s="24"/>
      <c r="N34" s="26"/>
      <c r="O34" s="24"/>
      <c r="P34" s="24"/>
      <c r="Q34" s="24"/>
      <c r="R34" s="25"/>
    </row>
    <row r="35" spans="1:18" ht="13.5">
      <c r="A35" s="24"/>
      <c r="B35" s="24"/>
      <c r="C35" s="24"/>
      <c r="D35" s="24"/>
      <c r="E35" s="24"/>
      <c r="F35" s="24"/>
      <c r="G35" s="120"/>
      <c r="H35" s="120"/>
      <c r="I35" s="120"/>
      <c r="J35" s="24"/>
      <c r="K35" s="24"/>
      <c r="L35" s="24"/>
      <c r="M35" s="24"/>
      <c r="N35" s="24"/>
      <c r="P35" s="24"/>
      <c r="R35" s="24"/>
    </row>
    <row r="36" spans="1:18" ht="13.5">
      <c r="A36" s="24"/>
      <c r="B36" s="24"/>
      <c r="C36" s="24"/>
      <c r="D36" s="24"/>
      <c r="E36" s="24"/>
      <c r="F36" s="24"/>
      <c r="G36" s="120"/>
      <c r="H36" s="120"/>
      <c r="I36" s="120"/>
      <c r="J36" s="24"/>
      <c r="K36" s="24"/>
      <c r="L36" s="24"/>
      <c r="M36" s="24"/>
      <c r="N36" s="24"/>
      <c r="P36" s="24"/>
      <c r="R36" s="24"/>
    </row>
    <row r="37" spans="1:18" ht="13.5">
      <c r="A37" s="24"/>
      <c r="B37" s="24"/>
      <c r="C37" s="147"/>
      <c r="D37" s="24"/>
      <c r="E37" s="24"/>
      <c r="F37" s="24"/>
      <c r="G37" s="120"/>
      <c r="H37" s="120"/>
      <c r="I37" s="120"/>
      <c r="J37" s="24"/>
      <c r="K37" s="24"/>
      <c r="L37" s="24"/>
      <c r="M37" s="24"/>
      <c r="N37" s="24"/>
      <c r="P37" s="24"/>
      <c r="R37" s="24"/>
    </row>
    <row r="38" spans="1:18" ht="13.5">
      <c r="A38" s="26"/>
      <c r="B38" s="148"/>
      <c r="C38" s="26"/>
      <c r="D38" s="26"/>
      <c r="E38" s="26"/>
      <c r="M38" s="24"/>
      <c r="N38" s="24"/>
      <c r="P38" s="24"/>
      <c r="R38" s="24"/>
    </row>
    <row r="39" spans="1:18" ht="13.5">
      <c r="A39" s="26"/>
      <c r="B39" s="148"/>
      <c r="C39" s="26"/>
      <c r="D39" s="26"/>
      <c r="E39" s="26"/>
      <c r="M39" s="24"/>
      <c r="N39" s="24"/>
      <c r="P39" s="24"/>
      <c r="R39" s="24"/>
    </row>
    <row r="40" spans="1:18" ht="13.5">
      <c r="A40" s="26"/>
      <c r="B40" s="148"/>
      <c r="C40" s="26"/>
      <c r="D40" s="26"/>
      <c r="E40" s="26"/>
      <c r="M40" s="24"/>
      <c r="N40" s="24"/>
      <c r="P40" s="24"/>
      <c r="R40" s="24"/>
    </row>
    <row r="41" spans="1:18" ht="13.5">
      <c r="A41" s="26"/>
      <c r="B41" s="26"/>
      <c r="C41" s="26"/>
      <c r="D41" s="26"/>
      <c r="E41" s="26"/>
      <c r="M41" s="24"/>
      <c r="N41" s="24"/>
      <c r="P41" s="24"/>
      <c r="R41" s="24"/>
    </row>
    <row r="42" spans="1:18" ht="13.5">
      <c r="A42" s="26"/>
      <c r="B42" s="148"/>
      <c r="C42" s="26"/>
      <c r="D42" s="26"/>
      <c r="E42" s="26"/>
      <c r="M42" s="24"/>
      <c r="N42" s="24"/>
      <c r="P42" s="24"/>
      <c r="R42" s="24"/>
    </row>
    <row r="43" spans="1:18" ht="13.5">
      <c r="A43" s="26"/>
      <c r="B43" s="26"/>
      <c r="C43" s="26"/>
      <c r="D43" s="26"/>
      <c r="E43" s="26"/>
      <c r="M43" s="24"/>
      <c r="N43" s="24"/>
      <c r="P43" s="24"/>
      <c r="R43" s="24"/>
    </row>
    <row r="44" spans="1:18" ht="13.5">
      <c r="A44" s="26"/>
      <c r="B44" s="26"/>
      <c r="C44" s="26"/>
      <c r="D44" s="26"/>
      <c r="E44" s="26"/>
      <c r="M44" s="24"/>
      <c r="N44" s="24"/>
      <c r="P44" s="24"/>
      <c r="R44" s="24"/>
    </row>
    <row r="45" spans="1:18" ht="13.5">
      <c r="A45" s="26"/>
      <c r="B45" s="26"/>
      <c r="C45" s="26"/>
      <c r="D45" s="26"/>
      <c r="E45" s="26"/>
      <c r="M45" s="24"/>
      <c r="N45" s="24"/>
      <c r="P45" s="24"/>
      <c r="R45" s="24"/>
    </row>
    <row r="46" spans="1:18" ht="13.5">
      <c r="A46" s="26"/>
      <c r="B46" s="26"/>
      <c r="C46" s="26"/>
      <c r="D46" s="26"/>
      <c r="E46" s="26"/>
      <c r="M46" s="24"/>
      <c r="N46" s="24"/>
      <c r="P46" s="24"/>
      <c r="R46" s="24"/>
    </row>
    <row r="47" spans="1:5" ht="13.5">
      <c r="A47" s="26"/>
      <c r="B47" s="26"/>
      <c r="C47" s="26"/>
      <c r="D47" s="26"/>
      <c r="E47" s="26"/>
    </row>
    <row r="48" spans="1:5" ht="13.5">
      <c r="A48" s="26"/>
      <c r="B48" s="26"/>
      <c r="C48" s="26"/>
      <c r="D48" s="26"/>
      <c r="E48" s="26"/>
    </row>
  </sheetData>
  <sheetProtection/>
  <mergeCells count="34">
    <mergeCell ref="A1:B1"/>
    <mergeCell ref="C33:D33"/>
    <mergeCell ref="C30:D30"/>
    <mergeCell ref="C23:D23"/>
    <mergeCell ref="C26:D26"/>
    <mergeCell ref="C13:D13"/>
    <mergeCell ref="C32:D32"/>
    <mergeCell ref="C31:D31"/>
    <mergeCell ref="B22:D22"/>
    <mergeCell ref="B29:D29"/>
    <mergeCell ref="C28:D28"/>
    <mergeCell ref="C20:D20"/>
    <mergeCell ref="C27:D27"/>
    <mergeCell ref="B25:D25"/>
    <mergeCell ref="C21:D21"/>
    <mergeCell ref="J3:K3"/>
    <mergeCell ref="C24:D24"/>
    <mergeCell ref="B11:D11"/>
    <mergeCell ref="B16:D16"/>
    <mergeCell ref="C19:D19"/>
    <mergeCell ref="C18:D18"/>
    <mergeCell ref="E3:E4"/>
    <mergeCell ref="C17:D17"/>
    <mergeCell ref="C15:D15"/>
    <mergeCell ref="L3:R3"/>
    <mergeCell ref="L4:R4"/>
    <mergeCell ref="F3:I3"/>
    <mergeCell ref="C12:D12"/>
    <mergeCell ref="A3:A4"/>
    <mergeCell ref="C14:D14"/>
    <mergeCell ref="B6:D6"/>
    <mergeCell ref="C3:D4"/>
    <mergeCell ref="B3:B4"/>
    <mergeCell ref="A5:D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landscape" paperSize="9" r:id="rId1"/>
  <rowBreaks count="1" manualBreakCount="1">
    <brk id="21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DA4E3"/>
  </sheetPr>
  <dimension ref="A1:U239"/>
  <sheetViews>
    <sheetView showGridLines="0" zoomScale="120" zoomScaleNormal="120" zoomScaleSheetLayoutView="130" workbookViewId="0" topLeftCell="A1">
      <pane ySplit="5" topLeftCell="A63" activePane="bottomLeft" state="frozen"/>
      <selection pane="topLeft" activeCell="A1" sqref="A1"/>
      <selection pane="bottomLeft" activeCell="R5" sqref="R5"/>
    </sheetView>
  </sheetViews>
  <sheetFormatPr defaultColWidth="8.88671875" defaultRowHeight="13.5"/>
  <cols>
    <col min="1" max="1" width="5.5546875" style="0" customWidth="1"/>
    <col min="2" max="2" width="5.3359375" style="0" customWidth="1"/>
    <col min="3" max="3" width="5.77734375" style="0" customWidth="1"/>
    <col min="4" max="4" width="3.3359375" style="0" customWidth="1"/>
    <col min="5" max="5" width="7.88671875" style="0" customWidth="1"/>
    <col min="6" max="9" width="6.77734375" style="121" customWidth="1"/>
    <col min="10" max="10" width="5.77734375" style="0" customWidth="1"/>
    <col min="11" max="11" width="6.99609375" style="0" bestFit="1" customWidth="1"/>
    <col min="12" max="12" width="1.77734375" style="0" customWidth="1"/>
    <col min="13" max="13" width="12.77734375" style="0" customWidth="1"/>
    <col min="14" max="14" width="10.77734375" style="0" customWidth="1"/>
    <col min="15" max="15" width="1.77734375" style="0" customWidth="1"/>
    <col min="16" max="16" width="10.77734375" style="0" customWidth="1"/>
    <col min="17" max="17" width="2.99609375" style="0" customWidth="1"/>
    <col min="18" max="18" width="11.77734375" style="0" customWidth="1"/>
    <col min="19" max="19" width="0.10546875" style="0" hidden="1" customWidth="1"/>
    <col min="20" max="20" width="6.10546875" style="0" hidden="1" customWidth="1"/>
  </cols>
  <sheetData>
    <row r="1" spans="1:18" s="24" customFormat="1" ht="16.5" customHeight="1">
      <c r="A1" s="174" t="s">
        <v>32</v>
      </c>
      <c r="B1" s="173"/>
      <c r="C1" s="173"/>
      <c r="D1" s="173"/>
      <c r="E1" s="173"/>
      <c r="F1" s="283"/>
      <c r="G1" s="173"/>
      <c r="H1" s="173"/>
      <c r="I1" s="173"/>
      <c r="J1" s="173"/>
      <c r="K1" s="175"/>
      <c r="L1" s="173"/>
      <c r="M1" s="173"/>
      <c r="N1" s="173"/>
      <c r="O1" s="173"/>
      <c r="P1" s="173"/>
      <c r="Q1" s="176"/>
      <c r="R1" s="177"/>
    </row>
    <row r="2" spans="1:18" s="24" customFormat="1" ht="16.5" customHeight="1">
      <c r="A2" s="173"/>
      <c r="B2" s="173"/>
      <c r="C2" s="173"/>
      <c r="D2" s="173"/>
      <c r="E2" s="173"/>
      <c r="F2" s="28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6"/>
      <c r="R2" s="178" t="s">
        <v>334</v>
      </c>
    </row>
    <row r="3" spans="1:18" s="24" customFormat="1" ht="16.5" customHeight="1">
      <c r="A3" s="515" t="s">
        <v>15</v>
      </c>
      <c r="B3" s="515" t="s">
        <v>16</v>
      </c>
      <c r="C3" s="531" t="s">
        <v>17</v>
      </c>
      <c r="D3" s="532"/>
      <c r="E3" s="538" t="s">
        <v>341</v>
      </c>
      <c r="F3" s="535" t="s">
        <v>347</v>
      </c>
      <c r="G3" s="536"/>
      <c r="H3" s="536"/>
      <c r="I3" s="537"/>
      <c r="J3" s="515" t="s">
        <v>68</v>
      </c>
      <c r="K3" s="515"/>
      <c r="L3" s="533" t="s">
        <v>233</v>
      </c>
      <c r="M3" s="533"/>
      <c r="N3" s="533"/>
      <c r="O3" s="533"/>
      <c r="P3" s="533"/>
      <c r="Q3" s="533"/>
      <c r="R3" s="533"/>
    </row>
    <row r="4" spans="1:18" s="24" customFormat="1" ht="16.5" customHeight="1">
      <c r="A4" s="515"/>
      <c r="B4" s="515"/>
      <c r="C4" s="499"/>
      <c r="D4" s="500"/>
      <c r="E4" s="538"/>
      <c r="F4" s="112" t="s">
        <v>69</v>
      </c>
      <c r="G4" s="180" t="s">
        <v>70</v>
      </c>
      <c r="H4" s="180" t="s">
        <v>71</v>
      </c>
      <c r="I4" s="180" t="s">
        <v>72</v>
      </c>
      <c r="J4" s="179" t="s">
        <v>18</v>
      </c>
      <c r="K4" s="179" t="s">
        <v>19</v>
      </c>
      <c r="L4" s="499" t="s">
        <v>348</v>
      </c>
      <c r="M4" s="534"/>
      <c r="N4" s="534"/>
      <c r="O4" s="534"/>
      <c r="P4" s="534"/>
      <c r="Q4" s="534"/>
      <c r="R4" s="500"/>
    </row>
    <row r="5" spans="1:21" s="24" customFormat="1" ht="16.5" customHeight="1">
      <c r="A5" s="515" t="s">
        <v>73</v>
      </c>
      <c r="B5" s="515"/>
      <c r="C5" s="515"/>
      <c r="D5" s="515"/>
      <c r="E5" s="182">
        <f>SUM(E6,E69,E73,E102,E108)</f>
        <v>178418</v>
      </c>
      <c r="F5" s="282">
        <f>SUM(F6,F69,F73,F108)</f>
        <v>180289.99999999997</v>
      </c>
      <c r="G5" s="182">
        <f>SUM(G6,G69,G73,G108)</f>
        <v>142027.76</v>
      </c>
      <c r="H5" s="182">
        <f>SUM(H6,H69,H73,H108)</f>
        <v>28443</v>
      </c>
      <c r="I5" s="291">
        <f>SUM(I6,I69,I73)</f>
        <v>9819</v>
      </c>
      <c r="J5" s="272">
        <f>F5-E5</f>
        <v>1871.999999999971</v>
      </c>
      <c r="K5" s="184">
        <f>(F5/E5*100)-100</f>
        <v>1.0492214911051292</v>
      </c>
      <c r="L5" s="185" t="s">
        <v>74</v>
      </c>
      <c r="M5" s="186" t="s">
        <v>75</v>
      </c>
      <c r="N5" s="187"/>
      <c r="O5" s="188"/>
      <c r="P5" s="187"/>
      <c r="Q5" s="189"/>
      <c r="R5" s="396">
        <f>SUM(R6,R69,R73,R108)</f>
        <v>180290000</v>
      </c>
      <c r="S5" s="4" t="e">
        <f>SUM(S6,#REF!,#REF!,#REF!,#REF!)</f>
        <v>#REF!</v>
      </c>
      <c r="T5" s="4" t="e">
        <f>SUM(T6,#REF!,#REF!,#REF!,#REF!)</f>
        <v>#REF!</v>
      </c>
      <c r="U5" s="65"/>
    </row>
    <row r="6" spans="1:18" s="24" customFormat="1" ht="16.5" customHeight="1">
      <c r="A6" s="181" t="s">
        <v>76</v>
      </c>
      <c r="B6" s="515" t="s">
        <v>77</v>
      </c>
      <c r="C6" s="515"/>
      <c r="D6" s="515"/>
      <c r="E6" s="182">
        <f>SUM(E7,E32,E36)</f>
        <v>147807</v>
      </c>
      <c r="F6" s="282">
        <f>SUM(F7,F32,F36)</f>
        <v>150684.06999999998</v>
      </c>
      <c r="G6" s="182">
        <f>SUM(G7,G32,G36)</f>
        <v>139510.76</v>
      </c>
      <c r="H6" s="182">
        <f>SUM(H7,H32,H36)</f>
        <v>11173</v>
      </c>
      <c r="I6" s="182">
        <f>SUM(I7,I32,I36)</f>
        <v>0</v>
      </c>
      <c r="J6" s="183">
        <f>SUM(F6-E6)</f>
        <v>2877.069999999978</v>
      </c>
      <c r="K6" s="184">
        <f>(F6/E6*100)-100</f>
        <v>1.9465045633833284</v>
      </c>
      <c r="L6" s="191"/>
      <c r="M6" s="192"/>
      <c r="N6" s="187"/>
      <c r="O6" s="188"/>
      <c r="P6" s="187"/>
      <c r="Q6" s="189"/>
      <c r="R6" s="190">
        <f>SUM(R7,R32,R36)</f>
        <v>150684070</v>
      </c>
    </row>
    <row r="7" spans="1:18" s="24" customFormat="1" ht="16.5" customHeight="1">
      <c r="A7" s="193"/>
      <c r="B7" s="181" t="s">
        <v>78</v>
      </c>
      <c r="C7" s="507" t="s">
        <v>79</v>
      </c>
      <c r="D7" s="508"/>
      <c r="E7" s="182">
        <f>SUM(E8,E16,E20,E23,E29)</f>
        <v>129562.36000000002</v>
      </c>
      <c r="F7" s="282">
        <f>SUM(F8:F29)</f>
        <v>132689.06999999998</v>
      </c>
      <c r="G7" s="182">
        <f>SUM(G8+G16+G20+G23+G29)</f>
        <v>131120.76</v>
      </c>
      <c r="H7" s="182">
        <f>SUM(H8:H29)</f>
        <v>1568</v>
      </c>
      <c r="I7" s="182">
        <f>SUM(I8:I29)</f>
        <v>0</v>
      </c>
      <c r="J7" s="183">
        <f>SUM(F7-E7)</f>
        <v>3126.7099999999627</v>
      </c>
      <c r="K7" s="184">
        <f>(F7/E7*100)-100</f>
        <v>2.413285772194925</v>
      </c>
      <c r="L7" s="191"/>
      <c r="M7" s="192"/>
      <c r="N7" s="187"/>
      <c r="O7" s="188"/>
      <c r="P7" s="187"/>
      <c r="Q7" s="189"/>
      <c r="R7" s="396">
        <f>SUM(R8,R16,R20,R23,R29)</f>
        <v>132689070</v>
      </c>
    </row>
    <row r="8" spans="1:18" s="24" customFormat="1" ht="16.5" customHeight="1">
      <c r="A8" s="193"/>
      <c r="B8" s="193"/>
      <c r="C8" s="531" t="s">
        <v>80</v>
      </c>
      <c r="D8" s="532"/>
      <c r="E8" s="284">
        <f>P9/1000</f>
        <v>94544.8</v>
      </c>
      <c r="F8" s="284">
        <f>R8/1000</f>
        <v>95755.2</v>
      </c>
      <c r="G8" s="287">
        <f>R8/1000</f>
        <v>95755.2</v>
      </c>
      <c r="H8" s="284">
        <f>F8-G8</f>
        <v>0</v>
      </c>
      <c r="I8" s="284">
        <v>0</v>
      </c>
      <c r="J8" s="165">
        <f>SUM(F8-E8)</f>
        <v>1210.3999999999942</v>
      </c>
      <c r="K8" s="293">
        <f>(F8/E8*100)-100</f>
        <v>1.28023963242822</v>
      </c>
      <c r="L8" s="294"/>
      <c r="M8" s="133"/>
      <c r="N8" s="295"/>
      <c r="O8" s="296"/>
      <c r="P8" s="295"/>
      <c r="Q8" s="295"/>
      <c r="R8" s="307">
        <f>SUM(N10:N15)</f>
        <v>95755200</v>
      </c>
    </row>
    <row r="9" spans="1:18" s="24" customFormat="1" ht="16.5" customHeight="1">
      <c r="A9" s="193"/>
      <c r="B9" s="193"/>
      <c r="C9" s="525"/>
      <c r="D9" s="526"/>
      <c r="E9" s="297"/>
      <c r="F9" s="285"/>
      <c r="G9" s="288"/>
      <c r="H9" s="285"/>
      <c r="I9" s="285"/>
      <c r="J9" s="167"/>
      <c r="K9" s="167"/>
      <c r="L9" s="298" t="s">
        <v>105</v>
      </c>
      <c r="M9" s="299" t="s">
        <v>106</v>
      </c>
      <c r="N9" s="300">
        <f>SUM(N10,N11,N12,N13,N14,N15)</f>
        <v>95755200</v>
      </c>
      <c r="O9" s="301" t="s">
        <v>225</v>
      </c>
      <c r="P9" s="300">
        <f>SUM(P10,P11,P12,P13,P14,P15)</f>
        <v>94544800</v>
      </c>
      <c r="Q9" s="302" t="s">
        <v>226</v>
      </c>
      <c r="R9" s="317">
        <f>N9-P9</f>
        <v>1210400</v>
      </c>
    </row>
    <row r="10" spans="1:18" s="24" customFormat="1" ht="16.5" customHeight="1">
      <c r="A10" s="193"/>
      <c r="B10" s="193"/>
      <c r="C10" s="525"/>
      <c r="D10" s="526"/>
      <c r="E10" s="297"/>
      <c r="F10" s="285"/>
      <c r="G10" s="288"/>
      <c r="H10" s="285"/>
      <c r="I10" s="285"/>
      <c r="J10" s="167"/>
      <c r="K10" s="167"/>
      <c r="L10" s="303" t="s">
        <v>3</v>
      </c>
      <c r="M10" s="299" t="s">
        <v>349</v>
      </c>
      <c r="N10" s="300">
        <v>16909600</v>
      </c>
      <c r="O10" s="301" t="s">
        <v>8</v>
      </c>
      <c r="P10" s="300">
        <v>16680000</v>
      </c>
      <c r="Q10" s="302" t="s">
        <v>14</v>
      </c>
      <c r="R10" s="317">
        <f>SUM(N10-P10)</f>
        <v>229600</v>
      </c>
    </row>
    <row r="11" spans="1:18" s="24" customFormat="1" ht="16.5" customHeight="1">
      <c r="A11" s="193"/>
      <c r="B11" s="193"/>
      <c r="C11" s="525"/>
      <c r="D11" s="526"/>
      <c r="E11" s="297"/>
      <c r="F11" s="285"/>
      <c r="G11" s="288"/>
      <c r="H11" s="285"/>
      <c r="I11" s="285"/>
      <c r="J11" s="167"/>
      <c r="K11" s="167"/>
      <c r="L11" s="303"/>
      <c r="M11" s="299" t="s">
        <v>350</v>
      </c>
      <c r="N11" s="304">
        <v>8705600</v>
      </c>
      <c r="O11" s="301" t="s">
        <v>109</v>
      </c>
      <c r="P11" s="304">
        <v>8588400</v>
      </c>
      <c r="Q11" s="302" t="s">
        <v>108</v>
      </c>
      <c r="R11" s="317">
        <f>SUM(N11-P11)</f>
        <v>117200</v>
      </c>
    </row>
    <row r="12" spans="1:18" s="24" customFormat="1" ht="16.5" customHeight="1">
      <c r="A12" s="193"/>
      <c r="B12" s="193"/>
      <c r="C12" s="525"/>
      <c r="D12" s="526"/>
      <c r="E12" s="297"/>
      <c r="F12" s="285"/>
      <c r="G12" s="288"/>
      <c r="H12" s="285"/>
      <c r="I12" s="285"/>
      <c r="J12" s="167"/>
      <c r="K12" s="167"/>
      <c r="L12" s="303" t="s">
        <v>3</v>
      </c>
      <c r="M12" s="299" t="s">
        <v>351</v>
      </c>
      <c r="N12" s="304">
        <v>6341100</v>
      </c>
      <c r="O12" s="301" t="s">
        <v>109</v>
      </c>
      <c r="P12" s="304">
        <v>6255000</v>
      </c>
      <c r="Q12" s="302" t="s">
        <v>108</v>
      </c>
      <c r="R12" s="317">
        <f>SUM(N12-P12)</f>
        <v>86100</v>
      </c>
    </row>
    <row r="13" spans="1:18" s="24" customFormat="1" ht="16.5" customHeight="1">
      <c r="A13" s="193"/>
      <c r="B13" s="193"/>
      <c r="C13" s="525"/>
      <c r="D13" s="526"/>
      <c r="E13" s="297"/>
      <c r="F13" s="285"/>
      <c r="G13" s="288"/>
      <c r="H13" s="285"/>
      <c r="I13" s="285"/>
      <c r="J13" s="167"/>
      <c r="K13" s="167"/>
      <c r="L13" s="303"/>
      <c r="M13" s="299" t="s">
        <v>352</v>
      </c>
      <c r="N13" s="304">
        <v>19587600</v>
      </c>
      <c r="O13" s="301" t="s">
        <v>8</v>
      </c>
      <c r="P13" s="304">
        <v>19323000</v>
      </c>
      <c r="Q13" s="302" t="s">
        <v>14</v>
      </c>
      <c r="R13" s="317">
        <f>SUM(N13-P13)</f>
        <v>264600</v>
      </c>
    </row>
    <row r="14" spans="1:18" s="24" customFormat="1" ht="16.5" customHeight="1">
      <c r="A14" s="193"/>
      <c r="B14" s="193"/>
      <c r="C14" s="197"/>
      <c r="D14" s="198"/>
      <c r="E14" s="297"/>
      <c r="F14" s="285"/>
      <c r="G14" s="288"/>
      <c r="H14" s="285"/>
      <c r="I14" s="285"/>
      <c r="J14" s="167"/>
      <c r="K14" s="167"/>
      <c r="L14" s="303" t="s">
        <v>3</v>
      </c>
      <c r="M14" s="299" t="s">
        <v>353</v>
      </c>
      <c r="N14" s="304">
        <v>40473400</v>
      </c>
      <c r="O14" s="301" t="s">
        <v>8</v>
      </c>
      <c r="P14" s="304">
        <v>40003700</v>
      </c>
      <c r="Q14" s="302" t="s">
        <v>14</v>
      </c>
      <c r="R14" s="317">
        <f>SUM(N14-P14)</f>
        <v>469700</v>
      </c>
    </row>
    <row r="15" spans="1:18" s="24" customFormat="1" ht="16.5" customHeight="1">
      <c r="A15" s="193"/>
      <c r="B15" s="193"/>
      <c r="C15" s="197"/>
      <c r="D15" s="198"/>
      <c r="E15" s="297"/>
      <c r="F15" s="285"/>
      <c r="G15" s="288"/>
      <c r="H15" s="285"/>
      <c r="I15" s="285"/>
      <c r="J15" s="167"/>
      <c r="K15" s="167"/>
      <c r="L15" s="303"/>
      <c r="M15" s="299" t="s">
        <v>354</v>
      </c>
      <c r="N15" s="304">
        <v>3737900</v>
      </c>
      <c r="O15" s="301" t="s">
        <v>8</v>
      </c>
      <c r="P15" s="304">
        <v>3694700</v>
      </c>
      <c r="Q15" s="302" t="s">
        <v>14</v>
      </c>
      <c r="R15" s="317">
        <f>SUM(N15-P15)</f>
        <v>43200</v>
      </c>
    </row>
    <row r="16" spans="1:18" s="24" customFormat="1" ht="16.5" customHeight="1">
      <c r="A16" s="193"/>
      <c r="B16" s="193"/>
      <c r="C16" s="531" t="s">
        <v>30</v>
      </c>
      <c r="D16" s="532"/>
      <c r="E16" s="284">
        <f>(P17+P18+P19)/1000</f>
        <v>14277.3</v>
      </c>
      <c r="F16" s="284">
        <f>R16/1000</f>
        <v>15072.12</v>
      </c>
      <c r="G16" s="287">
        <v>14004</v>
      </c>
      <c r="H16" s="284">
        <v>1068</v>
      </c>
      <c r="I16" s="284">
        <v>0</v>
      </c>
      <c r="J16" s="165">
        <f>SUM(F16-E16)</f>
        <v>794.8200000000015</v>
      </c>
      <c r="K16" s="293">
        <f>(F16/E16*100)-100</f>
        <v>5.567018974175795</v>
      </c>
      <c r="L16" s="294"/>
      <c r="M16" s="133"/>
      <c r="N16" s="134"/>
      <c r="O16" s="305"/>
      <c r="P16" s="134"/>
      <c r="Q16" s="306"/>
      <c r="R16" s="307">
        <f>SUM(N17:N19)</f>
        <v>15072120</v>
      </c>
    </row>
    <row r="17" spans="1:18" s="24" customFormat="1" ht="16.5" customHeight="1">
      <c r="A17" s="193"/>
      <c r="B17" s="193"/>
      <c r="C17" s="525"/>
      <c r="D17" s="526"/>
      <c r="E17" s="285"/>
      <c r="F17" s="285"/>
      <c r="G17" s="288"/>
      <c r="H17" s="285"/>
      <c r="I17" s="285"/>
      <c r="J17" s="167"/>
      <c r="K17" s="308"/>
      <c r="L17" s="298" t="s">
        <v>5</v>
      </c>
      <c r="M17" s="299" t="s">
        <v>218</v>
      </c>
      <c r="N17" s="300">
        <v>9563400</v>
      </c>
      <c r="O17" s="301" t="s">
        <v>3</v>
      </c>
      <c r="P17" s="300">
        <v>9477300</v>
      </c>
      <c r="Q17" s="302" t="s">
        <v>14</v>
      </c>
      <c r="R17" s="317">
        <f>N17-P17</f>
        <v>86100</v>
      </c>
    </row>
    <row r="18" spans="1:18" s="24" customFormat="1" ht="16.5" customHeight="1">
      <c r="A18" s="193"/>
      <c r="B18" s="193"/>
      <c r="C18" s="197"/>
      <c r="D18" s="198"/>
      <c r="E18" s="285"/>
      <c r="F18" s="285"/>
      <c r="G18" s="288"/>
      <c r="H18" s="285"/>
      <c r="I18" s="285"/>
      <c r="J18" s="167"/>
      <c r="K18" s="308"/>
      <c r="L18" s="298" t="s">
        <v>5</v>
      </c>
      <c r="M18" s="299" t="s">
        <v>110</v>
      </c>
      <c r="N18" s="300">
        <v>2640000</v>
      </c>
      <c r="O18" s="301" t="s">
        <v>3</v>
      </c>
      <c r="P18" s="300">
        <v>2640000</v>
      </c>
      <c r="Q18" s="302" t="s">
        <v>14</v>
      </c>
      <c r="R18" s="317">
        <f>N18-P18</f>
        <v>0</v>
      </c>
    </row>
    <row r="19" spans="1:18" s="24" customFormat="1" ht="16.5" customHeight="1">
      <c r="A19" s="193"/>
      <c r="B19" s="193"/>
      <c r="C19" s="499"/>
      <c r="D19" s="500"/>
      <c r="E19" s="286"/>
      <c r="F19" s="286"/>
      <c r="G19" s="289"/>
      <c r="H19" s="286"/>
      <c r="I19" s="286"/>
      <c r="J19" s="309"/>
      <c r="K19" s="310"/>
      <c r="L19" s="311" t="s">
        <v>5</v>
      </c>
      <c r="M19" s="312" t="s">
        <v>236</v>
      </c>
      <c r="N19" s="313">
        <v>2868720</v>
      </c>
      <c r="O19" s="314" t="s">
        <v>144</v>
      </c>
      <c r="P19" s="313">
        <v>2160000</v>
      </c>
      <c r="Q19" s="315" t="s">
        <v>147</v>
      </c>
      <c r="R19" s="317">
        <f>N19-P19</f>
        <v>708720</v>
      </c>
    </row>
    <row r="20" spans="1:18" s="24" customFormat="1" ht="16.5" customHeight="1">
      <c r="A20" s="193"/>
      <c r="B20" s="193"/>
      <c r="C20" s="501" t="s">
        <v>81</v>
      </c>
      <c r="D20" s="502"/>
      <c r="E20" s="284">
        <f>(P21+P22)/1000</f>
        <v>9048.508</v>
      </c>
      <c r="F20" s="284">
        <f>R20/1000</f>
        <v>9451.56</v>
      </c>
      <c r="G20" s="287">
        <f>F20-H20</f>
        <v>9251.56</v>
      </c>
      <c r="H20" s="284">
        <v>200</v>
      </c>
      <c r="I20" s="284">
        <v>0</v>
      </c>
      <c r="J20" s="165">
        <f>SUM(F20-E20)</f>
        <v>403.0519999999997</v>
      </c>
      <c r="K20" s="293">
        <f>(F20/E20*100)-100</f>
        <v>4.454347611783078</v>
      </c>
      <c r="L20" s="294"/>
      <c r="M20" s="133"/>
      <c r="N20" s="316"/>
      <c r="O20" s="305"/>
      <c r="P20" s="316"/>
      <c r="Q20" s="306"/>
      <c r="R20" s="307">
        <f>SUM(N21:N22)</f>
        <v>9451560</v>
      </c>
    </row>
    <row r="21" spans="1:18" s="24" customFormat="1" ht="16.5" customHeight="1">
      <c r="A21" s="193"/>
      <c r="B21" s="193"/>
      <c r="C21" s="203"/>
      <c r="D21" s="211"/>
      <c r="E21" s="285"/>
      <c r="F21" s="285"/>
      <c r="G21" s="285"/>
      <c r="H21" s="285"/>
      <c r="I21" s="285"/>
      <c r="J21" s="167"/>
      <c r="K21" s="308"/>
      <c r="L21" s="298" t="s">
        <v>5</v>
      </c>
      <c r="M21" s="299" t="s">
        <v>322</v>
      </c>
      <c r="N21" s="304">
        <v>9251560</v>
      </c>
      <c r="O21" s="301" t="s">
        <v>8</v>
      </c>
      <c r="P21" s="304">
        <v>8848508</v>
      </c>
      <c r="Q21" s="302" t="s">
        <v>14</v>
      </c>
      <c r="R21" s="317">
        <f>(N21-P21)</f>
        <v>403052</v>
      </c>
    </row>
    <row r="22" spans="1:18" s="24" customFormat="1" ht="16.5" customHeight="1">
      <c r="A22" s="193"/>
      <c r="B22" s="193"/>
      <c r="C22" s="203"/>
      <c r="D22" s="211"/>
      <c r="E22" s="285"/>
      <c r="F22" s="285"/>
      <c r="G22" s="285"/>
      <c r="H22" s="285"/>
      <c r="I22" s="285"/>
      <c r="J22" s="167"/>
      <c r="K22" s="308"/>
      <c r="L22" s="298" t="s">
        <v>5</v>
      </c>
      <c r="M22" s="299" t="s">
        <v>188</v>
      </c>
      <c r="N22" s="304">
        <v>200000</v>
      </c>
      <c r="O22" s="301"/>
      <c r="P22" s="304">
        <v>200000</v>
      </c>
      <c r="Q22" s="302" t="s">
        <v>14</v>
      </c>
      <c r="R22" s="317">
        <f>(N22-P22)</f>
        <v>0</v>
      </c>
    </row>
    <row r="23" spans="1:18" s="24" customFormat="1" ht="16.5" customHeight="1">
      <c r="A23" s="193"/>
      <c r="B23" s="193"/>
      <c r="C23" s="523" t="s">
        <v>82</v>
      </c>
      <c r="D23" s="524"/>
      <c r="E23" s="287">
        <f>(P24+P25+P26+P27+P28)/1000</f>
        <v>10491.752</v>
      </c>
      <c r="F23" s="287">
        <f>R23/1000</f>
        <v>11210.19</v>
      </c>
      <c r="G23" s="287">
        <v>11210</v>
      </c>
      <c r="H23" s="287">
        <v>0</v>
      </c>
      <c r="I23" s="287">
        <v>0</v>
      </c>
      <c r="J23" s="318">
        <f>SUM(F23-E23)</f>
        <v>718.4380000000001</v>
      </c>
      <c r="K23" s="319">
        <f>(F23/E23*100)-100</f>
        <v>6.847645655368154</v>
      </c>
      <c r="L23" s="320"/>
      <c r="M23" s="321"/>
      <c r="N23" s="322"/>
      <c r="O23" s="323"/>
      <c r="P23" s="322"/>
      <c r="Q23" s="324"/>
      <c r="R23" s="325">
        <f>SUM(N24:N28)</f>
        <v>11210190</v>
      </c>
    </row>
    <row r="24" spans="1:18" s="24" customFormat="1" ht="16.5" customHeight="1">
      <c r="A24" s="193"/>
      <c r="B24" s="193"/>
      <c r="C24" s="497"/>
      <c r="D24" s="498"/>
      <c r="E24" s="288"/>
      <c r="F24" s="288"/>
      <c r="G24" s="288"/>
      <c r="H24" s="288"/>
      <c r="I24" s="288"/>
      <c r="J24" s="326"/>
      <c r="K24" s="326"/>
      <c r="L24" s="327" t="s">
        <v>105</v>
      </c>
      <c r="M24" s="328" t="s">
        <v>111</v>
      </c>
      <c r="N24" s="329">
        <v>3878960</v>
      </c>
      <c r="O24" s="330" t="s">
        <v>109</v>
      </c>
      <c r="P24" s="329">
        <v>3289362</v>
      </c>
      <c r="Q24" s="331" t="s">
        <v>108</v>
      </c>
      <c r="R24" s="332">
        <f>(N24-P24)</f>
        <v>589598</v>
      </c>
    </row>
    <row r="25" spans="1:18" s="24" customFormat="1" ht="16.5" customHeight="1">
      <c r="A25" s="193"/>
      <c r="B25" s="193"/>
      <c r="C25" s="529"/>
      <c r="D25" s="530"/>
      <c r="E25" s="288"/>
      <c r="F25" s="288"/>
      <c r="G25" s="288"/>
      <c r="H25" s="288"/>
      <c r="I25" s="288"/>
      <c r="J25" s="326"/>
      <c r="K25" s="326"/>
      <c r="L25" s="327" t="s">
        <v>105</v>
      </c>
      <c r="M25" s="328" t="s">
        <v>112</v>
      </c>
      <c r="N25" s="329">
        <v>349110</v>
      </c>
      <c r="O25" s="330" t="s">
        <v>109</v>
      </c>
      <c r="P25" s="329">
        <v>280000</v>
      </c>
      <c r="Q25" s="331" t="s">
        <v>108</v>
      </c>
      <c r="R25" s="332">
        <f>(N25-P25)</f>
        <v>69110</v>
      </c>
    </row>
    <row r="26" spans="1:18" s="24" customFormat="1" ht="16.5" customHeight="1">
      <c r="A26" s="193"/>
      <c r="B26" s="193"/>
      <c r="C26" s="529"/>
      <c r="D26" s="530"/>
      <c r="E26" s="288"/>
      <c r="F26" s="288"/>
      <c r="G26" s="288"/>
      <c r="H26" s="288"/>
      <c r="I26" s="288"/>
      <c r="J26" s="326"/>
      <c r="K26" s="326"/>
      <c r="L26" s="327" t="s">
        <v>105</v>
      </c>
      <c r="M26" s="328" t="s">
        <v>113</v>
      </c>
      <c r="N26" s="329">
        <v>4987230</v>
      </c>
      <c r="O26" s="330" t="s">
        <v>109</v>
      </c>
      <c r="P26" s="329">
        <v>4445000</v>
      </c>
      <c r="Q26" s="331" t="s">
        <v>108</v>
      </c>
      <c r="R26" s="332">
        <f>(N26-P26)</f>
        <v>542230</v>
      </c>
    </row>
    <row r="27" spans="1:18" s="24" customFormat="1" ht="16.5" customHeight="1">
      <c r="A27" s="193"/>
      <c r="B27" s="193"/>
      <c r="C27" s="222"/>
      <c r="D27" s="223"/>
      <c r="E27" s="288"/>
      <c r="F27" s="288"/>
      <c r="G27" s="288"/>
      <c r="H27" s="288"/>
      <c r="I27" s="288"/>
      <c r="J27" s="326"/>
      <c r="K27" s="326"/>
      <c r="L27" s="327" t="s">
        <v>105</v>
      </c>
      <c r="M27" s="328" t="s">
        <v>114</v>
      </c>
      <c r="N27" s="329">
        <v>886620</v>
      </c>
      <c r="O27" s="330" t="s">
        <v>109</v>
      </c>
      <c r="P27" s="329">
        <v>899000</v>
      </c>
      <c r="Q27" s="331" t="s">
        <v>108</v>
      </c>
      <c r="R27" s="332">
        <f>(N27-P27)</f>
        <v>-12380</v>
      </c>
    </row>
    <row r="28" spans="1:18" s="24" customFormat="1" ht="16.5" customHeight="1">
      <c r="A28" s="193"/>
      <c r="B28" s="193"/>
      <c r="C28" s="539"/>
      <c r="D28" s="540"/>
      <c r="E28" s="289"/>
      <c r="F28" s="289"/>
      <c r="G28" s="289"/>
      <c r="H28" s="289"/>
      <c r="I28" s="289"/>
      <c r="J28" s="333"/>
      <c r="K28" s="333"/>
      <c r="L28" s="334" t="s">
        <v>105</v>
      </c>
      <c r="M28" s="335" t="s">
        <v>115</v>
      </c>
      <c r="N28" s="336">
        <v>1108270</v>
      </c>
      <c r="O28" s="337" t="s">
        <v>109</v>
      </c>
      <c r="P28" s="336">
        <v>1578390</v>
      </c>
      <c r="Q28" s="338" t="s">
        <v>108</v>
      </c>
      <c r="R28" s="339">
        <f>(N28-P28)</f>
        <v>-470120</v>
      </c>
    </row>
    <row r="29" spans="1:18" s="24" customFormat="1" ht="16.5" customHeight="1">
      <c r="A29" s="193"/>
      <c r="B29" s="193"/>
      <c r="C29" s="501" t="s">
        <v>83</v>
      </c>
      <c r="D29" s="502"/>
      <c r="E29" s="194">
        <f>(P30+P31)/1000</f>
        <v>1200</v>
      </c>
      <c r="F29" s="284">
        <f>R29/1000</f>
        <v>1200</v>
      </c>
      <c r="G29" s="194">
        <v>900</v>
      </c>
      <c r="H29" s="194">
        <f>F29-G29</f>
        <v>300</v>
      </c>
      <c r="I29" s="194">
        <v>0</v>
      </c>
      <c r="J29" s="183">
        <f>SUM(F29-E29)</f>
        <v>0</v>
      </c>
      <c r="K29" s="216">
        <f>(F29/E29*100)-100</f>
        <v>0</v>
      </c>
      <c r="L29" s="195"/>
      <c r="M29" s="196"/>
      <c r="N29" s="210"/>
      <c r="O29" s="204"/>
      <c r="P29" s="210"/>
      <c r="Q29" s="205"/>
      <c r="R29" s="206">
        <f>SUM(N30,N31)</f>
        <v>1200000</v>
      </c>
    </row>
    <row r="30" spans="1:18" s="24" customFormat="1" ht="16.5" customHeight="1">
      <c r="A30" s="254"/>
      <c r="B30" s="254"/>
      <c r="C30" s="499"/>
      <c r="D30" s="500"/>
      <c r="E30" s="207"/>
      <c r="F30" s="286"/>
      <c r="G30" s="207"/>
      <c r="H30" s="207"/>
      <c r="I30" s="207"/>
      <c r="J30" s="208"/>
      <c r="K30" s="208"/>
      <c r="L30" s="225" t="s">
        <v>105</v>
      </c>
      <c r="M30" s="226" t="s">
        <v>116</v>
      </c>
      <c r="N30" s="227">
        <v>900000</v>
      </c>
      <c r="O30" s="228" t="s">
        <v>107</v>
      </c>
      <c r="P30" s="227">
        <v>900000</v>
      </c>
      <c r="Q30" s="229" t="s">
        <v>108</v>
      </c>
      <c r="R30" s="230">
        <f>(N30-P30)</f>
        <v>0</v>
      </c>
    </row>
    <row r="31" spans="1:18" s="24" customFormat="1" ht="16.5" customHeight="1">
      <c r="A31" s="193"/>
      <c r="B31" s="254"/>
      <c r="C31" s="499"/>
      <c r="D31" s="500"/>
      <c r="E31" s="207"/>
      <c r="F31" s="286"/>
      <c r="G31" s="207"/>
      <c r="H31" s="207"/>
      <c r="I31" s="207"/>
      <c r="J31" s="208"/>
      <c r="K31" s="208"/>
      <c r="L31" s="225" t="s">
        <v>189</v>
      </c>
      <c r="M31" s="226" t="s">
        <v>237</v>
      </c>
      <c r="N31" s="227">
        <v>300000</v>
      </c>
      <c r="O31" s="228" t="s">
        <v>109</v>
      </c>
      <c r="P31" s="227">
        <v>300000</v>
      </c>
      <c r="Q31" s="229" t="s">
        <v>108</v>
      </c>
      <c r="R31" s="230">
        <f>(N31-P31)</f>
        <v>0</v>
      </c>
    </row>
    <row r="32" spans="1:18" s="24" customFormat="1" ht="16.5" customHeight="1">
      <c r="A32" s="193"/>
      <c r="B32" s="240" t="s">
        <v>84</v>
      </c>
      <c r="C32" s="499" t="s">
        <v>85</v>
      </c>
      <c r="D32" s="500"/>
      <c r="E32" s="207">
        <f aca="true" t="shared" si="0" ref="E32:J32">SUM(E33:E35)</f>
        <v>2520</v>
      </c>
      <c r="F32" s="286">
        <f t="shared" si="0"/>
        <v>2520</v>
      </c>
      <c r="G32" s="207">
        <f t="shared" si="0"/>
        <v>0</v>
      </c>
      <c r="H32" s="207">
        <f>SUM(H33:H35)</f>
        <v>2520</v>
      </c>
      <c r="I32" s="207">
        <v>0</v>
      </c>
      <c r="J32" s="208">
        <f t="shared" si="0"/>
        <v>0</v>
      </c>
      <c r="K32" s="209">
        <f>(F32/E32*100)-100</f>
        <v>0</v>
      </c>
      <c r="L32" s="233"/>
      <c r="M32" s="226"/>
      <c r="N32" s="170"/>
      <c r="O32" s="228"/>
      <c r="P32" s="170"/>
      <c r="Q32" s="228"/>
      <c r="R32" s="230">
        <f>SUM(N33:N35)</f>
        <v>2520000</v>
      </c>
    </row>
    <row r="33" spans="1:18" s="24" customFormat="1" ht="16.5" customHeight="1">
      <c r="A33" s="193"/>
      <c r="B33" s="193"/>
      <c r="C33" s="511" t="s">
        <v>86</v>
      </c>
      <c r="D33" s="512"/>
      <c r="E33" s="207">
        <f>P33/1000</f>
        <v>600</v>
      </c>
      <c r="F33" s="286">
        <f>N33/1000</f>
        <v>600</v>
      </c>
      <c r="G33" s="207">
        <v>0</v>
      </c>
      <c r="H33" s="207">
        <v>600</v>
      </c>
      <c r="I33" s="207">
        <v>0</v>
      </c>
      <c r="J33" s="208">
        <f aca="true" t="shared" si="1" ref="J33:J40">SUM(F33-E33)</f>
        <v>0</v>
      </c>
      <c r="K33" s="209">
        <f>(F33/E33*100)-100</f>
        <v>0</v>
      </c>
      <c r="L33" s="233" t="s">
        <v>105</v>
      </c>
      <c r="M33" s="226" t="s">
        <v>117</v>
      </c>
      <c r="N33" s="170">
        <v>600000</v>
      </c>
      <c r="O33" s="228" t="s">
        <v>109</v>
      </c>
      <c r="P33" s="170">
        <v>600000</v>
      </c>
      <c r="Q33" s="229" t="s">
        <v>108</v>
      </c>
      <c r="R33" s="230">
        <f>SUM(N33-P33)</f>
        <v>0</v>
      </c>
    </row>
    <row r="34" spans="1:18" s="24" customFormat="1" ht="16.5" customHeight="1">
      <c r="A34" s="240"/>
      <c r="B34" s="240"/>
      <c r="C34" s="503" t="s">
        <v>87</v>
      </c>
      <c r="D34" s="504"/>
      <c r="E34" s="182">
        <f>P34/1000</f>
        <v>1800</v>
      </c>
      <c r="F34" s="282">
        <f>N34/1000</f>
        <v>1800</v>
      </c>
      <c r="G34" s="182">
        <v>0</v>
      </c>
      <c r="H34" s="182">
        <v>1800</v>
      </c>
      <c r="I34" s="182">
        <v>0</v>
      </c>
      <c r="J34" s="208">
        <f t="shared" si="1"/>
        <v>0</v>
      </c>
      <c r="K34" s="235">
        <v>0</v>
      </c>
      <c r="L34" s="236" t="s">
        <v>105</v>
      </c>
      <c r="M34" s="186" t="s">
        <v>118</v>
      </c>
      <c r="N34" s="39">
        <v>1800000</v>
      </c>
      <c r="O34" s="237" t="s">
        <v>225</v>
      </c>
      <c r="P34" s="39">
        <v>1800000</v>
      </c>
      <c r="Q34" s="238" t="s">
        <v>108</v>
      </c>
      <c r="R34" s="239">
        <f>SUM(N34-P34)</f>
        <v>0</v>
      </c>
    </row>
    <row r="35" spans="1:18" s="24" customFormat="1" ht="16.5" customHeight="1">
      <c r="A35" s="240"/>
      <c r="B35" s="234"/>
      <c r="C35" s="511" t="s">
        <v>88</v>
      </c>
      <c r="D35" s="512"/>
      <c r="E35" s="207">
        <f>P35/1000</f>
        <v>120</v>
      </c>
      <c r="F35" s="286">
        <f>N35/1000</f>
        <v>120</v>
      </c>
      <c r="G35" s="207">
        <v>0</v>
      </c>
      <c r="H35" s="207">
        <v>120</v>
      </c>
      <c r="I35" s="207">
        <v>0</v>
      </c>
      <c r="J35" s="208">
        <f t="shared" si="1"/>
        <v>0</v>
      </c>
      <c r="K35" s="241">
        <f>(F35/E35*100)-100</f>
        <v>0</v>
      </c>
      <c r="L35" s="242" t="s">
        <v>105</v>
      </c>
      <c r="M35" s="226" t="s">
        <v>119</v>
      </c>
      <c r="N35" s="170">
        <v>120000</v>
      </c>
      <c r="O35" s="243" t="s">
        <v>225</v>
      </c>
      <c r="P35" s="170">
        <v>120000</v>
      </c>
      <c r="Q35" s="244" t="s">
        <v>108</v>
      </c>
      <c r="R35" s="245">
        <f>SUM(N35-P35)</f>
        <v>0</v>
      </c>
    </row>
    <row r="36" spans="1:18" s="24" customFormat="1" ht="16.5" customHeight="1">
      <c r="A36" s="193"/>
      <c r="B36" s="193" t="s">
        <v>89</v>
      </c>
      <c r="C36" s="507" t="s">
        <v>90</v>
      </c>
      <c r="D36" s="508"/>
      <c r="E36" s="207">
        <f>SUM(E37:E64)</f>
        <v>15724.64</v>
      </c>
      <c r="F36" s="286">
        <f>SUM(F37:F64)</f>
        <v>15475</v>
      </c>
      <c r="G36" s="207">
        <f>SUM(G37:G64)</f>
        <v>8390</v>
      </c>
      <c r="H36" s="207">
        <f>SUM(H37:H64)</f>
        <v>7085</v>
      </c>
      <c r="I36" s="207">
        <f>SUM(I37:I64)</f>
        <v>0</v>
      </c>
      <c r="J36" s="232">
        <f t="shared" si="1"/>
        <v>-249.63999999999942</v>
      </c>
      <c r="K36" s="184">
        <f>(F36/E36*100)-100</f>
        <v>-1.5875721161183947</v>
      </c>
      <c r="L36" s="233"/>
      <c r="M36" s="226"/>
      <c r="N36" s="170"/>
      <c r="O36" s="228"/>
      <c r="P36" s="170"/>
      <c r="Q36" s="229"/>
      <c r="R36" s="230">
        <f>SUM(N37+N40+N47+R53+R61+N64)</f>
        <v>15475000</v>
      </c>
    </row>
    <row r="37" spans="1:18" s="24" customFormat="1" ht="16.5" customHeight="1">
      <c r="A37" s="193"/>
      <c r="B37" s="193"/>
      <c r="C37" s="516" t="s">
        <v>29</v>
      </c>
      <c r="D37" s="516"/>
      <c r="E37" s="194">
        <f>P37/1000</f>
        <v>300</v>
      </c>
      <c r="F37" s="284">
        <v>300</v>
      </c>
      <c r="G37" s="194">
        <v>0</v>
      </c>
      <c r="H37" s="194">
        <v>300</v>
      </c>
      <c r="I37" s="194">
        <v>0</v>
      </c>
      <c r="J37" s="183">
        <f>SUM(F37-E37)</f>
        <v>0</v>
      </c>
      <c r="K37" s="184">
        <f>(F37/E37*100)-100</f>
        <v>0</v>
      </c>
      <c r="L37" s="246" t="s">
        <v>5</v>
      </c>
      <c r="M37" s="196" t="s">
        <v>29</v>
      </c>
      <c r="N37" s="168">
        <f>SUM(N38:N39)</f>
        <v>300000</v>
      </c>
      <c r="O37" s="204" t="s">
        <v>220</v>
      </c>
      <c r="P37" s="168">
        <f>SUM(P38:P39)</f>
        <v>300000</v>
      </c>
      <c r="Q37" s="205" t="s">
        <v>219</v>
      </c>
      <c r="R37" s="206">
        <f>N37-P37</f>
        <v>0</v>
      </c>
    </row>
    <row r="38" spans="1:18" s="24" customFormat="1" ht="16.5" customHeight="1">
      <c r="A38" s="193"/>
      <c r="B38" s="193"/>
      <c r="C38" s="517"/>
      <c r="D38" s="517"/>
      <c r="E38" s="172"/>
      <c r="F38" s="285"/>
      <c r="G38" s="172"/>
      <c r="H38" s="172"/>
      <c r="I38" s="172"/>
      <c r="J38" s="199"/>
      <c r="K38" s="212"/>
      <c r="L38" s="247" t="s">
        <v>3</v>
      </c>
      <c r="M38" s="200" t="s">
        <v>221</v>
      </c>
      <c r="N38" s="169">
        <v>180000</v>
      </c>
      <c r="O38" s="201" t="s">
        <v>109</v>
      </c>
      <c r="P38" s="169">
        <v>180000</v>
      </c>
      <c r="Q38" s="202" t="s">
        <v>108</v>
      </c>
      <c r="R38" s="213">
        <f>SUM(N38-P38)</f>
        <v>0</v>
      </c>
    </row>
    <row r="39" spans="1:18" s="24" customFormat="1" ht="16.5" customHeight="1">
      <c r="A39" s="193"/>
      <c r="B39" s="193"/>
      <c r="C39" s="270"/>
      <c r="D39" s="271"/>
      <c r="E39" s="207"/>
      <c r="F39" s="286"/>
      <c r="G39" s="207"/>
      <c r="H39" s="207"/>
      <c r="I39" s="207"/>
      <c r="J39" s="208"/>
      <c r="K39" s="209"/>
      <c r="L39" s="233" t="s">
        <v>220</v>
      </c>
      <c r="M39" s="226" t="s">
        <v>222</v>
      </c>
      <c r="N39" s="170">
        <v>120000</v>
      </c>
      <c r="O39" s="228" t="s">
        <v>220</v>
      </c>
      <c r="P39" s="170">
        <v>120000</v>
      </c>
      <c r="Q39" s="229" t="s">
        <v>219</v>
      </c>
      <c r="R39" s="213">
        <f>SUM(N39-P39)</f>
        <v>0</v>
      </c>
    </row>
    <row r="40" spans="1:18" s="24" customFormat="1" ht="16.5" customHeight="1">
      <c r="A40" s="193"/>
      <c r="B40" s="193"/>
      <c r="C40" s="501" t="s">
        <v>91</v>
      </c>
      <c r="D40" s="502"/>
      <c r="E40" s="194">
        <f>P40/1000</f>
        <v>3600</v>
      </c>
      <c r="F40" s="284">
        <f>N40/1000</f>
        <v>3600</v>
      </c>
      <c r="G40" s="194">
        <v>2591</v>
      </c>
      <c r="H40" s="194">
        <v>1009</v>
      </c>
      <c r="I40" s="194">
        <v>0</v>
      </c>
      <c r="J40" s="183">
        <f t="shared" si="1"/>
        <v>0</v>
      </c>
      <c r="K40" s="184">
        <f>(F40/E40*100)-100</f>
        <v>0</v>
      </c>
      <c r="L40" s="246" t="s">
        <v>5</v>
      </c>
      <c r="M40" s="196" t="s">
        <v>182</v>
      </c>
      <c r="N40" s="168">
        <f>SUM(N41:N46)</f>
        <v>3600000</v>
      </c>
      <c r="O40" s="204" t="s">
        <v>220</v>
      </c>
      <c r="P40" s="168">
        <f>SUM(P41:P46)</f>
        <v>3600000</v>
      </c>
      <c r="Q40" s="205" t="s">
        <v>219</v>
      </c>
      <c r="R40" s="206">
        <f>N40-P40</f>
        <v>0</v>
      </c>
    </row>
    <row r="41" spans="1:18" s="24" customFormat="1" ht="16.5" customHeight="1">
      <c r="A41" s="193"/>
      <c r="B41" s="193"/>
      <c r="C41" s="505"/>
      <c r="D41" s="506"/>
      <c r="E41" s="172"/>
      <c r="F41" s="285"/>
      <c r="G41" s="172"/>
      <c r="H41" s="172"/>
      <c r="I41" s="172"/>
      <c r="J41" s="199"/>
      <c r="K41" s="212"/>
      <c r="L41" s="247" t="s">
        <v>180</v>
      </c>
      <c r="M41" s="200" t="s">
        <v>150</v>
      </c>
      <c r="N41" s="169">
        <v>420000</v>
      </c>
      <c r="O41" s="201" t="s">
        <v>8</v>
      </c>
      <c r="P41" s="169">
        <v>420000</v>
      </c>
      <c r="Q41" s="202" t="s">
        <v>14</v>
      </c>
      <c r="R41" s="213">
        <f aca="true" t="shared" si="2" ref="R41:R46">SUM(N41-P41)</f>
        <v>0</v>
      </c>
    </row>
    <row r="42" spans="1:18" ht="16.5" customHeight="1">
      <c r="A42" s="193"/>
      <c r="B42" s="193"/>
      <c r="C42" s="505"/>
      <c r="D42" s="506"/>
      <c r="E42" s="172"/>
      <c r="F42" s="285"/>
      <c r="G42" s="172"/>
      <c r="H42" s="172"/>
      <c r="I42" s="172"/>
      <c r="J42" s="199"/>
      <c r="K42" s="212"/>
      <c r="L42" s="247" t="s">
        <v>180</v>
      </c>
      <c r="M42" s="221" t="s">
        <v>151</v>
      </c>
      <c r="N42" s="169">
        <v>240000</v>
      </c>
      <c r="O42" s="201" t="s">
        <v>8</v>
      </c>
      <c r="P42" s="169">
        <v>240000</v>
      </c>
      <c r="Q42" s="202" t="s">
        <v>14</v>
      </c>
      <c r="R42" s="213">
        <f t="shared" si="2"/>
        <v>0</v>
      </c>
    </row>
    <row r="43" spans="1:18" ht="16.5" customHeight="1">
      <c r="A43" s="193"/>
      <c r="B43" s="193"/>
      <c r="C43" s="505"/>
      <c r="D43" s="506"/>
      <c r="E43" s="172"/>
      <c r="F43" s="285"/>
      <c r="G43" s="172"/>
      <c r="H43" s="172"/>
      <c r="I43" s="172"/>
      <c r="J43" s="199"/>
      <c r="K43" s="212"/>
      <c r="L43" s="247" t="s">
        <v>180</v>
      </c>
      <c r="M43" s="221" t="s">
        <v>152</v>
      </c>
      <c r="N43" s="169">
        <v>120000</v>
      </c>
      <c r="O43" s="201" t="s">
        <v>8</v>
      </c>
      <c r="P43" s="169">
        <v>120000</v>
      </c>
      <c r="Q43" s="202" t="s">
        <v>14</v>
      </c>
      <c r="R43" s="213">
        <f t="shared" si="2"/>
        <v>0</v>
      </c>
    </row>
    <row r="44" spans="1:18" ht="16.5" customHeight="1">
      <c r="A44" s="193"/>
      <c r="B44" s="193"/>
      <c r="C44" s="505"/>
      <c r="D44" s="506"/>
      <c r="E44" s="172"/>
      <c r="F44" s="285"/>
      <c r="G44" s="172"/>
      <c r="H44" s="172"/>
      <c r="I44" s="172"/>
      <c r="J44" s="199"/>
      <c r="K44" s="212"/>
      <c r="L44" s="247" t="s">
        <v>180</v>
      </c>
      <c r="M44" s="200" t="s">
        <v>153</v>
      </c>
      <c r="N44" s="169">
        <v>60000</v>
      </c>
      <c r="O44" s="201" t="s">
        <v>8</v>
      </c>
      <c r="P44" s="169">
        <v>60000</v>
      </c>
      <c r="Q44" s="202" t="s">
        <v>14</v>
      </c>
      <c r="R44" s="213">
        <f t="shared" si="2"/>
        <v>0</v>
      </c>
    </row>
    <row r="45" spans="1:18" ht="16.5" customHeight="1">
      <c r="A45" s="193"/>
      <c r="B45" s="193"/>
      <c r="C45" s="505"/>
      <c r="D45" s="506"/>
      <c r="E45" s="172"/>
      <c r="F45" s="285"/>
      <c r="G45" s="172"/>
      <c r="H45" s="172"/>
      <c r="I45" s="172"/>
      <c r="J45" s="199"/>
      <c r="K45" s="212"/>
      <c r="L45" s="247" t="s">
        <v>180</v>
      </c>
      <c r="M45" s="200" t="s">
        <v>191</v>
      </c>
      <c r="N45" s="169">
        <v>2160000</v>
      </c>
      <c r="O45" s="201" t="s">
        <v>8</v>
      </c>
      <c r="P45" s="169">
        <v>2160000</v>
      </c>
      <c r="Q45" s="202" t="s">
        <v>14</v>
      </c>
      <c r="R45" s="213">
        <f t="shared" si="2"/>
        <v>0</v>
      </c>
    </row>
    <row r="46" spans="1:18" ht="16.5" customHeight="1">
      <c r="A46" s="193"/>
      <c r="B46" s="193"/>
      <c r="C46" s="511"/>
      <c r="D46" s="512"/>
      <c r="E46" s="207"/>
      <c r="F46" s="286"/>
      <c r="G46" s="207"/>
      <c r="H46" s="207"/>
      <c r="I46" s="207"/>
      <c r="J46" s="208"/>
      <c r="K46" s="209"/>
      <c r="L46" s="233" t="s">
        <v>180</v>
      </c>
      <c r="M46" s="226" t="s">
        <v>192</v>
      </c>
      <c r="N46" s="170">
        <v>600000</v>
      </c>
      <c r="O46" s="228" t="s">
        <v>8</v>
      </c>
      <c r="P46" s="170">
        <v>600000</v>
      </c>
      <c r="Q46" s="229" t="s">
        <v>14</v>
      </c>
      <c r="R46" s="230">
        <f t="shared" si="2"/>
        <v>0</v>
      </c>
    </row>
    <row r="47" spans="1:18" ht="16.5" customHeight="1">
      <c r="A47" s="193"/>
      <c r="B47" s="193"/>
      <c r="C47" s="501" t="s">
        <v>92</v>
      </c>
      <c r="D47" s="502"/>
      <c r="E47" s="172">
        <f>P47/1000</f>
        <v>4530</v>
      </c>
      <c r="F47" s="285">
        <f>N47/1000</f>
        <v>4530</v>
      </c>
      <c r="G47" s="172">
        <v>2799</v>
      </c>
      <c r="H47" s="172">
        <v>1731</v>
      </c>
      <c r="I47" s="172">
        <v>0</v>
      </c>
      <c r="J47" s="183">
        <f>SUM(F47-E47)</f>
        <v>0</v>
      </c>
      <c r="K47" s="212">
        <f>(F47/E47*100)-100</f>
        <v>0</v>
      </c>
      <c r="L47" s="246" t="s">
        <v>5</v>
      </c>
      <c r="M47" s="200" t="s">
        <v>181</v>
      </c>
      <c r="N47" s="169">
        <f>SUM(N48:N52)</f>
        <v>4530000</v>
      </c>
      <c r="O47" s="201" t="s">
        <v>220</v>
      </c>
      <c r="P47" s="169">
        <f>SUM(P48:P52)</f>
        <v>4530000</v>
      </c>
      <c r="Q47" s="202" t="s">
        <v>219</v>
      </c>
      <c r="R47" s="213">
        <f>N47-P47</f>
        <v>0</v>
      </c>
    </row>
    <row r="48" spans="1:18" ht="16.5" customHeight="1">
      <c r="A48" s="193"/>
      <c r="B48" s="193"/>
      <c r="C48" s="525"/>
      <c r="D48" s="527"/>
      <c r="E48" s="172"/>
      <c r="F48" s="285"/>
      <c r="G48" s="172"/>
      <c r="H48" s="172"/>
      <c r="I48" s="172"/>
      <c r="J48" s="199"/>
      <c r="K48" s="212"/>
      <c r="L48" s="247" t="s">
        <v>180</v>
      </c>
      <c r="M48" s="200" t="s">
        <v>154</v>
      </c>
      <c r="N48" s="169">
        <v>60000</v>
      </c>
      <c r="O48" s="201" t="s">
        <v>107</v>
      </c>
      <c r="P48" s="169">
        <v>60000</v>
      </c>
      <c r="Q48" s="202" t="s">
        <v>108</v>
      </c>
      <c r="R48" s="213">
        <f>SUM(N48-P48)</f>
        <v>0</v>
      </c>
    </row>
    <row r="49" spans="1:18" ht="16.5" customHeight="1">
      <c r="A49" s="193"/>
      <c r="B49" s="193"/>
      <c r="C49" s="525"/>
      <c r="D49" s="527"/>
      <c r="E49" s="172"/>
      <c r="F49" s="285"/>
      <c r="G49" s="172"/>
      <c r="H49" s="172"/>
      <c r="I49" s="172"/>
      <c r="J49" s="199"/>
      <c r="K49" s="212"/>
      <c r="L49" s="247" t="s">
        <v>180</v>
      </c>
      <c r="M49" s="200" t="s">
        <v>179</v>
      </c>
      <c r="N49" s="169">
        <v>600000</v>
      </c>
      <c r="O49" s="201" t="s">
        <v>107</v>
      </c>
      <c r="P49" s="169">
        <v>600000</v>
      </c>
      <c r="Q49" s="202" t="s">
        <v>108</v>
      </c>
      <c r="R49" s="213">
        <f>SUM(N49-P49)</f>
        <v>0</v>
      </c>
    </row>
    <row r="50" spans="1:18" ht="16.5" customHeight="1">
      <c r="A50" s="193"/>
      <c r="B50" s="193"/>
      <c r="C50" s="197"/>
      <c r="D50" s="248"/>
      <c r="E50" s="172"/>
      <c r="F50" s="285"/>
      <c r="G50" s="172"/>
      <c r="H50" s="172"/>
      <c r="I50" s="172"/>
      <c r="J50" s="199"/>
      <c r="K50" s="212"/>
      <c r="L50" s="247" t="s">
        <v>180</v>
      </c>
      <c r="M50" s="200" t="s">
        <v>193</v>
      </c>
      <c r="N50" s="169">
        <v>1350000</v>
      </c>
      <c r="O50" s="201" t="s">
        <v>137</v>
      </c>
      <c r="P50" s="169">
        <v>1350000</v>
      </c>
      <c r="Q50" s="202" t="s">
        <v>138</v>
      </c>
      <c r="R50" s="213">
        <f>SUM(N50-P50)</f>
        <v>0</v>
      </c>
    </row>
    <row r="51" spans="1:18" ht="16.5" customHeight="1">
      <c r="A51" s="193"/>
      <c r="B51" s="193"/>
      <c r="C51" s="197"/>
      <c r="D51" s="248"/>
      <c r="E51" s="172"/>
      <c r="F51" s="285"/>
      <c r="G51" s="172"/>
      <c r="H51" s="172"/>
      <c r="I51" s="172"/>
      <c r="J51" s="199"/>
      <c r="K51" s="212"/>
      <c r="L51" s="247" t="s">
        <v>3</v>
      </c>
      <c r="M51" s="200" t="s">
        <v>194</v>
      </c>
      <c r="N51" s="169">
        <v>1800000</v>
      </c>
      <c r="O51" s="201" t="s">
        <v>3</v>
      </c>
      <c r="P51" s="169">
        <v>1800000</v>
      </c>
      <c r="Q51" s="202" t="s">
        <v>219</v>
      </c>
      <c r="R51" s="213">
        <f>SUM(N51-P51)</f>
        <v>0</v>
      </c>
    </row>
    <row r="52" spans="1:18" ht="16.5" customHeight="1">
      <c r="A52" s="193"/>
      <c r="B52" s="193"/>
      <c r="C52" s="499"/>
      <c r="D52" s="500"/>
      <c r="E52" s="172"/>
      <c r="F52" s="285"/>
      <c r="G52" s="172"/>
      <c r="H52" s="172"/>
      <c r="I52" s="172"/>
      <c r="J52" s="199"/>
      <c r="K52" s="212"/>
      <c r="L52" s="247" t="s">
        <v>180</v>
      </c>
      <c r="M52" s="224" t="s">
        <v>229</v>
      </c>
      <c r="N52" s="170">
        <v>720000</v>
      </c>
      <c r="O52" s="228" t="s">
        <v>107</v>
      </c>
      <c r="P52" s="170">
        <v>720000</v>
      </c>
      <c r="Q52" s="229" t="s">
        <v>219</v>
      </c>
      <c r="R52" s="230">
        <f>SUM(N52-P52)</f>
        <v>0</v>
      </c>
    </row>
    <row r="53" spans="1:18" ht="16.5" customHeight="1">
      <c r="A53" s="193"/>
      <c r="B53" s="193"/>
      <c r="C53" s="523" t="s">
        <v>134</v>
      </c>
      <c r="D53" s="524"/>
      <c r="E53" s="194">
        <f>(P54+P56+P59+P60)/1000</f>
        <v>3174.64</v>
      </c>
      <c r="F53" s="287">
        <f>R53/1000</f>
        <v>2925</v>
      </c>
      <c r="G53" s="214">
        <v>2000</v>
      </c>
      <c r="H53" s="214">
        <f>F53-G53</f>
        <v>925</v>
      </c>
      <c r="I53" s="214">
        <v>0</v>
      </c>
      <c r="J53" s="215">
        <f>SUM(F53-E53)</f>
        <v>-249.63999999999987</v>
      </c>
      <c r="K53" s="216">
        <f>(F53/E53*100)-100</f>
        <v>-7.8635687826021154</v>
      </c>
      <c r="L53" s="278"/>
      <c r="M53" s="217"/>
      <c r="N53" s="279"/>
      <c r="O53" s="218"/>
      <c r="P53" s="279"/>
      <c r="Q53" s="219"/>
      <c r="R53" s="220">
        <f>SUM(N54+N56+N59+N60)</f>
        <v>2925000</v>
      </c>
    </row>
    <row r="54" spans="1:18" ht="16.5" customHeight="1">
      <c r="A54" s="193"/>
      <c r="B54" s="193"/>
      <c r="C54" s="497"/>
      <c r="D54" s="498"/>
      <c r="E54" s="172"/>
      <c r="F54" s="285"/>
      <c r="G54" s="172"/>
      <c r="H54" s="172"/>
      <c r="I54" s="172"/>
      <c r="J54" s="199"/>
      <c r="K54" s="212"/>
      <c r="L54" s="247" t="s">
        <v>5</v>
      </c>
      <c r="M54" s="200" t="s">
        <v>155</v>
      </c>
      <c r="N54" s="169">
        <f>SUM(N55)</f>
        <v>600000</v>
      </c>
      <c r="O54" s="201" t="s">
        <v>220</v>
      </c>
      <c r="P54" s="169">
        <f>SUM(P55)</f>
        <v>600000</v>
      </c>
      <c r="Q54" s="202" t="s">
        <v>226</v>
      </c>
      <c r="R54" s="213">
        <f>N54-P54</f>
        <v>0</v>
      </c>
    </row>
    <row r="55" spans="1:18" ht="16.5" customHeight="1">
      <c r="A55" s="193"/>
      <c r="B55" s="193"/>
      <c r="C55" s="497"/>
      <c r="D55" s="498"/>
      <c r="E55" s="172"/>
      <c r="F55" s="285"/>
      <c r="G55" s="172"/>
      <c r="H55" s="172"/>
      <c r="I55" s="172"/>
      <c r="J55" s="199"/>
      <c r="K55" s="212"/>
      <c r="L55" s="247" t="s">
        <v>180</v>
      </c>
      <c r="M55" s="200" t="s">
        <v>156</v>
      </c>
      <c r="N55" s="169">
        <v>600000</v>
      </c>
      <c r="O55" s="201" t="s">
        <v>3</v>
      </c>
      <c r="P55" s="169">
        <v>600000</v>
      </c>
      <c r="Q55" s="202" t="s">
        <v>14</v>
      </c>
      <c r="R55" s="213">
        <f>SUM(N55-P55)</f>
        <v>0</v>
      </c>
    </row>
    <row r="56" spans="1:18" ht="16.5" customHeight="1">
      <c r="A56" s="193"/>
      <c r="B56" s="193"/>
      <c r="C56" s="497"/>
      <c r="D56" s="498"/>
      <c r="E56" s="172"/>
      <c r="F56" s="285"/>
      <c r="G56" s="172"/>
      <c r="H56" s="172"/>
      <c r="I56" s="172"/>
      <c r="J56" s="199"/>
      <c r="K56" s="212"/>
      <c r="L56" s="247" t="s">
        <v>5</v>
      </c>
      <c r="M56" s="200" t="s">
        <v>157</v>
      </c>
      <c r="N56" s="169">
        <f>SUM(N57:N58)</f>
        <v>1425000</v>
      </c>
      <c r="O56" s="201" t="s">
        <v>223</v>
      </c>
      <c r="P56" s="169">
        <f>SUM(P57:P58)</f>
        <v>1674640</v>
      </c>
      <c r="Q56" s="202" t="s">
        <v>226</v>
      </c>
      <c r="R56" s="213">
        <f>N56-P56</f>
        <v>-249640</v>
      </c>
    </row>
    <row r="57" spans="1:18" ht="16.5" customHeight="1">
      <c r="A57" s="254"/>
      <c r="B57" s="254"/>
      <c r="C57" s="513"/>
      <c r="D57" s="514"/>
      <c r="E57" s="207"/>
      <c r="F57" s="286"/>
      <c r="G57" s="207"/>
      <c r="H57" s="207"/>
      <c r="I57" s="207"/>
      <c r="J57" s="208"/>
      <c r="K57" s="209"/>
      <c r="L57" s="233" t="s">
        <v>180</v>
      </c>
      <c r="M57" s="226" t="s">
        <v>195</v>
      </c>
      <c r="N57" s="170">
        <v>425000</v>
      </c>
      <c r="O57" s="228" t="s">
        <v>3</v>
      </c>
      <c r="P57" s="170">
        <v>425000</v>
      </c>
      <c r="Q57" s="229" t="s">
        <v>14</v>
      </c>
      <c r="R57" s="230">
        <f>SUM(N57-P57)</f>
        <v>0</v>
      </c>
    </row>
    <row r="58" spans="1:18" ht="16.5" customHeight="1">
      <c r="A58" s="193"/>
      <c r="B58" s="193"/>
      <c r="C58" s="497"/>
      <c r="D58" s="498"/>
      <c r="E58" s="172"/>
      <c r="F58" s="285"/>
      <c r="G58" s="172"/>
      <c r="H58" s="172"/>
      <c r="I58" s="172"/>
      <c r="J58" s="199"/>
      <c r="K58" s="212"/>
      <c r="L58" s="247" t="s">
        <v>180</v>
      </c>
      <c r="M58" s="200" t="s">
        <v>196</v>
      </c>
      <c r="N58" s="169">
        <v>1000000</v>
      </c>
      <c r="O58" s="201" t="s">
        <v>3</v>
      </c>
      <c r="P58" s="169">
        <v>1249640</v>
      </c>
      <c r="Q58" s="202" t="s">
        <v>14</v>
      </c>
      <c r="R58" s="213">
        <f>SUM(N58-P58)</f>
        <v>-249640</v>
      </c>
    </row>
    <row r="59" spans="1:18" ht="16.5" customHeight="1">
      <c r="A59" s="193"/>
      <c r="B59" s="193"/>
      <c r="C59" s="497"/>
      <c r="D59" s="498"/>
      <c r="E59" s="172"/>
      <c r="F59" s="285"/>
      <c r="G59" s="172"/>
      <c r="H59" s="172"/>
      <c r="I59" s="172"/>
      <c r="J59" s="199"/>
      <c r="K59" s="212"/>
      <c r="L59" s="247" t="s">
        <v>5</v>
      </c>
      <c r="M59" s="200" t="s">
        <v>158</v>
      </c>
      <c r="N59" s="169">
        <v>300000</v>
      </c>
      <c r="O59" s="201" t="s">
        <v>207</v>
      </c>
      <c r="P59" s="169">
        <v>300000</v>
      </c>
      <c r="Q59" s="202" t="s">
        <v>219</v>
      </c>
      <c r="R59" s="213">
        <f>SUM(N59-P59)</f>
        <v>0</v>
      </c>
    </row>
    <row r="60" spans="1:21" ht="16.5" customHeight="1">
      <c r="A60" s="193"/>
      <c r="B60" s="193"/>
      <c r="C60" s="513"/>
      <c r="D60" s="514"/>
      <c r="E60" s="207"/>
      <c r="F60" s="286"/>
      <c r="G60" s="207"/>
      <c r="H60" s="207"/>
      <c r="I60" s="207"/>
      <c r="J60" s="208"/>
      <c r="K60" s="209"/>
      <c r="L60" s="233" t="s">
        <v>5</v>
      </c>
      <c r="M60" s="224" t="s">
        <v>159</v>
      </c>
      <c r="N60" s="170">
        <v>600000</v>
      </c>
      <c r="O60" s="228" t="s">
        <v>220</v>
      </c>
      <c r="P60" s="170">
        <v>600000</v>
      </c>
      <c r="Q60" s="229" t="s">
        <v>219</v>
      </c>
      <c r="R60" s="230">
        <v>0</v>
      </c>
      <c r="U60" s="87"/>
    </row>
    <row r="61" spans="1:18" ht="16.5" customHeight="1">
      <c r="A61" s="193"/>
      <c r="B61" s="193"/>
      <c r="C61" s="501" t="s">
        <v>34</v>
      </c>
      <c r="D61" s="502"/>
      <c r="E61" s="194">
        <f>(P62+P63)/1000</f>
        <v>2400</v>
      </c>
      <c r="F61" s="284">
        <f>R61/1000</f>
        <v>2400</v>
      </c>
      <c r="G61" s="194">
        <v>1000</v>
      </c>
      <c r="H61" s="194">
        <v>1400</v>
      </c>
      <c r="I61" s="194">
        <v>0</v>
      </c>
      <c r="J61" s="183">
        <f>SUM(F61-E61)</f>
        <v>0</v>
      </c>
      <c r="K61" s="184">
        <f>(F61/E61*100)-100</f>
        <v>0</v>
      </c>
      <c r="L61" s="246"/>
      <c r="M61" s="196"/>
      <c r="N61" s="168"/>
      <c r="O61" s="204"/>
      <c r="P61" s="168"/>
      <c r="Q61" s="205"/>
      <c r="R61" s="206">
        <f>SUM(N62:N63)</f>
        <v>2400000</v>
      </c>
    </row>
    <row r="62" spans="1:18" ht="16.5" customHeight="1">
      <c r="A62" s="193"/>
      <c r="B62" s="193"/>
      <c r="C62" s="505"/>
      <c r="D62" s="506"/>
      <c r="E62" s="172"/>
      <c r="F62" s="285"/>
      <c r="G62" s="172"/>
      <c r="H62" s="172"/>
      <c r="I62" s="172"/>
      <c r="J62" s="199"/>
      <c r="K62" s="212"/>
      <c r="L62" s="247" t="s">
        <v>5</v>
      </c>
      <c r="M62" s="200" t="s">
        <v>160</v>
      </c>
      <c r="N62" s="169">
        <v>1800000</v>
      </c>
      <c r="O62" s="201" t="s">
        <v>8</v>
      </c>
      <c r="P62" s="169">
        <v>1800000</v>
      </c>
      <c r="Q62" s="202" t="s">
        <v>14</v>
      </c>
      <c r="R62" s="213">
        <f>SUM(N62-P62)</f>
        <v>0</v>
      </c>
    </row>
    <row r="63" spans="1:18" ht="16.5" customHeight="1">
      <c r="A63" s="193"/>
      <c r="B63" s="193"/>
      <c r="C63" s="505"/>
      <c r="D63" s="506"/>
      <c r="E63" s="172"/>
      <c r="F63" s="285"/>
      <c r="G63" s="172"/>
      <c r="H63" s="172"/>
      <c r="I63" s="172"/>
      <c r="J63" s="199"/>
      <c r="K63" s="212"/>
      <c r="L63" s="247" t="s">
        <v>5</v>
      </c>
      <c r="M63" s="200" t="s">
        <v>197</v>
      </c>
      <c r="N63" s="169">
        <v>600000</v>
      </c>
      <c r="O63" s="201" t="s">
        <v>8</v>
      </c>
      <c r="P63" s="169">
        <v>600000</v>
      </c>
      <c r="Q63" s="202" t="s">
        <v>14</v>
      </c>
      <c r="R63" s="213">
        <f>SUM(N63-P63)</f>
        <v>0</v>
      </c>
    </row>
    <row r="64" spans="1:18" ht="16.5" customHeight="1">
      <c r="A64" s="193"/>
      <c r="B64" s="193"/>
      <c r="C64" s="501" t="s">
        <v>161</v>
      </c>
      <c r="D64" s="502"/>
      <c r="E64" s="194">
        <f>P64/1000</f>
        <v>1720</v>
      </c>
      <c r="F64" s="284">
        <f>N64/1000</f>
        <v>1720</v>
      </c>
      <c r="G64" s="194">
        <v>0</v>
      </c>
      <c r="H64" s="194">
        <f>F64-G64</f>
        <v>1720</v>
      </c>
      <c r="I64" s="194">
        <v>0</v>
      </c>
      <c r="J64" s="183">
        <f>SUM(F64-E64)</f>
        <v>0</v>
      </c>
      <c r="K64" s="184">
        <f>(F64/E64*100)-100</f>
        <v>0</v>
      </c>
      <c r="L64" s="246" t="s">
        <v>5</v>
      </c>
      <c r="M64" s="196" t="s">
        <v>161</v>
      </c>
      <c r="N64" s="168">
        <f>SUM(N65:N68)</f>
        <v>1720000</v>
      </c>
      <c r="O64" s="204" t="s">
        <v>223</v>
      </c>
      <c r="P64" s="168">
        <f>SUM(P65:P68)</f>
        <v>1720000</v>
      </c>
      <c r="Q64" s="205" t="s">
        <v>224</v>
      </c>
      <c r="R64" s="206">
        <f>N64-P64</f>
        <v>0</v>
      </c>
    </row>
    <row r="65" spans="1:18" ht="16.5" customHeight="1">
      <c r="A65" s="193"/>
      <c r="B65" s="193"/>
      <c r="C65" s="203"/>
      <c r="D65" s="211"/>
      <c r="E65" s="172"/>
      <c r="F65" s="285"/>
      <c r="G65" s="172"/>
      <c r="H65" s="172"/>
      <c r="I65" s="172"/>
      <c r="J65" s="199"/>
      <c r="K65" s="212"/>
      <c r="L65" s="247" t="s">
        <v>3</v>
      </c>
      <c r="M65" s="200" t="s">
        <v>238</v>
      </c>
      <c r="N65" s="169">
        <v>280000</v>
      </c>
      <c r="O65" s="201" t="s">
        <v>3</v>
      </c>
      <c r="P65" s="169">
        <v>280000</v>
      </c>
      <c r="Q65" s="202" t="s">
        <v>14</v>
      </c>
      <c r="R65" s="213">
        <f>N65-P65</f>
        <v>0</v>
      </c>
    </row>
    <row r="66" spans="1:18" ht="16.5" customHeight="1">
      <c r="A66" s="193"/>
      <c r="B66" s="193"/>
      <c r="C66" s="505"/>
      <c r="D66" s="506"/>
      <c r="E66" s="172"/>
      <c r="F66" s="285"/>
      <c r="G66" s="172"/>
      <c r="H66" s="172"/>
      <c r="I66" s="172"/>
      <c r="J66" s="199"/>
      <c r="K66" s="212"/>
      <c r="L66" s="247" t="s">
        <v>3</v>
      </c>
      <c r="M66" s="200" t="s">
        <v>161</v>
      </c>
      <c r="N66" s="169">
        <v>600000</v>
      </c>
      <c r="O66" s="201" t="s">
        <v>8</v>
      </c>
      <c r="P66" s="169">
        <v>600000</v>
      </c>
      <c r="Q66" s="202" t="s">
        <v>14</v>
      </c>
      <c r="R66" s="213">
        <f>SUM(N66-P66)</f>
        <v>0</v>
      </c>
    </row>
    <row r="67" spans="1:18" ht="16.5" customHeight="1">
      <c r="A67" s="193"/>
      <c r="B67" s="193"/>
      <c r="C67" s="505"/>
      <c r="D67" s="506"/>
      <c r="E67" s="172"/>
      <c r="F67" s="285"/>
      <c r="G67" s="172"/>
      <c r="H67" s="172"/>
      <c r="I67" s="172"/>
      <c r="J67" s="199"/>
      <c r="K67" s="212"/>
      <c r="L67" s="247" t="s">
        <v>3</v>
      </c>
      <c r="M67" s="200" t="s">
        <v>198</v>
      </c>
      <c r="N67" s="169">
        <v>720000</v>
      </c>
      <c r="O67" s="201" t="s">
        <v>8</v>
      </c>
      <c r="P67" s="169">
        <v>720000</v>
      </c>
      <c r="Q67" s="202" t="s">
        <v>14</v>
      </c>
      <c r="R67" s="213">
        <f>SUM(N67-P67)</f>
        <v>0</v>
      </c>
    </row>
    <row r="68" spans="1:18" ht="16.5" customHeight="1">
      <c r="A68" s="193"/>
      <c r="B68" s="197"/>
      <c r="C68" s="265"/>
      <c r="D68" s="211"/>
      <c r="E68" s="172"/>
      <c r="F68" s="285"/>
      <c r="G68" s="172"/>
      <c r="H68" s="172"/>
      <c r="I68" s="172"/>
      <c r="J68" s="199"/>
      <c r="K68" s="212"/>
      <c r="L68" s="247" t="s">
        <v>355</v>
      </c>
      <c r="M68" s="200" t="s">
        <v>356</v>
      </c>
      <c r="N68" s="169">
        <v>120000</v>
      </c>
      <c r="O68" s="201" t="s">
        <v>8</v>
      </c>
      <c r="P68" s="169">
        <v>120000</v>
      </c>
      <c r="Q68" s="202" t="s">
        <v>14</v>
      </c>
      <c r="R68" s="213">
        <f>SUM(N68-P68)</f>
        <v>0</v>
      </c>
    </row>
    <row r="69" spans="1:18" ht="16.5" customHeight="1">
      <c r="A69" s="231" t="s">
        <v>58</v>
      </c>
      <c r="B69" s="507" t="s">
        <v>11</v>
      </c>
      <c r="C69" s="528"/>
      <c r="D69" s="508"/>
      <c r="E69" s="182">
        <f>E70</f>
        <v>3000</v>
      </c>
      <c r="F69" s="282">
        <f>F70</f>
        <v>3000</v>
      </c>
      <c r="G69" s="182">
        <f>G70</f>
        <v>1000</v>
      </c>
      <c r="H69" s="182">
        <f>SUM(H71:H72)</f>
        <v>2000</v>
      </c>
      <c r="I69" s="182">
        <v>0</v>
      </c>
      <c r="J69" s="232">
        <f aca="true" t="shared" si="3" ref="J69:J75">SUM(F69-E69)</f>
        <v>0</v>
      </c>
      <c r="K69" s="249">
        <f aca="true" t="shared" si="4" ref="K69:K75">(F69/E69*100)-100</f>
        <v>0</v>
      </c>
      <c r="L69" s="191"/>
      <c r="M69" s="186"/>
      <c r="N69" s="39"/>
      <c r="O69" s="250"/>
      <c r="P69" s="39"/>
      <c r="Q69" s="251"/>
      <c r="R69" s="252">
        <f>SUM(R70)</f>
        <v>3000000</v>
      </c>
    </row>
    <row r="70" spans="1:18" s="24" customFormat="1" ht="16.5" customHeight="1">
      <c r="A70" s="193"/>
      <c r="B70" s="181" t="s">
        <v>36</v>
      </c>
      <c r="C70" s="507" t="s">
        <v>1</v>
      </c>
      <c r="D70" s="508"/>
      <c r="E70" s="182">
        <f>SUM(E71:E72)</f>
        <v>3000</v>
      </c>
      <c r="F70" s="282">
        <f>SUM(F71:F72)</f>
        <v>3000</v>
      </c>
      <c r="G70" s="182">
        <f>SUM(G71:G72)</f>
        <v>1000</v>
      </c>
      <c r="H70" s="182">
        <f>SUM(H71:H72)</f>
        <v>2000</v>
      </c>
      <c r="I70" s="182">
        <v>0</v>
      </c>
      <c r="J70" s="232">
        <f t="shared" si="3"/>
        <v>0</v>
      </c>
      <c r="K70" s="249">
        <f t="shared" si="4"/>
        <v>0</v>
      </c>
      <c r="L70" s="191"/>
      <c r="M70" s="186"/>
      <c r="N70" s="39"/>
      <c r="O70" s="250"/>
      <c r="P70" s="39"/>
      <c r="Q70" s="251"/>
      <c r="R70" s="252">
        <f>SUM(N71:N72)</f>
        <v>3000000</v>
      </c>
    </row>
    <row r="71" spans="1:18" ht="16.5" customHeight="1">
      <c r="A71" s="193"/>
      <c r="B71" s="193"/>
      <c r="C71" s="523" t="s">
        <v>135</v>
      </c>
      <c r="D71" s="524"/>
      <c r="E71" s="253">
        <f>P71/1000</f>
        <v>1800</v>
      </c>
      <c r="F71" s="290">
        <f>N71/1000</f>
        <v>1800</v>
      </c>
      <c r="G71" s="253">
        <v>1000</v>
      </c>
      <c r="H71" s="253">
        <v>800</v>
      </c>
      <c r="I71" s="253">
        <v>0</v>
      </c>
      <c r="J71" s="232">
        <f t="shared" si="3"/>
        <v>0</v>
      </c>
      <c r="K71" s="249">
        <f t="shared" si="4"/>
        <v>0</v>
      </c>
      <c r="L71" s="191" t="s">
        <v>185</v>
      </c>
      <c r="M71" s="186" t="s">
        <v>162</v>
      </c>
      <c r="N71" s="39">
        <v>1800000</v>
      </c>
      <c r="O71" s="250" t="s">
        <v>109</v>
      </c>
      <c r="P71" s="39">
        <v>1800000</v>
      </c>
      <c r="Q71" s="251" t="s">
        <v>108</v>
      </c>
      <c r="R71" s="252">
        <f>SUM(N71-P71)</f>
        <v>0</v>
      </c>
    </row>
    <row r="72" spans="1:18" ht="16.5" customHeight="1">
      <c r="A72" s="254"/>
      <c r="B72" s="254"/>
      <c r="C72" s="503" t="s">
        <v>38</v>
      </c>
      <c r="D72" s="504"/>
      <c r="E72" s="182">
        <f>P72/1000</f>
        <v>1200</v>
      </c>
      <c r="F72" s="282">
        <f>N72/1000</f>
        <v>1200</v>
      </c>
      <c r="G72" s="194">
        <v>0</v>
      </c>
      <c r="H72" s="194">
        <v>1200</v>
      </c>
      <c r="I72" s="194">
        <v>0</v>
      </c>
      <c r="J72" s="232">
        <f t="shared" si="3"/>
        <v>0</v>
      </c>
      <c r="K72" s="184">
        <f t="shared" si="4"/>
        <v>0</v>
      </c>
      <c r="L72" s="247" t="s">
        <v>185</v>
      </c>
      <c r="M72" s="186" t="s">
        <v>120</v>
      </c>
      <c r="N72" s="39">
        <v>1200000</v>
      </c>
      <c r="O72" s="250" t="s">
        <v>109</v>
      </c>
      <c r="P72" s="39">
        <v>1200000</v>
      </c>
      <c r="Q72" s="251" t="s">
        <v>108</v>
      </c>
      <c r="R72" s="252">
        <f>SUM(N72-P72)</f>
        <v>0</v>
      </c>
    </row>
    <row r="73" spans="1:18" ht="16.5" customHeight="1">
      <c r="A73" s="181" t="s">
        <v>27</v>
      </c>
      <c r="B73" s="515" t="s">
        <v>94</v>
      </c>
      <c r="C73" s="515"/>
      <c r="D73" s="515"/>
      <c r="E73" s="182">
        <f>E74</f>
        <v>25070</v>
      </c>
      <c r="F73" s="282">
        <f>F74</f>
        <v>25657.53</v>
      </c>
      <c r="G73" s="182">
        <f>G74</f>
        <v>610</v>
      </c>
      <c r="H73" s="182">
        <f>H74</f>
        <v>15229</v>
      </c>
      <c r="I73" s="182">
        <f>I74</f>
        <v>9819</v>
      </c>
      <c r="J73" s="183">
        <f t="shared" si="3"/>
        <v>587.5299999999988</v>
      </c>
      <c r="K73" s="184">
        <f t="shared" si="4"/>
        <v>2.343558037495015</v>
      </c>
      <c r="L73" s="191"/>
      <c r="M73" s="186"/>
      <c r="N73" s="39"/>
      <c r="O73" s="250"/>
      <c r="P73" s="39"/>
      <c r="Q73" s="251"/>
      <c r="R73" s="252">
        <f>SUM(R75,R79,R95,R103,R105)</f>
        <v>25657530</v>
      </c>
    </row>
    <row r="74" spans="1:18" ht="16.5" customHeight="1">
      <c r="A74" s="193"/>
      <c r="B74" s="181" t="s">
        <v>27</v>
      </c>
      <c r="C74" s="507" t="s">
        <v>93</v>
      </c>
      <c r="D74" s="508"/>
      <c r="E74" s="182">
        <f>SUM(E75,E79,E95)</f>
        <v>25070</v>
      </c>
      <c r="F74" s="282">
        <f>SUM(F75,F79,F95,F102)</f>
        <v>25657.53</v>
      </c>
      <c r="G74" s="282">
        <f>SUM(G75,G79,G95)</f>
        <v>610</v>
      </c>
      <c r="H74" s="282">
        <f>SUM(H75,H79,H95)</f>
        <v>15229</v>
      </c>
      <c r="I74" s="282">
        <f>SUM(I75,I79,I95,I102)</f>
        <v>9819</v>
      </c>
      <c r="J74" s="183">
        <f t="shared" si="3"/>
        <v>587.5299999999988</v>
      </c>
      <c r="K74" s="184">
        <f t="shared" si="4"/>
        <v>2.343558037495015</v>
      </c>
      <c r="L74" s="191"/>
      <c r="M74" s="186"/>
      <c r="N74" s="39"/>
      <c r="O74" s="250"/>
      <c r="P74" s="39"/>
      <c r="Q74" s="251"/>
      <c r="R74" s="252">
        <f>SUM(R75+R79+R95+R102)</f>
        <v>25657530</v>
      </c>
    </row>
    <row r="75" spans="1:18" ht="16.5" customHeight="1">
      <c r="A75" s="193"/>
      <c r="B75" s="193"/>
      <c r="C75" s="520" t="s">
        <v>199</v>
      </c>
      <c r="D75" s="521"/>
      <c r="E75" s="194">
        <f>P76/1000</f>
        <v>10035</v>
      </c>
      <c r="F75" s="284">
        <f>R75/1000</f>
        <v>7302.53</v>
      </c>
      <c r="G75" s="194">
        <v>610</v>
      </c>
      <c r="H75" s="194">
        <v>6542</v>
      </c>
      <c r="I75" s="214">
        <v>151</v>
      </c>
      <c r="J75" s="183">
        <f t="shared" si="3"/>
        <v>-2732.4700000000003</v>
      </c>
      <c r="K75" s="184">
        <f t="shared" si="4"/>
        <v>-27.229397110114604</v>
      </c>
      <c r="R75" s="397">
        <f>SUM(N77:N78)</f>
        <v>7302530</v>
      </c>
    </row>
    <row r="76" spans="1:18" ht="16.5" customHeight="1">
      <c r="A76" s="193"/>
      <c r="B76" s="193"/>
      <c r="C76" s="280"/>
      <c r="D76" s="281"/>
      <c r="E76" s="172"/>
      <c r="F76" s="285"/>
      <c r="G76" s="172"/>
      <c r="H76" s="172"/>
      <c r="I76" s="172"/>
      <c r="J76" s="172"/>
      <c r="K76" s="172"/>
      <c r="L76" s="247" t="s">
        <v>5</v>
      </c>
      <c r="M76" s="200" t="s">
        <v>128</v>
      </c>
      <c r="N76" s="169">
        <f>SUM(N77:N78)</f>
        <v>7302530</v>
      </c>
      <c r="O76" s="201" t="s">
        <v>8</v>
      </c>
      <c r="P76" s="169">
        <f>SUM(P77:P78)</f>
        <v>10035000</v>
      </c>
      <c r="Q76" s="202" t="s">
        <v>226</v>
      </c>
      <c r="R76" s="213">
        <f>N76-P76</f>
        <v>-2732470</v>
      </c>
    </row>
    <row r="77" spans="1:18" ht="16.5" customHeight="1">
      <c r="A77" s="193"/>
      <c r="B77" s="193"/>
      <c r="C77" s="262"/>
      <c r="D77" s="255"/>
      <c r="E77" s="172"/>
      <c r="F77" s="285"/>
      <c r="G77" s="172"/>
      <c r="H77" s="172"/>
      <c r="I77" s="172"/>
      <c r="J77" s="199"/>
      <c r="K77" s="199"/>
      <c r="L77" s="247" t="s">
        <v>180</v>
      </c>
      <c r="M77" s="200" t="s">
        <v>200</v>
      </c>
      <c r="N77" s="169">
        <v>6942530</v>
      </c>
      <c r="O77" s="201" t="s">
        <v>8</v>
      </c>
      <c r="P77" s="169">
        <v>9675000</v>
      </c>
      <c r="Q77" s="202" t="s">
        <v>14</v>
      </c>
      <c r="R77" s="213">
        <f>SUM(N77-P77)</f>
        <v>-2732470</v>
      </c>
    </row>
    <row r="78" spans="1:18" ht="16.5" customHeight="1">
      <c r="A78" s="193"/>
      <c r="B78" s="193"/>
      <c r="C78" s="197"/>
      <c r="D78" s="198"/>
      <c r="E78" s="172"/>
      <c r="F78" s="285"/>
      <c r="G78" s="172"/>
      <c r="H78" s="172"/>
      <c r="I78" s="172"/>
      <c r="J78" s="199"/>
      <c r="K78" s="199"/>
      <c r="L78" s="247" t="s">
        <v>180</v>
      </c>
      <c r="M78" s="200" t="s">
        <v>201</v>
      </c>
      <c r="N78" s="169">
        <v>360000</v>
      </c>
      <c r="O78" s="201" t="s">
        <v>8</v>
      </c>
      <c r="P78" s="169">
        <v>360000</v>
      </c>
      <c r="Q78" s="202" t="s">
        <v>14</v>
      </c>
      <c r="R78" s="230">
        <f>SUM(N78-P78)</f>
        <v>0</v>
      </c>
    </row>
    <row r="79" spans="1:18" ht="16.5" customHeight="1">
      <c r="A79" s="193"/>
      <c r="B79" s="193"/>
      <c r="C79" s="509" t="s">
        <v>163</v>
      </c>
      <c r="D79" s="510"/>
      <c r="E79" s="194">
        <f>(P80+P86+P91)/1000</f>
        <v>14475</v>
      </c>
      <c r="F79" s="284">
        <f>R79/1000</f>
        <v>11795</v>
      </c>
      <c r="G79" s="194">
        <v>0</v>
      </c>
      <c r="H79" s="194">
        <v>8322</v>
      </c>
      <c r="I79" s="194">
        <v>3473</v>
      </c>
      <c r="J79" s="183">
        <f>SUM(F79-E79)</f>
        <v>-2680</v>
      </c>
      <c r="K79" s="184">
        <f>(F79/E79*100)-100</f>
        <v>-18.5146804835924</v>
      </c>
      <c r="L79" s="246"/>
      <c r="M79" s="196"/>
      <c r="N79" s="168"/>
      <c r="O79" s="204"/>
      <c r="P79" s="168"/>
      <c r="Q79" s="205"/>
      <c r="R79" s="206">
        <f>SUM(N80+N86+N91)</f>
        <v>11795000</v>
      </c>
    </row>
    <row r="80" spans="1:18" ht="16.5" customHeight="1">
      <c r="A80" s="193"/>
      <c r="B80" s="193"/>
      <c r="C80" s="203"/>
      <c r="D80" s="264"/>
      <c r="E80" s="194"/>
      <c r="F80" s="284"/>
      <c r="G80" s="194"/>
      <c r="H80" s="194"/>
      <c r="I80" s="194"/>
      <c r="J80" s="183"/>
      <c r="K80" s="258"/>
      <c r="L80" s="276" t="s">
        <v>5</v>
      </c>
      <c r="M80" s="196" t="s">
        <v>164</v>
      </c>
      <c r="N80" s="168">
        <f>SUM(N81:N85)</f>
        <v>6120000</v>
      </c>
      <c r="O80" s="204" t="s">
        <v>223</v>
      </c>
      <c r="P80" s="168">
        <f>SUM(P81:P85)</f>
        <v>7200000</v>
      </c>
      <c r="Q80" s="205" t="s">
        <v>224</v>
      </c>
      <c r="R80" s="206">
        <f>N80-P80</f>
        <v>-1080000</v>
      </c>
    </row>
    <row r="81" spans="1:18" ht="16.5" customHeight="1">
      <c r="A81" s="193"/>
      <c r="B81" s="193"/>
      <c r="C81" s="203"/>
      <c r="D81" s="265"/>
      <c r="E81" s="172"/>
      <c r="F81" s="285"/>
      <c r="G81" s="172"/>
      <c r="H81" s="172"/>
      <c r="I81" s="172"/>
      <c r="J81" s="199"/>
      <c r="K81" s="241"/>
      <c r="L81" s="247" t="s">
        <v>180</v>
      </c>
      <c r="M81" s="200" t="s">
        <v>202</v>
      </c>
      <c r="N81" s="169">
        <v>360000</v>
      </c>
      <c r="O81" s="201" t="s">
        <v>3</v>
      </c>
      <c r="P81" s="169">
        <v>360000</v>
      </c>
      <c r="Q81" s="202" t="s">
        <v>14</v>
      </c>
      <c r="R81" s="213">
        <f aca="true" t="shared" si="5" ref="R81:R86">SUM(N81-P81)</f>
        <v>0</v>
      </c>
    </row>
    <row r="82" spans="1:18" ht="16.5" customHeight="1">
      <c r="A82" s="193"/>
      <c r="B82" s="193"/>
      <c r="C82" s="203"/>
      <c r="D82" s="265"/>
      <c r="E82" s="172"/>
      <c r="F82" s="285"/>
      <c r="G82" s="172"/>
      <c r="H82" s="172"/>
      <c r="I82" s="172"/>
      <c r="J82" s="199"/>
      <c r="K82" s="241"/>
      <c r="L82" s="247" t="s">
        <v>180</v>
      </c>
      <c r="M82" s="200" t="s">
        <v>203</v>
      </c>
      <c r="N82" s="169">
        <v>360000</v>
      </c>
      <c r="O82" s="201" t="s">
        <v>3</v>
      </c>
      <c r="P82" s="169">
        <v>360000</v>
      </c>
      <c r="Q82" s="202" t="s">
        <v>14</v>
      </c>
      <c r="R82" s="213">
        <f t="shared" si="5"/>
        <v>0</v>
      </c>
    </row>
    <row r="83" spans="1:18" ht="16.5" customHeight="1">
      <c r="A83" s="193"/>
      <c r="B83" s="193"/>
      <c r="C83" s="203"/>
      <c r="D83" s="265"/>
      <c r="E83" s="172"/>
      <c r="F83" s="285"/>
      <c r="G83" s="172"/>
      <c r="H83" s="172"/>
      <c r="I83" s="172"/>
      <c r="J83" s="199"/>
      <c r="K83" s="241"/>
      <c r="L83" s="247" t="s">
        <v>180</v>
      </c>
      <c r="M83" s="200" t="s">
        <v>239</v>
      </c>
      <c r="N83" s="169">
        <v>2000000</v>
      </c>
      <c r="O83" s="201" t="s">
        <v>3</v>
      </c>
      <c r="P83" s="169">
        <v>2400000</v>
      </c>
      <c r="Q83" s="202" t="s">
        <v>14</v>
      </c>
      <c r="R83" s="213">
        <f t="shared" si="5"/>
        <v>-400000</v>
      </c>
    </row>
    <row r="84" spans="1:18" ht="16.5" customHeight="1">
      <c r="A84" s="254"/>
      <c r="B84" s="254"/>
      <c r="C84" s="270"/>
      <c r="D84" s="392"/>
      <c r="E84" s="207"/>
      <c r="F84" s="286"/>
      <c r="G84" s="207"/>
      <c r="H84" s="207"/>
      <c r="I84" s="207"/>
      <c r="J84" s="208"/>
      <c r="K84" s="235"/>
      <c r="L84" s="233" t="s">
        <v>180</v>
      </c>
      <c r="M84" s="226" t="s">
        <v>240</v>
      </c>
      <c r="N84" s="170">
        <v>2000000</v>
      </c>
      <c r="O84" s="228" t="s">
        <v>3</v>
      </c>
      <c r="P84" s="170">
        <v>2400000</v>
      </c>
      <c r="Q84" s="229" t="s">
        <v>14</v>
      </c>
      <c r="R84" s="230">
        <f t="shared" si="5"/>
        <v>-400000</v>
      </c>
    </row>
    <row r="85" spans="1:18" ht="16.5" customHeight="1">
      <c r="A85" s="254"/>
      <c r="B85" s="254"/>
      <c r="C85" s="270"/>
      <c r="D85" s="392"/>
      <c r="E85" s="207"/>
      <c r="F85" s="286"/>
      <c r="G85" s="207"/>
      <c r="H85" s="207"/>
      <c r="I85" s="207"/>
      <c r="J85" s="208"/>
      <c r="K85" s="235"/>
      <c r="L85" s="233" t="s">
        <v>180</v>
      </c>
      <c r="M85" s="226" t="s">
        <v>241</v>
      </c>
      <c r="N85" s="170">
        <v>1400000</v>
      </c>
      <c r="O85" s="228" t="s">
        <v>3</v>
      </c>
      <c r="P85" s="170">
        <v>1680000</v>
      </c>
      <c r="Q85" s="229" t="s">
        <v>14</v>
      </c>
      <c r="R85" s="230">
        <f t="shared" si="5"/>
        <v>-280000</v>
      </c>
    </row>
    <row r="86" spans="1:18" ht="16.5" customHeight="1">
      <c r="A86" s="193"/>
      <c r="B86" s="193"/>
      <c r="C86" s="203"/>
      <c r="D86" s="263"/>
      <c r="E86" s="172"/>
      <c r="F86" s="285"/>
      <c r="G86" s="172"/>
      <c r="H86" s="172"/>
      <c r="I86" s="172"/>
      <c r="J86" s="199"/>
      <c r="K86" s="241"/>
      <c r="L86" s="247" t="s">
        <v>5</v>
      </c>
      <c r="M86" s="200" t="s">
        <v>165</v>
      </c>
      <c r="N86" s="169">
        <f>SUM(N87:N90)</f>
        <v>1170000</v>
      </c>
      <c r="O86" s="201" t="s">
        <v>223</v>
      </c>
      <c r="P86" s="169">
        <f>SUM(P87:P90)</f>
        <v>1470000</v>
      </c>
      <c r="Q86" s="202" t="s">
        <v>224</v>
      </c>
      <c r="R86" s="213">
        <f t="shared" si="5"/>
        <v>-300000</v>
      </c>
    </row>
    <row r="87" spans="1:18" ht="16.5" customHeight="1">
      <c r="A87" s="193"/>
      <c r="B87" s="193"/>
      <c r="C87" s="197"/>
      <c r="D87" s="198"/>
      <c r="E87" s="172"/>
      <c r="F87" s="285"/>
      <c r="G87" s="172"/>
      <c r="H87" s="172"/>
      <c r="I87" s="172"/>
      <c r="J87" s="199"/>
      <c r="K87" s="199"/>
      <c r="L87" s="247" t="s">
        <v>180</v>
      </c>
      <c r="M87" s="200" t="s">
        <v>204</v>
      </c>
      <c r="N87" s="169">
        <v>300000</v>
      </c>
      <c r="O87" s="201" t="s">
        <v>8</v>
      </c>
      <c r="P87" s="169">
        <v>600000</v>
      </c>
      <c r="Q87" s="202" t="s">
        <v>14</v>
      </c>
      <c r="R87" s="213">
        <f>SUM(N87-P87)</f>
        <v>-300000</v>
      </c>
    </row>
    <row r="88" spans="1:18" ht="15.75" customHeight="1">
      <c r="A88" s="193"/>
      <c r="B88" s="193"/>
      <c r="C88" s="197"/>
      <c r="D88" s="198"/>
      <c r="E88" s="172"/>
      <c r="F88" s="285"/>
      <c r="G88" s="172"/>
      <c r="H88" s="172"/>
      <c r="I88" s="172"/>
      <c r="J88" s="199"/>
      <c r="K88" s="199"/>
      <c r="L88" s="247" t="s">
        <v>180</v>
      </c>
      <c r="M88" s="200" t="s">
        <v>205</v>
      </c>
      <c r="N88" s="169">
        <v>450000</v>
      </c>
      <c r="O88" s="201" t="s">
        <v>8</v>
      </c>
      <c r="P88" s="169">
        <v>450000</v>
      </c>
      <c r="Q88" s="202" t="s">
        <v>14</v>
      </c>
      <c r="R88" s="213">
        <f>SUM(N88-P88)</f>
        <v>0</v>
      </c>
    </row>
    <row r="89" spans="1:18" ht="16.5" customHeight="1">
      <c r="A89" s="193"/>
      <c r="B89" s="193"/>
      <c r="C89" s="197"/>
      <c r="D89" s="198"/>
      <c r="E89" s="172"/>
      <c r="F89" s="285"/>
      <c r="G89" s="172"/>
      <c r="H89" s="172"/>
      <c r="I89" s="172"/>
      <c r="J89" s="199"/>
      <c r="K89" s="199"/>
      <c r="L89" s="247" t="s">
        <v>180</v>
      </c>
      <c r="M89" s="257" t="s">
        <v>206</v>
      </c>
      <c r="N89" s="169">
        <v>360000</v>
      </c>
      <c r="O89" s="201" t="s">
        <v>8</v>
      </c>
      <c r="P89" s="169">
        <v>300000</v>
      </c>
      <c r="Q89" s="202" t="s">
        <v>14</v>
      </c>
      <c r="R89" s="213">
        <f>SUM(N89-P89)</f>
        <v>60000</v>
      </c>
    </row>
    <row r="90" spans="1:18" ht="16.5" customHeight="1">
      <c r="A90" s="193"/>
      <c r="B90" s="193"/>
      <c r="C90" s="197"/>
      <c r="D90" s="198"/>
      <c r="E90" s="172"/>
      <c r="F90" s="285"/>
      <c r="G90" s="172"/>
      <c r="H90" s="172"/>
      <c r="I90" s="172"/>
      <c r="J90" s="199"/>
      <c r="K90" s="199"/>
      <c r="L90" s="247" t="s">
        <v>207</v>
      </c>
      <c r="M90" s="257" t="s">
        <v>208</v>
      </c>
      <c r="N90" s="169">
        <v>60000</v>
      </c>
      <c r="O90" s="201" t="s">
        <v>207</v>
      </c>
      <c r="P90" s="169">
        <v>120000</v>
      </c>
      <c r="Q90" s="202" t="s">
        <v>190</v>
      </c>
      <c r="R90" s="213">
        <f>SUM(N90-P90)</f>
        <v>-60000</v>
      </c>
    </row>
    <row r="91" spans="1:18" ht="16.5" customHeight="1">
      <c r="A91" s="193"/>
      <c r="B91" s="193"/>
      <c r="C91" s="203"/>
      <c r="D91" s="263"/>
      <c r="E91" s="172"/>
      <c r="F91" s="285"/>
      <c r="G91" s="172"/>
      <c r="H91" s="172"/>
      <c r="I91" s="172"/>
      <c r="J91" s="199"/>
      <c r="K91" s="241"/>
      <c r="L91" s="247" t="s">
        <v>5</v>
      </c>
      <c r="M91" s="200" t="s">
        <v>209</v>
      </c>
      <c r="N91" s="169">
        <f>SUM(N92:N94)</f>
        <v>4505000</v>
      </c>
      <c r="O91" s="201" t="s">
        <v>223</v>
      </c>
      <c r="P91" s="169">
        <f>SUM(P92:P94)</f>
        <v>5805000</v>
      </c>
      <c r="Q91" s="202" t="s">
        <v>224</v>
      </c>
      <c r="R91" s="213">
        <f>N91-P91</f>
        <v>-1300000</v>
      </c>
    </row>
    <row r="92" spans="1:18" ht="16.5" customHeight="1">
      <c r="A92" s="193"/>
      <c r="B92" s="193"/>
      <c r="C92" s="197"/>
      <c r="D92" s="198"/>
      <c r="E92" s="172"/>
      <c r="F92" s="285"/>
      <c r="G92" s="172"/>
      <c r="H92" s="172"/>
      <c r="I92" s="172"/>
      <c r="J92" s="199"/>
      <c r="K92" s="199"/>
      <c r="L92" s="247" t="s">
        <v>180</v>
      </c>
      <c r="M92" s="200" t="s">
        <v>210</v>
      </c>
      <c r="N92" s="169">
        <v>1355000</v>
      </c>
      <c r="O92" s="201" t="s">
        <v>8</v>
      </c>
      <c r="P92" s="169">
        <v>1355000</v>
      </c>
      <c r="Q92" s="202" t="s">
        <v>14</v>
      </c>
      <c r="R92" s="213">
        <f>SUM(N92-P92)</f>
        <v>0</v>
      </c>
    </row>
    <row r="93" spans="1:18" ht="15.75" customHeight="1">
      <c r="A93" s="193"/>
      <c r="B93" s="193"/>
      <c r="C93" s="197"/>
      <c r="D93" s="198"/>
      <c r="E93" s="172"/>
      <c r="F93" s="285"/>
      <c r="G93" s="172"/>
      <c r="H93" s="172"/>
      <c r="I93" s="172"/>
      <c r="J93" s="199"/>
      <c r="K93" s="199"/>
      <c r="L93" s="247" t="s">
        <v>180</v>
      </c>
      <c r="M93" s="200" t="s">
        <v>211</v>
      </c>
      <c r="N93" s="169">
        <v>3000000</v>
      </c>
      <c r="O93" s="201" t="s">
        <v>8</v>
      </c>
      <c r="P93" s="169">
        <v>4000000</v>
      </c>
      <c r="Q93" s="202" t="s">
        <v>14</v>
      </c>
      <c r="R93" s="213">
        <f>SUM(N93-P93)</f>
        <v>-1000000</v>
      </c>
    </row>
    <row r="94" spans="1:18" ht="16.5" customHeight="1">
      <c r="A94" s="193"/>
      <c r="B94" s="193"/>
      <c r="C94" s="197"/>
      <c r="D94" s="198"/>
      <c r="E94" s="172"/>
      <c r="F94" s="285"/>
      <c r="G94" s="172"/>
      <c r="H94" s="172"/>
      <c r="I94" s="172"/>
      <c r="J94" s="199"/>
      <c r="K94" s="199"/>
      <c r="L94" s="247" t="s">
        <v>180</v>
      </c>
      <c r="M94" s="257" t="s">
        <v>212</v>
      </c>
      <c r="N94" s="169">
        <v>150000</v>
      </c>
      <c r="O94" s="201" t="s">
        <v>8</v>
      </c>
      <c r="P94" s="169">
        <v>450000</v>
      </c>
      <c r="Q94" s="202" t="s">
        <v>14</v>
      </c>
      <c r="R94" s="213">
        <f>SUM(N94-P94)</f>
        <v>-300000</v>
      </c>
    </row>
    <row r="95" spans="1:18" ht="16.5" customHeight="1">
      <c r="A95" s="193"/>
      <c r="B95" s="193"/>
      <c r="C95" s="518" t="s">
        <v>167</v>
      </c>
      <c r="D95" s="519"/>
      <c r="E95" s="182">
        <f>(P96+P98)/1000</f>
        <v>560</v>
      </c>
      <c r="F95" s="282">
        <f>R95/1000</f>
        <v>560</v>
      </c>
      <c r="G95" s="182">
        <v>0</v>
      </c>
      <c r="H95" s="182">
        <v>365</v>
      </c>
      <c r="I95" s="182">
        <v>195</v>
      </c>
      <c r="J95" s="232">
        <f>SUM(F95-E95)</f>
        <v>0</v>
      </c>
      <c r="K95" s="249">
        <f>(F95/E95*100)-100</f>
        <v>0</v>
      </c>
      <c r="L95" s="277"/>
      <c r="M95" s="277"/>
      <c r="N95" s="277"/>
      <c r="O95" s="277"/>
      <c r="P95" s="277"/>
      <c r="Q95" s="277"/>
      <c r="R95" s="398">
        <f>SUM(N96,N98)</f>
        <v>560000</v>
      </c>
    </row>
    <row r="96" spans="1:18" ht="16.5" customHeight="1">
      <c r="A96" s="193"/>
      <c r="B96" s="193"/>
      <c r="C96" s="266"/>
      <c r="D96" s="275"/>
      <c r="E96" s="172"/>
      <c r="F96" s="285"/>
      <c r="G96" s="172"/>
      <c r="H96" s="172"/>
      <c r="I96" s="172"/>
      <c r="J96" s="199"/>
      <c r="K96" s="212"/>
      <c r="L96" s="247" t="s">
        <v>5</v>
      </c>
      <c r="M96" s="200" t="s">
        <v>166</v>
      </c>
      <c r="N96" s="169">
        <f>N97</f>
        <v>240000</v>
      </c>
      <c r="O96" s="201" t="s">
        <v>227</v>
      </c>
      <c r="P96" s="169">
        <f>P97</f>
        <v>240000</v>
      </c>
      <c r="Q96" s="202" t="s">
        <v>228</v>
      </c>
      <c r="R96" s="213">
        <f>N96-P96</f>
        <v>0</v>
      </c>
    </row>
    <row r="97" spans="1:18" ht="16.5" customHeight="1">
      <c r="A97" s="193"/>
      <c r="B97" s="193"/>
      <c r="C97" s="505"/>
      <c r="D97" s="506"/>
      <c r="E97" s="172"/>
      <c r="F97" s="285"/>
      <c r="G97" s="172"/>
      <c r="H97" s="172"/>
      <c r="I97" s="172"/>
      <c r="J97" s="199"/>
      <c r="K97" s="212"/>
      <c r="L97" s="247" t="s">
        <v>180</v>
      </c>
      <c r="M97" s="200" t="s">
        <v>213</v>
      </c>
      <c r="N97" s="169">
        <v>240000</v>
      </c>
      <c r="O97" s="201" t="s">
        <v>3</v>
      </c>
      <c r="P97" s="169">
        <v>240000</v>
      </c>
      <c r="Q97" s="202" t="s">
        <v>14</v>
      </c>
      <c r="R97" s="213">
        <f>SUM(N97-P97)</f>
        <v>0</v>
      </c>
    </row>
    <row r="98" spans="1:18" ht="16.5" customHeight="1">
      <c r="A98" s="193"/>
      <c r="B98" s="193"/>
      <c r="C98" s="203"/>
      <c r="D98" s="211"/>
      <c r="E98" s="172"/>
      <c r="F98" s="285"/>
      <c r="G98" s="172"/>
      <c r="H98" s="172"/>
      <c r="I98" s="172"/>
      <c r="J98" s="199"/>
      <c r="K98" s="212"/>
      <c r="L98" s="247" t="s">
        <v>320</v>
      </c>
      <c r="M98" s="200" t="s">
        <v>242</v>
      </c>
      <c r="N98" s="169">
        <f>SUM(N99:N101)</f>
        <v>320000</v>
      </c>
      <c r="O98" s="201" t="s">
        <v>3</v>
      </c>
      <c r="P98" s="169">
        <f>SUM(P99:P101)</f>
        <v>320000</v>
      </c>
      <c r="Q98" s="202" t="s">
        <v>14</v>
      </c>
      <c r="R98" s="213">
        <f>SUM(N98-P98)</f>
        <v>0</v>
      </c>
    </row>
    <row r="99" spans="1:18" ht="16.5" customHeight="1">
      <c r="A99" s="193"/>
      <c r="B99" s="193"/>
      <c r="C99" s="203"/>
      <c r="D99" s="211"/>
      <c r="E99" s="172"/>
      <c r="F99" s="285"/>
      <c r="G99" s="172"/>
      <c r="H99" s="172"/>
      <c r="I99" s="172"/>
      <c r="J99" s="199"/>
      <c r="K99" s="212"/>
      <c r="L99" s="247" t="s">
        <v>3</v>
      </c>
      <c r="M99" s="200" t="s">
        <v>214</v>
      </c>
      <c r="N99" s="169">
        <v>100000</v>
      </c>
      <c r="O99" s="201" t="s">
        <v>3</v>
      </c>
      <c r="P99" s="169">
        <v>100000</v>
      </c>
      <c r="Q99" s="202" t="s">
        <v>14</v>
      </c>
      <c r="R99" s="213">
        <f>SUM(N99-P99)</f>
        <v>0</v>
      </c>
    </row>
    <row r="100" spans="1:18" ht="16.5" customHeight="1">
      <c r="A100" s="193"/>
      <c r="B100" s="193"/>
      <c r="C100" s="203"/>
      <c r="D100" s="211"/>
      <c r="E100" s="172"/>
      <c r="F100" s="285"/>
      <c r="G100" s="172"/>
      <c r="H100" s="172"/>
      <c r="I100" s="172"/>
      <c r="J100" s="199"/>
      <c r="K100" s="212"/>
      <c r="L100" s="247" t="s">
        <v>207</v>
      </c>
      <c r="M100" s="200" t="s">
        <v>216</v>
      </c>
      <c r="N100" s="169">
        <v>100000</v>
      </c>
      <c r="O100" s="201" t="s">
        <v>227</v>
      </c>
      <c r="P100" s="169">
        <v>100000</v>
      </c>
      <c r="Q100" s="202" t="s">
        <v>228</v>
      </c>
      <c r="R100" s="213">
        <f>SUM(N100-P100)</f>
        <v>0</v>
      </c>
    </row>
    <row r="101" spans="1:18" ht="16.5" customHeight="1">
      <c r="A101" s="193"/>
      <c r="B101" s="193"/>
      <c r="C101" s="511"/>
      <c r="D101" s="512"/>
      <c r="E101" s="207"/>
      <c r="F101" s="286"/>
      <c r="G101" s="207"/>
      <c r="H101" s="207"/>
      <c r="I101" s="207"/>
      <c r="J101" s="208"/>
      <c r="K101" s="209"/>
      <c r="L101" s="233" t="s">
        <v>180</v>
      </c>
      <c r="M101" s="226" t="s">
        <v>215</v>
      </c>
      <c r="N101" s="170">
        <v>120000</v>
      </c>
      <c r="O101" s="228" t="s">
        <v>3</v>
      </c>
      <c r="P101" s="170">
        <v>120000</v>
      </c>
      <c r="Q101" s="229" t="s">
        <v>14</v>
      </c>
      <c r="R101" s="230">
        <f>SUM(N101-P101)</f>
        <v>0</v>
      </c>
    </row>
    <row r="102" spans="1:18" ht="16.5" customHeight="1">
      <c r="A102" s="193"/>
      <c r="B102" s="193"/>
      <c r="C102" s="501" t="s">
        <v>313</v>
      </c>
      <c r="D102" s="502"/>
      <c r="E102" s="182">
        <f>(P106+P107)/1000</f>
        <v>2000</v>
      </c>
      <c r="F102" s="286">
        <f>R102/1000</f>
        <v>6000</v>
      </c>
      <c r="G102" s="207">
        <v>0</v>
      </c>
      <c r="H102" s="207">
        <v>0</v>
      </c>
      <c r="I102" s="207">
        <v>6000</v>
      </c>
      <c r="J102" s="232">
        <f>SUM(F102-E102)</f>
        <v>4000</v>
      </c>
      <c r="K102" s="249">
        <v>0</v>
      </c>
      <c r="L102" s="233"/>
      <c r="M102" s="226"/>
      <c r="N102" s="170"/>
      <c r="O102" s="228"/>
      <c r="P102" s="170"/>
      <c r="Q102" s="229"/>
      <c r="R102" s="398">
        <f>SUM(N104,N106,N107)</f>
        <v>6000000</v>
      </c>
    </row>
    <row r="103" spans="1:18" ht="16.5" customHeight="1">
      <c r="A103" s="193"/>
      <c r="B103" s="193"/>
      <c r="C103" s="505"/>
      <c r="D103" s="506"/>
      <c r="E103" s="194"/>
      <c r="F103" s="194"/>
      <c r="G103" s="194"/>
      <c r="H103" s="194"/>
      <c r="I103" s="194"/>
      <c r="J103" s="194"/>
      <c r="K103" s="194"/>
      <c r="L103" s="246" t="s">
        <v>321</v>
      </c>
      <c r="M103" s="196" t="s">
        <v>326</v>
      </c>
      <c r="N103" s="168"/>
      <c r="O103" s="204"/>
      <c r="P103" s="168"/>
      <c r="Q103" s="205"/>
      <c r="R103" s="397">
        <f>SUM(N104)</f>
        <v>4000000</v>
      </c>
    </row>
    <row r="104" spans="1:18" ht="16.5" customHeight="1">
      <c r="A104" s="193"/>
      <c r="B104" s="193"/>
      <c r="C104" s="203"/>
      <c r="D104" s="211"/>
      <c r="E104" s="172"/>
      <c r="F104" s="172"/>
      <c r="G104" s="172"/>
      <c r="H104" s="172"/>
      <c r="I104" s="172"/>
      <c r="J104" s="172"/>
      <c r="K104" s="172"/>
      <c r="L104" s="247" t="s">
        <v>3</v>
      </c>
      <c r="M104" s="200" t="s">
        <v>357</v>
      </c>
      <c r="N104" s="169">
        <v>4000000</v>
      </c>
      <c r="O104" s="201" t="s">
        <v>3</v>
      </c>
      <c r="P104" s="169">
        <v>0</v>
      </c>
      <c r="Q104" s="202" t="s">
        <v>14</v>
      </c>
      <c r="R104" s="213">
        <f>SUM(N104-P104)</f>
        <v>4000000</v>
      </c>
    </row>
    <row r="105" spans="1:18" ht="16.5" customHeight="1">
      <c r="A105" s="193"/>
      <c r="B105" s="193"/>
      <c r="C105" s="203"/>
      <c r="D105" s="211"/>
      <c r="E105" s="172"/>
      <c r="F105" s="172"/>
      <c r="G105" s="172"/>
      <c r="H105" s="172"/>
      <c r="I105" s="172"/>
      <c r="J105" s="172"/>
      <c r="K105" s="172"/>
      <c r="L105" s="247" t="s">
        <v>5</v>
      </c>
      <c r="M105" s="200" t="s">
        <v>327</v>
      </c>
      <c r="N105" s="169"/>
      <c r="O105" s="201"/>
      <c r="P105" s="169"/>
      <c r="Q105" s="202"/>
      <c r="R105" s="399">
        <f>SUM(N106+N107)</f>
        <v>2000000</v>
      </c>
    </row>
    <row r="106" spans="1:18" ht="16.5" customHeight="1">
      <c r="A106" s="193"/>
      <c r="B106" s="193"/>
      <c r="C106" s="203"/>
      <c r="D106" s="211"/>
      <c r="E106" s="172"/>
      <c r="F106" s="172"/>
      <c r="G106" s="172"/>
      <c r="H106" s="172"/>
      <c r="I106" s="172"/>
      <c r="J106" s="172"/>
      <c r="K106" s="172"/>
      <c r="L106" s="247" t="s">
        <v>3</v>
      </c>
      <c r="M106" s="200" t="s">
        <v>328</v>
      </c>
      <c r="N106" s="169">
        <v>600000</v>
      </c>
      <c r="O106" s="201" t="s">
        <v>3</v>
      </c>
      <c r="P106" s="169">
        <v>600000</v>
      </c>
      <c r="Q106" s="202" t="s">
        <v>14</v>
      </c>
      <c r="R106" s="213">
        <f>SUM(N106-P106)</f>
        <v>0</v>
      </c>
    </row>
    <row r="107" spans="1:18" ht="16.5" customHeight="1">
      <c r="A107" s="193"/>
      <c r="B107" s="254"/>
      <c r="C107" s="270"/>
      <c r="D107" s="271"/>
      <c r="E107" s="207"/>
      <c r="F107" s="207"/>
      <c r="G107" s="207"/>
      <c r="H107" s="207"/>
      <c r="I107" s="207"/>
      <c r="J107" s="207"/>
      <c r="K107" s="207"/>
      <c r="L107" s="233" t="s">
        <v>3</v>
      </c>
      <c r="M107" s="226" t="s">
        <v>329</v>
      </c>
      <c r="N107" s="170">
        <v>1400000</v>
      </c>
      <c r="O107" s="228" t="s">
        <v>3</v>
      </c>
      <c r="P107" s="170">
        <v>1400000</v>
      </c>
      <c r="Q107" s="229" t="s">
        <v>14</v>
      </c>
      <c r="R107" s="230">
        <f>SUM(N107-P107)</f>
        <v>0</v>
      </c>
    </row>
    <row r="108" spans="1:18" ht="13.5">
      <c r="A108" s="231" t="s">
        <v>103</v>
      </c>
      <c r="B108" s="503" t="s">
        <v>11</v>
      </c>
      <c r="C108" s="522"/>
      <c r="D108" s="512"/>
      <c r="E108" s="182">
        <f aca="true" t="shared" si="6" ref="E108:J108">E109</f>
        <v>541</v>
      </c>
      <c r="F108" s="282">
        <f t="shared" si="6"/>
        <v>948.4</v>
      </c>
      <c r="G108" s="182">
        <f t="shared" si="6"/>
        <v>907</v>
      </c>
      <c r="H108" s="182">
        <f>H109</f>
        <v>41</v>
      </c>
      <c r="I108" s="182">
        <f t="shared" si="6"/>
        <v>0</v>
      </c>
      <c r="J108" s="183">
        <f t="shared" si="6"/>
        <v>0</v>
      </c>
      <c r="K108" s="184">
        <f>(F108/E108*100)-100</f>
        <v>75.30499075785582</v>
      </c>
      <c r="L108" s="191"/>
      <c r="M108" s="192"/>
      <c r="N108" s="39"/>
      <c r="O108" s="250"/>
      <c r="P108" s="39"/>
      <c r="Q108" s="251"/>
      <c r="R108" s="252">
        <f>SUM(R109)</f>
        <v>948400</v>
      </c>
    </row>
    <row r="109" spans="1:18" ht="13.5">
      <c r="A109" s="193"/>
      <c r="B109" s="231" t="s">
        <v>103</v>
      </c>
      <c r="C109" s="503" t="s">
        <v>1</v>
      </c>
      <c r="D109" s="504"/>
      <c r="E109" s="182">
        <f>SUM(E110:E111)</f>
        <v>541</v>
      </c>
      <c r="F109" s="282">
        <f>SUM(F110:F111)</f>
        <v>948.4</v>
      </c>
      <c r="G109" s="182">
        <f>SUM(G110:G111)</f>
        <v>907</v>
      </c>
      <c r="H109" s="182">
        <f>SUM(H110:H111)</f>
        <v>41</v>
      </c>
      <c r="I109" s="182">
        <f>SUM(I110:I111)</f>
        <v>0</v>
      </c>
      <c r="J109" s="183">
        <f>J115</f>
        <v>0</v>
      </c>
      <c r="K109" s="184">
        <f>(F109/E109*100)-100</f>
        <v>75.30499075785582</v>
      </c>
      <c r="L109" s="191"/>
      <c r="M109" s="192"/>
      <c r="N109" s="39"/>
      <c r="O109" s="250"/>
      <c r="P109" s="39"/>
      <c r="Q109" s="251"/>
      <c r="R109" s="252">
        <f>SUM(N110,N111)</f>
        <v>948400</v>
      </c>
    </row>
    <row r="110" spans="1:18" ht="13.5">
      <c r="A110" s="193"/>
      <c r="B110" s="240"/>
      <c r="C110" s="503" t="s">
        <v>234</v>
      </c>
      <c r="D110" s="504"/>
      <c r="E110" s="182">
        <f>P110/1000</f>
        <v>500</v>
      </c>
      <c r="F110" s="282">
        <f>N110/1000</f>
        <v>907.4</v>
      </c>
      <c r="G110" s="182">
        <v>907</v>
      </c>
      <c r="H110" s="182">
        <v>0</v>
      </c>
      <c r="I110" s="182">
        <v>0</v>
      </c>
      <c r="J110" s="183">
        <f>SUM(F110-E110)</f>
        <v>407.4</v>
      </c>
      <c r="K110" s="184">
        <f>(F110/E110*100)-100</f>
        <v>81.47999999999999</v>
      </c>
      <c r="L110" s="191" t="s">
        <v>5</v>
      </c>
      <c r="M110" s="192" t="s">
        <v>217</v>
      </c>
      <c r="N110" s="39">
        <v>907400</v>
      </c>
      <c r="O110" s="250" t="s">
        <v>8</v>
      </c>
      <c r="P110" s="39">
        <v>500000</v>
      </c>
      <c r="Q110" s="251" t="s">
        <v>14</v>
      </c>
      <c r="R110" s="252">
        <f>SUM(N110-P110)</f>
        <v>407400</v>
      </c>
    </row>
    <row r="111" spans="1:18" ht="13.5">
      <c r="A111" s="254"/>
      <c r="B111" s="234"/>
      <c r="C111" s="503" t="s">
        <v>235</v>
      </c>
      <c r="D111" s="504"/>
      <c r="E111" s="182">
        <f>P111/1000</f>
        <v>41</v>
      </c>
      <c r="F111" s="282">
        <f>N111/1000</f>
        <v>41</v>
      </c>
      <c r="G111" s="182">
        <v>0</v>
      </c>
      <c r="H111" s="182">
        <v>41</v>
      </c>
      <c r="I111" s="182">
        <v>0</v>
      </c>
      <c r="J111" s="232">
        <f>SUM(F111-E111)</f>
        <v>0</v>
      </c>
      <c r="K111" s="256">
        <f>(F111/E111*100)-100</f>
        <v>0</v>
      </c>
      <c r="L111" s="191" t="s">
        <v>5</v>
      </c>
      <c r="M111" s="192" t="s">
        <v>235</v>
      </c>
      <c r="N111" s="39">
        <v>41000</v>
      </c>
      <c r="O111" s="250" t="s">
        <v>8</v>
      </c>
      <c r="P111" s="39">
        <v>41000</v>
      </c>
      <c r="Q111" s="251" t="s">
        <v>14</v>
      </c>
      <c r="R111" s="252">
        <f>SUM(N111-P111)</f>
        <v>0</v>
      </c>
    </row>
    <row r="112" spans="1:18" ht="13.5">
      <c r="A112" s="259"/>
      <c r="B112" s="259"/>
      <c r="C112" s="259"/>
      <c r="D112" s="259"/>
      <c r="E112" s="259"/>
      <c r="G112" s="259"/>
      <c r="H112" s="259"/>
      <c r="I112" s="259"/>
      <c r="J112" s="259"/>
      <c r="K112" s="259"/>
      <c r="L112" s="259"/>
      <c r="M112" s="259"/>
      <c r="N112" s="259"/>
      <c r="O112" s="259"/>
      <c r="P112" s="259"/>
      <c r="Q112" s="259"/>
      <c r="R112" s="260"/>
    </row>
    <row r="113" spans="1:18" ht="13.5">
      <c r="A113" s="259"/>
      <c r="B113" s="259"/>
      <c r="C113" s="259"/>
      <c r="D113" s="259"/>
      <c r="E113" s="259"/>
      <c r="G113" s="259"/>
      <c r="H113" s="259"/>
      <c r="I113" s="259"/>
      <c r="J113" s="259"/>
      <c r="K113" s="259"/>
      <c r="L113" s="259"/>
      <c r="M113" s="259"/>
      <c r="N113" s="259"/>
      <c r="O113" s="259"/>
      <c r="P113" s="259"/>
      <c r="Q113" s="259"/>
      <c r="R113" s="260"/>
    </row>
    <row r="114" spans="1:18" ht="13.5">
      <c r="A114" s="259"/>
      <c r="B114" s="259"/>
      <c r="C114" s="259"/>
      <c r="D114" s="259"/>
      <c r="E114" s="259"/>
      <c r="G114" s="259"/>
      <c r="H114" s="259"/>
      <c r="I114" s="259"/>
      <c r="J114" s="259"/>
      <c r="K114" s="259"/>
      <c r="L114" s="259"/>
      <c r="M114" s="259"/>
      <c r="N114" s="259"/>
      <c r="O114" s="259"/>
      <c r="P114" s="259"/>
      <c r="Q114" s="259"/>
      <c r="R114" s="260"/>
    </row>
    <row r="115" spans="1:18" ht="13.5">
      <c r="A115" s="259"/>
      <c r="B115" s="259"/>
      <c r="C115" s="259"/>
      <c r="D115" s="259"/>
      <c r="E115" s="259"/>
      <c r="G115" s="259"/>
      <c r="H115" s="259"/>
      <c r="I115" s="259"/>
      <c r="J115" s="259"/>
      <c r="K115" s="259"/>
      <c r="L115" s="259"/>
      <c r="M115" s="259"/>
      <c r="N115" s="259"/>
      <c r="O115" s="259"/>
      <c r="P115" s="259"/>
      <c r="Q115" s="259"/>
      <c r="R115" s="260"/>
    </row>
    <row r="116" spans="1:18" ht="13.5">
      <c r="A116" s="259"/>
      <c r="B116" s="259"/>
      <c r="C116" s="259"/>
      <c r="D116" s="259"/>
      <c r="E116" s="259"/>
      <c r="G116" s="259"/>
      <c r="H116" s="259"/>
      <c r="I116" s="259"/>
      <c r="J116" s="259"/>
      <c r="K116" s="259"/>
      <c r="L116" s="259"/>
      <c r="M116" s="259"/>
      <c r="N116" s="259"/>
      <c r="O116" s="259"/>
      <c r="P116" s="261"/>
      <c r="Q116" s="259"/>
      <c r="R116" s="260"/>
    </row>
    <row r="117" spans="1:18" ht="13.5">
      <c r="A117" s="259"/>
      <c r="B117" s="259"/>
      <c r="C117" s="259"/>
      <c r="D117" s="259"/>
      <c r="E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259"/>
      <c r="Q117" s="259"/>
      <c r="R117" s="260"/>
    </row>
    <row r="118" spans="1:18" ht="13.5">
      <c r="A118" s="259"/>
      <c r="B118" s="259"/>
      <c r="C118" s="259"/>
      <c r="D118" s="259"/>
      <c r="E118" s="259"/>
      <c r="G118" s="259"/>
      <c r="H118" s="259"/>
      <c r="I118" s="259"/>
      <c r="J118" s="259"/>
      <c r="K118" s="259"/>
      <c r="L118" s="259"/>
      <c r="M118" s="259"/>
      <c r="N118" s="259"/>
      <c r="O118" s="259"/>
      <c r="P118" s="259"/>
      <c r="Q118" s="259"/>
      <c r="R118" s="260"/>
    </row>
    <row r="119" spans="1:18" ht="13.5">
      <c r="A119" s="259"/>
      <c r="B119" s="259"/>
      <c r="C119" s="259"/>
      <c r="D119" s="259"/>
      <c r="E119" s="259"/>
      <c r="G119" s="259"/>
      <c r="H119" s="259"/>
      <c r="I119" s="259"/>
      <c r="J119" s="259"/>
      <c r="K119" s="259"/>
      <c r="L119" s="259"/>
      <c r="M119" s="259"/>
      <c r="N119" s="259"/>
      <c r="O119" s="259"/>
      <c r="P119" s="259"/>
      <c r="Q119" s="259"/>
      <c r="R119" s="260"/>
    </row>
    <row r="120" spans="1:18" ht="13.5">
      <c r="A120" s="259"/>
      <c r="B120" s="259"/>
      <c r="C120" s="259"/>
      <c r="D120" s="259"/>
      <c r="E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259"/>
      <c r="R120" s="260"/>
    </row>
    <row r="121" spans="1:18" ht="13.5">
      <c r="A121" s="259"/>
      <c r="B121" s="259"/>
      <c r="C121" s="259"/>
      <c r="D121" s="259"/>
      <c r="E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59"/>
      <c r="R121" s="260"/>
    </row>
    <row r="122" spans="1:18" ht="13.5">
      <c r="A122" s="259"/>
      <c r="B122" s="259"/>
      <c r="C122" s="259"/>
      <c r="D122" s="259"/>
      <c r="E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60"/>
    </row>
    <row r="123" spans="1:18" ht="13.5">
      <c r="A123" s="259"/>
      <c r="B123" s="259"/>
      <c r="C123" s="259"/>
      <c r="D123" s="259"/>
      <c r="E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59"/>
      <c r="R123" s="260"/>
    </row>
    <row r="124" spans="1:18" ht="13.5">
      <c r="A124" s="259"/>
      <c r="B124" s="259"/>
      <c r="C124" s="259"/>
      <c r="D124" s="259"/>
      <c r="E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59"/>
      <c r="R124" s="260"/>
    </row>
    <row r="125" spans="1:18" ht="13.5">
      <c r="A125" s="259"/>
      <c r="B125" s="259"/>
      <c r="C125" s="259"/>
      <c r="D125" s="259"/>
      <c r="E125" s="259"/>
      <c r="G125" s="259"/>
      <c r="H125" s="259"/>
      <c r="I125" s="259"/>
      <c r="J125" s="259"/>
      <c r="K125" s="259"/>
      <c r="L125" s="259"/>
      <c r="M125" s="259"/>
      <c r="N125" s="259"/>
      <c r="O125" s="259"/>
      <c r="P125" s="259"/>
      <c r="Q125" s="259"/>
      <c r="R125" s="260"/>
    </row>
    <row r="126" spans="1:18" ht="13.5">
      <c r="A126" s="259"/>
      <c r="B126" s="259"/>
      <c r="C126" s="259"/>
      <c r="D126" s="259"/>
      <c r="E126" s="259"/>
      <c r="G126" s="259"/>
      <c r="H126" s="259"/>
      <c r="I126" s="259"/>
      <c r="J126" s="259"/>
      <c r="K126" s="259"/>
      <c r="L126" s="259"/>
      <c r="M126" s="259"/>
      <c r="N126" s="259"/>
      <c r="O126" s="259"/>
      <c r="P126" s="259"/>
      <c r="Q126" s="259"/>
      <c r="R126" s="260"/>
    </row>
    <row r="127" spans="1:18" ht="13.5">
      <c r="A127" s="259"/>
      <c r="B127" s="259"/>
      <c r="C127" s="259"/>
      <c r="D127" s="259"/>
      <c r="E127" s="259"/>
      <c r="G127" s="259"/>
      <c r="H127" s="259"/>
      <c r="I127" s="259"/>
      <c r="J127" s="259"/>
      <c r="K127" s="259"/>
      <c r="L127" s="259"/>
      <c r="M127" s="259"/>
      <c r="N127" s="259"/>
      <c r="O127" s="259"/>
      <c r="P127" s="259"/>
      <c r="Q127" s="259"/>
      <c r="R127" s="260"/>
    </row>
    <row r="128" spans="1:18" ht="13.5">
      <c r="A128" s="259"/>
      <c r="B128" s="259"/>
      <c r="C128" s="259"/>
      <c r="D128" s="259"/>
      <c r="E128" s="259"/>
      <c r="G128" s="259"/>
      <c r="H128" s="259"/>
      <c r="I128" s="259"/>
      <c r="J128" s="259"/>
      <c r="K128" s="259"/>
      <c r="L128" s="259"/>
      <c r="M128" s="259"/>
      <c r="N128" s="259"/>
      <c r="O128" s="259"/>
      <c r="P128" s="259"/>
      <c r="Q128" s="259"/>
      <c r="R128" s="260"/>
    </row>
    <row r="129" spans="1:18" ht="13.5">
      <c r="A129" s="259"/>
      <c r="B129" s="259"/>
      <c r="C129" s="259"/>
      <c r="D129" s="259"/>
      <c r="E129" s="259"/>
      <c r="G129" s="259"/>
      <c r="H129" s="259"/>
      <c r="I129" s="259"/>
      <c r="J129" s="259"/>
      <c r="K129" s="259"/>
      <c r="L129" s="259"/>
      <c r="M129" s="259"/>
      <c r="N129" s="259"/>
      <c r="O129" s="259"/>
      <c r="P129" s="259"/>
      <c r="Q129" s="259"/>
      <c r="R129" s="260"/>
    </row>
    <row r="130" ht="13.5">
      <c r="R130" s="27"/>
    </row>
    <row r="131" ht="13.5">
      <c r="R131" s="27"/>
    </row>
    <row r="132" ht="13.5">
      <c r="R132" s="27"/>
    </row>
    <row r="133" ht="13.5">
      <c r="R133" s="27"/>
    </row>
    <row r="134" ht="13.5">
      <c r="R134" s="27"/>
    </row>
    <row r="135" ht="13.5">
      <c r="R135" s="27"/>
    </row>
    <row r="136" ht="13.5">
      <c r="R136" s="27"/>
    </row>
    <row r="137" ht="13.5">
      <c r="R137" s="27"/>
    </row>
    <row r="138" ht="13.5">
      <c r="R138" s="27"/>
    </row>
    <row r="139" ht="13.5">
      <c r="R139" s="27"/>
    </row>
    <row r="140" ht="13.5">
      <c r="R140" s="27"/>
    </row>
    <row r="141" ht="13.5">
      <c r="R141" s="27"/>
    </row>
    <row r="142" ht="13.5">
      <c r="R142" s="27"/>
    </row>
    <row r="143" ht="13.5">
      <c r="R143" s="27"/>
    </row>
    <row r="144" ht="13.5">
      <c r="R144" s="27"/>
    </row>
    <row r="145" ht="13.5">
      <c r="R145" s="27"/>
    </row>
    <row r="146" ht="13.5">
      <c r="R146" s="27"/>
    </row>
    <row r="147" ht="13.5">
      <c r="R147" s="27"/>
    </row>
    <row r="148" ht="13.5">
      <c r="R148" s="27"/>
    </row>
    <row r="149" ht="13.5">
      <c r="R149" s="27"/>
    </row>
    <row r="150" ht="13.5">
      <c r="R150" s="27"/>
    </row>
    <row r="151" ht="13.5">
      <c r="R151" s="27"/>
    </row>
    <row r="152" ht="13.5">
      <c r="R152" s="27"/>
    </row>
    <row r="153" ht="13.5">
      <c r="R153" s="27"/>
    </row>
    <row r="154" ht="13.5">
      <c r="R154" s="27"/>
    </row>
    <row r="155" ht="13.5">
      <c r="R155" s="27"/>
    </row>
    <row r="156" ht="13.5">
      <c r="R156" s="27"/>
    </row>
    <row r="157" ht="13.5">
      <c r="R157" s="27"/>
    </row>
    <row r="158" ht="13.5">
      <c r="R158" s="27"/>
    </row>
    <row r="159" ht="13.5">
      <c r="R159" s="27"/>
    </row>
    <row r="160" ht="13.5">
      <c r="R160" s="27"/>
    </row>
    <row r="161" ht="13.5">
      <c r="R161" s="27"/>
    </row>
    <row r="162" ht="13.5">
      <c r="R162" s="27"/>
    </row>
    <row r="163" ht="13.5">
      <c r="R163" s="27"/>
    </row>
    <row r="164" ht="13.5">
      <c r="R164" s="27"/>
    </row>
    <row r="165" ht="13.5">
      <c r="R165" s="27"/>
    </row>
    <row r="166" ht="13.5">
      <c r="R166" s="27"/>
    </row>
    <row r="167" ht="13.5">
      <c r="R167" s="27"/>
    </row>
    <row r="168" ht="13.5">
      <c r="R168" s="27"/>
    </row>
    <row r="169" ht="13.5">
      <c r="R169" s="27"/>
    </row>
    <row r="170" ht="13.5">
      <c r="R170" s="27"/>
    </row>
    <row r="171" ht="13.5">
      <c r="R171" s="27"/>
    </row>
    <row r="172" ht="13.5">
      <c r="R172" s="27"/>
    </row>
    <row r="173" ht="13.5">
      <c r="R173" s="27"/>
    </row>
    <row r="174" ht="13.5">
      <c r="R174" s="27"/>
    </row>
    <row r="175" ht="13.5">
      <c r="R175" s="27"/>
    </row>
    <row r="176" ht="13.5">
      <c r="R176" s="27"/>
    </row>
    <row r="177" ht="13.5">
      <c r="R177" s="27"/>
    </row>
    <row r="178" ht="13.5">
      <c r="R178" s="27"/>
    </row>
    <row r="179" ht="13.5">
      <c r="R179" s="27"/>
    </row>
    <row r="180" ht="13.5">
      <c r="R180" s="27"/>
    </row>
    <row r="181" ht="13.5">
      <c r="R181" s="27"/>
    </row>
    <row r="182" ht="13.5">
      <c r="R182" s="27"/>
    </row>
    <row r="183" ht="13.5">
      <c r="R183" s="27"/>
    </row>
    <row r="184" ht="13.5">
      <c r="R184" s="27"/>
    </row>
    <row r="185" ht="13.5">
      <c r="R185" s="27"/>
    </row>
    <row r="186" ht="13.5">
      <c r="R186" s="27"/>
    </row>
    <row r="187" ht="13.5">
      <c r="R187" s="27"/>
    </row>
    <row r="188" ht="13.5">
      <c r="R188" s="27"/>
    </row>
    <row r="189" ht="13.5">
      <c r="R189" s="27"/>
    </row>
    <row r="190" ht="13.5">
      <c r="R190" s="27"/>
    </row>
    <row r="191" ht="13.5">
      <c r="R191" s="27"/>
    </row>
    <row r="192" ht="13.5">
      <c r="R192" s="27"/>
    </row>
    <row r="193" ht="13.5">
      <c r="R193" s="27"/>
    </row>
    <row r="194" ht="13.5">
      <c r="R194" s="27"/>
    </row>
    <row r="195" ht="13.5">
      <c r="R195" s="27"/>
    </row>
    <row r="196" ht="13.5">
      <c r="R196" s="27"/>
    </row>
    <row r="197" ht="13.5">
      <c r="R197" s="27"/>
    </row>
    <row r="198" ht="13.5">
      <c r="R198" s="27"/>
    </row>
    <row r="199" ht="13.5">
      <c r="R199" s="27"/>
    </row>
    <row r="200" ht="13.5">
      <c r="R200" s="27"/>
    </row>
    <row r="201" ht="13.5">
      <c r="R201" s="27"/>
    </row>
    <row r="202" ht="13.5">
      <c r="R202" s="27"/>
    </row>
    <row r="203" ht="13.5">
      <c r="R203" s="27"/>
    </row>
    <row r="204" ht="13.5">
      <c r="R204" s="27"/>
    </row>
    <row r="205" ht="13.5">
      <c r="R205" s="27"/>
    </row>
    <row r="206" ht="13.5">
      <c r="R206" s="27"/>
    </row>
    <row r="207" ht="13.5">
      <c r="R207" s="27"/>
    </row>
    <row r="208" ht="13.5">
      <c r="R208" s="27"/>
    </row>
    <row r="209" ht="13.5">
      <c r="R209" s="27"/>
    </row>
    <row r="210" ht="13.5">
      <c r="R210" s="27"/>
    </row>
    <row r="211" ht="13.5">
      <c r="R211" s="27"/>
    </row>
    <row r="212" ht="13.5">
      <c r="R212" s="27"/>
    </row>
    <row r="213" ht="13.5">
      <c r="R213" s="27"/>
    </row>
    <row r="214" ht="13.5">
      <c r="R214" s="27"/>
    </row>
    <row r="215" ht="13.5">
      <c r="R215" s="27"/>
    </row>
    <row r="216" ht="13.5">
      <c r="R216" s="27"/>
    </row>
    <row r="217" ht="13.5">
      <c r="R217" s="27"/>
    </row>
    <row r="218" ht="13.5">
      <c r="R218" s="27"/>
    </row>
    <row r="219" ht="13.5">
      <c r="R219" s="27"/>
    </row>
    <row r="220" ht="13.5">
      <c r="R220" s="27"/>
    </row>
    <row r="221" ht="13.5">
      <c r="R221" s="27"/>
    </row>
    <row r="222" ht="13.5">
      <c r="R222" s="27"/>
    </row>
    <row r="223" ht="13.5">
      <c r="R223" s="27"/>
    </row>
    <row r="224" ht="13.5">
      <c r="R224" s="27"/>
    </row>
    <row r="225" ht="13.5">
      <c r="R225" s="27"/>
    </row>
    <row r="226" ht="13.5">
      <c r="R226" s="27"/>
    </row>
    <row r="227" ht="13.5">
      <c r="R227" s="27"/>
    </row>
    <row r="228" ht="13.5">
      <c r="R228" s="27"/>
    </row>
    <row r="229" ht="13.5">
      <c r="R229" s="27"/>
    </row>
    <row r="230" ht="13.5">
      <c r="R230" s="27"/>
    </row>
    <row r="231" ht="13.5">
      <c r="R231" s="27"/>
    </row>
    <row r="232" ht="13.5">
      <c r="R232" s="27"/>
    </row>
    <row r="233" ht="13.5">
      <c r="R233" s="27"/>
    </row>
    <row r="234" ht="13.5">
      <c r="R234" s="27"/>
    </row>
    <row r="235" ht="13.5">
      <c r="R235" s="27"/>
    </row>
    <row r="236" ht="13.5">
      <c r="R236" s="27"/>
    </row>
    <row r="237" ht="13.5">
      <c r="R237" s="27"/>
    </row>
    <row r="238" ht="13.5">
      <c r="R238" s="27"/>
    </row>
    <row r="239" ht="13.5">
      <c r="R239" s="27"/>
    </row>
  </sheetData>
  <sheetProtection/>
  <mergeCells count="78">
    <mergeCell ref="C35:D35"/>
    <mergeCell ref="C42:D42"/>
    <mergeCell ref="E3:E4"/>
    <mergeCell ref="C29:D29"/>
    <mergeCell ref="C23:D23"/>
    <mergeCell ref="C10:D10"/>
    <mergeCell ref="C32:D32"/>
    <mergeCell ref="C28:D28"/>
    <mergeCell ref="C20:D20"/>
    <mergeCell ref="C8:D8"/>
    <mergeCell ref="L3:R3"/>
    <mergeCell ref="L4:R4"/>
    <mergeCell ref="A5:D5"/>
    <mergeCell ref="B6:D6"/>
    <mergeCell ref="C7:D7"/>
    <mergeCell ref="A3:A4"/>
    <mergeCell ref="B3:B4"/>
    <mergeCell ref="C3:D4"/>
    <mergeCell ref="J3:K3"/>
    <mergeCell ref="F3:I3"/>
    <mergeCell ref="C13:D13"/>
    <mergeCell ref="C30:D30"/>
    <mergeCell ref="C31:D31"/>
    <mergeCell ref="C17:D17"/>
    <mergeCell ref="C24:D24"/>
    <mergeCell ref="C25:D25"/>
    <mergeCell ref="C26:D26"/>
    <mergeCell ref="C16:D16"/>
    <mergeCell ref="C36:D36"/>
    <mergeCell ref="C57:D57"/>
    <mergeCell ref="C48:D48"/>
    <mergeCell ref="C62:D62"/>
    <mergeCell ref="C45:D45"/>
    <mergeCell ref="B69:D69"/>
    <mergeCell ref="C54:D54"/>
    <mergeCell ref="C55:D55"/>
    <mergeCell ref="C41:D41"/>
    <mergeCell ref="C49:D49"/>
    <mergeCell ref="C67:D67"/>
    <mergeCell ref="C71:D71"/>
    <mergeCell ref="C43:D43"/>
    <mergeCell ref="C47:D47"/>
    <mergeCell ref="C9:D9"/>
    <mergeCell ref="C11:D11"/>
    <mergeCell ref="C12:D12"/>
    <mergeCell ref="C19:D19"/>
    <mergeCell ref="C46:D46"/>
    <mergeCell ref="C53:D53"/>
    <mergeCell ref="C44:D44"/>
    <mergeCell ref="C37:D37"/>
    <mergeCell ref="C38:D38"/>
    <mergeCell ref="C34:D34"/>
    <mergeCell ref="C111:D111"/>
    <mergeCell ref="C95:D95"/>
    <mergeCell ref="C97:D97"/>
    <mergeCell ref="C101:D101"/>
    <mergeCell ref="C75:D75"/>
    <mergeCell ref="B108:D108"/>
    <mergeCell ref="C110:D110"/>
    <mergeCell ref="C109:D109"/>
    <mergeCell ref="C102:D102"/>
    <mergeCell ref="C79:D79"/>
    <mergeCell ref="C33:D33"/>
    <mergeCell ref="C70:D70"/>
    <mergeCell ref="C63:D63"/>
    <mergeCell ref="C64:D64"/>
    <mergeCell ref="C60:D60"/>
    <mergeCell ref="B73:D73"/>
    <mergeCell ref="C59:D59"/>
    <mergeCell ref="C58:D58"/>
    <mergeCell ref="C52:D52"/>
    <mergeCell ref="C40:D40"/>
    <mergeCell ref="C72:D72"/>
    <mergeCell ref="C103:D103"/>
    <mergeCell ref="C74:D74"/>
    <mergeCell ref="C66:D66"/>
    <mergeCell ref="C56:D56"/>
    <mergeCell ref="C61:D61"/>
  </mergeCells>
  <printOptions horizontalCentered="1"/>
  <pageMargins left="0.11811023622047245" right="0.11811023622047245" top="0.5905511811023623" bottom="0.3937007874015748" header="0.3937007874015748" footer="0.196850393700787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권명수</dc:creator>
  <cp:keywords/>
  <dc:description/>
  <cp:lastModifiedBy>PowerUser</cp:lastModifiedBy>
  <cp:lastPrinted>2021-03-16T00:02:59Z</cp:lastPrinted>
  <dcterms:created xsi:type="dcterms:W3CDTF">2004-09-05T11:51:59Z</dcterms:created>
  <dcterms:modified xsi:type="dcterms:W3CDTF">2021-10-19T00:38:05Z</dcterms:modified>
  <cp:category/>
  <cp:version/>
  <cp:contentType/>
  <cp:contentStatus/>
</cp:coreProperties>
</file>