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4" i="1" l="1"/>
  <c r="H33" i="1"/>
  <c r="H22" i="1"/>
  <c r="H19" i="1"/>
  <c r="H15" i="1"/>
  <c r="H12" i="1"/>
  <c r="H10" i="1"/>
  <c r="H6" i="1"/>
  <c r="H46" i="1"/>
  <c r="H41" i="1"/>
  <c r="H42" i="1"/>
  <c r="H30" i="1"/>
  <c r="H11" i="1"/>
  <c r="H14" i="1"/>
  <c r="H17" i="1"/>
  <c r="H20" i="1"/>
  <c r="H51" i="1"/>
  <c r="H26" i="1"/>
  <c r="H24" i="1"/>
  <c r="H16" i="1"/>
  <c r="H13" i="1"/>
  <c r="H32" i="1"/>
  <c r="H39" i="1"/>
  <c r="H38" i="1"/>
  <c r="H37" i="1"/>
  <c r="H36" i="1"/>
  <c r="H35" i="1"/>
  <c r="H34" i="1"/>
  <c r="H31" i="1"/>
  <c r="H29" i="1"/>
  <c r="H4" i="1" l="1"/>
  <c r="Y42" i="1" l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41" i="1"/>
  <c r="H57" i="1"/>
  <c r="H56" i="1"/>
  <c r="H55" i="1"/>
  <c r="H50" i="1"/>
  <c r="H49" i="1"/>
  <c r="H47" i="1"/>
  <c r="H48" i="1"/>
  <c r="H45" i="1"/>
  <c r="H52" i="1"/>
  <c r="H53" i="1"/>
  <c r="H54" i="1"/>
  <c r="H43" i="1"/>
  <c r="H27" i="1"/>
  <c r="H28" i="1"/>
  <c r="Y33" i="1"/>
  <c r="Y36" i="1"/>
  <c r="Y37" i="1"/>
  <c r="Y38" i="1"/>
  <c r="Y39" i="1"/>
  <c r="Y35" i="1"/>
  <c r="Y34" i="1"/>
  <c r="Y29" i="1"/>
  <c r="Y26" i="1"/>
  <c r="Y27" i="1"/>
  <c r="Y28" i="1"/>
  <c r="Y30" i="1"/>
  <c r="Y31" i="1"/>
  <c r="Y32" i="1"/>
  <c r="Y24" i="1"/>
  <c r="H23" i="1"/>
  <c r="H21" i="1"/>
  <c r="Y16" i="1"/>
  <c r="H18" i="1"/>
  <c r="Y18" i="1" s="1"/>
  <c r="H9" i="1"/>
  <c r="H8" i="1"/>
  <c r="H5" i="1"/>
  <c r="H7" i="1"/>
  <c r="H3" i="1"/>
  <c r="Y4" i="1"/>
  <c r="Y3" i="1"/>
  <c r="Y5" i="1"/>
  <c r="Y6" i="1"/>
  <c r="Y7" i="1"/>
  <c r="Y8" i="1"/>
  <c r="Y9" i="1"/>
  <c r="Y10" i="1"/>
  <c r="Y11" i="1"/>
  <c r="Y12" i="1"/>
  <c r="Y13" i="1"/>
  <c r="Y14" i="1"/>
  <c r="Y15" i="1"/>
  <c r="Y17" i="1"/>
  <c r="Y19" i="1"/>
  <c r="Y20" i="1"/>
  <c r="Y21" i="1"/>
  <c r="Y22" i="1"/>
  <c r="Y23" i="1"/>
  <c r="W36" i="1"/>
  <c r="U36" i="1"/>
  <c r="S36" i="1"/>
  <c r="Q36" i="1"/>
  <c r="O36" i="1"/>
  <c r="M36" i="1"/>
  <c r="K36" i="1"/>
  <c r="K37" i="1"/>
  <c r="M37" i="1"/>
  <c r="O37" i="1"/>
  <c r="Q37" i="1"/>
  <c r="S37" i="1"/>
  <c r="U37" i="1"/>
  <c r="W37" i="1"/>
  <c r="W38" i="1"/>
  <c r="U38" i="1"/>
  <c r="S38" i="1"/>
  <c r="Q38" i="1"/>
  <c r="O38" i="1"/>
  <c r="M38" i="1"/>
  <c r="K38" i="1"/>
  <c r="W31" i="1" l="1"/>
  <c r="U31" i="1"/>
  <c r="S31" i="1"/>
  <c r="Q31" i="1"/>
  <c r="O31" i="1"/>
  <c r="M31" i="1"/>
  <c r="K31" i="1"/>
  <c r="W39" i="1"/>
  <c r="U39" i="1"/>
  <c r="S39" i="1"/>
  <c r="Q39" i="1"/>
  <c r="O39" i="1"/>
  <c r="M39" i="1"/>
  <c r="K39" i="1"/>
  <c r="W29" i="1"/>
  <c r="U29" i="1"/>
  <c r="S29" i="1"/>
  <c r="Q29" i="1"/>
  <c r="O29" i="1"/>
  <c r="M29" i="1"/>
  <c r="K29" i="1"/>
  <c r="W56" i="1" l="1"/>
  <c r="U56" i="1"/>
  <c r="S56" i="1"/>
  <c r="Q56" i="1"/>
  <c r="O56" i="1"/>
  <c r="M56" i="1"/>
  <c r="K56" i="1"/>
  <c r="W52" i="1"/>
  <c r="U52" i="1"/>
  <c r="S52" i="1"/>
  <c r="Q52" i="1"/>
  <c r="O52" i="1"/>
  <c r="M52" i="1"/>
  <c r="K52" i="1"/>
  <c r="W49" i="1"/>
  <c r="U49" i="1"/>
  <c r="S49" i="1"/>
  <c r="Q49" i="1"/>
  <c r="O49" i="1"/>
  <c r="M49" i="1"/>
  <c r="K49" i="1"/>
  <c r="W42" i="1"/>
  <c r="U42" i="1"/>
  <c r="S42" i="1"/>
  <c r="Q42" i="1"/>
  <c r="O42" i="1"/>
  <c r="M42" i="1"/>
  <c r="K42" i="1"/>
  <c r="W47" i="1"/>
  <c r="U47" i="1"/>
  <c r="S47" i="1"/>
  <c r="Q47" i="1"/>
  <c r="O47" i="1"/>
  <c r="M47" i="1"/>
  <c r="K47" i="1"/>
  <c r="W45" i="1"/>
  <c r="U45" i="1"/>
  <c r="S45" i="1"/>
  <c r="Q45" i="1"/>
  <c r="O45" i="1"/>
  <c r="M45" i="1"/>
  <c r="K45" i="1"/>
  <c r="W32" i="1"/>
  <c r="U32" i="1"/>
  <c r="S32" i="1"/>
  <c r="Q32" i="1"/>
  <c r="O32" i="1"/>
  <c r="M32" i="1"/>
  <c r="K32" i="1"/>
  <c r="W26" i="1"/>
  <c r="U26" i="1"/>
  <c r="S26" i="1"/>
  <c r="Q26" i="1"/>
  <c r="O26" i="1"/>
  <c r="M26" i="1"/>
  <c r="K26" i="1"/>
  <c r="W34" i="1"/>
  <c r="U34" i="1"/>
  <c r="S34" i="1"/>
  <c r="Q34" i="1"/>
  <c r="O34" i="1"/>
  <c r="M34" i="1"/>
  <c r="K34" i="1"/>
  <c r="W20" i="1"/>
  <c r="U20" i="1"/>
  <c r="S20" i="1"/>
  <c r="Q20" i="1"/>
  <c r="O20" i="1"/>
  <c r="M20" i="1"/>
  <c r="K20" i="1"/>
  <c r="W11" i="1"/>
  <c r="U11" i="1"/>
  <c r="S11" i="1"/>
  <c r="Q11" i="1"/>
  <c r="O11" i="1"/>
  <c r="M11" i="1"/>
  <c r="K11" i="1"/>
  <c r="W22" i="1"/>
  <c r="U22" i="1"/>
  <c r="S22" i="1"/>
  <c r="Q22" i="1"/>
  <c r="O22" i="1"/>
  <c r="M22" i="1"/>
  <c r="K22" i="1"/>
  <c r="W8" i="1"/>
  <c r="U8" i="1"/>
  <c r="S8" i="1"/>
  <c r="Q8" i="1"/>
  <c r="O8" i="1"/>
  <c r="M8" i="1"/>
  <c r="K8" i="1"/>
  <c r="W6" i="1"/>
  <c r="U6" i="1"/>
  <c r="S6" i="1"/>
  <c r="Q6" i="1"/>
  <c r="O6" i="1"/>
  <c r="M6" i="1"/>
  <c r="K6" i="1"/>
  <c r="W4" i="1"/>
  <c r="U4" i="1"/>
  <c r="S4" i="1"/>
  <c r="Q4" i="1"/>
  <c r="O4" i="1"/>
  <c r="M4" i="1"/>
  <c r="K4" i="1"/>
  <c r="W3" i="1" l="1"/>
  <c r="U3" i="1"/>
  <c r="S3" i="1"/>
  <c r="Q3" i="1"/>
  <c r="O3" i="1"/>
  <c r="M3" i="1"/>
  <c r="K3" i="1"/>
  <c r="Y69" i="1" l="1"/>
  <c r="W69" i="1"/>
  <c r="U69" i="1"/>
  <c r="S69" i="1"/>
  <c r="Q69" i="1"/>
  <c r="O69" i="1"/>
  <c r="M69" i="1"/>
  <c r="K69" i="1"/>
  <c r="Y60" i="1" l="1"/>
  <c r="Y61" i="1"/>
  <c r="Y62" i="1"/>
  <c r="Y63" i="1"/>
  <c r="Y64" i="1"/>
  <c r="Y65" i="1"/>
  <c r="Y66" i="1"/>
  <c r="Y68" i="1"/>
  <c r="Y67" i="1"/>
  <c r="Y70" i="1"/>
  <c r="Y59" i="1"/>
  <c r="W60" i="1"/>
  <c r="W61" i="1"/>
  <c r="W62" i="1"/>
  <c r="W63" i="1"/>
  <c r="W64" i="1"/>
  <c r="W65" i="1"/>
  <c r="W66" i="1"/>
  <c r="W68" i="1"/>
  <c r="W67" i="1"/>
  <c r="W70" i="1"/>
  <c r="W59" i="1"/>
  <c r="W43" i="1"/>
  <c r="W44" i="1"/>
  <c r="W46" i="1"/>
  <c r="W48" i="1"/>
  <c r="W50" i="1"/>
  <c r="W51" i="1"/>
  <c r="W53" i="1"/>
  <c r="W54" i="1"/>
  <c r="W55" i="1"/>
  <c r="W57" i="1"/>
  <c r="W41" i="1"/>
  <c r="W10" i="1"/>
  <c r="W7" i="1"/>
  <c r="W9" i="1"/>
  <c r="W12" i="1"/>
  <c r="W13" i="1"/>
  <c r="W14" i="1"/>
  <c r="W15" i="1"/>
  <c r="W16" i="1"/>
  <c r="W17" i="1"/>
  <c r="W18" i="1"/>
  <c r="W19" i="1"/>
  <c r="W23" i="1"/>
  <c r="W21" i="1"/>
  <c r="W24" i="1"/>
  <c r="W27" i="1"/>
  <c r="W28" i="1"/>
  <c r="W30" i="1"/>
  <c r="W33" i="1"/>
  <c r="W35" i="1"/>
  <c r="W5" i="1"/>
  <c r="X36" i="1" l="1"/>
  <c r="X37" i="1"/>
  <c r="X38" i="1"/>
  <c r="Z38" i="1"/>
  <c r="Z37" i="1"/>
  <c r="Z36" i="1"/>
  <c r="X29" i="1"/>
  <c r="X39" i="1"/>
  <c r="X31" i="1"/>
  <c r="Z29" i="1"/>
  <c r="Z31" i="1"/>
  <c r="Z39" i="1"/>
  <c r="Z56" i="1"/>
  <c r="X56" i="1"/>
  <c r="Z52" i="1"/>
  <c r="X52" i="1"/>
  <c r="Z42" i="1"/>
  <c r="X42" i="1"/>
  <c r="Z49" i="1"/>
  <c r="X49" i="1"/>
  <c r="Z4" i="1"/>
  <c r="Z32" i="1"/>
  <c r="Z26" i="1"/>
  <c r="X26" i="1"/>
  <c r="X32" i="1"/>
  <c r="Z45" i="1"/>
  <c r="Z47" i="1"/>
  <c r="X47" i="1"/>
  <c r="X45" i="1"/>
  <c r="Z34" i="1"/>
  <c r="Z20" i="1"/>
  <c r="X34" i="1"/>
  <c r="X20" i="1"/>
  <c r="X22" i="1"/>
  <c r="X11" i="1"/>
  <c r="X8" i="1"/>
  <c r="Z6" i="1"/>
  <c r="Z11" i="1"/>
  <c r="Z22" i="1"/>
  <c r="Z8" i="1"/>
  <c r="X6" i="1"/>
  <c r="X4" i="1"/>
  <c r="X46" i="1"/>
  <c r="Z53" i="1"/>
  <c r="Z44" i="1"/>
  <c r="X51" i="1"/>
  <c r="Z57" i="1"/>
  <c r="Z48" i="1"/>
  <c r="X57" i="1"/>
  <c r="X43" i="1"/>
  <c r="Z55" i="1"/>
  <c r="Z54" i="1"/>
  <c r="Z51" i="1"/>
  <c r="Z46" i="1"/>
  <c r="X54" i="1"/>
  <c r="X53" i="1"/>
  <c r="X50" i="1"/>
  <c r="Z50" i="1"/>
  <c r="X48" i="1"/>
  <c r="X9" i="1"/>
  <c r="X7" i="1"/>
  <c r="X35" i="1"/>
  <c r="X10" i="1"/>
  <c r="X18" i="1"/>
  <c r="X15" i="1"/>
  <c r="X12" i="1"/>
  <c r="X30" i="1"/>
  <c r="X27" i="1"/>
  <c r="X21" i="1"/>
  <c r="X17" i="1"/>
  <c r="X23" i="1"/>
  <c r="X5" i="1"/>
  <c r="X28" i="1"/>
  <c r="X19" i="1"/>
  <c r="X16" i="1"/>
  <c r="X3" i="1"/>
  <c r="X14" i="1"/>
  <c r="X33" i="1"/>
  <c r="X24" i="1"/>
  <c r="X13" i="1"/>
  <c r="Z33" i="1"/>
  <c r="Z9" i="1"/>
  <c r="Z10" i="1"/>
  <c r="Z23" i="1"/>
  <c r="Z19" i="1"/>
  <c r="Z21" i="1"/>
  <c r="Z5" i="1"/>
  <c r="Z28" i="1"/>
  <c r="Z15" i="1"/>
  <c r="Z12" i="1"/>
  <c r="Z14" i="1"/>
  <c r="Z24" i="1"/>
  <c r="Z7" i="1"/>
  <c r="Z18" i="1"/>
  <c r="Z13" i="1"/>
  <c r="Z17" i="1"/>
  <c r="Z3" i="1"/>
  <c r="Z27" i="1"/>
  <c r="Z35" i="1"/>
  <c r="Z30" i="1"/>
  <c r="Z16" i="1"/>
  <c r="Z43" i="1"/>
  <c r="X44" i="1"/>
  <c r="X69" i="1"/>
  <c r="X41" i="1"/>
  <c r="Z41" i="1"/>
  <c r="X55" i="1"/>
  <c r="Z69" i="1"/>
  <c r="Z60" i="1"/>
  <c r="X62" i="1"/>
  <c r="X61" i="1"/>
  <c r="Z59" i="1"/>
  <c r="Z70" i="1"/>
  <c r="X60" i="1"/>
  <c r="X59" i="1"/>
  <c r="Z67" i="1"/>
  <c r="Z68" i="1"/>
  <c r="X70" i="1"/>
  <c r="X67" i="1"/>
  <c r="Z66" i="1"/>
  <c r="X68" i="1"/>
  <c r="Z65" i="1"/>
  <c r="X66" i="1"/>
  <c r="Z64" i="1"/>
  <c r="X65" i="1"/>
  <c r="Z63" i="1"/>
  <c r="X64" i="1"/>
  <c r="Z62" i="1"/>
  <c r="X63" i="1"/>
  <c r="Z61" i="1"/>
  <c r="K7" i="1" l="1"/>
  <c r="M7" i="1"/>
  <c r="O7" i="1"/>
  <c r="Q7" i="1"/>
  <c r="S7" i="1"/>
  <c r="U7" i="1"/>
  <c r="K9" i="1"/>
  <c r="M9" i="1"/>
  <c r="O9" i="1"/>
  <c r="Q9" i="1"/>
  <c r="S9" i="1"/>
  <c r="U9" i="1"/>
  <c r="U46" i="1"/>
  <c r="S46" i="1"/>
  <c r="Q46" i="1"/>
  <c r="O46" i="1"/>
  <c r="M46" i="1"/>
  <c r="K46" i="1"/>
  <c r="U60" i="1"/>
  <c r="S60" i="1"/>
  <c r="Q60" i="1"/>
  <c r="O60" i="1"/>
  <c r="M60" i="1"/>
  <c r="K60" i="1"/>
  <c r="U59" i="1"/>
  <c r="S59" i="1"/>
  <c r="Q59" i="1"/>
  <c r="O59" i="1"/>
  <c r="M59" i="1"/>
  <c r="K59" i="1"/>
  <c r="U62" i="1"/>
  <c r="U63" i="1"/>
  <c r="U64" i="1"/>
  <c r="U65" i="1"/>
  <c r="U66" i="1"/>
  <c r="U68" i="1"/>
  <c r="U67" i="1"/>
  <c r="U70" i="1"/>
  <c r="U61" i="1"/>
  <c r="Q61" i="1"/>
  <c r="Q62" i="1"/>
  <c r="Q63" i="1"/>
  <c r="Q64" i="1"/>
  <c r="Q65" i="1"/>
  <c r="Q66" i="1"/>
  <c r="Q68" i="1"/>
  <c r="Q67" i="1"/>
  <c r="Q70" i="1"/>
  <c r="M61" i="1"/>
  <c r="M62" i="1"/>
  <c r="M63" i="1"/>
  <c r="M64" i="1"/>
  <c r="M65" i="1"/>
  <c r="M66" i="1"/>
  <c r="M68" i="1"/>
  <c r="M67" i="1"/>
  <c r="M70" i="1"/>
  <c r="U43" i="1"/>
  <c r="U44" i="1"/>
  <c r="U48" i="1"/>
  <c r="U50" i="1"/>
  <c r="U51" i="1"/>
  <c r="U53" i="1"/>
  <c r="U54" i="1"/>
  <c r="U55" i="1"/>
  <c r="U57" i="1"/>
  <c r="U41" i="1"/>
  <c r="S41" i="1"/>
  <c r="Q41" i="1"/>
  <c r="Q43" i="1"/>
  <c r="Q44" i="1"/>
  <c r="Q48" i="1"/>
  <c r="Q50" i="1"/>
  <c r="Q51" i="1"/>
  <c r="Q53" i="1"/>
  <c r="Q54" i="1"/>
  <c r="Q55" i="1"/>
  <c r="Q57" i="1"/>
  <c r="M43" i="1"/>
  <c r="M44" i="1"/>
  <c r="M48" i="1"/>
  <c r="M50" i="1"/>
  <c r="M51" i="1"/>
  <c r="M53" i="1"/>
  <c r="M54" i="1"/>
  <c r="M55" i="1"/>
  <c r="M57" i="1"/>
  <c r="M41" i="1"/>
  <c r="U10" i="1"/>
  <c r="U12" i="1"/>
  <c r="U13" i="1"/>
  <c r="U14" i="1"/>
  <c r="U15" i="1"/>
  <c r="U16" i="1"/>
  <c r="U17" i="1"/>
  <c r="U18" i="1"/>
  <c r="U19" i="1"/>
  <c r="U23" i="1"/>
  <c r="U21" i="1"/>
  <c r="U24" i="1"/>
  <c r="U27" i="1"/>
  <c r="U28" i="1"/>
  <c r="U30" i="1"/>
  <c r="U33" i="1"/>
  <c r="U35" i="1"/>
  <c r="S10" i="1"/>
  <c r="S12" i="1"/>
  <c r="S13" i="1"/>
  <c r="S14" i="1"/>
  <c r="S15" i="1"/>
  <c r="S16" i="1"/>
  <c r="S17" i="1"/>
  <c r="S18" i="1"/>
  <c r="S19" i="1"/>
  <c r="S23" i="1"/>
  <c r="S21" i="1"/>
  <c r="S24" i="1"/>
  <c r="S27" i="1"/>
  <c r="S28" i="1"/>
  <c r="S30" i="1"/>
  <c r="S33" i="1"/>
  <c r="S35" i="1"/>
  <c r="Q10" i="1"/>
  <c r="Q12" i="1"/>
  <c r="Q13" i="1"/>
  <c r="Q14" i="1"/>
  <c r="Q15" i="1"/>
  <c r="Q16" i="1"/>
  <c r="Q17" i="1"/>
  <c r="Q18" i="1"/>
  <c r="Q19" i="1"/>
  <c r="Q23" i="1"/>
  <c r="Q21" i="1"/>
  <c r="Q24" i="1"/>
  <c r="Q27" i="1"/>
  <c r="Q28" i="1"/>
  <c r="Q30" i="1"/>
  <c r="Q33" i="1"/>
  <c r="Q35" i="1"/>
  <c r="O10" i="1"/>
  <c r="O12" i="1"/>
  <c r="O13" i="1"/>
  <c r="O14" i="1"/>
  <c r="O15" i="1"/>
  <c r="O16" i="1"/>
  <c r="O17" i="1"/>
  <c r="O18" i="1"/>
  <c r="O19" i="1"/>
  <c r="O23" i="1"/>
  <c r="O21" i="1"/>
  <c r="O24" i="1"/>
  <c r="O27" i="1"/>
  <c r="O28" i="1"/>
  <c r="O30" i="1"/>
  <c r="O33" i="1"/>
  <c r="O35" i="1"/>
  <c r="M10" i="1"/>
  <c r="M12" i="1"/>
  <c r="M13" i="1"/>
  <c r="M14" i="1"/>
  <c r="M15" i="1"/>
  <c r="M16" i="1"/>
  <c r="M17" i="1"/>
  <c r="M18" i="1"/>
  <c r="M19" i="1"/>
  <c r="M23" i="1"/>
  <c r="M21" i="1"/>
  <c r="M24" i="1"/>
  <c r="M27" i="1"/>
  <c r="M28" i="1"/>
  <c r="M30" i="1"/>
  <c r="M33" i="1"/>
  <c r="M35" i="1"/>
  <c r="K35" i="1"/>
  <c r="K30" i="1"/>
  <c r="K24" i="1"/>
  <c r="K19" i="1"/>
  <c r="K18" i="1"/>
  <c r="K12" i="1"/>
  <c r="S70" i="1"/>
  <c r="O70" i="1"/>
  <c r="K70" i="1"/>
  <c r="S62" i="1"/>
  <c r="O62" i="1"/>
  <c r="K62" i="1"/>
  <c r="S63" i="1"/>
  <c r="O63" i="1"/>
  <c r="K63" i="1"/>
  <c r="N52" i="1" l="1"/>
  <c r="V56" i="1"/>
  <c r="R56" i="1"/>
  <c r="N56" i="1"/>
  <c r="R52" i="1"/>
  <c r="V52" i="1"/>
  <c r="N49" i="1"/>
  <c r="V42" i="1"/>
  <c r="R42" i="1"/>
  <c r="R49" i="1"/>
  <c r="V49" i="1"/>
  <c r="N42" i="1"/>
  <c r="N47" i="1"/>
  <c r="N45" i="1"/>
  <c r="R45" i="1"/>
  <c r="R47" i="1"/>
  <c r="V47" i="1"/>
  <c r="V45" i="1"/>
  <c r="N69" i="1"/>
  <c r="V69" i="1"/>
  <c r="R69" i="1"/>
  <c r="N44" i="1"/>
  <c r="R65" i="1"/>
  <c r="V63" i="1"/>
  <c r="N67" i="1"/>
  <c r="N64" i="1"/>
  <c r="R61" i="1"/>
  <c r="V70" i="1"/>
  <c r="N53" i="1"/>
  <c r="N70" i="1"/>
  <c r="R66" i="1"/>
  <c r="V64" i="1"/>
  <c r="R60" i="1"/>
  <c r="N68" i="1"/>
  <c r="R64" i="1"/>
  <c r="V62" i="1"/>
  <c r="V60" i="1"/>
  <c r="R63" i="1"/>
  <c r="N46" i="1"/>
  <c r="N43" i="1"/>
  <c r="V61" i="1"/>
  <c r="N55" i="1"/>
  <c r="N62" i="1"/>
  <c r="N51" i="1"/>
  <c r="R50" i="1"/>
  <c r="V50" i="1"/>
  <c r="N61" i="1"/>
  <c r="V67" i="1"/>
  <c r="V46" i="1"/>
  <c r="R48" i="1"/>
  <c r="V48" i="1"/>
  <c r="R70" i="1"/>
  <c r="V68" i="1"/>
  <c r="R67" i="1"/>
  <c r="V66" i="1"/>
  <c r="N66" i="1"/>
  <c r="N50" i="1"/>
  <c r="R68" i="1"/>
  <c r="V65" i="1"/>
  <c r="R57" i="1"/>
  <c r="R55" i="1"/>
  <c r="V55" i="1"/>
  <c r="R54" i="1"/>
  <c r="N57" i="1"/>
  <c r="R53" i="1"/>
  <c r="V53" i="1"/>
  <c r="R51" i="1"/>
  <c r="V51" i="1"/>
  <c r="V44" i="1"/>
  <c r="R43" i="1"/>
  <c r="V43" i="1"/>
  <c r="N63" i="1"/>
  <c r="R62" i="1"/>
  <c r="N65" i="1"/>
  <c r="V57" i="1"/>
  <c r="N54" i="1"/>
  <c r="R46" i="1"/>
  <c r="R44" i="1"/>
  <c r="V54" i="1"/>
  <c r="N48" i="1"/>
  <c r="N60" i="1"/>
  <c r="V59" i="1"/>
  <c r="N59" i="1"/>
  <c r="R59" i="1"/>
  <c r="N41" i="1"/>
  <c r="V41" i="1"/>
  <c r="R41" i="1"/>
  <c r="K28" i="1" l="1"/>
  <c r="K33" i="1"/>
  <c r="K27" i="1"/>
  <c r="S57" i="1"/>
  <c r="O57" i="1"/>
  <c r="K57" i="1"/>
  <c r="S55" i="1"/>
  <c r="O55" i="1"/>
  <c r="K55" i="1"/>
  <c r="S54" i="1"/>
  <c r="O54" i="1"/>
  <c r="K54" i="1"/>
  <c r="S53" i="1"/>
  <c r="O53" i="1"/>
  <c r="K53" i="1"/>
  <c r="S51" i="1"/>
  <c r="O51" i="1"/>
  <c r="K51" i="1"/>
  <c r="S50" i="1"/>
  <c r="O50" i="1"/>
  <c r="K50" i="1"/>
  <c r="S48" i="1"/>
  <c r="O48" i="1"/>
  <c r="K48" i="1"/>
  <c r="S44" i="1"/>
  <c r="O44" i="1"/>
  <c r="K44" i="1"/>
  <c r="S43" i="1"/>
  <c r="O43" i="1"/>
  <c r="K43" i="1"/>
  <c r="O41" i="1"/>
  <c r="K41" i="1"/>
  <c r="P56" i="1" l="1"/>
  <c r="L56" i="1"/>
  <c r="T56" i="1"/>
  <c r="L49" i="1"/>
  <c r="L52" i="1"/>
  <c r="P52" i="1"/>
  <c r="T52" i="1"/>
  <c r="L42" i="1"/>
  <c r="P49" i="1"/>
  <c r="T49" i="1"/>
  <c r="T42" i="1"/>
  <c r="P42" i="1"/>
  <c r="P45" i="1"/>
  <c r="P47" i="1"/>
  <c r="T47" i="1"/>
  <c r="T45" i="1"/>
  <c r="L47" i="1"/>
  <c r="L45" i="1"/>
  <c r="L43" i="1"/>
  <c r="T50" i="1"/>
  <c r="T55" i="1"/>
  <c r="L57" i="1"/>
  <c r="P44" i="1"/>
  <c r="T51" i="1"/>
  <c r="T53" i="1"/>
  <c r="L54" i="1"/>
  <c r="P41" i="1"/>
  <c r="P46" i="1"/>
  <c r="P51" i="1"/>
  <c r="L44" i="1"/>
  <c r="P53" i="1"/>
  <c r="P48" i="1"/>
  <c r="P54" i="1"/>
  <c r="P57" i="1"/>
  <c r="L53" i="1"/>
  <c r="T44" i="1"/>
  <c r="T48" i="1"/>
  <c r="T54" i="1"/>
  <c r="L51" i="1"/>
  <c r="T57" i="1"/>
  <c r="L48" i="1"/>
  <c r="L50" i="1"/>
  <c r="L55" i="1"/>
  <c r="P43" i="1"/>
  <c r="T43" i="1"/>
  <c r="T46" i="1"/>
  <c r="L46" i="1"/>
  <c r="P50" i="1"/>
  <c r="P55" i="1"/>
  <c r="T41" i="1"/>
  <c r="L41" i="1"/>
  <c r="K17" i="1" l="1"/>
  <c r="K23" i="1"/>
  <c r="K21" i="1"/>
  <c r="K14" i="1"/>
  <c r="K13" i="1"/>
  <c r="K15" i="1"/>
  <c r="K10" i="1"/>
  <c r="K16" i="1"/>
  <c r="U5" i="1"/>
  <c r="S5" i="1"/>
  <c r="Q5" i="1"/>
  <c r="O5" i="1"/>
  <c r="M5" i="1"/>
  <c r="K5" i="1"/>
  <c r="N38" i="1" l="1"/>
  <c r="N37" i="1"/>
  <c r="N36" i="1"/>
  <c r="R38" i="1"/>
  <c r="R36" i="1"/>
  <c r="R37" i="1"/>
  <c r="L36" i="1"/>
  <c r="L37" i="1"/>
  <c r="L38" i="1"/>
  <c r="P38" i="1"/>
  <c r="P36" i="1"/>
  <c r="P37" i="1"/>
  <c r="T37" i="1"/>
  <c r="T38" i="1"/>
  <c r="T36" i="1"/>
  <c r="V37" i="1"/>
  <c r="V38" i="1"/>
  <c r="V36" i="1"/>
  <c r="R29" i="1"/>
  <c r="R39" i="1"/>
  <c r="R31" i="1"/>
  <c r="P29" i="1"/>
  <c r="P31" i="1"/>
  <c r="P39" i="1"/>
  <c r="T29" i="1"/>
  <c r="T39" i="1"/>
  <c r="T31" i="1"/>
  <c r="V29" i="1"/>
  <c r="V39" i="1"/>
  <c r="V31" i="1"/>
  <c r="N31" i="1"/>
  <c r="N29" i="1"/>
  <c r="N39" i="1"/>
  <c r="L39" i="1"/>
  <c r="L31" i="1"/>
  <c r="L29" i="1"/>
  <c r="P32" i="1"/>
  <c r="P18" i="1"/>
  <c r="P4" i="1"/>
  <c r="P33" i="1"/>
  <c r="P30" i="1"/>
  <c r="P35" i="1"/>
  <c r="P15" i="1"/>
  <c r="P6" i="1"/>
  <c r="P17" i="1"/>
  <c r="P7" i="1"/>
  <c r="P19" i="1"/>
  <c r="P10" i="1"/>
  <c r="P22" i="1"/>
  <c r="P34" i="1"/>
  <c r="P11" i="1"/>
  <c r="P8" i="1"/>
  <c r="P23" i="1"/>
  <c r="P27" i="1"/>
  <c r="P21" i="1"/>
  <c r="P12" i="1"/>
  <c r="P9" i="1"/>
  <c r="P20" i="1"/>
  <c r="P28" i="1"/>
  <c r="P24" i="1"/>
  <c r="P13" i="1"/>
  <c r="P5" i="1"/>
  <c r="P16" i="1"/>
  <c r="P14" i="1"/>
  <c r="P26" i="1"/>
  <c r="T16" i="1"/>
  <c r="T7" i="1"/>
  <c r="T26" i="1"/>
  <c r="T34" i="1"/>
  <c r="T30" i="1"/>
  <c r="T35" i="1"/>
  <c r="T14" i="1"/>
  <c r="T22" i="1"/>
  <c r="T8" i="1"/>
  <c r="T27" i="1"/>
  <c r="T23" i="1"/>
  <c r="T20" i="1"/>
  <c r="T15" i="1"/>
  <c r="T21" i="1"/>
  <c r="T28" i="1"/>
  <c r="T9" i="1"/>
  <c r="T11" i="1"/>
  <c r="T24" i="1"/>
  <c r="T4" i="1"/>
  <c r="T12" i="1"/>
  <c r="T10" i="1"/>
  <c r="T13" i="1"/>
  <c r="T18" i="1"/>
  <c r="T19" i="1"/>
  <c r="T5" i="1"/>
  <c r="T33" i="1"/>
  <c r="T17" i="1"/>
  <c r="T6" i="1"/>
  <c r="T32" i="1"/>
  <c r="L26" i="1"/>
  <c r="L12" i="1"/>
  <c r="L14" i="1"/>
  <c r="L13" i="1"/>
  <c r="L21" i="1"/>
  <c r="L15" i="1"/>
  <c r="L27" i="1"/>
  <c r="L30" i="1"/>
  <c r="L7" i="1"/>
  <c r="L9" i="1"/>
  <c r="L5" i="1"/>
  <c r="L22" i="1"/>
  <c r="L11" i="1"/>
  <c r="L10" i="1"/>
  <c r="L17" i="1"/>
  <c r="L35" i="1"/>
  <c r="L18" i="1"/>
  <c r="L6" i="1"/>
  <c r="L28" i="1"/>
  <c r="L33" i="1"/>
  <c r="L19" i="1"/>
  <c r="L16" i="1"/>
  <c r="L23" i="1"/>
  <c r="L34" i="1"/>
  <c r="L4" i="1"/>
  <c r="L20" i="1"/>
  <c r="L8" i="1"/>
  <c r="L32" i="1"/>
  <c r="L24" i="1"/>
  <c r="V4" i="1"/>
  <c r="V26" i="1"/>
  <c r="V32" i="1"/>
  <c r="V6" i="1"/>
  <c r="V34" i="1"/>
  <c r="V8" i="1"/>
  <c r="V11" i="1"/>
  <c r="V22" i="1"/>
  <c r="V20" i="1"/>
  <c r="R4" i="1"/>
  <c r="R32" i="1"/>
  <c r="R26" i="1"/>
  <c r="R8" i="1"/>
  <c r="R11" i="1"/>
  <c r="R20" i="1"/>
  <c r="R34" i="1"/>
  <c r="R6" i="1"/>
  <c r="R22" i="1"/>
  <c r="N4" i="1"/>
  <c r="N26" i="1"/>
  <c r="N32" i="1"/>
  <c r="N20" i="1"/>
  <c r="N11" i="1"/>
  <c r="N22" i="1"/>
  <c r="N34" i="1"/>
  <c r="N8" i="1"/>
  <c r="N6" i="1"/>
  <c r="R17" i="1"/>
  <c r="R9" i="1"/>
  <c r="R27" i="1"/>
  <c r="R19" i="1"/>
  <c r="R10" i="1"/>
  <c r="R23" i="1"/>
  <c r="R21" i="1"/>
  <c r="R33" i="1"/>
  <c r="R30" i="1"/>
  <c r="R24" i="1"/>
  <c r="R3" i="1"/>
  <c r="R7" i="1"/>
  <c r="R35" i="1"/>
  <c r="R14" i="1"/>
  <c r="R13" i="1"/>
  <c r="R15" i="1"/>
  <c r="R12" i="1"/>
  <c r="R28" i="1"/>
  <c r="R18" i="1"/>
  <c r="R16" i="1"/>
  <c r="R5" i="1"/>
  <c r="T3" i="1"/>
  <c r="P3" i="1"/>
  <c r="V35" i="1"/>
  <c r="V10" i="1"/>
  <c r="V13" i="1"/>
  <c r="V24" i="1"/>
  <c r="V27" i="1"/>
  <c r="V19" i="1"/>
  <c r="V16" i="1"/>
  <c r="V28" i="1"/>
  <c r="V5" i="1"/>
  <c r="V3" i="1"/>
  <c r="V30" i="1"/>
  <c r="V14" i="1"/>
  <c r="V9" i="1"/>
  <c r="V7" i="1"/>
  <c r="V23" i="1"/>
  <c r="V33" i="1"/>
  <c r="V17" i="1"/>
  <c r="V18" i="1"/>
  <c r="V15" i="1"/>
  <c r="V12" i="1"/>
  <c r="V21" i="1"/>
  <c r="L3" i="1"/>
  <c r="N30" i="1"/>
  <c r="N9" i="1"/>
  <c r="N3" i="1"/>
  <c r="N24" i="1"/>
  <c r="N17" i="1"/>
  <c r="N16" i="1"/>
  <c r="N33" i="1"/>
  <c r="N35" i="1"/>
  <c r="N13" i="1"/>
  <c r="N10" i="1"/>
  <c r="N28" i="1"/>
  <c r="N18" i="1"/>
  <c r="N7" i="1"/>
  <c r="N23" i="1"/>
  <c r="N14" i="1"/>
  <c r="N12" i="1"/>
  <c r="N15" i="1"/>
  <c r="N19" i="1"/>
  <c r="N5" i="1"/>
  <c r="N27" i="1"/>
  <c r="N21" i="1"/>
  <c r="O67" i="1" l="1"/>
  <c r="O61" i="1" l="1"/>
  <c r="K61" i="1"/>
  <c r="S61" i="1"/>
  <c r="O65" i="1"/>
  <c r="K65" i="1"/>
  <c r="S65" i="1"/>
  <c r="O66" i="1" l="1"/>
  <c r="K66" i="1"/>
  <c r="S66" i="1"/>
  <c r="O68" i="1" l="1"/>
  <c r="K68" i="1"/>
  <c r="S68" i="1"/>
  <c r="K67" i="1" l="1"/>
  <c r="S67" i="1"/>
  <c r="O64" i="1" l="1"/>
  <c r="P69" i="1" s="1"/>
  <c r="K64" i="1"/>
  <c r="L69" i="1" s="1"/>
  <c r="S64" i="1"/>
  <c r="T69" i="1" s="1"/>
  <c r="T64" i="1" l="1"/>
  <c r="T61" i="1"/>
  <c r="T70" i="1"/>
  <c r="T60" i="1"/>
  <c r="T63" i="1"/>
  <c r="T62" i="1"/>
  <c r="T65" i="1"/>
  <c r="T66" i="1"/>
  <c r="T68" i="1"/>
  <c r="L64" i="1"/>
  <c r="L65" i="1"/>
  <c r="L61" i="1"/>
  <c r="L70" i="1"/>
  <c r="L63" i="1"/>
  <c r="L62" i="1"/>
  <c r="L66" i="1"/>
  <c r="L68" i="1"/>
  <c r="L67" i="1"/>
  <c r="P64" i="1"/>
  <c r="P61" i="1"/>
  <c r="P65" i="1"/>
  <c r="P60" i="1"/>
  <c r="P67" i="1"/>
  <c r="P62" i="1"/>
  <c r="P63" i="1"/>
  <c r="P70" i="1"/>
  <c r="P66" i="1"/>
  <c r="P68" i="1"/>
  <c r="T67" i="1"/>
  <c r="L59" i="1"/>
  <c r="L60" i="1"/>
  <c r="T59" i="1"/>
  <c r="P59" i="1"/>
</calcChain>
</file>

<file path=xl/sharedStrings.xml><?xml version="1.0" encoding="utf-8"?>
<sst xmlns="http://schemas.openxmlformats.org/spreadsheetml/2006/main" count="251" uniqueCount="193">
  <si>
    <t>코어/스레드</t>
    <phoneticPr fontId="1" type="noConversion"/>
  </si>
  <si>
    <t xml:space="preserve">올코어 클럭 </t>
    <phoneticPr fontId="1" type="noConversion"/>
  </si>
  <si>
    <t>기본 클럭</t>
    <phoneticPr fontId="1" type="noConversion"/>
  </si>
  <si>
    <t xml:space="preserve">최대 부스터 클럭 </t>
    <phoneticPr fontId="1" type="noConversion"/>
  </si>
  <si>
    <t xml:space="preserve">8C/16T </t>
    <phoneticPr fontId="1" type="noConversion"/>
  </si>
  <si>
    <t>캐시</t>
    <phoneticPr fontId="1" type="noConversion"/>
  </si>
  <si>
    <t>4.7GHz</t>
    <phoneticPr fontId="1" type="noConversion"/>
  </si>
  <si>
    <t>4.6GHz</t>
    <phoneticPr fontId="1" type="noConversion"/>
  </si>
  <si>
    <t>3.6GHz</t>
    <phoneticPr fontId="1" type="noConversion"/>
  </si>
  <si>
    <t>6C/12T</t>
    <phoneticPr fontId="1" type="noConversion"/>
  </si>
  <si>
    <t>4.3GHz</t>
    <phoneticPr fontId="1" type="noConversion"/>
  </si>
  <si>
    <t>3.7GHz</t>
    <phoneticPr fontId="1" type="noConversion"/>
  </si>
  <si>
    <t>6C/6T</t>
    <phoneticPr fontId="1" type="noConversion"/>
  </si>
  <si>
    <t>4.9GHz</t>
    <phoneticPr fontId="1" type="noConversion"/>
  </si>
  <si>
    <t>5.0GHz</t>
    <phoneticPr fontId="1" type="noConversion"/>
  </si>
  <si>
    <t>16MB</t>
    <phoneticPr fontId="1" type="noConversion"/>
  </si>
  <si>
    <t>9600K (KF)</t>
    <phoneticPr fontId="1" type="noConversion"/>
  </si>
  <si>
    <t>9900K (KF)</t>
    <phoneticPr fontId="1" type="noConversion"/>
  </si>
  <si>
    <t>10700K(KF)</t>
    <phoneticPr fontId="1" type="noConversion"/>
  </si>
  <si>
    <t>10900K(KF)</t>
    <phoneticPr fontId="1" type="noConversion"/>
  </si>
  <si>
    <t>4.6GHz</t>
    <phoneticPr fontId="1" type="noConversion"/>
  </si>
  <si>
    <t>5.2GHz</t>
    <phoneticPr fontId="1" type="noConversion"/>
  </si>
  <si>
    <t>5.1GHz</t>
    <phoneticPr fontId="1" type="noConversion"/>
  </si>
  <si>
    <t>4.8GHz</t>
    <phoneticPr fontId="1" type="noConversion"/>
  </si>
  <si>
    <t>4.5GHz</t>
    <phoneticPr fontId="1" type="noConversion"/>
  </si>
  <si>
    <t>9MB</t>
    <phoneticPr fontId="1" type="noConversion"/>
  </si>
  <si>
    <t>20MB</t>
    <phoneticPr fontId="1" type="noConversion"/>
  </si>
  <si>
    <t>3.7GHz</t>
    <phoneticPr fontId="1" type="noConversion"/>
  </si>
  <si>
    <t>2.8GHz</t>
    <phoneticPr fontId="1" type="noConversion"/>
  </si>
  <si>
    <t>TVB (서멀 벨로시티 부)</t>
    <phoneticPr fontId="1" type="noConversion"/>
  </si>
  <si>
    <t>4.9~5.3</t>
    <phoneticPr fontId="1" type="noConversion"/>
  </si>
  <si>
    <t>4.6~5.2</t>
    <phoneticPr fontId="1" type="noConversion"/>
  </si>
  <si>
    <t>10900(F)</t>
    <phoneticPr fontId="1" type="noConversion"/>
  </si>
  <si>
    <t>10C/20T</t>
    <phoneticPr fontId="1" type="noConversion"/>
  </si>
  <si>
    <t>8C/16T</t>
    <phoneticPr fontId="1" type="noConversion"/>
  </si>
  <si>
    <t>16MB</t>
    <phoneticPr fontId="1" type="noConversion"/>
  </si>
  <si>
    <t>3.8GHz</t>
    <phoneticPr fontId="1" type="noConversion"/>
  </si>
  <si>
    <t>2.9GHz</t>
    <phoneticPr fontId="1" type="noConversion"/>
  </si>
  <si>
    <t>4.7GHz</t>
    <phoneticPr fontId="1" type="noConversion"/>
  </si>
  <si>
    <t>X</t>
    <phoneticPr fontId="1" type="noConversion"/>
  </si>
  <si>
    <t>10600K(KF)</t>
    <phoneticPr fontId="1" type="noConversion"/>
  </si>
  <si>
    <t>10600(F)</t>
    <phoneticPr fontId="1" type="noConversion"/>
  </si>
  <si>
    <t>6C/12T</t>
    <phoneticPr fontId="1" type="noConversion"/>
  </si>
  <si>
    <t>4.4GHz</t>
    <phoneticPr fontId="1" type="noConversion"/>
  </si>
  <si>
    <t>4.1GHz</t>
    <phoneticPr fontId="1" type="noConversion"/>
  </si>
  <si>
    <t>3.3GHz</t>
    <phoneticPr fontId="1" type="noConversion"/>
  </si>
  <si>
    <t>10400(F)</t>
    <phoneticPr fontId="1" type="noConversion"/>
  </si>
  <si>
    <t>4.3GHz</t>
    <phoneticPr fontId="1" type="noConversion"/>
  </si>
  <si>
    <t>4.2GHz</t>
    <phoneticPr fontId="1" type="noConversion"/>
  </si>
  <si>
    <t>4.0GHz</t>
    <phoneticPr fontId="1" type="noConversion"/>
  </si>
  <si>
    <t>3.1GHz</t>
    <phoneticPr fontId="1" type="noConversion"/>
  </si>
  <si>
    <t>12MB</t>
    <phoneticPr fontId="1" type="noConversion"/>
  </si>
  <si>
    <t>8MB</t>
    <phoneticPr fontId="1" type="noConversion"/>
  </si>
  <si>
    <t>6MB</t>
    <phoneticPr fontId="1" type="noConversion"/>
  </si>
  <si>
    <t>3.9GHz</t>
    <phoneticPr fontId="1" type="noConversion"/>
  </si>
  <si>
    <t>4C/8T</t>
    <phoneticPr fontId="1" type="noConversion"/>
  </si>
  <si>
    <t>5950X</t>
    <phoneticPr fontId="1" type="noConversion"/>
  </si>
  <si>
    <t xml:space="preserve">16C/32T </t>
    <phoneticPr fontId="1" type="noConversion"/>
  </si>
  <si>
    <t>3.4GHz</t>
    <phoneticPr fontId="1" type="noConversion"/>
  </si>
  <si>
    <t>AMD의 경우 부하에 따라 다름 약 4.2~4.6까지</t>
    <phoneticPr fontId="1" type="noConversion"/>
  </si>
  <si>
    <t>5900X</t>
    <phoneticPr fontId="1" type="noConversion"/>
  </si>
  <si>
    <t xml:space="preserve">12C/24T </t>
    <phoneticPr fontId="1" type="noConversion"/>
  </si>
  <si>
    <t>64MB</t>
    <phoneticPr fontId="1" type="noConversion"/>
  </si>
  <si>
    <t>3.7GHz</t>
    <phoneticPr fontId="1" type="noConversion"/>
  </si>
  <si>
    <t>4.8GHz</t>
    <phoneticPr fontId="1" type="noConversion"/>
  </si>
  <si>
    <t>3.8GHz</t>
    <phoneticPr fontId="1" type="noConversion"/>
  </si>
  <si>
    <t>32MB</t>
    <phoneticPr fontId="1" type="noConversion"/>
  </si>
  <si>
    <t>5600X</t>
    <phoneticPr fontId="1" type="noConversion"/>
  </si>
  <si>
    <t>4750G</t>
    <phoneticPr fontId="1" type="noConversion"/>
  </si>
  <si>
    <t>3.6GHz</t>
    <phoneticPr fontId="1" type="noConversion"/>
  </si>
  <si>
    <t>4.4GHz</t>
    <phoneticPr fontId="1" type="noConversion"/>
  </si>
  <si>
    <t>8C/16T</t>
    <phoneticPr fontId="1" type="noConversion"/>
  </si>
  <si>
    <t>8MB</t>
    <phoneticPr fontId="1" type="noConversion"/>
  </si>
  <si>
    <t>4650G</t>
    <phoneticPr fontId="1" type="noConversion"/>
  </si>
  <si>
    <t>4350G</t>
    <phoneticPr fontId="1" type="noConversion"/>
  </si>
  <si>
    <t>6C/12T</t>
    <phoneticPr fontId="1" type="noConversion"/>
  </si>
  <si>
    <t>4.0GHz</t>
    <phoneticPr fontId="1" type="noConversion"/>
  </si>
  <si>
    <t>4MB</t>
    <phoneticPr fontId="1" type="noConversion"/>
  </si>
  <si>
    <t>4C/8T</t>
    <phoneticPr fontId="1" type="noConversion"/>
  </si>
  <si>
    <t>12900K (KF)</t>
    <phoneticPr fontId="1" type="noConversion"/>
  </si>
  <si>
    <t>12700K (KF)</t>
    <phoneticPr fontId="1" type="noConversion"/>
  </si>
  <si>
    <t>12600K (KF)</t>
    <phoneticPr fontId="1" type="noConversion"/>
  </si>
  <si>
    <t>16C/24T</t>
    <phoneticPr fontId="1" type="noConversion"/>
  </si>
  <si>
    <t>12C/20T</t>
    <phoneticPr fontId="1" type="noConversion"/>
  </si>
  <si>
    <t>10C/16T</t>
    <phoneticPr fontId="1" type="noConversion"/>
  </si>
  <si>
    <t>4.2GHz</t>
    <phoneticPr fontId="1" type="noConversion"/>
  </si>
  <si>
    <t>5.2GHz</t>
    <phoneticPr fontId="1" type="noConversion"/>
  </si>
  <si>
    <t>5.0GHz</t>
    <phoneticPr fontId="1" type="noConversion"/>
  </si>
  <si>
    <t>4.9GHz</t>
    <phoneticPr fontId="1" type="noConversion"/>
  </si>
  <si>
    <t>4.7GHz</t>
    <phoneticPr fontId="1" type="noConversion"/>
  </si>
  <si>
    <t>4.5GHz</t>
    <phoneticPr fontId="1" type="noConversion"/>
  </si>
  <si>
    <t>3.6GHz</t>
    <phoneticPr fontId="1" type="noConversion"/>
  </si>
  <si>
    <t>3.2GHz</t>
    <phoneticPr fontId="1" type="noConversion"/>
  </si>
  <si>
    <t>30MB</t>
    <phoneticPr fontId="1" type="noConversion"/>
  </si>
  <si>
    <t>25MB</t>
    <phoneticPr fontId="1" type="noConversion"/>
  </si>
  <si>
    <t>3.7GHz</t>
    <phoneticPr fontId="1" type="noConversion"/>
  </si>
  <si>
    <t>20MB</t>
    <phoneticPr fontId="1" type="noConversion"/>
  </si>
  <si>
    <t>i5-11600</t>
    <phoneticPr fontId="1" type="noConversion"/>
  </si>
  <si>
    <t>i3-10100F</t>
    <phoneticPr fontId="1" type="noConversion"/>
  </si>
  <si>
    <t>i3-10105F</t>
    <phoneticPr fontId="1" type="noConversion"/>
  </si>
  <si>
    <t>라이젠7 7700X</t>
    <phoneticPr fontId="1" type="noConversion"/>
  </si>
  <si>
    <t>라이젠7 5800X3D</t>
    <phoneticPr fontId="1" type="noConversion"/>
  </si>
  <si>
    <t>라이젠9 7950X</t>
    <phoneticPr fontId="1" type="noConversion"/>
  </si>
  <si>
    <t>라이젠9 7900X</t>
    <phoneticPr fontId="1" type="noConversion"/>
  </si>
  <si>
    <t>라이젠5 7600X</t>
    <phoneticPr fontId="1" type="noConversion"/>
  </si>
  <si>
    <t>라이젠9 5950X</t>
    <phoneticPr fontId="1" type="noConversion"/>
  </si>
  <si>
    <t>라이젠7 5800X</t>
    <phoneticPr fontId="1" type="noConversion"/>
  </si>
  <si>
    <t>라이젠7 5700X</t>
    <phoneticPr fontId="1" type="noConversion"/>
  </si>
  <si>
    <t>라이젠5 5600X</t>
    <phoneticPr fontId="1" type="noConversion"/>
  </si>
  <si>
    <t>라이젠5 5600</t>
    <phoneticPr fontId="1" type="noConversion"/>
  </si>
  <si>
    <t>라이젠5 4600G</t>
    <phoneticPr fontId="1" type="noConversion"/>
  </si>
  <si>
    <t>라이젠3 PRO 4350G</t>
    <phoneticPr fontId="1" type="noConversion"/>
  </si>
  <si>
    <t>라이젠5 5600G</t>
    <phoneticPr fontId="1" type="noConversion"/>
  </si>
  <si>
    <t>라이젠5 5500</t>
    <phoneticPr fontId="1" type="noConversion"/>
  </si>
  <si>
    <t>순위</t>
  </si>
  <si>
    <t>멀티스레드</t>
    <phoneticPr fontId="1" type="noConversion"/>
  </si>
  <si>
    <t>싱글스레드</t>
    <phoneticPr fontId="1" type="noConversion"/>
  </si>
  <si>
    <t>최소 사양
(순수 전원부)</t>
    <phoneticPr fontId="1" type="noConversion"/>
  </si>
  <si>
    <t>권장 사양
(용도 고려)</t>
    <phoneticPr fontId="1" type="noConversion"/>
  </si>
  <si>
    <t>조합될 보드 최저가</t>
    <phoneticPr fontId="1" type="noConversion"/>
  </si>
  <si>
    <t>전월 최저가</t>
    <phoneticPr fontId="1" type="noConversion"/>
  </si>
  <si>
    <t>당월 최저가</t>
    <phoneticPr fontId="1" type="noConversion"/>
  </si>
  <si>
    <t>i5-13500 D5</t>
    <phoneticPr fontId="1" type="noConversion"/>
  </si>
  <si>
    <t>라이젠9 7900</t>
    <phoneticPr fontId="1" type="noConversion"/>
  </si>
  <si>
    <t>라이젠7 7700</t>
    <phoneticPr fontId="1" type="noConversion"/>
  </si>
  <si>
    <t>라이젠5 7600</t>
    <phoneticPr fontId="1" type="noConversion"/>
  </si>
  <si>
    <t>펜티엄 골드 G7400</t>
    <phoneticPr fontId="1" type="noConversion"/>
  </si>
  <si>
    <t>펜티엄 골드 G6405</t>
    <phoneticPr fontId="1" type="noConversion"/>
  </si>
  <si>
    <t>i3-10105</t>
    <phoneticPr fontId="1" type="noConversion"/>
  </si>
  <si>
    <t>i3-10100</t>
    <phoneticPr fontId="1" type="noConversion"/>
  </si>
  <si>
    <t>i3-12100 D4</t>
    <phoneticPr fontId="1" type="noConversion"/>
  </si>
  <si>
    <t>i3-12100F D4</t>
    <phoneticPr fontId="1" type="noConversion"/>
  </si>
  <si>
    <t>CPU 다나와 가격</t>
    <phoneticPr fontId="1" type="noConversion"/>
  </si>
  <si>
    <t>i3-13100F D4</t>
    <phoneticPr fontId="1" type="noConversion"/>
  </si>
  <si>
    <t>i3-13100 D4</t>
    <phoneticPr fontId="1" type="noConversion"/>
  </si>
  <si>
    <t>↑NVIDIA 지포스 RTX 3070 (≒ 2080 Ti)급 성능의 그래픽 카드와 조합할 경우</t>
    <phoneticPr fontId="1" type="noConversion"/>
  </si>
  <si>
    <t>↑NVIDIA 지포스 RTX 3050 (≒ GTX 1660 Ti ≒ 1070)급 성능의 그래픽 카드와 조합할 경우</t>
    <phoneticPr fontId="1" type="noConversion"/>
  </si>
  <si>
    <t>1%성능비용</t>
  </si>
  <si>
    <t xml:space="preserve"> 1%성능비용</t>
  </si>
  <si>
    <t>종합 가성비</t>
    <phoneticPr fontId="1" type="noConversion"/>
  </si>
  <si>
    <t>시네벤치 R23
상대 성능</t>
    <phoneticPr fontId="1" type="noConversion"/>
  </si>
  <si>
    <t>게이밍
가성비</t>
    <phoneticPr fontId="1" type="noConversion"/>
  </si>
  <si>
    <t>보드
포함</t>
    <phoneticPr fontId="1" type="noConversion"/>
  </si>
  <si>
    <t>애슬론 3000G</t>
    <phoneticPr fontId="1" type="noConversion"/>
  </si>
  <si>
    <t>i9-13900KS D5</t>
    <phoneticPr fontId="1" type="noConversion"/>
  </si>
  <si>
    <t>i9-13900K D5</t>
    <phoneticPr fontId="1" type="noConversion"/>
  </si>
  <si>
    <t>i9-13900KF D5</t>
    <phoneticPr fontId="1" type="noConversion"/>
  </si>
  <si>
    <t>i9-13900F D5</t>
    <phoneticPr fontId="1" type="noConversion"/>
  </si>
  <si>
    <t>i9-13900 D5</t>
    <phoneticPr fontId="1" type="noConversion"/>
  </si>
  <si>
    <t>i7-13700K D5</t>
    <phoneticPr fontId="1" type="noConversion"/>
  </si>
  <si>
    <t>i7-13700KF D5</t>
    <phoneticPr fontId="1" type="noConversion"/>
  </si>
  <si>
    <t>i5-13600KF D5</t>
    <phoneticPr fontId="1" type="noConversion"/>
  </si>
  <si>
    <t>i5-13600K D5</t>
    <phoneticPr fontId="1" type="noConversion"/>
  </si>
  <si>
    <t>i7-13700 D5</t>
    <phoneticPr fontId="1" type="noConversion"/>
  </si>
  <si>
    <t>i7-13700F D5</t>
    <phoneticPr fontId="1" type="noConversion"/>
  </si>
  <si>
    <t>i9-12900K D5</t>
    <phoneticPr fontId="1" type="noConversion"/>
  </si>
  <si>
    <t>i9-12900KF D5</t>
    <phoneticPr fontId="1" type="noConversion"/>
  </si>
  <si>
    <t>i5-13400 D5</t>
    <phoneticPr fontId="1" type="noConversion"/>
  </si>
  <si>
    <t>i5-13400F D5</t>
    <phoneticPr fontId="1" type="noConversion"/>
  </si>
  <si>
    <t>i7-12700K D5</t>
    <phoneticPr fontId="1" type="noConversion"/>
  </si>
  <si>
    <t>i7-12700KF D5</t>
    <phoneticPr fontId="1" type="noConversion"/>
  </si>
  <si>
    <t>i5-12400 D4</t>
    <phoneticPr fontId="1" type="noConversion"/>
  </si>
  <si>
    <t>i5-12400F D4</t>
    <phoneticPr fontId="1" type="noConversion"/>
  </si>
  <si>
    <t>i3-13100F D4</t>
    <phoneticPr fontId="1" type="noConversion"/>
  </si>
  <si>
    <t>i3-13100 D4</t>
    <phoneticPr fontId="1" type="noConversion"/>
  </si>
  <si>
    <t>i5-11600K</t>
    <phoneticPr fontId="1" type="noConversion"/>
  </si>
  <si>
    <t>i5-11600KF</t>
    <phoneticPr fontId="1" type="noConversion"/>
  </si>
  <si>
    <t>i5-11400</t>
    <phoneticPr fontId="1" type="noConversion"/>
  </si>
  <si>
    <t>i5-11400F</t>
    <phoneticPr fontId="1" type="noConversion"/>
  </si>
  <si>
    <t>라이젠5 PRO 4650G</t>
    <phoneticPr fontId="1" type="noConversion"/>
  </si>
  <si>
    <t>라이젠9 5900X</t>
    <phoneticPr fontId="1" type="noConversion"/>
  </si>
  <si>
    <t>2023년 1월 17일 기준
CPU (+ 보드) 가성비 비교</t>
    <phoneticPr fontId="1" type="noConversion"/>
  </si>
  <si>
    <t>단순 작업
가성비(싱글)</t>
    <phoneticPr fontId="1" type="noConversion"/>
  </si>
  <si>
    <r>
      <t xml:space="preserve">i5-12600K </t>
    </r>
    <r>
      <rPr>
        <b/>
        <sz val="14"/>
        <color rgb="FF0070C0"/>
        <rFont val="맑은 고딕"/>
        <family val="3"/>
        <charset val="129"/>
        <scheme val="minor"/>
      </rPr>
      <t>D4</t>
    </r>
    <phoneticPr fontId="1" type="noConversion"/>
  </si>
  <si>
    <r>
      <t xml:space="preserve">i5-12600KF </t>
    </r>
    <r>
      <rPr>
        <b/>
        <sz val="14"/>
        <color rgb="FF0070C0"/>
        <rFont val="맑은 고딕"/>
        <family val="3"/>
        <charset val="129"/>
        <scheme val="minor"/>
      </rPr>
      <t>D4</t>
    </r>
    <phoneticPr fontId="1" type="noConversion"/>
  </si>
  <si>
    <r>
      <rPr>
        <b/>
        <sz val="14"/>
        <rFont val="맑은 고딕"/>
        <family val="3"/>
        <charset val="129"/>
        <scheme val="minor"/>
      </rPr>
      <t>CPU 제품명</t>
    </r>
    <r>
      <rPr>
        <b/>
        <sz val="12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(intel, AMD 통합)
(DDR5 4800, DDR4 3200)</t>
    </r>
    <phoneticPr fontId="1" type="noConversion"/>
  </si>
  <si>
    <t>순위</t>
    <phoneticPr fontId="1" type="noConversion"/>
  </si>
  <si>
    <t>게임 평균
상대 성능</t>
    <phoneticPr fontId="1" type="noConversion"/>
  </si>
  <si>
    <t>게임 평균
상대 성능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</si>
  <si>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기준 13600K</t>
    </r>
    <r>
      <rPr>
        <b/>
        <sz val="10"/>
        <rFont val="맑은 고딕"/>
        <family val="3"/>
        <charset val="129"/>
        <scheme val="minor"/>
      </rPr>
      <t xml:space="preserve">
</t>
    </r>
    <r>
      <rPr>
        <b/>
        <sz val="11"/>
        <rFont val="맑은 고딕"/>
        <family val="3"/>
        <charset val="129"/>
        <scheme val="minor"/>
      </rPr>
      <t>(4090)</t>
    </r>
    <phoneticPr fontId="1" type="noConversion"/>
  </si>
  <si>
    <r>
      <rPr>
        <b/>
        <sz val="10"/>
        <color rgb="FF00B0F0"/>
        <rFont val="맑은 고딕"/>
        <family val="3"/>
        <charset val="129"/>
        <scheme val="minor"/>
      </rPr>
      <t>기준 5600X</t>
    </r>
    <r>
      <rPr>
        <b/>
        <sz val="10"/>
        <rFont val="맑은 고딕"/>
        <family val="3"/>
        <charset val="129"/>
        <scheme val="minor"/>
      </rPr>
      <t xml:space="preserve">
</t>
    </r>
    <r>
      <rPr>
        <b/>
        <sz val="11"/>
        <rFont val="맑은 고딕"/>
        <family val="3"/>
        <charset val="129"/>
        <scheme val="minor"/>
      </rPr>
      <t>(4070TI)</t>
    </r>
    <phoneticPr fontId="1" type="noConversion"/>
  </si>
  <si>
    <t>라이젠5 5600X</t>
    <phoneticPr fontId="1" type="noConversion"/>
  </si>
  <si>
    <t>CPU + 쿨러</t>
    <phoneticPr fontId="1" type="noConversion"/>
  </si>
  <si>
    <t>쿨러 보드
포함 가성비 순위</t>
    <phoneticPr fontId="1" type="noConversion"/>
  </si>
  <si>
    <t>1%성능
비용</t>
    <phoneticPr fontId="1" type="noConversion"/>
  </si>
  <si>
    <t>(12700K~5600 사이는 3070TI 이하급의 그래픽카드에 권장함)</t>
    <phoneticPr fontId="1" type="noConversion"/>
  </si>
  <si>
    <r>
      <t xml:space="preserve">메인스트림 CPU
가성비 </t>
    </r>
    <r>
      <rPr>
        <b/>
        <sz val="11"/>
        <color rgb="FFC00000"/>
        <rFont val="맑은 고딕"/>
        <family val="3"/>
        <charset val="129"/>
        <scheme val="minor"/>
      </rPr>
      <t>1위는 여전히 12100F</t>
    </r>
    <r>
      <rPr>
        <b/>
        <sz val="11"/>
        <color theme="1"/>
        <rFont val="맑은 고딕"/>
        <family val="3"/>
        <charset val="129"/>
        <scheme val="minor"/>
      </rPr>
      <t xml:space="preserve">다
하지만 12100F와 5600은 은근히 게이밍 성능
격차가 벌어지고 실구매가가 3-4만원 내외로
차이나서 6700XT나 3060급 그래픽카드만
쓰더라도 </t>
    </r>
    <r>
      <rPr>
        <b/>
        <sz val="11"/>
        <color rgb="FF0070C0"/>
        <rFont val="맑은 고딕"/>
        <family val="3"/>
        <charset val="129"/>
        <scheme val="minor"/>
      </rPr>
      <t>5600 가는게 좋다고 본다</t>
    </r>
    <r>
      <rPr>
        <b/>
        <sz val="11"/>
        <color theme="1"/>
        <rFont val="맑은 고딕"/>
        <family val="3"/>
        <charset val="129"/>
        <scheme val="minor"/>
      </rPr>
      <t xml:space="preserve">
(약 100만원대 견적에 3만원은 그리 큰
금액이 아니므로)
더불어 5600은 메모리 오버도 가능하며
더 폭넓은 멀티성능과 캐시용량을 제공하여
게임+딴짓(유튜브 시청, 공략확인, 미니게임 추가
실행등등) 오랫동안 쓰고싶다면 5600가는게..
1060~2060급의 그래픽카드는 12100F 가도
큰 문제가 없으며 </t>
    </r>
    <r>
      <rPr>
        <b/>
        <sz val="11"/>
        <color rgb="FF00B050"/>
        <rFont val="맑은 고딕"/>
        <family val="3"/>
        <charset val="129"/>
        <scheme val="minor"/>
      </rPr>
      <t>내장그래픽이 필요하다면
4600G도 좋은선택</t>
    </r>
    <phoneticPr fontId="1" type="noConversion"/>
  </si>
  <si>
    <r>
      <t xml:space="preserve">엔트리 CPU
10105(10101)F 가던지
12100F 가던지 양자택일
(셀러론 팬티엄 애슬론은 가성비가 매우 떨어짐)
내장그래픽이 필요하다면
4600G가 가장 나은선택
</t>
    </r>
    <r>
      <rPr>
        <sz val="10"/>
        <color theme="1"/>
        <rFont val="맑은 고딕"/>
        <family val="3"/>
        <charset val="129"/>
        <scheme val="minor"/>
      </rPr>
      <t>애슬론 3000G 후기형만 Windows 11 지원</t>
    </r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(초기형 : YD3000C6</t>
    </r>
    <r>
      <rPr>
        <b/>
        <sz val="10"/>
        <color theme="1"/>
        <rFont val="맑은 고딕"/>
        <family val="3"/>
        <charset val="129"/>
        <scheme val="minor"/>
      </rPr>
      <t>FB</t>
    </r>
    <r>
      <rPr>
        <sz val="10"/>
        <color theme="1"/>
        <rFont val="맑은 고딕"/>
        <family val="3"/>
        <charset val="129"/>
        <scheme val="minor"/>
      </rPr>
      <t>BOX, YD3000C6M2O</t>
    </r>
    <r>
      <rPr>
        <b/>
        <sz val="10"/>
        <color theme="1"/>
        <rFont val="맑은 고딕"/>
        <family val="3"/>
        <charset val="129"/>
        <scheme val="minor"/>
      </rPr>
      <t>FB</t>
    </r>
    <r>
      <rPr>
        <sz val="10"/>
        <color theme="1"/>
        <rFont val="맑은 고딕"/>
        <family val="3"/>
        <charset val="129"/>
        <scheme val="minor"/>
      </rPr>
      <t>)
(후기형 : YD3000C6</t>
    </r>
    <r>
      <rPr>
        <b/>
        <sz val="10"/>
        <color theme="1"/>
        <rFont val="맑은 고딕"/>
        <family val="3"/>
        <charset val="129"/>
        <scheme val="minor"/>
      </rPr>
      <t>FH</t>
    </r>
    <r>
      <rPr>
        <sz val="10"/>
        <color theme="1"/>
        <rFont val="맑은 고딕"/>
        <family val="3"/>
        <charset val="129"/>
        <scheme val="minor"/>
      </rPr>
      <t>BOX, YD3000C6M2O</t>
    </r>
    <r>
      <rPr>
        <b/>
        <sz val="10"/>
        <color theme="1"/>
        <rFont val="맑은 고딕"/>
        <family val="3"/>
        <charset val="129"/>
        <scheme val="minor"/>
      </rPr>
      <t>FH</t>
    </r>
    <r>
      <rPr>
        <sz val="10"/>
        <color theme="1"/>
        <rFont val="맑은 고딕"/>
        <family val="3"/>
        <charset val="129"/>
        <scheme val="minor"/>
      </rPr>
      <t>)
(멀티팩 : YD3000C6</t>
    </r>
    <r>
      <rPr>
        <b/>
        <sz val="10"/>
        <color theme="1"/>
        <rFont val="맑은 고딕"/>
        <family val="3"/>
        <charset val="129"/>
        <scheme val="minor"/>
      </rPr>
      <t>FH</t>
    </r>
    <r>
      <rPr>
        <sz val="10"/>
        <color theme="1"/>
        <rFont val="맑은 고딕"/>
        <family val="3"/>
        <charset val="129"/>
        <scheme val="minor"/>
      </rPr>
      <t>MPK → 후기형)</t>
    </r>
    <phoneticPr fontId="1" type="noConversion"/>
  </si>
  <si>
    <t>인코딩(멀티)
작업 가성비</t>
    <phoneticPr fontId="1" type="noConversion"/>
  </si>
  <si>
    <t>RTX 4090, 4080, 4070TI, 3090, 3080급의 권장 CPU는 이 윗급부터</t>
    <phoneticPr fontId="1" type="noConversion"/>
  </si>
  <si>
    <t>i9-12900KS D5</t>
    <phoneticPr fontId="1" type="noConversion"/>
  </si>
  <si>
    <r>
      <t xml:space="preserve">
고성능 CPU (하이엔드~퍼포먼스)
가성비 1위는</t>
    </r>
    <r>
      <rPr>
        <b/>
        <sz val="11"/>
        <color rgb="FF0070C0"/>
        <rFont val="맑은 고딕"/>
        <family val="3"/>
        <charset val="129"/>
        <scheme val="minor"/>
      </rPr>
      <t xml:space="preserve"> 5600입니다</t>
    </r>
    <r>
      <rPr>
        <b/>
        <sz val="11"/>
        <color rgb="FFC00000"/>
        <rFont val="맑은 고딕"/>
        <family val="3"/>
        <charset val="129"/>
        <scheme val="minor"/>
      </rPr>
      <t xml:space="preserve"> 5600X가
2위를 차지했고</t>
    </r>
    <r>
      <rPr>
        <b/>
        <sz val="11"/>
        <color theme="1"/>
        <rFont val="맑은 고딕"/>
        <family val="3"/>
        <charset val="129"/>
        <scheme val="minor"/>
      </rPr>
      <t xml:space="preserve"> 성능차가 워낙 적어서
조금이라도 저렴한 5600 노멀쓰는게 이득
</t>
    </r>
    <r>
      <rPr>
        <b/>
        <sz val="11"/>
        <color rgb="FF7030A0"/>
        <rFont val="맑은 고딕"/>
        <family val="3"/>
        <charset val="129"/>
        <scheme val="minor"/>
      </rPr>
      <t>8위가 7600(논X)</t>
    </r>
    <r>
      <rPr>
        <b/>
        <sz val="11"/>
        <color theme="1"/>
        <rFont val="맑은 고딕"/>
        <family val="3"/>
        <charset val="129"/>
        <scheme val="minor"/>
      </rPr>
      <t xml:space="preserve">로 월간견적에 들어갈만한
가격대 까지 하락하였다 (4070TI 조합시)
상위 그래픽카드 조합 2~3위는 
</t>
    </r>
    <r>
      <rPr>
        <b/>
        <sz val="11"/>
        <color rgb="FF7030A0"/>
        <rFont val="맑은 고딕"/>
        <family val="3"/>
        <charset val="129"/>
        <scheme val="minor"/>
      </rPr>
      <t>13세대 13600K(KF)</t>
    </r>
    <r>
      <rPr>
        <b/>
        <sz val="11"/>
        <color theme="1"/>
        <rFont val="맑은 고딕"/>
        <family val="3"/>
        <charset val="129"/>
        <scheme val="minor"/>
      </rPr>
      <t xml:space="preserve"> 시리즈가 차지했으며
당장 4070TI, 4080급 그래픽카드를 구매시에는
가장 가성비 좋은 선택이 될것이다
</t>
    </r>
    <r>
      <rPr>
        <b/>
        <sz val="11"/>
        <color rgb="FF00B050"/>
        <rFont val="맑은 고딕"/>
        <family val="3"/>
        <charset val="129"/>
        <scheme val="minor"/>
      </rPr>
      <t>3위는 5700X</t>
    </r>
    <r>
      <rPr>
        <b/>
        <sz val="11"/>
        <color theme="1"/>
        <rFont val="맑은 고딕"/>
        <family val="3"/>
        <charset val="129"/>
        <scheme val="minor"/>
      </rPr>
      <t xml:space="preserve">가 차지했는데 게이밍만 보면
5600X와 큰차이는 없고 같은 보드 쿨러에
좀 더 나은 멀티성능을 원한다면 한번고려해
볼만한 제품
여러분이 고성능 그래픽카드를 장착한다면
최소 7600 이상급을 보는게 좋으므로
(그래픽카드 성능하락에서 손해보는 비용이
꽤나 크기 때문) 
</t>
    </r>
    <r>
      <rPr>
        <b/>
        <sz val="11"/>
        <color rgb="FF7030A0"/>
        <rFont val="맑은 고딕"/>
        <family val="3"/>
        <charset val="129"/>
        <scheme val="minor"/>
      </rPr>
      <t xml:space="preserve">
추천 CPU는 7600(X), 13600K(KF)
그리고 13700F와 13700KF가 되겠다 
</t>
    </r>
    <r>
      <rPr>
        <b/>
        <sz val="11"/>
        <color theme="1"/>
        <rFont val="맑은 고딕"/>
        <family val="3"/>
        <charset val="129"/>
        <scheme val="minor"/>
      </rPr>
      <t xml:space="preserve">(멀티성능(편집, 랜더링, 인코딩 등등)이
필요한 경우 예외적으로 13500까지는
구매할만하다!!)
</t>
    </r>
    <r>
      <rPr>
        <sz val="10"/>
        <color theme="1"/>
        <rFont val="맑은 고딕"/>
        <family val="3"/>
        <charset val="129"/>
        <scheme val="minor"/>
      </rPr>
      <t>※ 신제품 출시 당일 가격
i9-13900KS : 962,000원 (1월 13일)
i9-13900 : 816,000원 (1월 4일)
i9-13900F : 779,000원 (1월 4일)
i7-13700 : 551,000원 (1월 4일)
i7-13700F : 517,000원 (1월 4일)
i5-13600 : 미정발
i5-13500 : 340,000원 (1월 4일)
i5-13400 : 325,000원 (1월 4일)
i5-13400F : 288,000원 (1월 4일)
i3-13100 : 201,000원 (1월 4일)
i3-13100F : 164,000원 (1월 4일)
라이젠9 7900 : 604,000원 (1월 10일)
라이젠7 7700 : 465,000원 (1월 10일)
라이젠5 7600 : 282,000원 (1월 10일)</t>
    </r>
    <phoneticPr fontId="1" type="noConversion"/>
  </si>
  <si>
    <t>1%성능비용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</si>
</sst>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원&quot;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70C0"/>
      <name val="맑은 고딕"/>
      <family val="3"/>
      <charset val="129"/>
      <scheme val="minor"/>
    </font>
    <font>
      <sz val="14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sz val="14"/>
      <color rgb="FF7030A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7C5C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99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1" applyAlignment="1">
      <alignment horizontal="center" vertical="center"/>
    </xf>
    <xf numFmtId="0" fontId="0" fillId="5" borderId="1" xfId="4" applyFont="1">
      <alignment vertical="center"/>
    </xf>
    <xf numFmtId="0" fontId="0" fillId="5" borderId="1" xfId="4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1" applyAlignment="1">
      <alignment horizontal="center" vertical="center"/>
    </xf>
    <xf numFmtId="10" fontId="8" fillId="14" borderId="2" xfId="1" applyNumberFormat="1" applyFont="1" applyFill="1" applyBorder="1">
      <alignment vertical="center"/>
    </xf>
    <xf numFmtId="10" fontId="8" fillId="14" borderId="12" xfId="1" applyNumberFormat="1" applyFont="1" applyFill="1" applyBorder="1">
      <alignment vertical="center"/>
    </xf>
    <xf numFmtId="10" fontId="9" fillId="0" borderId="3" xfId="1" applyNumberFormat="1" applyFont="1" applyFill="1" applyBorder="1">
      <alignment vertical="center"/>
    </xf>
    <xf numFmtId="0" fontId="13" fillId="0" borderId="0" xfId="0" applyFont="1">
      <alignment vertical="center"/>
    </xf>
    <xf numFmtId="176" fontId="9" fillId="0" borderId="2" xfId="1" applyNumberFormat="1" applyFont="1" applyFill="1" applyBorder="1">
      <alignment vertical="center"/>
    </xf>
    <xf numFmtId="176" fontId="9" fillId="0" borderId="3" xfId="1" applyNumberFormat="1" applyFont="1" applyFill="1" applyBorder="1">
      <alignment vertical="center"/>
    </xf>
    <xf numFmtId="176" fontId="9" fillId="0" borderId="12" xfId="1" applyNumberFormat="1" applyFont="1" applyFill="1" applyBorder="1">
      <alignment vertical="center"/>
    </xf>
    <xf numFmtId="176" fontId="9" fillId="0" borderId="26" xfId="1" applyNumberFormat="1" applyFont="1" applyFill="1" applyBorder="1">
      <alignment vertical="center"/>
    </xf>
    <xf numFmtId="176" fontId="9" fillId="0" borderId="27" xfId="1" applyNumberFormat="1" applyFont="1" applyFill="1" applyBorder="1">
      <alignment vertical="center"/>
    </xf>
    <xf numFmtId="0" fontId="7" fillId="0" borderId="14" xfId="1" applyFont="1" applyFill="1" applyBorder="1">
      <alignment vertical="center"/>
    </xf>
    <xf numFmtId="0" fontId="7" fillId="0" borderId="11" xfId="1" applyFont="1" applyFill="1" applyBorder="1">
      <alignment vertical="center"/>
    </xf>
    <xf numFmtId="0" fontId="7" fillId="0" borderId="11" xfId="3" applyFont="1" applyFill="1" applyBorder="1">
      <alignment vertical="center"/>
    </xf>
    <xf numFmtId="0" fontId="7" fillId="0" borderId="11" xfId="0" applyFont="1" applyFill="1" applyBorder="1">
      <alignment vertical="center"/>
    </xf>
    <xf numFmtId="10" fontId="9" fillId="0" borderId="5" xfId="1" applyNumberFormat="1" applyFont="1" applyFill="1" applyBorder="1">
      <alignment vertical="center"/>
    </xf>
    <xf numFmtId="10" fontId="9" fillId="0" borderId="18" xfId="2" applyNumberFormat="1" applyFont="1" applyFill="1" applyBorder="1">
      <alignment vertical="center"/>
    </xf>
    <xf numFmtId="176" fontId="9" fillId="0" borderId="5" xfId="1" applyNumberFormat="1" applyFont="1" applyFill="1" applyBorder="1">
      <alignment vertical="center"/>
    </xf>
    <xf numFmtId="176" fontId="9" fillId="0" borderId="18" xfId="1" applyNumberFormat="1" applyFont="1" applyFill="1" applyBorder="1">
      <alignment vertical="center"/>
    </xf>
    <xf numFmtId="176" fontId="9" fillId="0" borderId="29" xfId="1" applyNumberFormat="1" applyFont="1" applyFill="1" applyBorder="1">
      <alignment vertical="center"/>
    </xf>
    <xf numFmtId="176" fontId="9" fillId="0" borderId="18" xfId="1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0" fontId="9" fillId="0" borderId="28" xfId="1" applyNumberFormat="1" applyFont="1" applyFill="1" applyBorder="1">
      <alignment vertical="center"/>
    </xf>
    <xf numFmtId="10" fontId="9" fillId="0" borderId="30" xfId="2" applyNumberFormat="1" applyFont="1" applyFill="1" applyBorder="1">
      <alignment vertical="center"/>
    </xf>
    <xf numFmtId="176" fontId="9" fillId="0" borderId="28" xfId="1" applyNumberFormat="1" applyFont="1" applyFill="1" applyBorder="1">
      <alignment vertical="center"/>
    </xf>
    <xf numFmtId="176" fontId="9" fillId="0" borderId="30" xfId="1" applyNumberFormat="1" applyFont="1" applyFill="1" applyBorder="1">
      <alignment vertical="center"/>
    </xf>
    <xf numFmtId="176" fontId="9" fillId="0" borderId="30" xfId="0" applyNumberFormat="1" applyFont="1" applyFill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7" fillId="0" borderId="34" xfId="0" applyFont="1" applyFill="1" applyBorder="1">
      <alignment vertical="center"/>
    </xf>
    <xf numFmtId="10" fontId="9" fillId="15" borderId="18" xfId="2" applyNumberFormat="1" applyFont="1" applyFill="1" applyBorder="1">
      <alignment vertical="center"/>
    </xf>
    <xf numFmtId="0" fontId="7" fillId="0" borderId="2" xfId="1" applyNumberFormat="1" applyFont="1" applyFill="1" applyBorder="1">
      <alignment vertical="center"/>
    </xf>
    <xf numFmtId="0" fontId="7" fillId="0" borderId="18" xfId="1" applyNumberFormat="1" applyFont="1" applyFill="1" applyBorder="1">
      <alignment vertical="center"/>
    </xf>
    <xf numFmtId="10" fontId="9" fillId="15" borderId="30" xfId="2" applyNumberFormat="1" applyFont="1" applyFill="1" applyBorder="1">
      <alignment vertical="center"/>
    </xf>
    <xf numFmtId="10" fontId="9" fillId="16" borderId="18" xfId="2" applyNumberFormat="1" applyFont="1" applyFill="1" applyBorder="1">
      <alignment vertical="center"/>
    </xf>
    <xf numFmtId="176" fontId="10" fillId="0" borderId="30" xfId="1" applyNumberFormat="1" applyFont="1" applyFill="1" applyBorder="1">
      <alignment vertical="center"/>
    </xf>
    <xf numFmtId="176" fontId="10" fillId="0" borderId="18" xfId="1" applyNumberFormat="1" applyFont="1" applyFill="1" applyBorder="1">
      <alignment vertical="center"/>
    </xf>
    <xf numFmtId="176" fontId="11" fillId="0" borderId="18" xfId="1" applyNumberFormat="1" applyFont="1" applyFill="1" applyBorder="1">
      <alignment vertical="center"/>
    </xf>
    <xf numFmtId="0" fontId="15" fillId="5" borderId="7" xfId="4" applyFont="1" applyBorder="1" applyAlignment="1">
      <alignment horizontal="center" vertical="center" wrapText="1"/>
    </xf>
    <xf numFmtId="0" fontId="15" fillId="5" borderId="19" xfId="4" applyFont="1" applyBorder="1" applyAlignment="1">
      <alignment horizontal="center" vertical="center" wrapText="1"/>
    </xf>
    <xf numFmtId="0" fontId="15" fillId="5" borderId="20" xfId="4" applyFont="1" applyBorder="1" applyAlignment="1">
      <alignment horizontal="center" vertical="center" wrapText="1"/>
    </xf>
    <xf numFmtId="0" fontId="7" fillId="5" borderId="33" xfId="4" applyFont="1" applyBorder="1" applyAlignment="1">
      <alignment horizontal="center" vertical="center" wrapText="1"/>
    </xf>
    <xf numFmtId="0" fontId="7" fillId="5" borderId="4" xfId="4" applyFont="1" applyBorder="1" applyAlignment="1">
      <alignment vertical="center"/>
    </xf>
    <xf numFmtId="0" fontId="15" fillId="5" borderId="31" xfId="4" applyFont="1" applyBorder="1" applyAlignment="1">
      <alignment horizontal="center" vertical="center" wrapText="1"/>
    </xf>
    <xf numFmtId="176" fontId="9" fillId="0" borderId="30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>
      <alignment vertical="center"/>
    </xf>
    <xf numFmtId="176" fontId="10" fillId="0" borderId="23" xfId="1" applyNumberFormat="1" applyFont="1" applyFill="1" applyBorder="1">
      <alignment vertical="center"/>
    </xf>
    <xf numFmtId="176" fontId="9" fillId="0" borderId="23" xfId="0" applyNumberFormat="1" applyFont="1" applyFill="1" applyBorder="1" applyAlignment="1">
      <alignment horizontal="right" vertical="center"/>
    </xf>
    <xf numFmtId="0" fontId="7" fillId="0" borderId="12" xfId="1" applyNumberFormat="1" applyFont="1" applyFill="1" applyBorder="1">
      <alignment vertical="center"/>
    </xf>
    <xf numFmtId="0" fontId="7" fillId="0" borderId="23" xfId="1" applyNumberFormat="1" applyFont="1" applyFill="1" applyBorder="1">
      <alignment vertical="center"/>
    </xf>
    <xf numFmtId="176" fontId="9" fillId="0" borderId="23" xfId="1" applyNumberFormat="1" applyFont="1" applyFill="1" applyBorder="1">
      <alignment vertical="center"/>
    </xf>
    <xf numFmtId="176" fontId="11" fillId="0" borderId="30" xfId="1" applyNumberFormat="1" applyFont="1" applyFill="1" applyBorder="1">
      <alignment vertical="center"/>
    </xf>
    <xf numFmtId="10" fontId="9" fillId="9" borderId="13" xfId="1" applyNumberFormat="1" applyFont="1" applyFill="1" applyBorder="1">
      <alignment vertical="center"/>
    </xf>
    <xf numFmtId="10" fontId="9" fillId="9" borderId="5" xfId="1" applyNumberFormat="1" applyFont="1" applyFill="1" applyBorder="1">
      <alignment vertical="center"/>
    </xf>
    <xf numFmtId="10" fontId="9" fillId="8" borderId="5" xfId="1" applyNumberFormat="1" applyFont="1" applyFill="1" applyBorder="1">
      <alignment vertical="center"/>
    </xf>
    <xf numFmtId="10" fontId="9" fillId="6" borderId="5" xfId="1" applyNumberFormat="1" applyFont="1" applyFill="1" applyBorder="1">
      <alignment vertical="center"/>
    </xf>
    <xf numFmtId="10" fontId="9" fillId="6" borderId="28" xfId="1" applyNumberFormat="1" applyFont="1" applyFill="1" applyBorder="1">
      <alignment vertical="center"/>
    </xf>
    <xf numFmtId="10" fontId="9" fillId="13" borderId="2" xfId="1" applyNumberFormat="1" applyFont="1" applyFill="1" applyBorder="1">
      <alignment vertical="center"/>
    </xf>
    <xf numFmtId="10" fontId="9" fillId="12" borderId="2" xfId="1" applyNumberFormat="1" applyFont="1" applyFill="1" applyBorder="1">
      <alignment vertical="center"/>
    </xf>
    <xf numFmtId="10" fontId="9" fillId="7" borderId="2" xfId="1" applyNumberFormat="1" applyFont="1" applyFill="1" applyBorder="1">
      <alignment vertical="center"/>
    </xf>
    <xf numFmtId="10" fontId="9" fillId="7" borderId="3" xfId="1" applyNumberFormat="1" applyFont="1" applyFill="1" applyBorder="1">
      <alignment vertical="center"/>
    </xf>
    <xf numFmtId="10" fontId="9" fillId="17" borderId="18" xfId="2" applyNumberFormat="1" applyFont="1" applyFill="1" applyBorder="1">
      <alignment vertical="center"/>
    </xf>
    <xf numFmtId="0" fontId="7" fillId="19" borderId="2" xfId="1" applyNumberFormat="1" applyFont="1" applyFill="1" applyBorder="1">
      <alignment vertical="center"/>
    </xf>
    <xf numFmtId="0" fontId="7" fillId="19" borderId="3" xfId="1" applyNumberFormat="1" applyFont="1" applyFill="1" applyBorder="1">
      <alignment vertical="center"/>
    </xf>
    <xf numFmtId="0" fontId="7" fillId="19" borderId="18" xfId="1" applyNumberFormat="1" applyFont="1" applyFill="1" applyBorder="1">
      <alignment vertical="center"/>
    </xf>
    <xf numFmtId="0" fontId="7" fillId="20" borderId="2" xfId="1" applyNumberFormat="1" applyFont="1" applyFill="1" applyBorder="1">
      <alignment vertical="center"/>
    </xf>
    <xf numFmtId="0" fontId="7" fillId="20" borderId="18" xfId="1" applyNumberFormat="1" applyFont="1" applyFill="1" applyBorder="1">
      <alignment vertical="center"/>
    </xf>
    <xf numFmtId="10" fontId="8" fillId="18" borderId="18" xfId="2" applyNumberFormat="1" applyFont="1" applyFill="1" applyBorder="1">
      <alignment vertical="center"/>
    </xf>
    <xf numFmtId="10" fontId="8" fillId="18" borderId="23" xfId="2" applyNumberFormat="1" applyFont="1" applyFill="1" applyBorder="1">
      <alignment vertical="center"/>
    </xf>
    <xf numFmtId="10" fontId="8" fillId="11" borderId="13" xfId="1" applyNumberFormat="1" applyFont="1" applyFill="1" applyBorder="1">
      <alignment vertical="center"/>
    </xf>
    <xf numFmtId="10" fontId="8" fillId="11" borderId="5" xfId="1" applyNumberFormat="1" applyFont="1" applyFill="1" applyBorder="1">
      <alignment vertical="center"/>
    </xf>
    <xf numFmtId="10" fontId="9" fillId="17" borderId="23" xfId="2" applyNumberFormat="1" applyFont="1" applyFill="1" applyBorder="1">
      <alignment vertical="center"/>
    </xf>
    <xf numFmtId="10" fontId="8" fillId="10" borderId="28" xfId="1" applyNumberFormat="1" applyFont="1" applyFill="1" applyBorder="1">
      <alignment vertical="center"/>
    </xf>
    <xf numFmtId="10" fontId="8" fillId="10" borderId="5" xfId="1" applyNumberFormat="1" applyFont="1" applyFill="1" applyBorder="1">
      <alignment vertical="center"/>
    </xf>
    <xf numFmtId="10" fontId="9" fillId="13" borderId="3" xfId="1" applyNumberFormat="1" applyFont="1" applyFill="1" applyBorder="1">
      <alignment vertical="center"/>
    </xf>
    <xf numFmtId="0" fontId="7" fillId="20" borderId="3" xfId="1" applyNumberFormat="1" applyFont="1" applyFill="1" applyBorder="1">
      <alignment vertical="center"/>
    </xf>
    <xf numFmtId="176" fontId="9" fillId="20" borderId="5" xfId="1" applyNumberFormat="1" applyFont="1" applyFill="1" applyBorder="1">
      <alignment vertical="center"/>
    </xf>
    <xf numFmtId="176" fontId="9" fillId="20" borderId="2" xfId="1" applyNumberFormat="1" applyFont="1" applyFill="1" applyBorder="1">
      <alignment vertical="center"/>
    </xf>
    <xf numFmtId="176" fontId="9" fillId="20" borderId="28" xfId="1" applyNumberFormat="1" applyFont="1" applyFill="1" applyBorder="1">
      <alignment vertical="center"/>
    </xf>
    <xf numFmtId="176" fontId="9" fillId="19" borderId="5" xfId="1" applyNumberFormat="1" applyFont="1" applyFill="1" applyBorder="1">
      <alignment vertical="center"/>
    </xf>
    <xf numFmtId="176" fontId="9" fillId="19" borderId="28" xfId="1" applyNumberFormat="1" applyFont="1" applyFill="1" applyBorder="1">
      <alignment vertical="center"/>
    </xf>
    <xf numFmtId="0" fontId="7" fillId="19" borderId="12" xfId="1" applyNumberFormat="1" applyFont="1" applyFill="1" applyBorder="1">
      <alignment vertical="center"/>
    </xf>
    <xf numFmtId="0" fontId="7" fillId="19" borderId="23" xfId="1" applyNumberFormat="1" applyFont="1" applyFill="1" applyBorder="1">
      <alignment vertical="center"/>
    </xf>
    <xf numFmtId="0" fontId="7" fillId="20" borderId="12" xfId="1" applyNumberFormat="1" applyFont="1" applyFill="1" applyBorder="1">
      <alignment vertical="center"/>
    </xf>
    <xf numFmtId="0" fontId="7" fillId="20" borderId="23" xfId="1" applyNumberFormat="1" applyFont="1" applyFill="1" applyBorder="1">
      <alignment vertical="center"/>
    </xf>
    <xf numFmtId="10" fontId="8" fillId="21" borderId="5" xfId="1" applyNumberFormat="1" applyFont="1" applyFill="1" applyBorder="1">
      <alignment vertical="center"/>
    </xf>
    <xf numFmtId="10" fontId="8" fillId="21" borderId="13" xfId="1" applyNumberFormat="1" applyFont="1" applyFill="1" applyBorder="1">
      <alignment vertical="center"/>
    </xf>
    <xf numFmtId="10" fontId="9" fillId="0" borderId="2" xfId="1" applyNumberFormat="1" applyFont="1" applyFill="1" applyBorder="1">
      <alignment vertical="center"/>
    </xf>
    <xf numFmtId="10" fontId="8" fillId="22" borderId="18" xfId="2" applyNumberFormat="1" applyFont="1" applyFill="1" applyBorder="1">
      <alignment vertical="center"/>
    </xf>
    <xf numFmtId="10" fontId="8" fillId="22" borderId="23" xfId="2" applyNumberFormat="1" applyFont="1" applyFill="1" applyBorder="1">
      <alignment vertical="center"/>
    </xf>
    <xf numFmtId="176" fontId="9" fillId="19" borderId="2" xfId="1" applyNumberFormat="1" applyFont="1" applyFill="1" applyBorder="1">
      <alignment vertical="center"/>
    </xf>
    <xf numFmtId="0" fontId="2" fillId="2" borderId="0" xfId="1" applyAlignment="1">
      <alignment horizontal="center" vertical="center"/>
    </xf>
    <xf numFmtId="10" fontId="9" fillId="23" borderId="5" xfId="1" applyNumberFormat="1" applyFont="1" applyFill="1" applyBorder="1">
      <alignment vertical="center"/>
    </xf>
    <xf numFmtId="176" fontId="18" fillId="0" borderId="13" xfId="1" applyNumberFormat="1" applyFont="1" applyFill="1" applyBorder="1" applyAlignment="1">
      <alignment horizontal="center" vertical="center"/>
    </xf>
    <xf numFmtId="0" fontId="19" fillId="0" borderId="23" xfId="1" applyNumberFormat="1" applyFont="1" applyFill="1" applyBorder="1" applyAlignment="1">
      <alignment horizontal="center" vertical="center"/>
    </xf>
    <xf numFmtId="0" fontId="19" fillId="19" borderId="23" xfId="1" applyNumberFormat="1" applyFont="1" applyFill="1" applyBorder="1" applyAlignment="1">
      <alignment horizontal="center" vertical="center"/>
    </xf>
    <xf numFmtId="0" fontId="19" fillId="0" borderId="18" xfId="1" applyNumberFormat="1" applyFont="1" applyFill="1" applyBorder="1" applyAlignment="1">
      <alignment horizontal="center" vertical="center"/>
    </xf>
    <xf numFmtId="0" fontId="19" fillId="20" borderId="18" xfId="1" applyNumberFormat="1" applyFont="1" applyFill="1" applyBorder="1" applyAlignment="1">
      <alignment horizontal="center" vertical="center"/>
    </xf>
    <xf numFmtId="0" fontId="19" fillId="19" borderId="18" xfId="1" applyNumberFormat="1" applyFont="1" applyFill="1" applyBorder="1" applyAlignment="1">
      <alignment horizontal="center" vertical="center"/>
    </xf>
    <xf numFmtId="0" fontId="20" fillId="5" borderId="19" xfId="4" applyFont="1" applyBorder="1" applyAlignment="1">
      <alignment horizontal="center" vertical="center" wrapText="1"/>
    </xf>
    <xf numFmtId="0" fontId="20" fillId="5" borderId="20" xfId="4" applyFont="1" applyBorder="1" applyAlignment="1">
      <alignment horizontal="center" vertical="center" wrapText="1"/>
    </xf>
    <xf numFmtId="10" fontId="8" fillId="21" borderId="26" xfId="1" applyNumberFormat="1" applyFont="1" applyFill="1" applyBorder="1">
      <alignment vertical="center"/>
    </xf>
    <xf numFmtId="10" fontId="8" fillId="21" borderId="27" xfId="1" applyNumberFormat="1" applyFont="1" applyFill="1" applyBorder="1">
      <alignment vertical="center"/>
    </xf>
    <xf numFmtId="10" fontId="8" fillId="10" borderId="29" xfId="1" applyNumberFormat="1" applyFont="1" applyFill="1" applyBorder="1">
      <alignment vertical="center"/>
    </xf>
    <xf numFmtId="10" fontId="8" fillId="10" borderId="27" xfId="1" applyNumberFormat="1" applyFont="1" applyFill="1" applyBorder="1">
      <alignment vertical="center"/>
    </xf>
    <xf numFmtId="10" fontId="8" fillId="11" borderId="27" xfId="1" applyNumberFormat="1" applyFont="1" applyFill="1" applyBorder="1">
      <alignment vertical="center"/>
    </xf>
    <xf numFmtId="10" fontId="9" fillId="9" borderId="27" xfId="1" applyNumberFormat="1" applyFont="1" applyFill="1" applyBorder="1">
      <alignment vertical="center"/>
    </xf>
    <xf numFmtId="10" fontId="9" fillId="8" borderId="27" xfId="1" applyNumberFormat="1" applyFont="1" applyFill="1" applyBorder="1">
      <alignment vertical="center"/>
    </xf>
    <xf numFmtId="10" fontId="9" fillId="6" borderId="27" xfId="1" applyNumberFormat="1" applyFont="1" applyFill="1" applyBorder="1">
      <alignment vertical="center"/>
    </xf>
    <xf numFmtId="10" fontId="9" fillId="6" borderId="29" xfId="1" applyNumberFormat="1" applyFont="1" applyFill="1" applyBorder="1">
      <alignment vertical="center"/>
    </xf>
    <xf numFmtId="10" fontId="9" fillId="0" borderId="27" xfId="1" applyNumberFormat="1" applyFont="1" applyFill="1" applyBorder="1">
      <alignment vertical="center"/>
    </xf>
    <xf numFmtId="10" fontId="9" fillId="0" borderId="29" xfId="1" applyNumberFormat="1" applyFont="1" applyFill="1" applyBorder="1">
      <alignment vertical="center"/>
    </xf>
    <xf numFmtId="10" fontId="8" fillId="11" borderId="26" xfId="1" applyNumberFormat="1" applyFont="1" applyFill="1" applyBorder="1">
      <alignment vertical="center"/>
    </xf>
    <xf numFmtId="10" fontId="9" fillId="9" borderId="26" xfId="1" applyNumberFormat="1" applyFont="1" applyFill="1" applyBorder="1">
      <alignment vertical="center"/>
    </xf>
    <xf numFmtId="176" fontId="9" fillId="23" borderId="5" xfId="1" applyNumberFormat="1" applyFont="1" applyFill="1" applyBorder="1">
      <alignment vertical="center"/>
    </xf>
    <xf numFmtId="0" fontId="7" fillId="23" borderId="12" xfId="1" applyNumberFormat="1" applyFont="1" applyFill="1" applyBorder="1">
      <alignment vertical="center"/>
    </xf>
    <xf numFmtId="176" fontId="9" fillId="23" borderId="2" xfId="1" applyNumberFormat="1" applyFont="1" applyFill="1" applyBorder="1">
      <alignment vertical="center"/>
    </xf>
    <xf numFmtId="0" fontId="7" fillId="23" borderId="23" xfId="1" applyNumberFormat="1" applyFont="1" applyFill="1" applyBorder="1">
      <alignment vertical="center"/>
    </xf>
    <xf numFmtId="176" fontId="9" fillId="23" borderId="27" xfId="1" applyNumberFormat="1" applyFont="1" applyFill="1" applyBorder="1">
      <alignment vertical="center"/>
    </xf>
    <xf numFmtId="176" fontId="18" fillId="23" borderId="5" xfId="1" applyNumberFormat="1" applyFont="1" applyFill="1" applyBorder="1" applyAlignment="1">
      <alignment horizontal="center" vertical="center"/>
    </xf>
    <xf numFmtId="0" fontId="19" fillId="23" borderId="23" xfId="1" applyNumberFormat="1" applyFont="1" applyFill="1" applyBorder="1" applyAlignment="1">
      <alignment horizontal="center" vertical="center"/>
    </xf>
    <xf numFmtId="176" fontId="9" fillId="23" borderId="28" xfId="1" applyNumberFormat="1" applyFont="1" applyFill="1" applyBorder="1">
      <alignment vertical="center"/>
    </xf>
    <xf numFmtId="176" fontId="9" fillId="23" borderId="3" xfId="1" applyNumberFormat="1" applyFont="1" applyFill="1" applyBorder="1">
      <alignment vertical="center"/>
    </xf>
    <xf numFmtId="176" fontId="9" fillId="23" borderId="29" xfId="1" applyNumberFormat="1" applyFont="1" applyFill="1" applyBorder="1">
      <alignment vertical="center"/>
    </xf>
    <xf numFmtId="176" fontId="9" fillId="23" borderId="18" xfId="1" applyNumberFormat="1" applyFont="1" applyFill="1" applyBorder="1" applyAlignment="1">
      <alignment horizontal="right" vertical="center"/>
    </xf>
    <xf numFmtId="0" fontId="7" fillId="23" borderId="2" xfId="1" applyNumberFormat="1" applyFont="1" applyFill="1" applyBorder="1">
      <alignment vertical="center"/>
    </xf>
    <xf numFmtId="0" fontId="7" fillId="23" borderId="18" xfId="1" applyNumberFormat="1" applyFont="1" applyFill="1" applyBorder="1">
      <alignment vertical="center"/>
    </xf>
    <xf numFmtId="0" fontId="19" fillId="23" borderId="18" xfId="1" applyNumberFormat="1" applyFont="1" applyFill="1" applyBorder="1" applyAlignment="1">
      <alignment horizontal="center" vertical="center"/>
    </xf>
    <xf numFmtId="176" fontId="9" fillId="23" borderId="18" xfId="0" applyNumberFormat="1" applyFont="1" applyFill="1" applyBorder="1" applyAlignment="1">
      <alignment horizontal="right" vertical="center"/>
    </xf>
    <xf numFmtId="176" fontId="9" fillId="23" borderId="30" xfId="0" applyNumberFormat="1" applyFont="1" applyFill="1" applyBorder="1" applyAlignment="1">
      <alignment horizontal="right" vertical="center"/>
    </xf>
    <xf numFmtId="0" fontId="7" fillId="23" borderId="3" xfId="1" applyNumberFormat="1" applyFont="1" applyFill="1" applyBorder="1">
      <alignment vertical="center"/>
    </xf>
    <xf numFmtId="0" fontId="7" fillId="23" borderId="30" xfId="1" applyNumberFormat="1" applyFont="1" applyFill="1" applyBorder="1">
      <alignment vertical="center"/>
    </xf>
    <xf numFmtId="0" fontId="19" fillId="23" borderId="30" xfId="1" applyNumberFormat="1" applyFont="1" applyFill="1" applyBorder="1" applyAlignment="1">
      <alignment horizontal="center" vertical="center"/>
    </xf>
    <xf numFmtId="176" fontId="9" fillId="25" borderId="5" xfId="1" applyNumberFormat="1" applyFont="1" applyFill="1" applyBorder="1">
      <alignment vertical="center"/>
    </xf>
    <xf numFmtId="0" fontId="7" fillId="25" borderId="12" xfId="1" applyNumberFormat="1" applyFont="1" applyFill="1" applyBorder="1">
      <alignment vertical="center"/>
    </xf>
    <xf numFmtId="176" fontId="9" fillId="25" borderId="2" xfId="1" applyNumberFormat="1" applyFont="1" applyFill="1" applyBorder="1">
      <alignment vertical="center"/>
    </xf>
    <xf numFmtId="0" fontId="7" fillId="25" borderId="23" xfId="1" applyNumberFormat="1" applyFont="1" applyFill="1" applyBorder="1">
      <alignment vertical="center"/>
    </xf>
    <xf numFmtId="0" fontId="19" fillId="25" borderId="23" xfId="1" applyNumberFormat="1" applyFont="1" applyFill="1" applyBorder="1" applyAlignment="1">
      <alignment horizontal="center" vertical="center"/>
    </xf>
    <xf numFmtId="176" fontId="9" fillId="27" borderId="5" xfId="1" applyNumberFormat="1" applyFont="1" applyFill="1" applyBorder="1">
      <alignment vertical="center"/>
    </xf>
    <xf numFmtId="0" fontId="7" fillId="27" borderId="12" xfId="1" applyNumberFormat="1" applyFont="1" applyFill="1" applyBorder="1">
      <alignment vertical="center"/>
    </xf>
    <xf numFmtId="0" fontId="7" fillId="27" borderId="23" xfId="1" applyNumberFormat="1" applyFont="1" applyFill="1" applyBorder="1">
      <alignment vertical="center"/>
    </xf>
    <xf numFmtId="0" fontId="19" fillId="27" borderId="23" xfId="1" applyNumberFormat="1" applyFont="1" applyFill="1" applyBorder="1" applyAlignment="1">
      <alignment horizontal="center" vertical="center"/>
    </xf>
    <xf numFmtId="0" fontId="7" fillId="27" borderId="2" xfId="1" applyNumberFormat="1" applyFont="1" applyFill="1" applyBorder="1">
      <alignment vertical="center"/>
    </xf>
    <xf numFmtId="176" fontId="9" fillId="27" borderId="2" xfId="1" applyNumberFormat="1" applyFont="1" applyFill="1" applyBorder="1">
      <alignment vertical="center"/>
    </xf>
    <xf numFmtId="0" fontId="7" fillId="27" borderId="18" xfId="1" applyNumberFormat="1" applyFont="1" applyFill="1" applyBorder="1">
      <alignment vertical="center"/>
    </xf>
    <xf numFmtId="0" fontId="19" fillId="27" borderId="18" xfId="1" applyNumberFormat="1" applyFont="1" applyFill="1" applyBorder="1" applyAlignment="1">
      <alignment horizontal="center" vertical="center"/>
    </xf>
    <xf numFmtId="176" fontId="9" fillId="27" borderId="28" xfId="1" applyNumberFormat="1" applyFont="1" applyFill="1" applyBorder="1">
      <alignment vertical="center"/>
    </xf>
    <xf numFmtId="0" fontId="7" fillId="27" borderId="3" xfId="1" applyNumberFormat="1" applyFont="1" applyFill="1" applyBorder="1">
      <alignment vertical="center"/>
    </xf>
    <xf numFmtId="176" fontId="9" fillId="20" borderId="27" xfId="1" applyNumberFormat="1" applyFont="1" applyFill="1" applyBorder="1">
      <alignment vertical="center"/>
    </xf>
    <xf numFmtId="176" fontId="9" fillId="24" borderId="5" xfId="1" applyNumberFormat="1" applyFont="1" applyFill="1" applyBorder="1">
      <alignment vertical="center"/>
    </xf>
    <xf numFmtId="0" fontId="7" fillId="24" borderId="12" xfId="1" applyNumberFormat="1" applyFont="1" applyFill="1" applyBorder="1">
      <alignment vertical="center"/>
    </xf>
    <xf numFmtId="0" fontId="7" fillId="24" borderId="23" xfId="1" applyNumberFormat="1" applyFont="1" applyFill="1" applyBorder="1">
      <alignment vertical="center"/>
    </xf>
    <xf numFmtId="176" fontId="9" fillId="24" borderId="2" xfId="1" applyNumberFormat="1" applyFont="1" applyFill="1" applyBorder="1">
      <alignment vertical="center"/>
    </xf>
    <xf numFmtId="176" fontId="9" fillId="28" borderId="5" xfId="1" applyNumberFormat="1" applyFont="1" applyFill="1" applyBorder="1">
      <alignment vertical="center"/>
    </xf>
    <xf numFmtId="0" fontId="7" fillId="28" borderId="12" xfId="1" applyNumberFormat="1" applyFont="1" applyFill="1" applyBorder="1">
      <alignment vertical="center"/>
    </xf>
    <xf numFmtId="0" fontId="7" fillId="28" borderId="23" xfId="1" applyNumberFormat="1" applyFont="1" applyFill="1" applyBorder="1">
      <alignment vertical="center"/>
    </xf>
    <xf numFmtId="176" fontId="9" fillId="28" borderId="2" xfId="1" applyNumberFormat="1" applyFont="1" applyFill="1" applyBorder="1">
      <alignment vertical="center"/>
    </xf>
    <xf numFmtId="0" fontId="19" fillId="28" borderId="23" xfId="1" applyNumberFormat="1" applyFont="1" applyFill="1" applyBorder="1" applyAlignment="1">
      <alignment horizontal="center" vertical="center"/>
    </xf>
    <xf numFmtId="176" fontId="18" fillId="0" borderId="12" xfId="1" applyNumberFormat="1" applyFont="1" applyFill="1" applyBorder="1">
      <alignment vertical="center"/>
    </xf>
    <xf numFmtId="176" fontId="18" fillId="0" borderId="2" xfId="1" applyNumberFormat="1" applyFont="1" applyFill="1" applyBorder="1">
      <alignment vertical="center"/>
    </xf>
    <xf numFmtId="176" fontId="18" fillId="23" borderId="2" xfId="1" applyNumberFormat="1" applyFont="1" applyFill="1" applyBorder="1">
      <alignment vertical="center"/>
    </xf>
    <xf numFmtId="176" fontId="18" fillId="19" borderId="2" xfId="1" applyNumberFormat="1" applyFont="1" applyFill="1" applyBorder="1">
      <alignment vertical="center"/>
    </xf>
    <xf numFmtId="176" fontId="18" fillId="23" borderId="3" xfId="1" applyNumberFormat="1" applyFont="1" applyFill="1" applyBorder="1">
      <alignment vertical="center"/>
    </xf>
    <xf numFmtId="0" fontId="7" fillId="29" borderId="11" xfId="1" applyFont="1" applyFill="1" applyBorder="1">
      <alignment vertical="center"/>
    </xf>
    <xf numFmtId="0" fontId="7" fillId="29" borderId="11" xfId="0" applyFont="1" applyFill="1" applyBorder="1">
      <alignment vertical="center"/>
    </xf>
    <xf numFmtId="0" fontId="7" fillId="29" borderId="34" xfId="1" applyFont="1" applyFill="1" applyBorder="1">
      <alignment vertical="center"/>
    </xf>
    <xf numFmtId="0" fontId="7" fillId="29" borderId="11" xfId="3" applyFont="1" applyFill="1" applyBorder="1">
      <alignment vertical="center"/>
    </xf>
    <xf numFmtId="0" fontId="15" fillId="5" borderId="43" xfId="4" applyFont="1" applyBorder="1" applyAlignment="1">
      <alignment horizontal="center" vertical="center" wrapText="1"/>
    </xf>
    <xf numFmtId="176" fontId="26" fillId="0" borderId="24" xfId="5" applyNumberFormat="1" applyFont="1" applyFill="1" applyBorder="1" applyAlignment="1">
      <alignment horizontal="center" vertical="center"/>
    </xf>
    <xf numFmtId="176" fontId="26" fillId="0" borderId="41" xfId="1" applyNumberFormat="1" applyFont="1" applyFill="1" applyBorder="1" applyAlignment="1">
      <alignment horizontal="center" vertical="center"/>
    </xf>
    <xf numFmtId="176" fontId="26" fillId="0" borderId="36" xfId="1" applyNumberFormat="1" applyFont="1" applyFill="1" applyBorder="1" applyAlignment="1">
      <alignment horizontal="center" vertical="center"/>
    </xf>
    <xf numFmtId="0" fontId="19" fillId="20" borderId="30" xfId="1" applyNumberFormat="1" applyFont="1" applyFill="1" applyBorder="1" applyAlignment="1">
      <alignment horizontal="center" vertical="center"/>
    </xf>
    <xf numFmtId="0" fontId="7" fillId="23" borderId="11" xfId="1" applyFont="1" applyFill="1" applyBorder="1">
      <alignment vertical="center"/>
    </xf>
    <xf numFmtId="0" fontId="19" fillId="26" borderId="23" xfId="1" applyNumberFormat="1" applyFont="1" applyFill="1" applyBorder="1" applyAlignment="1">
      <alignment horizontal="center" vertical="center"/>
    </xf>
    <xf numFmtId="0" fontId="7" fillId="23" borderId="34" xfId="1" applyFont="1" applyFill="1" applyBorder="1">
      <alignment vertical="center"/>
    </xf>
    <xf numFmtId="176" fontId="26" fillId="0" borderId="24" xfId="1" applyNumberFormat="1" applyFont="1" applyFill="1" applyBorder="1" applyAlignment="1">
      <alignment horizontal="center" vertical="center"/>
    </xf>
    <xf numFmtId="0" fontId="19" fillId="27" borderId="30" xfId="1" applyNumberFormat="1" applyFont="1" applyFill="1" applyBorder="1" applyAlignment="1">
      <alignment horizontal="center" vertical="center"/>
    </xf>
    <xf numFmtId="0" fontId="7" fillId="23" borderId="11" xfId="0" applyFont="1" applyFill="1" applyBorder="1">
      <alignment vertical="center"/>
    </xf>
    <xf numFmtId="0" fontId="15" fillId="5" borderId="8" xfId="4" applyFont="1" applyBorder="1" applyAlignment="1">
      <alignment vertical="center"/>
    </xf>
    <xf numFmtId="0" fontId="15" fillId="5" borderId="9" xfId="4" applyFont="1" applyBorder="1" applyAlignment="1">
      <alignment vertical="center"/>
    </xf>
    <xf numFmtId="0" fontId="15" fillId="5" borderId="10" xfId="4" applyFont="1" applyBorder="1" applyAlignment="1">
      <alignment vertical="center"/>
    </xf>
    <xf numFmtId="0" fontId="19" fillId="20" borderId="23" xfId="1" applyNumberFormat="1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8" fillId="5" borderId="44" xfId="4" applyFont="1" applyBorder="1" applyAlignment="1">
      <alignment horizontal="left" vertical="center"/>
    </xf>
    <xf numFmtId="0" fontId="28" fillId="5" borderId="41" xfId="4" applyFont="1" applyBorder="1" applyAlignment="1">
      <alignment horizontal="left" vertical="center"/>
    </xf>
    <xf numFmtId="0" fontId="28" fillId="5" borderId="42" xfId="4" applyFont="1" applyBorder="1" applyAlignment="1">
      <alignment horizontal="left" vertical="center"/>
    </xf>
    <xf numFmtId="0" fontId="7" fillId="5" borderId="32" xfId="4" applyFont="1" applyBorder="1" applyAlignment="1">
      <alignment horizontal="center" vertical="center"/>
    </xf>
    <xf numFmtId="0" fontId="7" fillId="5" borderId="25" xfId="4" applyFont="1" applyBorder="1" applyAlignment="1">
      <alignment horizontal="center" vertical="center"/>
    </xf>
    <xf numFmtId="0" fontId="7" fillId="5" borderId="40" xfId="4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5" borderId="8" xfId="4" applyFont="1" applyBorder="1" applyAlignment="1">
      <alignment horizontal="left" vertical="center"/>
    </xf>
    <xf numFmtId="0" fontId="15" fillId="5" borderId="9" xfId="4" applyFont="1" applyBorder="1" applyAlignment="1">
      <alignment horizontal="left" vertical="center"/>
    </xf>
    <xf numFmtId="0" fontId="15" fillId="5" borderId="10" xfId="4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5" borderId="32" xfId="4" applyFont="1" applyBorder="1" applyAlignment="1">
      <alignment horizontal="center" vertical="center" wrapText="1"/>
    </xf>
    <xf numFmtId="0" fontId="7" fillId="5" borderId="33" xfId="4" applyFont="1" applyBorder="1" applyAlignment="1">
      <alignment horizontal="center" vertical="center"/>
    </xf>
    <xf numFmtId="0" fontId="15" fillId="5" borderId="39" xfId="4" applyFont="1" applyBorder="1" applyAlignment="1">
      <alignment horizontal="center" vertical="center" wrapText="1"/>
    </xf>
    <xf numFmtId="0" fontId="15" fillId="5" borderId="40" xfId="4" applyFont="1" applyBorder="1" applyAlignment="1">
      <alignment horizontal="center" vertical="center"/>
    </xf>
    <xf numFmtId="0" fontId="16" fillId="5" borderId="32" xfId="4" applyFont="1" applyBorder="1" applyAlignment="1">
      <alignment horizontal="center" vertical="center" wrapText="1"/>
    </xf>
    <xf numFmtId="0" fontId="15" fillId="5" borderId="25" xfId="4" applyFont="1" applyBorder="1" applyAlignment="1">
      <alignment horizontal="center" vertical="center" wrapText="1"/>
    </xf>
    <xf numFmtId="0" fontId="16" fillId="5" borderId="22" xfId="4" applyFont="1" applyBorder="1" applyAlignment="1">
      <alignment horizontal="center" vertical="center" wrapText="1"/>
    </xf>
    <xf numFmtId="0" fontId="16" fillId="5" borderId="21" xfId="4" applyFont="1" applyBorder="1" applyAlignment="1">
      <alignment horizontal="center" vertical="center" wrapText="1"/>
    </xf>
    <xf numFmtId="0" fontId="2" fillId="2" borderId="0" xfId="1" applyAlignment="1">
      <alignment horizontal="center" vertical="center"/>
    </xf>
    <xf numFmtId="0" fontId="7" fillId="5" borderId="15" xfId="4" applyFont="1" applyBorder="1" applyAlignment="1">
      <alignment horizontal="center" vertical="center"/>
    </xf>
    <xf numFmtId="0" fontId="7" fillId="5" borderId="16" xfId="4" applyFont="1" applyBorder="1" applyAlignment="1">
      <alignment horizontal="center" vertical="center"/>
    </xf>
    <xf numFmtId="0" fontId="20" fillId="5" borderId="16" xfId="4" applyFont="1" applyBorder="1" applyAlignment="1">
      <alignment horizontal="center" vertical="center" wrapText="1"/>
    </xf>
    <xf numFmtId="0" fontId="20" fillId="5" borderId="17" xfId="4" applyFont="1" applyBorder="1" applyAlignment="1">
      <alignment horizontal="center" vertical="center"/>
    </xf>
    <xf numFmtId="0" fontId="7" fillId="5" borderId="16" xfId="4" applyFont="1" applyBorder="1" applyAlignment="1">
      <alignment horizontal="center" vertical="center" wrapText="1"/>
    </xf>
    <xf numFmtId="0" fontId="7" fillId="5" borderId="17" xfId="4" applyFont="1" applyBorder="1" applyAlignment="1">
      <alignment horizontal="center" vertical="center"/>
    </xf>
    <xf numFmtId="10" fontId="9" fillId="23" borderId="2" xfId="1" applyNumberFormat="1" applyFont="1" applyFill="1" applyBorder="1">
      <alignment vertical="center"/>
    </xf>
  </cellXfs>
  <cellStyles count="6">
    <cellStyle name="나쁨" xfId="2" builtinId="27"/>
    <cellStyle name="메모" xfId="4" builtinId="10"/>
    <cellStyle name="백분율" xfId="5" builtinId="5"/>
    <cellStyle name="보통" xfId="3" builtinId="28"/>
    <cellStyle name="좋음" xfId="1" builtinId="26"/>
    <cellStyle name="표준" xfId="0" builtinId="0"/>
  </cellStyles>
  <dxfs count="0"/>
  <tableStyles count="0" defaultTableStyle="TableStyleMedium2" defaultPivotStyle="PivotStyleLight16"/>
  <colors>
    <mruColors>
      <color rgb="FF99FF99"/>
      <color rgb="FFFF7C80"/>
      <color rgb="FF66FF66"/>
      <color rgb="FFF7C5C5"/>
      <color rgb="FF00FFFF"/>
      <color rgb="FFCCFFCC"/>
      <color rgb="FF411817"/>
      <color rgb="FFA3FBB8"/>
      <color rgb="FFD0F2F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zoomScaleNormal="100" workbookViewId="0">
      <pane xSplit="1" ySplit="2" topLeftCell="B12" activePane="bottomRight" state="frozen"/>
      <selection pane="topRight" activeCell="B1" sqref="B1"/>
      <selection pane="bottomLeft" activeCell="A4" sqref="A4"/>
      <selection pane="bottomRight" activeCell="D36" sqref="D36"/>
    </sheetView>
  </sheetViews>
  <sheetFormatPr defaultRowHeight="16.5"/>
  <cols>
    <col min="1" max="1" width="24.125" customWidth="1"/>
    <col min="2" max="3" width="11.375" customWidth="1"/>
    <col min="4" max="5" width="9.875" customWidth="1"/>
    <col min="6" max="7" width="11.5" customWidth="1"/>
    <col min="8" max="8" width="13" customWidth="1"/>
    <col min="9" max="10" width="11.75" customWidth="1"/>
    <col min="11" max="11" width="9.75" customWidth="1"/>
    <col min="12" max="12" width="4" customWidth="1"/>
    <col min="13" max="13" width="10.875" hidden="1" customWidth="1"/>
    <col min="14" max="14" width="4.75" hidden="1" customWidth="1"/>
    <col min="15" max="15" width="10.125" customWidth="1"/>
    <col min="16" max="16" width="4" customWidth="1"/>
    <col min="17" max="17" width="10.875" hidden="1" customWidth="1"/>
    <col min="18" max="18" width="4.75" hidden="1" customWidth="1"/>
    <col min="19" max="19" width="9.75" customWidth="1"/>
    <col min="20" max="20" width="4.25" customWidth="1"/>
    <col min="21" max="21" width="10.875" hidden="1" customWidth="1"/>
    <col min="22" max="22" width="4.75" hidden="1" customWidth="1"/>
    <col min="23" max="23" width="9.75" customWidth="1"/>
    <col min="24" max="24" width="4.125" customWidth="1"/>
    <col min="25" max="25" width="10.25" customWidth="1"/>
    <col min="26" max="26" width="6.625" customWidth="1"/>
    <col min="27" max="31" width="8.5" customWidth="1"/>
  </cols>
  <sheetData>
    <row r="1" spans="1:31" ht="40.5">
      <c r="A1" s="222" t="s">
        <v>175</v>
      </c>
      <c r="B1" s="47" t="s">
        <v>177</v>
      </c>
      <c r="C1" s="47" t="s">
        <v>178</v>
      </c>
      <c r="D1" s="229" t="s">
        <v>140</v>
      </c>
      <c r="E1" s="230"/>
      <c r="F1" s="200" t="s">
        <v>132</v>
      </c>
      <c r="G1" s="201"/>
      <c r="H1" s="202"/>
      <c r="I1" s="225" t="s">
        <v>119</v>
      </c>
      <c r="J1" s="230"/>
      <c r="K1" s="216" t="s">
        <v>141</v>
      </c>
      <c r="L1" s="217"/>
      <c r="M1" s="218" t="s">
        <v>142</v>
      </c>
      <c r="N1" s="219"/>
      <c r="O1" s="220" t="s">
        <v>172</v>
      </c>
      <c r="P1" s="217"/>
      <c r="Q1" s="218" t="s">
        <v>142</v>
      </c>
      <c r="R1" s="219"/>
      <c r="S1" s="220" t="s">
        <v>188</v>
      </c>
      <c r="T1" s="202"/>
      <c r="U1" s="221" t="s">
        <v>142</v>
      </c>
      <c r="V1" s="219"/>
      <c r="W1" s="225" t="s">
        <v>139</v>
      </c>
      <c r="X1" s="226"/>
      <c r="Y1" s="227" t="s">
        <v>183</v>
      </c>
      <c r="Z1" s="228"/>
      <c r="AA1" s="214" t="s">
        <v>171</v>
      </c>
      <c r="AB1" s="215"/>
      <c r="AC1" s="215"/>
      <c r="AD1" s="215"/>
      <c r="AE1" s="215"/>
    </row>
    <row r="2" spans="1:31" ht="33.75" thickBot="1">
      <c r="A2" s="223"/>
      <c r="B2" s="49" t="s">
        <v>179</v>
      </c>
      <c r="C2" s="49" t="s">
        <v>180</v>
      </c>
      <c r="D2" s="45" t="s">
        <v>116</v>
      </c>
      <c r="E2" s="46" t="s">
        <v>115</v>
      </c>
      <c r="F2" s="44" t="s">
        <v>120</v>
      </c>
      <c r="G2" s="46" t="s">
        <v>121</v>
      </c>
      <c r="H2" s="173" t="s">
        <v>182</v>
      </c>
      <c r="I2" s="44" t="s">
        <v>117</v>
      </c>
      <c r="J2" s="46" t="s">
        <v>118</v>
      </c>
      <c r="K2" s="44" t="s">
        <v>137</v>
      </c>
      <c r="L2" s="45" t="s">
        <v>114</v>
      </c>
      <c r="M2" s="45" t="s">
        <v>137</v>
      </c>
      <c r="N2" s="46" t="s">
        <v>114</v>
      </c>
      <c r="O2" s="44" t="s">
        <v>138</v>
      </c>
      <c r="P2" s="45" t="s">
        <v>114</v>
      </c>
      <c r="Q2" s="45" t="s">
        <v>137</v>
      </c>
      <c r="R2" s="46" t="s">
        <v>114</v>
      </c>
      <c r="S2" s="44" t="s">
        <v>137</v>
      </c>
      <c r="T2" s="46" t="s">
        <v>114</v>
      </c>
      <c r="U2" s="49" t="s">
        <v>137</v>
      </c>
      <c r="V2" s="46" t="s">
        <v>114</v>
      </c>
      <c r="W2" s="44" t="s">
        <v>192</v>
      </c>
      <c r="X2" s="45" t="s">
        <v>114</v>
      </c>
      <c r="Y2" s="105" t="s">
        <v>184</v>
      </c>
      <c r="Z2" s="106" t="s">
        <v>176</v>
      </c>
      <c r="AA2" s="214"/>
      <c r="AB2" s="215"/>
      <c r="AC2" s="215"/>
      <c r="AD2" s="215"/>
      <c r="AE2" s="215"/>
    </row>
    <row r="3" spans="1:31" ht="20.25" customHeight="1">
      <c r="A3" s="18" t="s">
        <v>144</v>
      </c>
      <c r="B3" s="92">
        <v>1.1408</v>
      </c>
      <c r="C3" s="107">
        <v>1.1987000000000001</v>
      </c>
      <c r="D3" s="10">
        <v>1.1768378407845399</v>
      </c>
      <c r="E3" s="95">
        <v>1.7475423304581299</v>
      </c>
      <c r="F3" s="51"/>
      <c r="G3" s="56">
        <v>953960</v>
      </c>
      <c r="H3" s="174">
        <f>SUM(G3+340000)</f>
        <v>1293960</v>
      </c>
      <c r="I3" s="51">
        <v>300000</v>
      </c>
      <c r="J3" s="53">
        <v>380000</v>
      </c>
      <c r="K3" s="51">
        <f t="shared" ref="K3:K24" si="0">G3/(B3*100)</f>
        <v>8362.2019635343622</v>
      </c>
      <c r="L3" s="54">
        <f t="shared" ref="L3:L24" si="1">RANK(K3,$K$3:$K$39,1)</f>
        <v>36</v>
      </c>
      <c r="M3" s="15">
        <f t="shared" ref="M3:M24" si="2">(G3+I3)/(B3*100)</f>
        <v>10991.935483870968</v>
      </c>
      <c r="N3" s="55">
        <f t="shared" ref="N3:N24" si="3">RANK(M3,$M$3:$M$39,1)</f>
        <v>35</v>
      </c>
      <c r="O3" s="51">
        <f t="shared" ref="O3:O24" si="4">G3/(D3*100)</f>
        <v>8106.1295527686443</v>
      </c>
      <c r="P3" s="54">
        <f t="shared" ref="P3:P24" si="5">RANK(O3,$O$3:$O$39,1)</f>
        <v>35</v>
      </c>
      <c r="Q3" s="15">
        <f t="shared" ref="Q3:Q24" si="6">(G3+I3)/(D3*100)</f>
        <v>10655.333781279896</v>
      </c>
      <c r="R3" s="55">
        <f t="shared" ref="R3:R24" si="7">RANK(Q3,$Q$3:$Q$39,1)</f>
        <v>35</v>
      </c>
      <c r="S3" s="51">
        <f t="shared" ref="S3:S24" si="8">G3/(E3*100)</f>
        <v>5458.8663368738717</v>
      </c>
      <c r="T3" s="55">
        <f t="shared" ref="T3:T24" si="9">RANK(S3,$S$3:$S$39,1)</f>
        <v>29</v>
      </c>
      <c r="U3" s="16">
        <f t="shared" ref="U3:U24" si="10">(G3+I3)/(E3*100)</f>
        <v>7175.5629500045707</v>
      </c>
      <c r="V3" s="55">
        <f t="shared" ref="V3:V24" si="11">RANK(U3,$U$3:$U$39,1)</f>
        <v>20</v>
      </c>
      <c r="W3" s="15">
        <f t="shared" ref="W3:W24" si="12">G3/(GEOMEAN(B3:E3)*100)</f>
        <v>7366.5489360947795</v>
      </c>
      <c r="X3" s="54">
        <f t="shared" ref="X3:X24" si="13">RANK(W3,$W$3:$W$39,1)</f>
        <v>35</v>
      </c>
      <c r="Y3" s="99">
        <f>(H3+I3)/(GEOMEAN(B3:E3)*100)</f>
        <v>12308.675774851812</v>
      </c>
      <c r="Z3" s="100">
        <f t="shared" ref="Z3:Z24" si="14">RANK(Y3,$Y$3:$Y$39,1)</f>
        <v>35</v>
      </c>
      <c r="AA3" s="188" t="s">
        <v>191</v>
      </c>
      <c r="AB3" s="189"/>
      <c r="AC3" s="189"/>
      <c r="AD3" s="189"/>
      <c r="AE3" s="190"/>
    </row>
    <row r="4" spans="1:31" ht="20.25">
      <c r="A4" s="18" t="s">
        <v>145</v>
      </c>
      <c r="B4" s="92">
        <v>1.1134999999999999</v>
      </c>
      <c r="C4" s="107">
        <v>1.1820999999999999</v>
      </c>
      <c r="D4" s="10">
        <v>1.1359477124182999</v>
      </c>
      <c r="E4" s="95">
        <v>1.6838733130367611</v>
      </c>
      <c r="F4" s="51">
        <v>762900</v>
      </c>
      <c r="G4" s="52">
        <v>740520</v>
      </c>
      <c r="H4" s="174">
        <f>SUM(G4+340000)</f>
        <v>1080520</v>
      </c>
      <c r="I4" s="51">
        <v>300000</v>
      </c>
      <c r="J4" s="53">
        <v>380000</v>
      </c>
      <c r="K4" s="51">
        <f t="shared" si="0"/>
        <v>6650.3816793893129</v>
      </c>
      <c r="L4" s="54">
        <f t="shared" si="1"/>
        <v>29</v>
      </c>
      <c r="M4" s="15">
        <f t="shared" si="2"/>
        <v>9344.5891333632699</v>
      </c>
      <c r="N4" s="55">
        <f t="shared" si="3"/>
        <v>30</v>
      </c>
      <c r="O4" s="51">
        <f t="shared" si="4"/>
        <v>6518.9620253164603</v>
      </c>
      <c r="P4" s="54">
        <f t="shared" si="5"/>
        <v>29</v>
      </c>
      <c r="Q4" s="15">
        <f t="shared" si="6"/>
        <v>9159.9286536248619</v>
      </c>
      <c r="R4" s="55">
        <f t="shared" si="7"/>
        <v>28</v>
      </c>
      <c r="S4" s="51">
        <f t="shared" si="8"/>
        <v>4397.7180127911051</v>
      </c>
      <c r="T4" s="55">
        <f t="shared" si="9"/>
        <v>17</v>
      </c>
      <c r="U4" s="16">
        <f t="shared" si="10"/>
        <v>6179.3247267722691</v>
      </c>
      <c r="V4" s="55">
        <f t="shared" si="11"/>
        <v>8</v>
      </c>
      <c r="W4" s="15">
        <f t="shared" si="12"/>
        <v>5878.733109335908</v>
      </c>
      <c r="X4" s="54">
        <f t="shared" si="13"/>
        <v>28</v>
      </c>
      <c r="Y4" s="99">
        <f>(H4+I4)/(GEOMEAN(B4:E4)*100)</f>
        <v>10959.472576163247</v>
      </c>
      <c r="Z4" s="100">
        <f t="shared" si="14"/>
        <v>32</v>
      </c>
      <c r="AA4" s="191"/>
      <c r="AB4" s="192"/>
      <c r="AC4" s="192"/>
      <c r="AD4" s="192"/>
      <c r="AE4" s="193"/>
    </row>
    <row r="5" spans="1:31" ht="20.25">
      <c r="A5" s="18" t="s">
        <v>146</v>
      </c>
      <c r="B5" s="92">
        <v>1.1134999999999999</v>
      </c>
      <c r="C5" s="107">
        <v>1.1820999999999999</v>
      </c>
      <c r="D5" s="10">
        <v>1.1359477124182999</v>
      </c>
      <c r="E5" s="95">
        <v>1.6838733130367611</v>
      </c>
      <c r="F5" s="51">
        <v>760190</v>
      </c>
      <c r="G5" s="52">
        <v>758200</v>
      </c>
      <c r="H5" s="174">
        <f t="shared" ref="H5:H7" si="15">SUM(G5+340000)</f>
        <v>1098200</v>
      </c>
      <c r="I5" s="51">
        <v>300000</v>
      </c>
      <c r="J5" s="53">
        <v>380000</v>
      </c>
      <c r="K5" s="51">
        <f t="shared" si="0"/>
        <v>6809.1603053435119</v>
      </c>
      <c r="L5" s="54">
        <f t="shared" si="1"/>
        <v>33</v>
      </c>
      <c r="M5" s="15">
        <f t="shared" si="2"/>
        <v>9503.3677593174671</v>
      </c>
      <c r="N5" s="55">
        <f t="shared" si="3"/>
        <v>33</v>
      </c>
      <c r="O5" s="51">
        <f t="shared" si="4"/>
        <v>6674.6029919447683</v>
      </c>
      <c r="P5" s="54">
        <f t="shared" si="5"/>
        <v>30</v>
      </c>
      <c r="Q5" s="15">
        <f t="shared" si="6"/>
        <v>9315.5696202531708</v>
      </c>
      <c r="R5" s="55">
        <f t="shared" si="7"/>
        <v>29</v>
      </c>
      <c r="S5" s="51">
        <f t="shared" si="8"/>
        <v>4502.7140351350617</v>
      </c>
      <c r="T5" s="55">
        <f t="shared" si="9"/>
        <v>19</v>
      </c>
      <c r="U5" s="16">
        <f t="shared" si="10"/>
        <v>6284.3207491162257</v>
      </c>
      <c r="V5" s="55">
        <f t="shared" si="11"/>
        <v>13</v>
      </c>
      <c r="W5" s="15">
        <f t="shared" si="12"/>
        <v>6019.0885371070135</v>
      </c>
      <c r="X5" s="54">
        <f t="shared" si="13"/>
        <v>30</v>
      </c>
      <c r="Y5" s="99">
        <f t="shared" ref="Y5:Y24" si="16">(H5+I5)/(GEOMEAN(B5:E5)*100)</f>
        <v>11099.828003934352</v>
      </c>
      <c r="Z5" s="100">
        <f t="shared" si="14"/>
        <v>33</v>
      </c>
      <c r="AA5" s="191"/>
      <c r="AB5" s="192"/>
      <c r="AC5" s="192"/>
      <c r="AD5" s="192"/>
      <c r="AE5" s="193"/>
    </row>
    <row r="6" spans="1:31" ht="20.25">
      <c r="A6" s="178" t="s">
        <v>148</v>
      </c>
      <c r="B6" s="91">
        <v>1.0996999999999999</v>
      </c>
      <c r="C6" s="108">
        <v>1.159</v>
      </c>
      <c r="D6" s="9">
        <v>1.1000441850723313</v>
      </c>
      <c r="E6" s="94">
        <v>1.6754733143442087</v>
      </c>
      <c r="F6" s="24"/>
      <c r="G6" s="25">
        <v>735000</v>
      </c>
      <c r="H6" s="174">
        <f>SUM(G6+340000)</f>
        <v>1075000</v>
      </c>
      <c r="I6" s="24">
        <v>300000</v>
      </c>
      <c r="J6" s="28">
        <v>380000</v>
      </c>
      <c r="K6" s="24">
        <f t="shared" si="0"/>
        <v>6683.640992998091</v>
      </c>
      <c r="L6" s="54">
        <f t="shared" si="1"/>
        <v>30</v>
      </c>
      <c r="M6" s="13">
        <f t="shared" si="2"/>
        <v>9411.6577248340473</v>
      </c>
      <c r="N6" s="55">
        <f t="shared" si="3"/>
        <v>32</v>
      </c>
      <c r="O6" s="24">
        <f t="shared" si="4"/>
        <v>6681.5497956718118</v>
      </c>
      <c r="P6" s="54">
        <f t="shared" si="5"/>
        <v>31</v>
      </c>
      <c r="Q6" s="13">
        <f t="shared" si="6"/>
        <v>9408.7129775786743</v>
      </c>
      <c r="R6" s="55">
        <f t="shared" si="7"/>
        <v>30</v>
      </c>
      <c r="S6" s="24">
        <f t="shared" si="8"/>
        <v>4386.8200926117634</v>
      </c>
      <c r="T6" s="55">
        <f t="shared" si="9"/>
        <v>16</v>
      </c>
      <c r="U6" s="17">
        <f t="shared" si="10"/>
        <v>6177.3589059226879</v>
      </c>
      <c r="V6" s="55">
        <f t="shared" si="11"/>
        <v>7</v>
      </c>
      <c r="W6" s="13">
        <f t="shared" si="12"/>
        <v>5936.9174817939411</v>
      </c>
      <c r="X6" s="54">
        <f t="shared" si="13"/>
        <v>29</v>
      </c>
      <c r="Y6" s="99">
        <f t="shared" si="16"/>
        <v>11106.478282267575</v>
      </c>
      <c r="Z6" s="100">
        <f t="shared" si="14"/>
        <v>34</v>
      </c>
      <c r="AA6" s="191"/>
      <c r="AB6" s="192"/>
      <c r="AC6" s="192"/>
      <c r="AD6" s="192"/>
      <c r="AE6" s="193"/>
    </row>
    <row r="7" spans="1:31" ht="20.25">
      <c r="A7" s="178" t="s">
        <v>147</v>
      </c>
      <c r="B7" s="91">
        <v>1.0996999999999999</v>
      </c>
      <c r="C7" s="108">
        <v>1.159</v>
      </c>
      <c r="D7" s="9">
        <v>1.1000441850723313</v>
      </c>
      <c r="E7" s="94">
        <v>1.6754733143442087</v>
      </c>
      <c r="F7" s="24"/>
      <c r="G7" s="25">
        <v>699990</v>
      </c>
      <c r="H7" s="174">
        <f t="shared" si="15"/>
        <v>1039990</v>
      </c>
      <c r="I7" s="24">
        <v>300000</v>
      </c>
      <c r="J7" s="28">
        <v>380000</v>
      </c>
      <c r="K7" s="24">
        <f t="shared" si="0"/>
        <v>6365.2814403928351</v>
      </c>
      <c r="L7" s="54">
        <f t="shared" si="1"/>
        <v>28</v>
      </c>
      <c r="M7" s="13">
        <f t="shared" si="2"/>
        <v>9093.2981722287914</v>
      </c>
      <c r="N7" s="55">
        <f t="shared" si="3"/>
        <v>28</v>
      </c>
      <c r="O7" s="24">
        <f t="shared" si="4"/>
        <v>6363.2898523432814</v>
      </c>
      <c r="P7" s="54">
        <f t="shared" si="5"/>
        <v>27</v>
      </c>
      <c r="Q7" s="13">
        <f t="shared" si="6"/>
        <v>9090.4530342501439</v>
      </c>
      <c r="R7" s="55">
        <f t="shared" si="7"/>
        <v>27</v>
      </c>
      <c r="S7" s="24">
        <f t="shared" si="8"/>
        <v>4177.864213098379</v>
      </c>
      <c r="T7" s="55">
        <f t="shared" si="9"/>
        <v>12</v>
      </c>
      <c r="U7" s="17">
        <f t="shared" si="10"/>
        <v>5968.4030264093026</v>
      </c>
      <c r="V7" s="55">
        <f t="shared" si="11"/>
        <v>5</v>
      </c>
      <c r="W7" s="13">
        <f t="shared" si="12"/>
        <v>5654.1263511305315</v>
      </c>
      <c r="X7" s="54">
        <f t="shared" si="13"/>
        <v>26</v>
      </c>
      <c r="Y7" s="99">
        <f t="shared" si="16"/>
        <v>10823.687151604167</v>
      </c>
      <c r="Z7" s="100">
        <f t="shared" si="14"/>
        <v>30</v>
      </c>
      <c r="AA7" s="191"/>
      <c r="AB7" s="192"/>
      <c r="AC7" s="192"/>
      <c r="AD7" s="192"/>
      <c r="AE7" s="193"/>
    </row>
    <row r="8" spans="1:31" ht="20.25">
      <c r="A8" s="178" t="s">
        <v>149</v>
      </c>
      <c r="B8" s="91">
        <v>1.0766</v>
      </c>
      <c r="C8" s="108">
        <v>1.1445000000000001</v>
      </c>
      <c r="D8" s="63">
        <v>1.0541031227305737</v>
      </c>
      <c r="E8" s="73">
        <v>1.2834552642341075</v>
      </c>
      <c r="F8" s="24">
        <v>524170</v>
      </c>
      <c r="G8" s="43">
        <v>547960</v>
      </c>
      <c r="H8" s="174">
        <f>SUM(G8+180000)</f>
        <v>727960</v>
      </c>
      <c r="I8" s="24">
        <v>300000</v>
      </c>
      <c r="J8" s="27">
        <v>380000</v>
      </c>
      <c r="K8" s="24">
        <f t="shared" si="0"/>
        <v>5089.7269180754229</v>
      </c>
      <c r="L8" s="54">
        <f t="shared" si="1"/>
        <v>22</v>
      </c>
      <c r="M8" s="13">
        <f t="shared" si="2"/>
        <v>7876.2771688649455</v>
      </c>
      <c r="N8" s="55">
        <f t="shared" si="3"/>
        <v>25</v>
      </c>
      <c r="O8" s="24">
        <f t="shared" si="4"/>
        <v>5198.3528763348259</v>
      </c>
      <c r="P8" s="54">
        <f t="shared" si="5"/>
        <v>22</v>
      </c>
      <c r="Q8" s="13">
        <f t="shared" si="6"/>
        <v>8044.374233551498</v>
      </c>
      <c r="R8" s="55">
        <f t="shared" si="7"/>
        <v>23</v>
      </c>
      <c r="S8" s="24">
        <f t="shared" si="8"/>
        <v>4269.412540272614</v>
      </c>
      <c r="T8" s="55">
        <f t="shared" si="9"/>
        <v>14</v>
      </c>
      <c r="U8" s="17">
        <f t="shared" si="10"/>
        <v>6606.8527951849874</v>
      </c>
      <c r="V8" s="55">
        <f t="shared" si="11"/>
        <v>18</v>
      </c>
      <c r="W8" s="13">
        <f t="shared" si="12"/>
        <v>4822.4235889227411</v>
      </c>
      <c r="X8" s="54">
        <f t="shared" si="13"/>
        <v>21</v>
      </c>
      <c r="Y8" s="99">
        <f t="shared" si="16"/>
        <v>9046.7525959358736</v>
      </c>
      <c r="Z8" s="100">
        <f t="shared" si="14"/>
        <v>24</v>
      </c>
      <c r="AA8" s="191"/>
      <c r="AB8" s="192"/>
      <c r="AC8" s="192"/>
      <c r="AD8" s="192"/>
      <c r="AE8" s="193"/>
    </row>
    <row r="9" spans="1:31" ht="20.25">
      <c r="A9" s="169" t="s">
        <v>150</v>
      </c>
      <c r="B9" s="91">
        <v>1.0766</v>
      </c>
      <c r="C9" s="108">
        <v>1.1445000000000001</v>
      </c>
      <c r="D9" s="63">
        <v>1.0541031227305737</v>
      </c>
      <c r="E9" s="73">
        <v>1.2834552642341075</v>
      </c>
      <c r="F9" s="24">
        <v>513240</v>
      </c>
      <c r="G9" s="42">
        <v>503500</v>
      </c>
      <c r="H9" s="174">
        <f t="shared" ref="H9" si="17">SUM(G9+180000)</f>
        <v>683500</v>
      </c>
      <c r="I9" s="24">
        <v>300000</v>
      </c>
      <c r="J9" s="27">
        <v>380000</v>
      </c>
      <c r="K9" s="24">
        <f t="shared" si="0"/>
        <v>4676.7601709084156</v>
      </c>
      <c r="L9" s="54">
        <f t="shared" si="1"/>
        <v>19</v>
      </c>
      <c r="M9" s="13">
        <f t="shared" si="2"/>
        <v>7463.3104216979382</v>
      </c>
      <c r="N9" s="55">
        <f t="shared" si="3"/>
        <v>21</v>
      </c>
      <c r="O9" s="24">
        <f t="shared" si="4"/>
        <v>4776.5725111953152</v>
      </c>
      <c r="P9" s="54">
        <f t="shared" si="5"/>
        <v>17</v>
      </c>
      <c r="Q9" s="13">
        <f t="shared" si="6"/>
        <v>7622.5938684119874</v>
      </c>
      <c r="R9" s="55">
        <f t="shared" si="7"/>
        <v>20</v>
      </c>
      <c r="S9" s="159">
        <f t="shared" si="8"/>
        <v>3923.0038944946004</v>
      </c>
      <c r="T9" s="161">
        <f t="shared" si="9"/>
        <v>9</v>
      </c>
      <c r="U9" s="17">
        <f t="shared" si="10"/>
        <v>6260.4441494069742</v>
      </c>
      <c r="V9" s="55">
        <f t="shared" si="11"/>
        <v>12</v>
      </c>
      <c r="W9" s="13">
        <f t="shared" si="12"/>
        <v>4431.1451146481495</v>
      </c>
      <c r="X9" s="54">
        <f t="shared" si="13"/>
        <v>17</v>
      </c>
      <c r="Y9" s="99">
        <f t="shared" si="16"/>
        <v>8655.474121661282</v>
      </c>
      <c r="Z9" s="100">
        <f t="shared" si="14"/>
        <v>20</v>
      </c>
      <c r="AA9" s="191"/>
      <c r="AB9" s="192"/>
      <c r="AC9" s="192"/>
      <c r="AD9" s="192"/>
      <c r="AE9" s="193"/>
    </row>
    <row r="10" spans="1:31" ht="20.25">
      <c r="A10" s="178" t="s">
        <v>101</v>
      </c>
      <c r="B10" s="78">
        <v>1.0874999999999999</v>
      </c>
      <c r="C10" s="109">
        <v>1.1313</v>
      </c>
      <c r="D10" s="11">
        <v>0.73464052287581705</v>
      </c>
      <c r="E10" s="39">
        <v>0.60739764620348069</v>
      </c>
      <c r="F10" s="31">
        <v>467690</v>
      </c>
      <c r="G10" s="41">
        <v>446010</v>
      </c>
      <c r="H10" s="174">
        <f t="shared" ref="H10:H15" si="18">SUM(G10+180000)</f>
        <v>626010</v>
      </c>
      <c r="I10" s="31">
        <v>130000</v>
      </c>
      <c r="J10" s="50">
        <v>190000</v>
      </c>
      <c r="K10" s="31">
        <f t="shared" si="0"/>
        <v>4101.2413793103451</v>
      </c>
      <c r="L10" s="54">
        <f t="shared" si="1"/>
        <v>14</v>
      </c>
      <c r="M10" s="14">
        <f t="shared" si="2"/>
        <v>5296.64367816092</v>
      </c>
      <c r="N10" s="55">
        <f t="shared" si="3"/>
        <v>8</v>
      </c>
      <c r="O10" s="31">
        <f t="shared" si="4"/>
        <v>6071.1325622775794</v>
      </c>
      <c r="P10" s="54">
        <f t="shared" si="5"/>
        <v>25</v>
      </c>
      <c r="Q10" s="14">
        <f t="shared" si="6"/>
        <v>7840.7055160142336</v>
      </c>
      <c r="R10" s="55">
        <f t="shared" si="7"/>
        <v>21</v>
      </c>
      <c r="S10" s="31">
        <f t="shared" si="8"/>
        <v>7342.9655644497643</v>
      </c>
      <c r="T10" s="55">
        <f t="shared" si="9"/>
        <v>36</v>
      </c>
      <c r="U10" s="26">
        <f t="shared" si="10"/>
        <v>9483.2438617490843</v>
      </c>
      <c r="V10" s="55">
        <f t="shared" si="11"/>
        <v>35</v>
      </c>
      <c r="W10" s="14">
        <f t="shared" si="12"/>
        <v>5181.5039874669483</v>
      </c>
      <c r="X10" s="54">
        <f t="shared" si="13"/>
        <v>23</v>
      </c>
      <c r="Y10" s="99">
        <f t="shared" si="16"/>
        <v>8782.9170412432177</v>
      </c>
      <c r="Z10" s="126">
        <f t="shared" si="14"/>
        <v>21</v>
      </c>
      <c r="AA10" s="191"/>
      <c r="AB10" s="192"/>
      <c r="AC10" s="192"/>
      <c r="AD10" s="192"/>
      <c r="AE10" s="193"/>
    </row>
    <row r="11" spans="1:31" ht="20.25">
      <c r="A11" s="178" t="s">
        <v>153</v>
      </c>
      <c r="B11" s="79">
        <v>1.0628</v>
      </c>
      <c r="C11" s="110">
        <v>1.1204000000000001</v>
      </c>
      <c r="D11" s="63">
        <v>1.0004986059564778</v>
      </c>
      <c r="E11" s="73">
        <v>1.2328280769998092</v>
      </c>
      <c r="F11" s="24"/>
      <c r="G11" s="25">
        <v>497250</v>
      </c>
      <c r="H11" s="174">
        <f t="shared" si="18"/>
        <v>677250</v>
      </c>
      <c r="I11" s="24">
        <v>300000</v>
      </c>
      <c r="J11" s="28">
        <v>380000</v>
      </c>
      <c r="K11" s="120">
        <f t="shared" si="0"/>
        <v>4678.6789612344746</v>
      </c>
      <c r="L11" s="121">
        <f t="shared" si="1"/>
        <v>20</v>
      </c>
      <c r="M11" s="122">
        <f t="shared" si="2"/>
        <v>7501.4113662024838</v>
      </c>
      <c r="N11" s="123">
        <f t="shared" si="3"/>
        <v>22</v>
      </c>
      <c r="O11" s="120">
        <f t="shared" si="4"/>
        <v>4970.0219174681251</v>
      </c>
      <c r="P11" s="121">
        <f t="shared" si="5"/>
        <v>20</v>
      </c>
      <c r="Q11" s="122">
        <f t="shared" si="6"/>
        <v>7968.5268450507056</v>
      </c>
      <c r="R11" s="123">
        <f t="shared" si="7"/>
        <v>22</v>
      </c>
      <c r="S11" s="120">
        <f t="shared" si="8"/>
        <v>4033.4091125674204</v>
      </c>
      <c r="T11" s="123">
        <f t="shared" si="9"/>
        <v>11</v>
      </c>
      <c r="U11" s="124">
        <f t="shared" si="10"/>
        <v>6466.838441416543</v>
      </c>
      <c r="V11" s="123">
        <f t="shared" si="11"/>
        <v>17</v>
      </c>
      <c r="W11" s="122">
        <f t="shared" si="12"/>
        <v>4516.8833946361501</v>
      </c>
      <c r="X11" s="121">
        <f t="shared" si="13"/>
        <v>18</v>
      </c>
      <c r="Y11" s="99">
        <f t="shared" si="16"/>
        <v>8877.0724935307753</v>
      </c>
      <c r="Z11" s="126">
        <f t="shared" si="14"/>
        <v>23</v>
      </c>
      <c r="AA11" s="191"/>
      <c r="AB11" s="192"/>
      <c r="AC11" s="192"/>
      <c r="AD11" s="192"/>
      <c r="AE11" s="193"/>
    </row>
    <row r="12" spans="1:31" ht="20.25">
      <c r="A12" s="169" t="s">
        <v>154</v>
      </c>
      <c r="B12" s="79">
        <v>1.0628</v>
      </c>
      <c r="C12" s="110">
        <v>1.1204000000000001</v>
      </c>
      <c r="D12" s="63">
        <v>1.0004986059564778</v>
      </c>
      <c r="E12" s="73">
        <v>1.2328280769998092</v>
      </c>
      <c r="F12" s="24"/>
      <c r="G12" s="25">
        <v>461050</v>
      </c>
      <c r="H12" s="174">
        <f t="shared" si="18"/>
        <v>641050</v>
      </c>
      <c r="I12" s="24">
        <v>300000</v>
      </c>
      <c r="J12" s="28">
        <v>380000</v>
      </c>
      <c r="K12" s="120">
        <f t="shared" si="0"/>
        <v>4338.0692510350018</v>
      </c>
      <c r="L12" s="121">
        <f t="shared" si="1"/>
        <v>17</v>
      </c>
      <c r="M12" s="122">
        <f t="shared" si="2"/>
        <v>7160.801656003011</v>
      </c>
      <c r="N12" s="123">
        <f t="shared" si="3"/>
        <v>18</v>
      </c>
      <c r="O12" s="120">
        <f t="shared" si="4"/>
        <v>4608.2023228731614</v>
      </c>
      <c r="P12" s="121">
        <f t="shared" si="5"/>
        <v>16</v>
      </c>
      <c r="Q12" s="122">
        <f t="shared" si="6"/>
        <v>7606.7072504557409</v>
      </c>
      <c r="R12" s="123">
        <f t="shared" si="7"/>
        <v>19</v>
      </c>
      <c r="S12" s="139">
        <f t="shared" si="8"/>
        <v>3739.775306886293</v>
      </c>
      <c r="T12" s="142">
        <f t="shared" si="9"/>
        <v>4</v>
      </c>
      <c r="U12" s="124">
        <f t="shared" si="10"/>
        <v>6173.2046357354156</v>
      </c>
      <c r="V12" s="123">
        <f t="shared" si="11"/>
        <v>6</v>
      </c>
      <c r="W12" s="122">
        <f t="shared" si="12"/>
        <v>4188.0524667611808</v>
      </c>
      <c r="X12" s="121">
        <f t="shared" si="13"/>
        <v>16</v>
      </c>
      <c r="Y12" s="99">
        <f t="shared" si="16"/>
        <v>8548.241565655806</v>
      </c>
      <c r="Z12" s="126">
        <f t="shared" si="14"/>
        <v>18</v>
      </c>
      <c r="AA12" s="191"/>
      <c r="AB12" s="192"/>
      <c r="AC12" s="192"/>
      <c r="AD12" s="192"/>
      <c r="AE12" s="193"/>
    </row>
    <row r="13" spans="1:31" ht="20.25">
      <c r="A13" s="178" t="s">
        <v>102</v>
      </c>
      <c r="B13" s="79">
        <v>1.0552999999999999</v>
      </c>
      <c r="C13" s="110">
        <v>1.1196999999999999</v>
      </c>
      <c r="D13" s="63">
        <v>1.0174291938997821</v>
      </c>
      <c r="E13" s="94">
        <v>1.6000817921570412</v>
      </c>
      <c r="F13" s="24">
        <v>876910</v>
      </c>
      <c r="G13" s="42">
        <v>708890</v>
      </c>
      <c r="H13" s="174">
        <f t="shared" si="18"/>
        <v>888890</v>
      </c>
      <c r="I13" s="24">
        <v>280000</v>
      </c>
      <c r="J13" s="27">
        <v>400000</v>
      </c>
      <c r="K13" s="120">
        <f t="shared" si="0"/>
        <v>6717.4263242679817</v>
      </c>
      <c r="L13" s="121">
        <f t="shared" si="1"/>
        <v>31</v>
      </c>
      <c r="M13" s="122">
        <f t="shared" si="2"/>
        <v>9370.7002748033738</v>
      </c>
      <c r="N13" s="123">
        <f t="shared" si="3"/>
        <v>31</v>
      </c>
      <c r="O13" s="120">
        <f t="shared" si="4"/>
        <v>6967.4627408993574</v>
      </c>
      <c r="P13" s="121">
        <f t="shared" si="5"/>
        <v>33</v>
      </c>
      <c r="Q13" s="122">
        <f t="shared" si="6"/>
        <v>9719.4970021413283</v>
      </c>
      <c r="R13" s="123">
        <f t="shared" si="7"/>
        <v>32</v>
      </c>
      <c r="S13" s="120">
        <f t="shared" si="8"/>
        <v>4430.3360207877768</v>
      </c>
      <c r="T13" s="123">
        <f t="shared" si="9"/>
        <v>18</v>
      </c>
      <c r="U13" s="124">
        <f t="shared" si="10"/>
        <v>6180.2465651889925</v>
      </c>
      <c r="V13" s="123">
        <f t="shared" si="11"/>
        <v>9</v>
      </c>
      <c r="W13" s="122">
        <f t="shared" si="12"/>
        <v>6019.3258124103377</v>
      </c>
      <c r="X13" s="121">
        <f t="shared" si="13"/>
        <v>31</v>
      </c>
      <c r="Y13" s="99">
        <f t="shared" si="16"/>
        <v>9925.2771923264809</v>
      </c>
      <c r="Z13" s="126">
        <f t="shared" si="14"/>
        <v>27</v>
      </c>
      <c r="AA13" s="191"/>
      <c r="AB13" s="192"/>
      <c r="AC13" s="192"/>
      <c r="AD13" s="192"/>
      <c r="AE13" s="193"/>
    </row>
    <row r="14" spans="1:31" ht="20.25">
      <c r="A14" s="178" t="s">
        <v>103</v>
      </c>
      <c r="B14" s="79">
        <v>1.0523</v>
      </c>
      <c r="C14" s="110">
        <v>1.1183000000000001</v>
      </c>
      <c r="D14" s="63">
        <v>1.0050108932461872</v>
      </c>
      <c r="E14" s="67">
        <v>1.1948016540191757</v>
      </c>
      <c r="F14" s="24">
        <v>745890</v>
      </c>
      <c r="G14" s="42">
        <v>595080</v>
      </c>
      <c r="H14" s="174">
        <f t="shared" si="18"/>
        <v>775080</v>
      </c>
      <c r="I14" s="24">
        <v>280000</v>
      </c>
      <c r="J14" s="28">
        <v>400000</v>
      </c>
      <c r="K14" s="120">
        <f t="shared" si="0"/>
        <v>5655.0413380214768</v>
      </c>
      <c r="L14" s="121">
        <f t="shared" si="1"/>
        <v>25</v>
      </c>
      <c r="M14" s="122">
        <f t="shared" si="2"/>
        <v>8315.8795020431426</v>
      </c>
      <c r="N14" s="123">
        <f t="shared" si="3"/>
        <v>26</v>
      </c>
      <c r="O14" s="120">
        <f t="shared" si="4"/>
        <v>5921.1298504227198</v>
      </c>
      <c r="P14" s="121">
        <f t="shared" si="5"/>
        <v>23</v>
      </c>
      <c r="Q14" s="122">
        <f t="shared" si="6"/>
        <v>8707.1693041404742</v>
      </c>
      <c r="R14" s="123">
        <f t="shared" si="7"/>
        <v>26</v>
      </c>
      <c r="S14" s="120">
        <f t="shared" si="8"/>
        <v>4980.5756294211606</v>
      </c>
      <c r="T14" s="123">
        <f t="shared" si="9"/>
        <v>25</v>
      </c>
      <c r="U14" s="124">
        <f t="shared" si="10"/>
        <v>7324.0608351715218</v>
      </c>
      <c r="V14" s="123">
        <f t="shared" si="11"/>
        <v>23</v>
      </c>
      <c r="W14" s="122">
        <f t="shared" si="12"/>
        <v>5458.0088365532811</v>
      </c>
      <c r="X14" s="121">
        <f t="shared" si="13"/>
        <v>25</v>
      </c>
      <c r="Y14" s="99">
        <f t="shared" si="16"/>
        <v>9677.0786503842101</v>
      </c>
      <c r="Z14" s="126">
        <f t="shared" si="14"/>
        <v>26</v>
      </c>
      <c r="AA14" s="191"/>
      <c r="AB14" s="192"/>
      <c r="AC14" s="192"/>
      <c r="AD14" s="192"/>
      <c r="AE14" s="193"/>
    </row>
    <row r="15" spans="1:31" ht="20.25">
      <c r="A15" s="178" t="s">
        <v>100</v>
      </c>
      <c r="B15" s="76">
        <v>1.0428999999999999</v>
      </c>
      <c r="C15" s="111">
        <v>1.1291</v>
      </c>
      <c r="D15" s="64">
        <v>0.97269426289034122</v>
      </c>
      <c r="E15" s="40">
        <v>0.82600990593901946</v>
      </c>
      <c r="F15" s="24">
        <v>532490</v>
      </c>
      <c r="G15" s="42">
        <v>410000</v>
      </c>
      <c r="H15" s="174">
        <f t="shared" si="18"/>
        <v>590000</v>
      </c>
      <c r="I15" s="24">
        <v>250000</v>
      </c>
      <c r="J15" s="27">
        <v>310000</v>
      </c>
      <c r="K15" s="159">
        <f t="shared" si="0"/>
        <v>3931.3452871799791</v>
      </c>
      <c r="L15" s="160">
        <f t="shared" si="1"/>
        <v>12</v>
      </c>
      <c r="M15" s="122">
        <f t="shared" si="2"/>
        <v>6328.5070476555766</v>
      </c>
      <c r="N15" s="123">
        <f t="shared" si="3"/>
        <v>14</v>
      </c>
      <c r="O15" s="120">
        <f t="shared" si="4"/>
        <v>4215.0963117813944</v>
      </c>
      <c r="P15" s="121">
        <f t="shared" si="5"/>
        <v>15</v>
      </c>
      <c r="Q15" s="122">
        <f t="shared" si="6"/>
        <v>6785.2769896968794</v>
      </c>
      <c r="R15" s="123">
        <f t="shared" si="7"/>
        <v>15</v>
      </c>
      <c r="S15" s="120">
        <f t="shared" si="8"/>
        <v>4963.6208603806799</v>
      </c>
      <c r="T15" s="123">
        <f t="shared" si="9"/>
        <v>23</v>
      </c>
      <c r="U15" s="124">
        <f t="shared" si="10"/>
        <v>7990.2189459786559</v>
      </c>
      <c r="V15" s="123">
        <f t="shared" si="11"/>
        <v>29</v>
      </c>
      <c r="W15" s="122">
        <f t="shared" si="12"/>
        <v>4157.1881963610294</v>
      </c>
      <c r="X15" s="121">
        <f t="shared" si="13"/>
        <v>15</v>
      </c>
      <c r="Y15" s="99">
        <f t="shared" si="16"/>
        <v>8517.1660608372313</v>
      </c>
      <c r="Z15" s="126">
        <f t="shared" si="14"/>
        <v>17</v>
      </c>
      <c r="AA15" s="191"/>
      <c r="AB15" s="192"/>
      <c r="AC15" s="192"/>
      <c r="AD15" s="192"/>
      <c r="AE15" s="193"/>
    </row>
    <row r="16" spans="1:31" ht="20.25">
      <c r="A16" s="19" t="s">
        <v>190</v>
      </c>
      <c r="B16" s="76">
        <v>1.0511999999999999</v>
      </c>
      <c r="C16" s="111">
        <v>1.1374</v>
      </c>
      <c r="D16" s="63">
        <v>1.0471314451706608</v>
      </c>
      <c r="E16" s="73">
        <v>1.2115236061253238</v>
      </c>
      <c r="F16" s="24">
        <v>923810</v>
      </c>
      <c r="G16" s="42">
        <v>865690</v>
      </c>
      <c r="H16" s="174">
        <f>SUM(G16+340000)</f>
        <v>1205690</v>
      </c>
      <c r="I16" s="24">
        <v>300000</v>
      </c>
      <c r="J16" s="28">
        <v>380000</v>
      </c>
      <c r="K16" s="120">
        <f t="shared" si="0"/>
        <v>8235.2549467275494</v>
      </c>
      <c r="L16" s="121">
        <f t="shared" si="1"/>
        <v>35</v>
      </c>
      <c r="M16" s="122">
        <f t="shared" si="2"/>
        <v>11089.136225266364</v>
      </c>
      <c r="N16" s="123">
        <f t="shared" si="3"/>
        <v>36</v>
      </c>
      <c r="O16" s="120">
        <f t="shared" si="4"/>
        <v>8267.252444691032</v>
      </c>
      <c r="P16" s="121">
        <f t="shared" si="5"/>
        <v>36</v>
      </c>
      <c r="Q16" s="122">
        <f t="shared" si="6"/>
        <v>11132.222276163397</v>
      </c>
      <c r="R16" s="123">
        <f t="shared" si="7"/>
        <v>36</v>
      </c>
      <c r="S16" s="120">
        <f t="shared" si="8"/>
        <v>7145.4653926937208</v>
      </c>
      <c r="T16" s="123">
        <f t="shared" si="9"/>
        <v>35</v>
      </c>
      <c r="U16" s="124">
        <f t="shared" si="10"/>
        <v>9621.6862313404836</v>
      </c>
      <c r="V16" s="123">
        <f t="shared" si="11"/>
        <v>36</v>
      </c>
      <c r="W16" s="122">
        <f t="shared" si="12"/>
        <v>7800.6265390159215</v>
      </c>
      <c r="X16" s="121">
        <f t="shared" si="13"/>
        <v>36</v>
      </c>
      <c r="Y16" s="99">
        <f t="shared" si="16"/>
        <v>13567.588136088996</v>
      </c>
      <c r="Z16" s="126">
        <f t="shared" si="14"/>
        <v>36</v>
      </c>
      <c r="AA16" s="191"/>
      <c r="AB16" s="192"/>
      <c r="AC16" s="192"/>
      <c r="AD16" s="192"/>
      <c r="AE16" s="193"/>
    </row>
    <row r="17" spans="1:31" ht="20.25">
      <c r="A17" s="178" t="s">
        <v>104</v>
      </c>
      <c r="B17" s="76">
        <v>1.0321</v>
      </c>
      <c r="C17" s="111">
        <v>1.1113</v>
      </c>
      <c r="D17" s="64">
        <v>0.97371096586782857</v>
      </c>
      <c r="E17" s="36">
        <v>0.63552506020811561</v>
      </c>
      <c r="F17" s="24">
        <v>371490</v>
      </c>
      <c r="G17" s="42">
        <v>342830</v>
      </c>
      <c r="H17" s="174">
        <f>SUM(G17+50000)</f>
        <v>392830</v>
      </c>
      <c r="I17" s="24">
        <v>220000</v>
      </c>
      <c r="J17" s="27">
        <v>290000</v>
      </c>
      <c r="K17" s="155">
        <f t="shared" si="0"/>
        <v>3321.6742563705066</v>
      </c>
      <c r="L17" s="156">
        <f t="shared" si="1"/>
        <v>8</v>
      </c>
      <c r="M17" s="122">
        <f t="shared" si="2"/>
        <v>5453.2506540063941</v>
      </c>
      <c r="N17" s="123">
        <f t="shared" si="3"/>
        <v>9</v>
      </c>
      <c r="O17" s="155">
        <f t="shared" si="4"/>
        <v>3520.8600089498809</v>
      </c>
      <c r="P17" s="156">
        <f t="shared" si="5"/>
        <v>10</v>
      </c>
      <c r="Q17" s="122">
        <f t="shared" si="6"/>
        <v>5780.2573836515521</v>
      </c>
      <c r="R17" s="123">
        <f t="shared" si="7"/>
        <v>11</v>
      </c>
      <c r="S17" s="120">
        <f t="shared" si="8"/>
        <v>5394.4371585871586</v>
      </c>
      <c r="T17" s="123">
        <f t="shared" si="9"/>
        <v>28</v>
      </c>
      <c r="U17" s="124">
        <f t="shared" si="10"/>
        <v>8856.14172029172</v>
      </c>
      <c r="V17" s="123">
        <f t="shared" si="11"/>
        <v>34</v>
      </c>
      <c r="W17" s="158">
        <f t="shared" si="12"/>
        <v>3735.0795872706508</v>
      </c>
      <c r="X17" s="156">
        <f t="shared" si="13"/>
        <v>10</v>
      </c>
      <c r="Y17" s="99">
        <f t="shared" si="16"/>
        <v>6676.6876395504269</v>
      </c>
      <c r="Z17" s="163">
        <f t="shared" si="14"/>
        <v>14</v>
      </c>
      <c r="AA17" s="191"/>
      <c r="AB17" s="192"/>
      <c r="AC17" s="192"/>
      <c r="AD17" s="192"/>
      <c r="AE17" s="193"/>
    </row>
    <row r="18" spans="1:31" ht="20.25">
      <c r="A18" s="19" t="s">
        <v>123</v>
      </c>
      <c r="B18" s="76">
        <v>1.0367999999999999</v>
      </c>
      <c r="C18" s="111">
        <v>1.1005</v>
      </c>
      <c r="D18" s="64">
        <v>0.9737747382020262</v>
      </c>
      <c r="E18" s="67">
        <v>1.0432088014023857</v>
      </c>
      <c r="F18" s="24"/>
      <c r="G18" s="25">
        <v>594060</v>
      </c>
      <c r="H18" s="174">
        <f>SUM(G18+20000)</f>
        <v>614060</v>
      </c>
      <c r="I18" s="24">
        <v>220000</v>
      </c>
      <c r="J18" s="28">
        <v>310000</v>
      </c>
      <c r="K18" s="120">
        <f t="shared" si="0"/>
        <v>5729.7453703703704</v>
      </c>
      <c r="L18" s="121">
        <f t="shared" si="1"/>
        <v>26</v>
      </c>
      <c r="M18" s="122">
        <f t="shared" si="2"/>
        <v>7851.6589506172841</v>
      </c>
      <c r="N18" s="123">
        <f t="shared" si="3"/>
        <v>24</v>
      </c>
      <c r="O18" s="120">
        <f t="shared" si="4"/>
        <v>6100.5895582880903</v>
      </c>
      <c r="P18" s="121">
        <f t="shared" si="5"/>
        <v>26</v>
      </c>
      <c r="Q18" s="122">
        <f t="shared" si="6"/>
        <v>8359.8389654580387</v>
      </c>
      <c r="R18" s="123">
        <f t="shared" si="7"/>
        <v>24</v>
      </c>
      <c r="S18" s="120">
        <f t="shared" si="8"/>
        <v>5694.5455138166499</v>
      </c>
      <c r="T18" s="123">
        <f t="shared" si="9"/>
        <v>31</v>
      </c>
      <c r="U18" s="124">
        <f t="shared" si="10"/>
        <v>7803.4234268888358</v>
      </c>
      <c r="V18" s="123">
        <f t="shared" si="11"/>
        <v>28</v>
      </c>
      <c r="W18" s="122">
        <f t="shared" si="12"/>
        <v>5725.3443907037254</v>
      </c>
      <c r="X18" s="121">
        <f t="shared" si="13"/>
        <v>27</v>
      </c>
      <c r="Y18" s="99">
        <f t="shared" si="16"/>
        <v>8038.3812115112087</v>
      </c>
      <c r="Z18" s="126">
        <f t="shared" si="14"/>
        <v>16</v>
      </c>
      <c r="AA18" s="191"/>
      <c r="AB18" s="192"/>
      <c r="AC18" s="192"/>
      <c r="AD18" s="192"/>
      <c r="AE18" s="193"/>
    </row>
    <row r="19" spans="1:31" ht="20.25">
      <c r="A19" s="178" t="s">
        <v>124</v>
      </c>
      <c r="B19" s="76">
        <v>1.0227999999999999</v>
      </c>
      <c r="C19" s="111">
        <v>1.1259999999999999</v>
      </c>
      <c r="D19" s="64">
        <v>0.93945146767471321</v>
      </c>
      <c r="E19" s="36">
        <v>0.77541021171144187</v>
      </c>
      <c r="F19" s="24"/>
      <c r="G19" s="25">
        <v>457290</v>
      </c>
      <c r="H19" s="174">
        <f>SUM(G19+20000)</f>
        <v>477290</v>
      </c>
      <c r="I19" s="24">
        <v>220000</v>
      </c>
      <c r="J19" s="27">
        <v>310000</v>
      </c>
      <c r="K19" s="120">
        <f t="shared" si="0"/>
        <v>4470.9620649198287</v>
      </c>
      <c r="L19" s="121">
        <f t="shared" si="1"/>
        <v>18</v>
      </c>
      <c r="M19" s="122">
        <f t="shared" si="2"/>
        <v>6621.9202190066489</v>
      </c>
      <c r="N19" s="123">
        <f t="shared" si="3"/>
        <v>17</v>
      </c>
      <c r="O19" s="120">
        <f t="shared" si="4"/>
        <v>4867.6277139878548</v>
      </c>
      <c r="P19" s="121">
        <f t="shared" si="5"/>
        <v>19</v>
      </c>
      <c r="Q19" s="122">
        <f t="shared" si="6"/>
        <v>7209.4197870210028</v>
      </c>
      <c r="R19" s="123">
        <f t="shared" si="7"/>
        <v>17</v>
      </c>
      <c r="S19" s="120">
        <f t="shared" si="8"/>
        <v>5897.3946060201506</v>
      </c>
      <c r="T19" s="123">
        <f t="shared" si="9"/>
        <v>32</v>
      </c>
      <c r="U19" s="124">
        <f t="shared" si="10"/>
        <v>8734.6025338655727</v>
      </c>
      <c r="V19" s="123">
        <f t="shared" si="11"/>
        <v>33</v>
      </c>
      <c r="W19" s="122">
        <f t="shared" si="12"/>
        <v>4778.1299888698613</v>
      </c>
      <c r="X19" s="121">
        <f t="shared" si="13"/>
        <v>20</v>
      </c>
      <c r="Y19" s="99">
        <f t="shared" si="16"/>
        <v>7285.8410635243845</v>
      </c>
      <c r="Z19" s="126">
        <f t="shared" si="14"/>
        <v>15</v>
      </c>
      <c r="AA19" s="191"/>
      <c r="AB19" s="192"/>
      <c r="AC19" s="192"/>
      <c r="AD19" s="192"/>
      <c r="AE19" s="193"/>
    </row>
    <row r="20" spans="1:31" ht="20.25">
      <c r="A20" s="19" t="s">
        <v>155</v>
      </c>
      <c r="B20" s="76">
        <v>1.0121</v>
      </c>
      <c r="C20" s="111">
        <v>1.1137999999999999</v>
      </c>
      <c r="D20" s="64">
        <v>0.99553792761527005</v>
      </c>
      <c r="E20" s="67">
        <v>1.1347752987685737</v>
      </c>
      <c r="F20" s="24">
        <v>672830</v>
      </c>
      <c r="G20" s="43">
        <v>682320</v>
      </c>
      <c r="H20" s="174">
        <f>SUM(G20+180000)</f>
        <v>862320</v>
      </c>
      <c r="I20" s="24">
        <v>300000</v>
      </c>
      <c r="J20" s="27">
        <v>380000</v>
      </c>
      <c r="K20" s="120">
        <f t="shared" si="0"/>
        <v>6741.6263215097324</v>
      </c>
      <c r="L20" s="121">
        <f t="shared" si="1"/>
        <v>32</v>
      </c>
      <c r="M20" s="122">
        <f t="shared" si="2"/>
        <v>9705.7603003655768</v>
      </c>
      <c r="N20" s="123">
        <f t="shared" si="3"/>
        <v>34</v>
      </c>
      <c r="O20" s="120">
        <f t="shared" si="4"/>
        <v>6853.7820717131481</v>
      </c>
      <c r="P20" s="121">
        <f t="shared" si="5"/>
        <v>32</v>
      </c>
      <c r="Q20" s="122">
        <f t="shared" si="6"/>
        <v>9867.2282868525908</v>
      </c>
      <c r="R20" s="123">
        <f t="shared" si="7"/>
        <v>33</v>
      </c>
      <c r="S20" s="120">
        <f t="shared" si="8"/>
        <v>6012.8203419693264</v>
      </c>
      <c r="T20" s="123">
        <f t="shared" si="9"/>
        <v>34</v>
      </c>
      <c r="U20" s="124">
        <f t="shared" si="10"/>
        <v>8656.5155327753964</v>
      </c>
      <c r="V20" s="123">
        <f t="shared" si="11"/>
        <v>32</v>
      </c>
      <c r="W20" s="122">
        <f t="shared" si="12"/>
        <v>6423.0088558206253</v>
      </c>
      <c r="X20" s="121">
        <f t="shared" si="13"/>
        <v>33</v>
      </c>
      <c r="Y20" s="99">
        <f t="shared" si="16"/>
        <v>10941.48149445631</v>
      </c>
      <c r="Z20" s="126">
        <f t="shared" si="14"/>
        <v>31</v>
      </c>
      <c r="AA20" s="191"/>
      <c r="AB20" s="192"/>
      <c r="AC20" s="192"/>
      <c r="AD20" s="192"/>
      <c r="AE20" s="193"/>
    </row>
    <row r="21" spans="1:31" ht="20.25">
      <c r="A21" s="19" t="s">
        <v>156</v>
      </c>
      <c r="B21" s="76">
        <v>1.0121</v>
      </c>
      <c r="C21" s="111">
        <v>1.1137999999999999</v>
      </c>
      <c r="D21" s="64">
        <v>0.99553792761527005</v>
      </c>
      <c r="E21" s="67">
        <v>1.1347752987685737</v>
      </c>
      <c r="F21" s="24">
        <v>687120</v>
      </c>
      <c r="G21" s="42">
        <v>639780</v>
      </c>
      <c r="H21" s="174">
        <f>SUM(G21+180000)</f>
        <v>819780</v>
      </c>
      <c r="I21" s="24">
        <v>300000</v>
      </c>
      <c r="J21" s="27">
        <v>380000</v>
      </c>
      <c r="K21" s="120">
        <f t="shared" si="0"/>
        <v>6321.3121233079737</v>
      </c>
      <c r="L21" s="121">
        <f t="shared" si="1"/>
        <v>27</v>
      </c>
      <c r="M21" s="122">
        <f t="shared" si="2"/>
        <v>9285.4461021638181</v>
      </c>
      <c r="N21" s="123">
        <f t="shared" si="3"/>
        <v>29</v>
      </c>
      <c r="O21" s="120">
        <f t="shared" si="4"/>
        <v>6426.4753984063755</v>
      </c>
      <c r="P21" s="121">
        <f t="shared" si="5"/>
        <v>28</v>
      </c>
      <c r="Q21" s="122">
        <f t="shared" si="6"/>
        <v>9439.9216135458173</v>
      </c>
      <c r="R21" s="123">
        <f t="shared" si="7"/>
        <v>31</v>
      </c>
      <c r="S21" s="120">
        <f t="shared" si="8"/>
        <v>5637.9443639130259</v>
      </c>
      <c r="T21" s="123">
        <f t="shared" si="9"/>
        <v>30</v>
      </c>
      <c r="U21" s="124">
        <f t="shared" si="10"/>
        <v>8281.639554719095</v>
      </c>
      <c r="V21" s="123">
        <f t="shared" si="11"/>
        <v>30</v>
      </c>
      <c r="W21" s="122">
        <f t="shared" si="12"/>
        <v>6022.5592182215378</v>
      </c>
      <c r="X21" s="121">
        <f t="shared" si="13"/>
        <v>32</v>
      </c>
      <c r="Y21" s="99">
        <f t="shared" si="16"/>
        <v>10541.031856857222</v>
      </c>
      <c r="Z21" s="126">
        <f t="shared" si="14"/>
        <v>29</v>
      </c>
      <c r="AA21" s="191"/>
      <c r="AB21" s="192"/>
      <c r="AC21" s="192"/>
      <c r="AD21" s="192"/>
      <c r="AE21" s="193"/>
    </row>
    <row r="22" spans="1:31" ht="20.25">
      <c r="A22" s="169" t="s">
        <v>152</v>
      </c>
      <c r="B22" s="76">
        <v>1</v>
      </c>
      <c r="C22" s="111">
        <v>1.1127</v>
      </c>
      <c r="D22" s="63">
        <v>1</v>
      </c>
      <c r="E22" s="67">
        <v>1</v>
      </c>
      <c r="F22" s="24">
        <v>429900</v>
      </c>
      <c r="G22" s="42">
        <v>401670</v>
      </c>
      <c r="H22" s="174">
        <f>SUM(G22+50000)</f>
        <v>451670</v>
      </c>
      <c r="I22" s="24">
        <v>230000</v>
      </c>
      <c r="J22" s="28">
        <v>230000</v>
      </c>
      <c r="K22" s="120">
        <f t="shared" si="0"/>
        <v>4016.7</v>
      </c>
      <c r="L22" s="121">
        <f t="shared" si="1"/>
        <v>13</v>
      </c>
      <c r="M22" s="122">
        <f t="shared" si="2"/>
        <v>6316.7</v>
      </c>
      <c r="N22" s="123">
        <f t="shared" si="3"/>
        <v>13</v>
      </c>
      <c r="O22" s="159">
        <f t="shared" si="4"/>
        <v>4016.7</v>
      </c>
      <c r="P22" s="160">
        <f t="shared" si="5"/>
        <v>14</v>
      </c>
      <c r="Q22" s="122">
        <f t="shared" si="6"/>
        <v>6316.7</v>
      </c>
      <c r="R22" s="123">
        <f t="shared" si="7"/>
        <v>14</v>
      </c>
      <c r="S22" s="159">
        <f t="shared" si="8"/>
        <v>4016.7</v>
      </c>
      <c r="T22" s="161">
        <f t="shared" si="9"/>
        <v>10</v>
      </c>
      <c r="U22" s="124">
        <f t="shared" si="10"/>
        <v>6316.7</v>
      </c>
      <c r="V22" s="123">
        <f t="shared" si="11"/>
        <v>14</v>
      </c>
      <c r="W22" s="162">
        <f t="shared" si="12"/>
        <v>3910.8834565589882</v>
      </c>
      <c r="X22" s="160">
        <f t="shared" si="13"/>
        <v>12</v>
      </c>
      <c r="Y22" s="99">
        <f t="shared" si="16"/>
        <v>6637.1198392525339</v>
      </c>
      <c r="Z22" s="163">
        <f t="shared" si="14"/>
        <v>13</v>
      </c>
      <c r="AA22" s="191"/>
      <c r="AB22" s="192"/>
      <c r="AC22" s="192"/>
      <c r="AD22" s="192"/>
      <c r="AE22" s="193"/>
    </row>
    <row r="23" spans="1:31" ht="20.25">
      <c r="A23" s="169" t="s">
        <v>151</v>
      </c>
      <c r="B23" s="76">
        <v>1</v>
      </c>
      <c r="C23" s="111">
        <v>1.1127</v>
      </c>
      <c r="D23" s="63">
        <v>1</v>
      </c>
      <c r="E23" s="67">
        <v>1</v>
      </c>
      <c r="F23" s="24">
        <v>416220</v>
      </c>
      <c r="G23" s="42">
        <v>390000</v>
      </c>
      <c r="H23" s="174">
        <f>SUM(G23+50000)</f>
        <v>440000</v>
      </c>
      <c r="I23" s="24">
        <v>230000</v>
      </c>
      <c r="J23" s="28">
        <v>230000</v>
      </c>
      <c r="K23" s="159">
        <f t="shared" si="0"/>
        <v>3900</v>
      </c>
      <c r="L23" s="160">
        <f t="shared" si="1"/>
        <v>11</v>
      </c>
      <c r="M23" s="122">
        <f t="shared" si="2"/>
        <v>6200</v>
      </c>
      <c r="N23" s="123">
        <f t="shared" si="3"/>
        <v>12</v>
      </c>
      <c r="O23" s="159">
        <f t="shared" si="4"/>
        <v>3900</v>
      </c>
      <c r="P23" s="160">
        <f t="shared" si="5"/>
        <v>13</v>
      </c>
      <c r="Q23" s="122">
        <f t="shared" si="6"/>
        <v>6200</v>
      </c>
      <c r="R23" s="123">
        <f t="shared" si="7"/>
        <v>13</v>
      </c>
      <c r="S23" s="155">
        <f t="shared" si="8"/>
        <v>3900</v>
      </c>
      <c r="T23" s="157">
        <f t="shared" si="9"/>
        <v>8</v>
      </c>
      <c r="U23" s="124">
        <f t="shared" si="10"/>
        <v>6200</v>
      </c>
      <c r="V23" s="123">
        <f t="shared" si="11"/>
        <v>11</v>
      </c>
      <c r="W23" s="162">
        <f t="shared" si="12"/>
        <v>3797.2578187517252</v>
      </c>
      <c r="X23" s="160">
        <f t="shared" si="13"/>
        <v>11</v>
      </c>
      <c r="Y23" s="99">
        <f t="shared" si="16"/>
        <v>6523.4942014452708</v>
      </c>
      <c r="Z23" s="143">
        <f t="shared" si="14"/>
        <v>11</v>
      </c>
      <c r="AA23" s="191"/>
      <c r="AB23" s="192"/>
      <c r="AC23" s="192"/>
      <c r="AD23" s="192"/>
      <c r="AE23" s="193"/>
    </row>
    <row r="24" spans="1:31" ht="20.25">
      <c r="A24" s="169" t="s">
        <v>125</v>
      </c>
      <c r="B24" s="59">
        <v>0.99629999999999996</v>
      </c>
      <c r="C24" s="112">
        <v>1.0883</v>
      </c>
      <c r="D24" s="64">
        <v>0.92427705447200437</v>
      </c>
      <c r="E24" s="36">
        <v>0.60014143892418326</v>
      </c>
      <c r="F24" s="24"/>
      <c r="G24" s="25">
        <v>294410</v>
      </c>
      <c r="H24" s="174">
        <f>SUM(G24+20000)</f>
        <v>314410</v>
      </c>
      <c r="I24" s="24">
        <v>220000</v>
      </c>
      <c r="J24" s="28">
        <v>220000</v>
      </c>
      <c r="K24" s="139">
        <f t="shared" si="0"/>
        <v>2955.0336244103182</v>
      </c>
      <c r="L24" s="140">
        <f t="shared" si="1"/>
        <v>5</v>
      </c>
      <c r="M24" s="122">
        <f t="shared" si="2"/>
        <v>5163.2038542607652</v>
      </c>
      <c r="N24" s="123">
        <f t="shared" si="3"/>
        <v>7</v>
      </c>
      <c r="O24" s="139">
        <f t="shared" si="4"/>
        <v>3185.3003228364514</v>
      </c>
      <c r="P24" s="140">
        <f t="shared" si="5"/>
        <v>6</v>
      </c>
      <c r="Q24" s="122">
        <f t="shared" si="6"/>
        <v>5565.5390070659932</v>
      </c>
      <c r="R24" s="123">
        <f t="shared" si="7"/>
        <v>8</v>
      </c>
      <c r="S24" s="120">
        <f t="shared" si="8"/>
        <v>4905.6769105589665</v>
      </c>
      <c r="T24" s="123">
        <f t="shared" si="9"/>
        <v>22</v>
      </c>
      <c r="U24" s="124">
        <f t="shared" si="10"/>
        <v>8571.4794319508092</v>
      </c>
      <c r="V24" s="123">
        <f t="shared" si="11"/>
        <v>31</v>
      </c>
      <c r="W24" s="141">
        <f t="shared" si="12"/>
        <v>3343.1350490395048</v>
      </c>
      <c r="X24" s="140">
        <f t="shared" si="13"/>
        <v>8</v>
      </c>
      <c r="Y24" s="99">
        <f t="shared" si="16"/>
        <v>6068.4243115288264</v>
      </c>
      <c r="Z24" s="179">
        <f t="shared" si="14"/>
        <v>8</v>
      </c>
      <c r="AA24" s="191"/>
      <c r="AB24" s="192"/>
      <c r="AC24" s="192"/>
      <c r="AD24" s="192"/>
      <c r="AE24" s="193"/>
    </row>
    <row r="25" spans="1:31">
      <c r="A25" s="197" t="s">
        <v>189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9"/>
      <c r="AA25" s="191"/>
      <c r="AB25" s="192"/>
      <c r="AC25" s="192"/>
      <c r="AD25" s="192"/>
      <c r="AE25" s="193"/>
    </row>
    <row r="26" spans="1:31" ht="20.25">
      <c r="A26" s="19" t="s">
        <v>159</v>
      </c>
      <c r="B26" s="59">
        <v>0.96120000000000005</v>
      </c>
      <c r="C26" s="112">
        <v>1.0717000000000001</v>
      </c>
      <c r="D26" s="64">
        <v>0.95933188090050836</v>
      </c>
      <c r="E26" s="40">
        <v>0.95296950970145866</v>
      </c>
      <c r="F26" s="24">
        <v>480900</v>
      </c>
      <c r="G26" s="43">
        <v>494400</v>
      </c>
      <c r="H26" s="175">
        <f>SUM(G26+180000)</f>
        <v>674400</v>
      </c>
      <c r="I26" s="24">
        <v>230000</v>
      </c>
      <c r="J26" s="27">
        <v>380000</v>
      </c>
      <c r="K26" s="120">
        <f t="shared" ref="K26:K39" si="19">G26/(B26*100)</f>
        <v>5143.5705368289637</v>
      </c>
      <c r="L26" s="131">
        <f t="shared" ref="L26:L39" si="20">RANK(K26,$K$3:$K$39,1)</f>
        <v>23</v>
      </c>
      <c r="M26" s="122">
        <f t="shared" ref="M26:M39" si="21">(G26+I26)/(B26*100)</f>
        <v>7536.4128173116933</v>
      </c>
      <c r="N26" s="132">
        <f t="shared" ref="N26:N39" si="22">RANK(M26,$M$3:$M$39,1)</f>
        <v>23</v>
      </c>
      <c r="O26" s="120">
        <f t="shared" ref="O26:O39" si="23">G26/(D26*100)</f>
        <v>5153.5866767600301</v>
      </c>
      <c r="P26" s="131">
        <f t="shared" ref="P26:P39" si="24">RANK(O26,$O$3:$O$39,1)</f>
        <v>21</v>
      </c>
      <c r="Q26" s="122">
        <f t="shared" ref="Q26:Q39" si="25">(G26+I26)/(D26*100)</f>
        <v>7551.0885692657075</v>
      </c>
      <c r="R26" s="132">
        <f t="shared" ref="R26:R39" si="26">RANK(Q26,$Q$3:$Q$39,1)</f>
        <v>18</v>
      </c>
      <c r="S26" s="120">
        <f t="shared" ref="S26:S39" si="27">G26/(E26*100)</f>
        <v>5187.9938966240697</v>
      </c>
      <c r="T26" s="132">
        <f t="shared" ref="T26:T39" si="28">RANK(S26,$S$3:$S$39,1)</f>
        <v>26</v>
      </c>
      <c r="U26" s="124">
        <f t="shared" ref="U26:U39" si="29">(G26+I26)/(E26*100)</f>
        <v>7601.5023841312222</v>
      </c>
      <c r="V26" s="132">
        <f t="shared" ref="V26:V39" si="30">RANK(U26,$U$3:$U$39,1)</f>
        <v>26</v>
      </c>
      <c r="W26" s="122">
        <f t="shared" ref="W26:W39" si="31">G26/(GEOMEAN(B26:E26)*100)</f>
        <v>5018.7405298990352</v>
      </c>
      <c r="X26" s="131">
        <f t="shared" ref="X26:X39" si="32">RANK(W26,$W$3:$W$39,1)</f>
        <v>22</v>
      </c>
      <c r="Y26" s="125">
        <f>(H26+I26)/(GEOMEAN(B26:E26)*100)</f>
        <v>9180.7219563929775</v>
      </c>
      <c r="Z26" s="133">
        <f t="shared" ref="Z26:Z39" si="33">RANK(Y26,$Y$3:$Y$39,1)</f>
        <v>25</v>
      </c>
      <c r="AA26" s="191"/>
      <c r="AB26" s="192"/>
      <c r="AC26" s="192"/>
      <c r="AD26" s="192"/>
      <c r="AE26" s="193"/>
    </row>
    <row r="27" spans="1:31" ht="20.25">
      <c r="A27" s="19" t="s">
        <v>160</v>
      </c>
      <c r="B27" s="59">
        <v>0.96120000000000005</v>
      </c>
      <c r="C27" s="112">
        <v>1.0717000000000001</v>
      </c>
      <c r="D27" s="64">
        <v>0.95933188090050836</v>
      </c>
      <c r="E27" s="40">
        <v>0.95296950970145866</v>
      </c>
      <c r="F27" s="24">
        <v>487900</v>
      </c>
      <c r="G27" s="42">
        <v>458930</v>
      </c>
      <c r="H27" s="175">
        <f t="shared" ref="H27:H28" si="34">SUM(G27+180000)</f>
        <v>638930</v>
      </c>
      <c r="I27" s="24">
        <v>230000</v>
      </c>
      <c r="J27" s="27">
        <v>380000</v>
      </c>
      <c r="K27" s="120">
        <f t="shared" si="19"/>
        <v>4774.5526425301705</v>
      </c>
      <c r="L27" s="121">
        <f t="shared" si="20"/>
        <v>21</v>
      </c>
      <c r="M27" s="122">
        <f t="shared" si="21"/>
        <v>7167.3949230129001</v>
      </c>
      <c r="N27" s="123">
        <f t="shared" si="22"/>
        <v>20</v>
      </c>
      <c r="O27" s="120">
        <f t="shared" si="23"/>
        <v>4783.8501892505674</v>
      </c>
      <c r="P27" s="121">
        <f t="shared" si="24"/>
        <v>18</v>
      </c>
      <c r="Q27" s="122">
        <f t="shared" si="25"/>
        <v>7181.3520817562458</v>
      </c>
      <c r="R27" s="123">
        <f t="shared" si="26"/>
        <v>16</v>
      </c>
      <c r="S27" s="120">
        <f t="shared" si="27"/>
        <v>4815.7889137898146</v>
      </c>
      <c r="T27" s="123">
        <f t="shared" si="28"/>
        <v>21</v>
      </c>
      <c r="U27" s="124">
        <f t="shared" si="29"/>
        <v>7229.2974012969671</v>
      </c>
      <c r="V27" s="123">
        <f t="shared" si="30"/>
        <v>21</v>
      </c>
      <c r="W27" s="122">
        <f t="shared" si="31"/>
        <v>4658.6783806362546</v>
      </c>
      <c r="X27" s="121">
        <f t="shared" si="32"/>
        <v>19</v>
      </c>
      <c r="Y27" s="125">
        <f t="shared" ref="Y27:Y39" si="35">(H27+I27)/(GEOMEAN(B27:E27)*100)</f>
        <v>8820.659807130196</v>
      </c>
      <c r="Z27" s="126">
        <f t="shared" si="33"/>
        <v>22</v>
      </c>
      <c r="AA27" s="191"/>
      <c r="AB27" s="192"/>
      <c r="AC27" s="192"/>
      <c r="AD27" s="192"/>
      <c r="AE27" s="193"/>
    </row>
    <row r="28" spans="1:31" ht="20.25">
      <c r="A28" s="19" t="s">
        <v>105</v>
      </c>
      <c r="B28" s="60">
        <v>0.94850000000000001</v>
      </c>
      <c r="C28" s="113">
        <v>1.0418000000000001</v>
      </c>
      <c r="D28" s="65">
        <v>0.81256354393609298</v>
      </c>
      <c r="E28" s="67">
        <v>1.07747534875267</v>
      </c>
      <c r="F28" s="24">
        <v>643860</v>
      </c>
      <c r="G28" s="43">
        <v>646550</v>
      </c>
      <c r="H28" s="175">
        <f t="shared" si="34"/>
        <v>826550</v>
      </c>
      <c r="I28" s="24">
        <v>190000</v>
      </c>
      <c r="J28" s="28">
        <v>190000</v>
      </c>
      <c r="K28" s="120">
        <f t="shared" si="19"/>
        <v>6816.5524512387983</v>
      </c>
      <c r="L28" s="121">
        <f t="shared" si="20"/>
        <v>34</v>
      </c>
      <c r="M28" s="122">
        <f t="shared" si="21"/>
        <v>8819.7153400105435</v>
      </c>
      <c r="N28" s="123">
        <f t="shared" si="22"/>
        <v>27</v>
      </c>
      <c r="O28" s="120">
        <f t="shared" si="23"/>
        <v>7956.91616766467</v>
      </c>
      <c r="P28" s="121">
        <f t="shared" si="24"/>
        <v>34</v>
      </c>
      <c r="Q28" s="122">
        <f t="shared" si="25"/>
        <v>10295.194834212172</v>
      </c>
      <c r="R28" s="123">
        <f t="shared" si="26"/>
        <v>34</v>
      </c>
      <c r="S28" s="120">
        <f t="shared" si="27"/>
        <v>6000.6013200067455</v>
      </c>
      <c r="T28" s="123">
        <f t="shared" si="28"/>
        <v>33</v>
      </c>
      <c r="U28" s="124">
        <f t="shared" si="29"/>
        <v>7763.9827302631547</v>
      </c>
      <c r="V28" s="123">
        <f t="shared" si="30"/>
        <v>27</v>
      </c>
      <c r="W28" s="122">
        <f t="shared" si="31"/>
        <v>6703.9462692353927</v>
      </c>
      <c r="X28" s="121">
        <f t="shared" si="32"/>
        <v>34</v>
      </c>
      <c r="Y28" s="125">
        <f t="shared" si="35"/>
        <v>10540.401484790407</v>
      </c>
      <c r="Z28" s="126">
        <f t="shared" si="33"/>
        <v>28</v>
      </c>
      <c r="AA28" s="191"/>
      <c r="AB28" s="192"/>
      <c r="AC28" s="192"/>
      <c r="AD28" s="192"/>
      <c r="AE28" s="193"/>
    </row>
    <row r="29" spans="1:31" ht="20.25">
      <c r="A29" s="178" t="s">
        <v>170</v>
      </c>
      <c r="B29" s="60">
        <v>0.94330000000000003</v>
      </c>
      <c r="C29" s="113">
        <v>1.0392999999999999</v>
      </c>
      <c r="D29" s="65">
        <v>0.80070130241877702</v>
      </c>
      <c r="E29" s="40">
        <v>0.904456508610888</v>
      </c>
      <c r="F29" s="24">
        <v>556790</v>
      </c>
      <c r="G29" s="42">
        <v>485900</v>
      </c>
      <c r="H29" s="175">
        <f>SUM(G29+110000)</f>
        <v>595900</v>
      </c>
      <c r="I29" s="24">
        <v>190000</v>
      </c>
      <c r="J29" s="28">
        <v>190000</v>
      </c>
      <c r="K29" s="120">
        <f t="shared" si="19"/>
        <v>5151.065408671685</v>
      </c>
      <c r="L29" s="121">
        <f t="shared" si="20"/>
        <v>24</v>
      </c>
      <c r="M29" s="122">
        <f t="shared" si="21"/>
        <v>7165.2708576274781</v>
      </c>
      <c r="N29" s="123">
        <f t="shared" si="22"/>
        <v>19</v>
      </c>
      <c r="O29" s="120">
        <f t="shared" si="23"/>
        <v>6068.4302439896373</v>
      </c>
      <c r="P29" s="121">
        <f t="shared" si="24"/>
        <v>24</v>
      </c>
      <c r="Q29" s="122">
        <f t="shared" si="25"/>
        <v>8441.3500759674753</v>
      </c>
      <c r="R29" s="123">
        <f t="shared" si="26"/>
        <v>25</v>
      </c>
      <c r="S29" s="120">
        <f t="shared" si="27"/>
        <v>5372.2870627164912</v>
      </c>
      <c r="T29" s="123">
        <f t="shared" si="28"/>
        <v>27</v>
      </c>
      <c r="U29" s="124">
        <f t="shared" si="29"/>
        <v>7472.9961426015152</v>
      </c>
      <c r="V29" s="123">
        <f t="shared" si="30"/>
        <v>25</v>
      </c>
      <c r="W29" s="122">
        <f t="shared" si="31"/>
        <v>5293.3992658657617</v>
      </c>
      <c r="X29" s="121">
        <f t="shared" si="32"/>
        <v>24</v>
      </c>
      <c r="Y29" s="125">
        <f t="shared" si="35"/>
        <v>8561.6021466225611</v>
      </c>
      <c r="Z29" s="126">
        <f t="shared" si="33"/>
        <v>19</v>
      </c>
      <c r="AA29" s="191"/>
      <c r="AB29" s="192"/>
      <c r="AC29" s="192"/>
      <c r="AD29" s="192"/>
      <c r="AE29" s="193"/>
    </row>
    <row r="30" spans="1:31" ht="20.25">
      <c r="A30" s="169" t="s">
        <v>122</v>
      </c>
      <c r="B30" s="61">
        <v>0.87709999999999999</v>
      </c>
      <c r="C30" s="114">
        <v>1.0459000000000001</v>
      </c>
      <c r="D30" s="64">
        <v>0.92493659924537408</v>
      </c>
      <c r="E30" s="40">
        <v>0.86473777506822835</v>
      </c>
      <c r="F30" s="24"/>
      <c r="G30" s="25">
        <v>305350</v>
      </c>
      <c r="H30" s="175">
        <f>SUM(G30+50000)</f>
        <v>355350</v>
      </c>
      <c r="I30" s="24">
        <v>230000</v>
      </c>
      <c r="J30" s="27">
        <v>230000</v>
      </c>
      <c r="K30" s="120">
        <f t="shared" si="19"/>
        <v>3481.3590240565504</v>
      </c>
      <c r="L30" s="121">
        <f t="shared" si="20"/>
        <v>10</v>
      </c>
      <c r="M30" s="122">
        <f t="shared" si="21"/>
        <v>6103.6369855204657</v>
      </c>
      <c r="N30" s="123">
        <f t="shared" si="22"/>
        <v>11</v>
      </c>
      <c r="O30" s="120">
        <f t="shared" si="23"/>
        <v>3301.3073571650771</v>
      </c>
      <c r="P30" s="121">
        <f t="shared" si="24"/>
        <v>8</v>
      </c>
      <c r="Q30" s="122">
        <f t="shared" si="25"/>
        <v>5787.9642824900084</v>
      </c>
      <c r="R30" s="123">
        <f t="shared" si="26"/>
        <v>12</v>
      </c>
      <c r="S30" s="85">
        <f t="shared" si="27"/>
        <v>3531.1282657440015</v>
      </c>
      <c r="T30" s="88">
        <f t="shared" si="28"/>
        <v>1</v>
      </c>
      <c r="U30" s="124">
        <f t="shared" si="29"/>
        <v>6190.8941118914399</v>
      </c>
      <c r="V30" s="123">
        <f t="shared" si="30"/>
        <v>10</v>
      </c>
      <c r="W30" s="122">
        <f t="shared" si="31"/>
        <v>3299.2407437250768</v>
      </c>
      <c r="X30" s="121">
        <f t="shared" si="32"/>
        <v>7</v>
      </c>
      <c r="Y30" s="125">
        <f t="shared" si="35"/>
        <v>6324.5802172571603</v>
      </c>
      <c r="Z30" s="126">
        <f t="shared" si="33"/>
        <v>9</v>
      </c>
      <c r="AA30" s="191"/>
      <c r="AB30" s="192"/>
      <c r="AC30" s="192"/>
      <c r="AD30" s="192"/>
      <c r="AE30" s="193"/>
    </row>
    <row r="31" spans="1:31" ht="20.25">
      <c r="A31" s="178" t="s">
        <v>106</v>
      </c>
      <c r="B31" s="61">
        <v>0.90380000000000005</v>
      </c>
      <c r="C31" s="114">
        <v>1.0193000000000001</v>
      </c>
      <c r="D31" s="93">
        <v>0.79377310820748903</v>
      </c>
      <c r="E31" s="36">
        <v>0.65447109530714498</v>
      </c>
      <c r="F31" s="24">
        <v>303230</v>
      </c>
      <c r="G31" s="42">
        <v>249900</v>
      </c>
      <c r="H31" s="175">
        <f>SUM(G31+110000)</f>
        <v>359900</v>
      </c>
      <c r="I31" s="24">
        <v>130000</v>
      </c>
      <c r="J31" s="28">
        <v>190000</v>
      </c>
      <c r="K31" s="120">
        <f t="shared" si="19"/>
        <v>2764.9922549236553</v>
      </c>
      <c r="L31" s="121">
        <f t="shared" si="20"/>
        <v>4</v>
      </c>
      <c r="M31" s="122">
        <f t="shared" si="21"/>
        <v>4203.3635760123916</v>
      </c>
      <c r="N31" s="123">
        <f t="shared" si="22"/>
        <v>5</v>
      </c>
      <c r="O31" s="120">
        <f t="shared" si="23"/>
        <v>3148.2548024879316</v>
      </c>
      <c r="P31" s="121">
        <f t="shared" si="24"/>
        <v>5</v>
      </c>
      <c r="Q31" s="122">
        <f t="shared" si="25"/>
        <v>4786.0023988201892</v>
      </c>
      <c r="R31" s="123">
        <f t="shared" si="26"/>
        <v>5</v>
      </c>
      <c r="S31" s="120">
        <f t="shared" si="27"/>
        <v>3818.3504480472325</v>
      </c>
      <c r="T31" s="123">
        <f t="shared" si="28"/>
        <v>7</v>
      </c>
      <c r="U31" s="124">
        <f t="shared" si="29"/>
        <v>5804.6872157388698</v>
      </c>
      <c r="V31" s="123">
        <f t="shared" si="30"/>
        <v>4</v>
      </c>
      <c r="W31" s="122">
        <f t="shared" si="31"/>
        <v>3004.5259042909552</v>
      </c>
      <c r="X31" s="121">
        <f t="shared" si="32"/>
        <v>5</v>
      </c>
      <c r="Y31" s="125">
        <f t="shared" si="35"/>
        <v>5890.0249720373704</v>
      </c>
      <c r="Z31" s="126">
        <f t="shared" si="33"/>
        <v>7</v>
      </c>
      <c r="AA31" s="191"/>
      <c r="AB31" s="192"/>
      <c r="AC31" s="192"/>
      <c r="AD31" s="192"/>
      <c r="AE31" s="193"/>
    </row>
    <row r="32" spans="1:31" ht="20.25">
      <c r="A32" s="178" t="s">
        <v>173</v>
      </c>
      <c r="B32" s="98">
        <v>0.83399999999999996</v>
      </c>
      <c r="C32" s="114">
        <v>1.0179</v>
      </c>
      <c r="D32" s="64">
        <v>0.94429920116194599</v>
      </c>
      <c r="E32" s="36">
        <v>0.72417867042304718</v>
      </c>
      <c r="F32" s="24">
        <v>375900</v>
      </c>
      <c r="G32" s="42">
        <v>359720</v>
      </c>
      <c r="H32" s="175">
        <f>SUM(G32+30000)</f>
        <v>389720</v>
      </c>
      <c r="I32" s="24">
        <v>180000</v>
      </c>
      <c r="J32" s="28">
        <v>280000</v>
      </c>
      <c r="K32" s="120">
        <f t="shared" si="19"/>
        <v>4313.1894484412478</v>
      </c>
      <c r="L32" s="121">
        <f t="shared" si="20"/>
        <v>16</v>
      </c>
      <c r="M32" s="122">
        <f t="shared" si="21"/>
        <v>6471.4628297362115</v>
      </c>
      <c r="N32" s="123">
        <f t="shared" si="22"/>
        <v>16</v>
      </c>
      <c r="O32" s="120">
        <f t="shared" si="23"/>
        <v>3809.3858340383003</v>
      </c>
      <c r="P32" s="121">
        <f t="shared" si="24"/>
        <v>12</v>
      </c>
      <c r="Q32" s="122">
        <f t="shared" si="25"/>
        <v>5715.5613320003094</v>
      </c>
      <c r="R32" s="123">
        <f t="shared" si="26"/>
        <v>10</v>
      </c>
      <c r="S32" s="120">
        <f t="shared" si="27"/>
        <v>4967.2824496454787</v>
      </c>
      <c r="T32" s="123">
        <f t="shared" si="28"/>
        <v>24</v>
      </c>
      <c r="U32" s="124">
        <f t="shared" si="29"/>
        <v>7452.8568990399699</v>
      </c>
      <c r="V32" s="123">
        <f t="shared" si="30"/>
        <v>24</v>
      </c>
      <c r="W32" s="122">
        <f t="shared" si="31"/>
        <v>4121.0506817241067</v>
      </c>
      <c r="X32" s="121">
        <f t="shared" si="32"/>
        <v>14</v>
      </c>
      <c r="Y32" s="125">
        <f t="shared" si="35"/>
        <v>6526.8681040583178</v>
      </c>
      <c r="Z32" s="126">
        <f t="shared" si="33"/>
        <v>12</v>
      </c>
      <c r="AA32" s="191"/>
      <c r="AB32" s="192"/>
      <c r="AC32" s="192"/>
      <c r="AD32" s="192"/>
      <c r="AE32" s="193"/>
    </row>
    <row r="33" spans="1:31" ht="20.25">
      <c r="A33" s="178" t="s">
        <v>174</v>
      </c>
      <c r="B33" s="98">
        <v>0.83399999999999996</v>
      </c>
      <c r="C33" s="114">
        <v>1.0179</v>
      </c>
      <c r="D33" s="64">
        <v>0.94429920116194632</v>
      </c>
      <c r="E33" s="36">
        <v>0.72417867042304718</v>
      </c>
      <c r="F33" s="24">
        <v>365500</v>
      </c>
      <c r="G33" s="42">
        <v>347850</v>
      </c>
      <c r="H33" s="175">
        <f>SUM(G33+30000)</f>
        <v>377850</v>
      </c>
      <c r="I33" s="24">
        <v>180000</v>
      </c>
      <c r="J33" s="28">
        <v>280000</v>
      </c>
      <c r="K33" s="120">
        <f t="shared" si="19"/>
        <v>4170.8633093525186</v>
      </c>
      <c r="L33" s="121">
        <f t="shared" si="20"/>
        <v>15</v>
      </c>
      <c r="M33" s="122">
        <f t="shared" si="21"/>
        <v>6329.1366906474823</v>
      </c>
      <c r="N33" s="123">
        <f t="shared" si="22"/>
        <v>15</v>
      </c>
      <c r="O33" s="120">
        <f t="shared" si="23"/>
        <v>3683.6841498115814</v>
      </c>
      <c r="P33" s="121">
        <f t="shared" si="24"/>
        <v>11</v>
      </c>
      <c r="Q33" s="122">
        <f t="shared" si="25"/>
        <v>5589.85964777359</v>
      </c>
      <c r="R33" s="123">
        <f t="shared" si="26"/>
        <v>9</v>
      </c>
      <c r="S33" s="120">
        <f t="shared" si="27"/>
        <v>4803.372623454854</v>
      </c>
      <c r="T33" s="123">
        <f t="shared" si="28"/>
        <v>20</v>
      </c>
      <c r="U33" s="124">
        <f t="shared" si="29"/>
        <v>7288.9470728493443</v>
      </c>
      <c r="V33" s="123">
        <f t="shared" si="30"/>
        <v>22</v>
      </c>
      <c r="W33" s="122">
        <f t="shared" si="31"/>
        <v>3985.0647159950249</v>
      </c>
      <c r="X33" s="121">
        <f t="shared" si="32"/>
        <v>13</v>
      </c>
      <c r="Y33" s="125">
        <f t="shared" si="35"/>
        <v>6390.8821383292352</v>
      </c>
      <c r="Z33" s="126">
        <f t="shared" si="33"/>
        <v>10</v>
      </c>
      <c r="AA33" s="191"/>
      <c r="AB33" s="192"/>
      <c r="AC33" s="192"/>
      <c r="AD33" s="192"/>
      <c r="AE33" s="193"/>
    </row>
    <row r="34" spans="1:31" ht="20.25">
      <c r="A34" s="180" t="s">
        <v>157</v>
      </c>
      <c r="B34" s="62">
        <v>0.85419999999999996</v>
      </c>
      <c r="C34" s="115">
        <v>1.0284</v>
      </c>
      <c r="D34" s="66">
        <v>0.88843228507226002</v>
      </c>
      <c r="E34" s="39">
        <v>0.67544319733463909</v>
      </c>
      <c r="F34" s="31"/>
      <c r="G34" s="32">
        <v>291040</v>
      </c>
      <c r="H34" s="175">
        <f t="shared" ref="H34:H39" si="36">SUM(G34+20000)</f>
        <v>311040</v>
      </c>
      <c r="I34" s="31">
        <v>180000</v>
      </c>
      <c r="J34" s="50">
        <v>230000</v>
      </c>
      <c r="K34" s="127">
        <f t="shared" si="19"/>
        <v>3407.1645984546944</v>
      </c>
      <c r="L34" s="121">
        <f t="shared" si="20"/>
        <v>9</v>
      </c>
      <c r="M34" s="128">
        <f t="shared" si="21"/>
        <v>5514.399438070709</v>
      </c>
      <c r="N34" s="123">
        <f t="shared" si="22"/>
        <v>10</v>
      </c>
      <c r="O34" s="127">
        <f t="shared" si="23"/>
        <v>3275.8827531389011</v>
      </c>
      <c r="P34" s="121">
        <f t="shared" si="24"/>
        <v>7</v>
      </c>
      <c r="Q34" s="128">
        <f t="shared" si="25"/>
        <v>5301.9234883127674</v>
      </c>
      <c r="R34" s="123">
        <f t="shared" si="26"/>
        <v>7</v>
      </c>
      <c r="S34" s="127">
        <f t="shared" si="27"/>
        <v>4308.8745456090246</v>
      </c>
      <c r="T34" s="123">
        <f t="shared" si="28"/>
        <v>15</v>
      </c>
      <c r="U34" s="129">
        <f t="shared" si="29"/>
        <v>6973.7914580939914</v>
      </c>
      <c r="V34" s="123">
        <f t="shared" si="30"/>
        <v>19</v>
      </c>
      <c r="W34" s="128">
        <f t="shared" si="31"/>
        <v>3415.6155486501207</v>
      </c>
      <c r="X34" s="121">
        <f t="shared" si="32"/>
        <v>9</v>
      </c>
      <c r="Y34" s="125">
        <f t="shared" si="35"/>
        <v>5762.7950075905555</v>
      </c>
      <c r="Z34" s="126">
        <f t="shared" si="33"/>
        <v>6</v>
      </c>
      <c r="AA34" s="191"/>
      <c r="AB34" s="192"/>
      <c r="AC34" s="192"/>
      <c r="AD34" s="192"/>
      <c r="AE34" s="193"/>
    </row>
    <row r="35" spans="1:31" ht="20.25">
      <c r="A35" s="180" t="s">
        <v>158</v>
      </c>
      <c r="B35" s="62">
        <v>0.85419999999999996</v>
      </c>
      <c r="C35" s="115">
        <v>1.0284</v>
      </c>
      <c r="D35" s="66">
        <v>0.88843228507226002</v>
      </c>
      <c r="E35" s="39">
        <v>0.67544319733463909</v>
      </c>
      <c r="F35" s="31"/>
      <c r="G35" s="32">
        <v>253940</v>
      </c>
      <c r="H35" s="175">
        <f t="shared" si="36"/>
        <v>273940</v>
      </c>
      <c r="I35" s="31">
        <v>180000</v>
      </c>
      <c r="J35" s="50">
        <v>230000</v>
      </c>
      <c r="K35" s="127">
        <f t="shared" si="19"/>
        <v>2972.8400842893934</v>
      </c>
      <c r="L35" s="121">
        <f t="shared" si="20"/>
        <v>6</v>
      </c>
      <c r="M35" s="128">
        <f t="shared" si="21"/>
        <v>5080.0749239054085</v>
      </c>
      <c r="N35" s="123">
        <f t="shared" si="22"/>
        <v>6</v>
      </c>
      <c r="O35" s="127">
        <f t="shared" si="23"/>
        <v>2858.2932460558427</v>
      </c>
      <c r="P35" s="121">
        <f t="shared" si="24"/>
        <v>4</v>
      </c>
      <c r="Q35" s="128">
        <f t="shared" si="25"/>
        <v>4884.3339812297099</v>
      </c>
      <c r="R35" s="123">
        <f t="shared" si="26"/>
        <v>6</v>
      </c>
      <c r="S35" s="127">
        <f t="shared" si="27"/>
        <v>3759.6055597579571</v>
      </c>
      <c r="T35" s="123">
        <f t="shared" si="28"/>
        <v>5</v>
      </c>
      <c r="U35" s="129">
        <f t="shared" si="29"/>
        <v>6424.522472242923</v>
      </c>
      <c r="V35" s="123">
        <f t="shared" si="30"/>
        <v>16</v>
      </c>
      <c r="W35" s="128">
        <f t="shared" si="31"/>
        <v>2980.2137590166703</v>
      </c>
      <c r="X35" s="121">
        <f t="shared" si="32"/>
        <v>4</v>
      </c>
      <c r="Y35" s="125">
        <f t="shared" si="35"/>
        <v>5327.3932179571048</v>
      </c>
      <c r="Z35" s="126">
        <f t="shared" si="33"/>
        <v>5</v>
      </c>
      <c r="AA35" s="191"/>
      <c r="AB35" s="192"/>
      <c r="AC35" s="192"/>
      <c r="AD35" s="192"/>
      <c r="AE35" s="193"/>
    </row>
    <row r="36" spans="1:31" ht="20.25">
      <c r="A36" s="169" t="s">
        <v>107</v>
      </c>
      <c r="B36" s="22">
        <v>0.83199999999999996</v>
      </c>
      <c r="C36" s="116">
        <v>1.0097</v>
      </c>
      <c r="D36" s="231">
        <v>0.75539999999999996</v>
      </c>
      <c r="E36" s="23">
        <v>0.58530000000000004</v>
      </c>
      <c r="F36" s="24">
        <v>207660</v>
      </c>
      <c r="G36" s="42">
        <v>249830</v>
      </c>
      <c r="H36" s="175">
        <f t="shared" si="36"/>
        <v>269830</v>
      </c>
      <c r="I36" s="24">
        <v>80000</v>
      </c>
      <c r="J36" s="28">
        <v>130000</v>
      </c>
      <c r="K36" s="120">
        <f t="shared" si="19"/>
        <v>3002.7644230769229</v>
      </c>
      <c r="L36" s="121">
        <f t="shared" si="20"/>
        <v>7</v>
      </c>
      <c r="M36" s="122">
        <f t="shared" si="21"/>
        <v>3964.3028846153843</v>
      </c>
      <c r="N36" s="123">
        <f t="shared" si="22"/>
        <v>4</v>
      </c>
      <c r="O36" s="120">
        <f t="shared" si="23"/>
        <v>3307.2544347365638</v>
      </c>
      <c r="P36" s="121">
        <f t="shared" si="24"/>
        <v>9</v>
      </c>
      <c r="Q36" s="122">
        <f t="shared" si="25"/>
        <v>4366.2960021180834</v>
      </c>
      <c r="R36" s="123">
        <f t="shared" si="26"/>
        <v>4</v>
      </c>
      <c r="S36" s="120">
        <f t="shared" si="27"/>
        <v>4268.4093627199727</v>
      </c>
      <c r="T36" s="123">
        <f t="shared" si="28"/>
        <v>13</v>
      </c>
      <c r="U36" s="124">
        <f t="shared" si="29"/>
        <v>5635.2297966854603</v>
      </c>
      <c r="V36" s="123">
        <f t="shared" si="30"/>
        <v>3</v>
      </c>
      <c r="W36" s="122">
        <f t="shared" si="31"/>
        <v>3200.1975705596092</v>
      </c>
      <c r="X36" s="121">
        <f t="shared" si="32"/>
        <v>6</v>
      </c>
      <c r="Y36" s="125">
        <f t="shared" si="35"/>
        <v>4481.147644833959</v>
      </c>
      <c r="Z36" s="187">
        <f t="shared" si="33"/>
        <v>3</v>
      </c>
      <c r="AA36" s="191"/>
      <c r="AB36" s="192"/>
      <c r="AC36" s="192"/>
      <c r="AD36" s="192"/>
      <c r="AE36" s="193"/>
    </row>
    <row r="37" spans="1:31" ht="20.25">
      <c r="A37" s="178" t="s">
        <v>162</v>
      </c>
      <c r="B37" s="22">
        <v>0.82250000000000001</v>
      </c>
      <c r="C37" s="116">
        <v>1.0085999999999999</v>
      </c>
      <c r="D37" s="65">
        <v>0.80910000000000004</v>
      </c>
      <c r="E37" s="23">
        <v>0.51370000000000005</v>
      </c>
      <c r="F37" s="24">
        <v>207660</v>
      </c>
      <c r="G37" s="42">
        <v>195000</v>
      </c>
      <c r="H37" s="175">
        <f t="shared" si="36"/>
        <v>215000</v>
      </c>
      <c r="I37" s="24">
        <v>130000</v>
      </c>
      <c r="J37" s="28">
        <v>170000</v>
      </c>
      <c r="K37" s="82">
        <f t="shared" si="19"/>
        <v>2370.8206686930093</v>
      </c>
      <c r="L37" s="89">
        <f t="shared" si="20"/>
        <v>3</v>
      </c>
      <c r="M37" s="83">
        <f t="shared" si="21"/>
        <v>3951.3677811550151</v>
      </c>
      <c r="N37" s="90">
        <f t="shared" si="22"/>
        <v>3</v>
      </c>
      <c r="O37" s="82">
        <f t="shared" si="23"/>
        <v>2410.0852799406744</v>
      </c>
      <c r="P37" s="89">
        <f t="shared" si="24"/>
        <v>3</v>
      </c>
      <c r="Q37" s="122">
        <f t="shared" si="25"/>
        <v>4016.8087999011241</v>
      </c>
      <c r="R37" s="123">
        <f t="shared" si="26"/>
        <v>3</v>
      </c>
      <c r="S37" s="120">
        <f t="shared" si="27"/>
        <v>3795.9898773603268</v>
      </c>
      <c r="T37" s="123">
        <f t="shared" si="28"/>
        <v>6</v>
      </c>
      <c r="U37" s="124">
        <f t="shared" si="29"/>
        <v>6326.6497956005442</v>
      </c>
      <c r="V37" s="123">
        <f t="shared" si="30"/>
        <v>15</v>
      </c>
      <c r="W37" s="83">
        <f t="shared" si="31"/>
        <v>2544.7372789924334</v>
      </c>
      <c r="X37" s="89">
        <f t="shared" si="32"/>
        <v>3</v>
      </c>
      <c r="Y37" s="125">
        <f t="shared" si="35"/>
        <v>4502.2274936019976</v>
      </c>
      <c r="Z37" s="126">
        <f t="shared" si="33"/>
        <v>4</v>
      </c>
      <c r="AA37" s="191"/>
      <c r="AB37" s="192"/>
      <c r="AC37" s="192"/>
      <c r="AD37" s="192"/>
      <c r="AE37" s="193"/>
    </row>
    <row r="38" spans="1:31" ht="20.25">
      <c r="A38" s="178" t="s">
        <v>181</v>
      </c>
      <c r="B38" s="22">
        <v>0.78220000000000001</v>
      </c>
      <c r="C38" s="116">
        <v>1</v>
      </c>
      <c r="D38" s="93">
        <v>0.76165475742428101</v>
      </c>
      <c r="E38" s="23">
        <v>0.482365673505049</v>
      </c>
      <c r="F38" s="24">
        <v>190740</v>
      </c>
      <c r="G38" s="42">
        <v>173190</v>
      </c>
      <c r="H38" s="175">
        <f t="shared" si="36"/>
        <v>193190</v>
      </c>
      <c r="I38" s="24">
        <v>80000</v>
      </c>
      <c r="J38" s="28">
        <v>130000</v>
      </c>
      <c r="K38" s="144">
        <f t="shared" si="19"/>
        <v>2214.1396062388135</v>
      </c>
      <c r="L38" s="145">
        <f t="shared" si="20"/>
        <v>2</v>
      </c>
      <c r="M38" s="122">
        <f t="shared" si="21"/>
        <v>3236.8959345435951</v>
      </c>
      <c r="N38" s="123">
        <f t="shared" si="22"/>
        <v>2</v>
      </c>
      <c r="O38" s="144">
        <f t="shared" si="23"/>
        <v>2273.8648752839631</v>
      </c>
      <c r="P38" s="145">
        <f t="shared" si="24"/>
        <v>2</v>
      </c>
      <c r="Q38" s="122">
        <f t="shared" si="25"/>
        <v>3324.2095257991032</v>
      </c>
      <c r="R38" s="123">
        <f t="shared" si="26"/>
        <v>2</v>
      </c>
      <c r="S38" s="144">
        <f t="shared" si="27"/>
        <v>3590.4296162190985</v>
      </c>
      <c r="T38" s="146">
        <f t="shared" si="28"/>
        <v>2</v>
      </c>
      <c r="U38" s="124">
        <f t="shared" si="29"/>
        <v>5248.9224235262636</v>
      </c>
      <c r="V38" s="123">
        <f t="shared" si="30"/>
        <v>1</v>
      </c>
      <c r="W38" s="149">
        <f t="shared" si="31"/>
        <v>2365.4279322197117</v>
      </c>
      <c r="X38" s="145">
        <f t="shared" si="32"/>
        <v>2</v>
      </c>
      <c r="Y38" s="125">
        <f t="shared" si="35"/>
        <v>3731.227304134783</v>
      </c>
      <c r="Z38" s="147">
        <f t="shared" si="33"/>
        <v>2</v>
      </c>
      <c r="AA38" s="191"/>
      <c r="AB38" s="192"/>
      <c r="AC38" s="192"/>
      <c r="AD38" s="192"/>
      <c r="AE38" s="193"/>
    </row>
    <row r="39" spans="1:31" ht="21" thickBot="1">
      <c r="A39" s="169" t="s">
        <v>109</v>
      </c>
      <c r="B39" s="22">
        <v>0.77580000000000005</v>
      </c>
      <c r="C39" s="116">
        <v>0.99229999999999996</v>
      </c>
      <c r="D39" s="93">
        <v>0.75149999999999995</v>
      </c>
      <c r="E39" s="23">
        <v>0.45839999999999997</v>
      </c>
      <c r="F39" s="24">
        <v>167850</v>
      </c>
      <c r="G39" s="42">
        <v>166350</v>
      </c>
      <c r="H39" s="175">
        <f t="shared" si="36"/>
        <v>186350</v>
      </c>
      <c r="I39" s="24">
        <v>80000</v>
      </c>
      <c r="J39" s="28">
        <v>130000</v>
      </c>
      <c r="K39" s="85">
        <f t="shared" si="19"/>
        <v>2144.2382057231243</v>
      </c>
      <c r="L39" s="87">
        <f t="shared" si="20"/>
        <v>1</v>
      </c>
      <c r="M39" s="122">
        <f t="shared" si="21"/>
        <v>3175.4318123227636</v>
      </c>
      <c r="N39" s="123">
        <f t="shared" si="22"/>
        <v>1</v>
      </c>
      <c r="O39" s="85">
        <f t="shared" si="23"/>
        <v>2213.5728542914176</v>
      </c>
      <c r="P39" s="87">
        <f t="shared" si="24"/>
        <v>1</v>
      </c>
      <c r="Q39" s="122">
        <f t="shared" si="25"/>
        <v>3278.1104457751167</v>
      </c>
      <c r="R39" s="123">
        <f t="shared" si="26"/>
        <v>1</v>
      </c>
      <c r="S39" s="82">
        <f t="shared" si="27"/>
        <v>3628.926701570681</v>
      </c>
      <c r="T39" s="90">
        <f t="shared" si="28"/>
        <v>3</v>
      </c>
      <c r="U39" s="154">
        <f t="shared" si="29"/>
        <v>5374.1273996509599</v>
      </c>
      <c r="V39" s="90">
        <f t="shared" si="30"/>
        <v>2</v>
      </c>
      <c r="W39" s="96">
        <f t="shared" si="31"/>
        <v>2318.094919201209</v>
      </c>
      <c r="X39" s="87">
        <f t="shared" si="32"/>
        <v>1</v>
      </c>
      <c r="Y39" s="125">
        <f t="shared" si="35"/>
        <v>3711.599529481467</v>
      </c>
      <c r="Z39" s="101">
        <f t="shared" si="33"/>
        <v>1</v>
      </c>
      <c r="AA39" s="194"/>
      <c r="AB39" s="195"/>
      <c r="AC39" s="195"/>
      <c r="AD39" s="195"/>
      <c r="AE39" s="196"/>
    </row>
    <row r="40" spans="1:31" ht="21" customHeight="1" thickBot="1">
      <c r="A40" s="184" t="s">
        <v>185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6"/>
    </row>
    <row r="41" spans="1:31" ht="20.25">
      <c r="A41" s="34" t="s">
        <v>161</v>
      </c>
      <c r="B41" s="75">
        <v>1.0983025554933781</v>
      </c>
      <c r="C41" s="118"/>
      <c r="D41" s="10">
        <v>1.1101321585903083</v>
      </c>
      <c r="E41" s="74">
        <v>1.1930244664237375</v>
      </c>
      <c r="F41" s="24">
        <v>239480</v>
      </c>
      <c r="G41" s="43">
        <v>249500</v>
      </c>
      <c r="H41" s="181">
        <f>SUM(G41+20000)</f>
        <v>269500</v>
      </c>
      <c r="I41" s="51">
        <v>130000</v>
      </c>
      <c r="J41" s="53">
        <v>170000</v>
      </c>
      <c r="K41" s="51">
        <f t="shared" ref="K41:K57" si="37">G41/(B41*100)</f>
        <v>2271.6873301630435</v>
      </c>
      <c r="L41" s="54">
        <f t="shared" ref="L41:L57" si="38">RANK(K41,$K$41:$K$57,1)</f>
        <v>14</v>
      </c>
      <c r="M41" s="15">
        <f t="shared" ref="M41:M57" si="39">(G41+I41)/(B41*100)</f>
        <v>3455.33203125</v>
      </c>
      <c r="N41" s="55">
        <f t="shared" ref="N41:N57" si="40">RANK(M41,$M$41:$M$57,1)</f>
        <v>14</v>
      </c>
      <c r="O41" s="51">
        <f t="shared" ref="O41:O57" si="41">G41/(D41*100)</f>
        <v>2247.4801587301586</v>
      </c>
      <c r="P41" s="54">
        <f t="shared" ref="P41:P57" si="42">RANK(O41,$O$41:$O$57,1)</f>
        <v>13</v>
      </c>
      <c r="Q41" s="15">
        <f t="shared" ref="Q41:Q57" si="43">(G41+I41)/(D41*100)</f>
        <v>3418.5119047619046</v>
      </c>
      <c r="R41" s="55">
        <f t="shared" ref="R41:R57" si="44">RANK(Q41,$Q$41:$Q$57,1)</f>
        <v>14</v>
      </c>
      <c r="S41" s="51">
        <f t="shared" ref="S41:S57" si="45">G41/(E41*100)</f>
        <v>2091.3234139104634</v>
      </c>
      <c r="T41" s="54">
        <f t="shared" ref="T41:T57" si="46">RANK(S41,$S$41:$S$57,1)</f>
        <v>11</v>
      </c>
      <c r="U41" s="15">
        <f t="shared" ref="U41:U57" si="47">(G41+I41)/(E41*100)</f>
        <v>3180.9909241644127</v>
      </c>
      <c r="V41" s="55">
        <f t="shared" ref="V41:V57" si="48">RANK(U41,$U$41:$U$57,1)</f>
        <v>10</v>
      </c>
      <c r="W41" s="51">
        <f t="shared" ref="W41:W57" si="49">G41/(GEOMEAN(B41:E41)*100)</f>
        <v>2202.0231173588586</v>
      </c>
      <c r="X41" s="54">
        <f t="shared" ref="X41:X57" si="50">RANK(W41,$W$41:$W$57,1)</f>
        <v>13</v>
      </c>
      <c r="Y41" s="164">
        <f>(H41+I41)/(GEOMEAN(B41:E41)*100)</f>
        <v>3525.8847109613789</v>
      </c>
      <c r="Z41" s="100">
        <f t="shared" ref="Z41:Z57" si="51">RANK(Y41,$Y$41:$Y$57,1)</f>
        <v>13</v>
      </c>
      <c r="AA41" s="188" t="s">
        <v>186</v>
      </c>
      <c r="AB41" s="203"/>
      <c r="AC41" s="203"/>
      <c r="AD41" s="203"/>
      <c r="AE41" s="204"/>
    </row>
    <row r="42" spans="1:31" ht="20.25">
      <c r="A42" s="34" t="s">
        <v>162</v>
      </c>
      <c r="B42" s="75">
        <v>1.0983025554933781</v>
      </c>
      <c r="C42" s="118"/>
      <c r="D42" s="10">
        <v>1.1101321585903083</v>
      </c>
      <c r="E42" s="74">
        <v>1.1930244664237375</v>
      </c>
      <c r="F42" s="24">
        <v>207660</v>
      </c>
      <c r="G42" s="42">
        <v>195000</v>
      </c>
      <c r="H42" s="181">
        <f>SUM(G42+20000)</f>
        <v>215000</v>
      </c>
      <c r="I42" s="51">
        <v>130000</v>
      </c>
      <c r="J42" s="53">
        <v>170000</v>
      </c>
      <c r="K42" s="51">
        <f t="shared" si="37"/>
        <v>1775.4670516304348</v>
      </c>
      <c r="L42" s="54">
        <f t="shared" si="38"/>
        <v>12</v>
      </c>
      <c r="M42" s="15">
        <f t="shared" si="39"/>
        <v>2959.1117527173915</v>
      </c>
      <c r="N42" s="55">
        <f t="shared" si="40"/>
        <v>12</v>
      </c>
      <c r="O42" s="51">
        <f t="shared" si="41"/>
        <v>1756.547619047619</v>
      </c>
      <c r="P42" s="54">
        <f t="shared" si="42"/>
        <v>10</v>
      </c>
      <c r="Q42" s="15">
        <f t="shared" si="43"/>
        <v>2927.5793650793653</v>
      </c>
      <c r="R42" s="55">
        <f t="shared" si="44"/>
        <v>12</v>
      </c>
      <c r="S42" s="51">
        <f t="shared" si="45"/>
        <v>1634.5012653809235</v>
      </c>
      <c r="T42" s="54">
        <f t="shared" si="46"/>
        <v>7</v>
      </c>
      <c r="U42" s="15">
        <f t="shared" si="47"/>
        <v>2724.1687756348724</v>
      </c>
      <c r="V42" s="55">
        <f t="shared" si="48"/>
        <v>8</v>
      </c>
      <c r="W42" s="51">
        <f t="shared" si="49"/>
        <v>1721.0200716832762</v>
      </c>
      <c r="X42" s="54">
        <f t="shared" si="50"/>
        <v>10</v>
      </c>
      <c r="Y42" s="164">
        <f t="shared" ref="Y42:Y57" si="52">(H42+I42)/(GEOMEAN(B42:E42)*100)</f>
        <v>3044.8816652857968</v>
      </c>
      <c r="Z42" s="100">
        <f t="shared" si="51"/>
        <v>11</v>
      </c>
      <c r="AA42" s="205"/>
      <c r="AB42" s="206"/>
      <c r="AC42" s="206"/>
      <c r="AD42" s="206"/>
      <c r="AE42" s="207"/>
    </row>
    <row r="43" spans="1:31" ht="20.25">
      <c r="A43" s="183" t="s">
        <v>108</v>
      </c>
      <c r="B43" s="76">
        <v>1.0817944413355716</v>
      </c>
      <c r="C43" s="111"/>
      <c r="D43" s="64">
        <v>0.98462836254569319</v>
      </c>
      <c r="E43" s="67">
        <v>1.0690265486725663</v>
      </c>
      <c r="F43" s="24">
        <v>190740</v>
      </c>
      <c r="G43" s="42">
        <v>177920</v>
      </c>
      <c r="H43" s="181">
        <f t="shared" ref="H43:H54" si="53">SUM(G43+20000)</f>
        <v>197920</v>
      </c>
      <c r="I43" s="24">
        <v>80000</v>
      </c>
      <c r="J43" s="27">
        <v>190000</v>
      </c>
      <c r="K43" s="24">
        <f t="shared" si="37"/>
        <v>1644.6747478230884</v>
      </c>
      <c r="L43" s="37">
        <f t="shared" si="38"/>
        <v>10</v>
      </c>
      <c r="M43" s="13">
        <f t="shared" si="39"/>
        <v>2384.186774721959</v>
      </c>
      <c r="N43" s="38">
        <f t="shared" si="40"/>
        <v>4</v>
      </c>
      <c r="O43" s="24">
        <f t="shared" si="41"/>
        <v>1806.9761827701093</v>
      </c>
      <c r="P43" s="37">
        <f t="shared" si="42"/>
        <v>11</v>
      </c>
      <c r="Q43" s="13">
        <f t="shared" si="43"/>
        <v>2619.4654735840072</v>
      </c>
      <c r="R43" s="38">
        <f t="shared" si="44"/>
        <v>9</v>
      </c>
      <c r="S43" s="24">
        <f t="shared" si="45"/>
        <v>1664.3178807947022</v>
      </c>
      <c r="T43" s="37">
        <f t="shared" si="46"/>
        <v>8</v>
      </c>
      <c r="U43" s="13">
        <f t="shared" si="47"/>
        <v>2412.6622516556295</v>
      </c>
      <c r="V43" s="38">
        <f t="shared" si="48"/>
        <v>6</v>
      </c>
      <c r="W43" s="24">
        <f t="shared" si="49"/>
        <v>1703.8168565560816</v>
      </c>
      <c r="X43" s="37">
        <f t="shared" si="50"/>
        <v>8</v>
      </c>
      <c r="Y43" s="164">
        <f t="shared" si="52"/>
        <v>2661.4477336671889</v>
      </c>
      <c r="Z43" s="102">
        <f t="shared" si="51"/>
        <v>8</v>
      </c>
      <c r="AA43" s="205"/>
      <c r="AB43" s="206"/>
      <c r="AC43" s="206"/>
      <c r="AD43" s="206"/>
      <c r="AE43" s="207"/>
    </row>
    <row r="44" spans="1:31" ht="20.25">
      <c r="A44" s="170" t="s">
        <v>109</v>
      </c>
      <c r="B44" s="76">
        <v>1.0709755642603993</v>
      </c>
      <c r="C44" s="111"/>
      <c r="D44" s="64">
        <v>0.93729496672602874</v>
      </c>
      <c r="E44" s="67">
        <v>1.0411244143675169</v>
      </c>
      <c r="F44" s="24">
        <v>167850</v>
      </c>
      <c r="G44" s="42">
        <v>163900</v>
      </c>
      <c r="H44" s="181">
        <f>SUM(G44+0)</f>
        <v>163900</v>
      </c>
      <c r="I44" s="24">
        <v>80000</v>
      </c>
      <c r="J44" s="28">
        <v>190000</v>
      </c>
      <c r="K44" s="24">
        <f t="shared" si="37"/>
        <v>1530.3803884002436</v>
      </c>
      <c r="L44" s="37">
        <f t="shared" si="38"/>
        <v>4</v>
      </c>
      <c r="M44" s="13">
        <f t="shared" si="39"/>
        <v>2277.362884263694</v>
      </c>
      <c r="N44" s="38">
        <f t="shared" si="40"/>
        <v>2</v>
      </c>
      <c r="O44" s="24">
        <f t="shared" si="41"/>
        <v>1748.6490999999999</v>
      </c>
      <c r="P44" s="37">
        <f t="shared" si="42"/>
        <v>9</v>
      </c>
      <c r="Q44" s="13">
        <f t="shared" si="43"/>
        <v>2602.1690999999996</v>
      </c>
      <c r="R44" s="38">
        <f t="shared" si="44"/>
        <v>8</v>
      </c>
      <c r="S44" s="24">
        <f t="shared" si="45"/>
        <v>1574.2594999999999</v>
      </c>
      <c r="T44" s="37">
        <f t="shared" si="46"/>
        <v>6</v>
      </c>
      <c r="U44" s="13">
        <f t="shared" si="47"/>
        <v>2342.6594999999998</v>
      </c>
      <c r="V44" s="38">
        <f t="shared" si="48"/>
        <v>5</v>
      </c>
      <c r="W44" s="24">
        <f t="shared" si="49"/>
        <v>1615.0753707478705</v>
      </c>
      <c r="X44" s="37">
        <f t="shared" si="50"/>
        <v>6</v>
      </c>
      <c r="Y44" s="164">
        <f t="shared" si="52"/>
        <v>2403.3976993618398</v>
      </c>
      <c r="Z44" s="133">
        <f t="shared" si="51"/>
        <v>2</v>
      </c>
      <c r="AA44" s="205"/>
      <c r="AB44" s="206"/>
      <c r="AC44" s="206"/>
      <c r="AD44" s="206"/>
      <c r="AE44" s="207"/>
    </row>
    <row r="45" spans="1:31" ht="20.25">
      <c r="A45" s="178" t="s">
        <v>164</v>
      </c>
      <c r="B45" s="59">
        <v>1.0294155592801999</v>
      </c>
      <c r="C45" s="112"/>
      <c r="D45" s="63">
        <v>1.08265184886815</v>
      </c>
      <c r="E45" s="36">
        <v>0.82795136442143302</v>
      </c>
      <c r="F45" s="24"/>
      <c r="G45" s="25">
        <v>176660</v>
      </c>
      <c r="H45" s="181">
        <f>SUM(G45+0)</f>
        <v>176660</v>
      </c>
      <c r="I45" s="24">
        <v>100000</v>
      </c>
      <c r="J45" s="130">
        <v>130000</v>
      </c>
      <c r="K45" s="120">
        <f t="shared" si="37"/>
        <v>1716.1193883986589</v>
      </c>
      <c r="L45" s="131">
        <f t="shared" si="38"/>
        <v>11</v>
      </c>
      <c r="M45" s="122">
        <f t="shared" si="39"/>
        <v>2687.5443790013187</v>
      </c>
      <c r="N45" s="132">
        <f t="shared" si="40"/>
        <v>11</v>
      </c>
      <c r="O45" s="120">
        <f t="shared" si="41"/>
        <v>1631.7341552105399</v>
      </c>
      <c r="P45" s="131">
        <f t="shared" si="42"/>
        <v>7</v>
      </c>
      <c r="Q45" s="122">
        <f t="shared" si="43"/>
        <v>2555.3921169509113</v>
      </c>
      <c r="R45" s="132">
        <f t="shared" si="44"/>
        <v>5</v>
      </c>
      <c r="S45" s="120">
        <f t="shared" si="45"/>
        <v>2133.7002098359831</v>
      </c>
      <c r="T45" s="131">
        <f t="shared" si="46"/>
        <v>12</v>
      </c>
      <c r="U45" s="122">
        <f t="shared" si="47"/>
        <v>3341.5006229662799</v>
      </c>
      <c r="V45" s="132">
        <f t="shared" si="48"/>
        <v>12</v>
      </c>
      <c r="W45" s="120">
        <f t="shared" si="49"/>
        <v>1814.5827054311917</v>
      </c>
      <c r="X45" s="131">
        <f t="shared" si="50"/>
        <v>11</v>
      </c>
      <c r="Y45" s="164">
        <f t="shared" si="52"/>
        <v>2841.7437523185413</v>
      </c>
      <c r="Z45" s="133">
        <f t="shared" si="51"/>
        <v>10</v>
      </c>
      <c r="AA45" s="205"/>
      <c r="AB45" s="206"/>
      <c r="AC45" s="206"/>
      <c r="AD45" s="206"/>
      <c r="AE45" s="207"/>
    </row>
    <row r="46" spans="1:31" ht="20.25">
      <c r="A46" s="178" t="s">
        <v>163</v>
      </c>
      <c r="B46" s="59">
        <v>1.0294155592801999</v>
      </c>
      <c r="C46" s="112"/>
      <c r="D46" s="63">
        <v>1.08265184886815</v>
      </c>
      <c r="E46" s="36">
        <v>0.82795136442143302</v>
      </c>
      <c r="F46" s="24"/>
      <c r="G46" s="25">
        <v>141530</v>
      </c>
      <c r="H46" s="181">
        <f>SUM(G46+0)</f>
        <v>141530</v>
      </c>
      <c r="I46" s="24">
        <v>100000</v>
      </c>
      <c r="J46" s="130">
        <v>130000</v>
      </c>
      <c r="K46" s="144">
        <f t="shared" si="37"/>
        <v>1374.8577891999444</v>
      </c>
      <c r="L46" s="148">
        <f t="shared" si="38"/>
        <v>2</v>
      </c>
      <c r="M46" s="149">
        <f t="shared" si="39"/>
        <v>2346.2827798026042</v>
      </c>
      <c r="N46" s="150">
        <f t="shared" si="40"/>
        <v>3</v>
      </c>
      <c r="O46" s="144">
        <f t="shared" si="41"/>
        <v>1307.2531132511474</v>
      </c>
      <c r="P46" s="148">
        <f t="shared" si="42"/>
        <v>2</v>
      </c>
      <c r="Q46" s="122">
        <f t="shared" si="43"/>
        <v>2230.9110749915189</v>
      </c>
      <c r="R46" s="132">
        <f t="shared" si="44"/>
        <v>2</v>
      </c>
      <c r="S46" s="120">
        <f t="shared" si="45"/>
        <v>1709.3999247033096</v>
      </c>
      <c r="T46" s="131">
        <f t="shared" si="46"/>
        <v>9</v>
      </c>
      <c r="U46" s="122">
        <f t="shared" si="47"/>
        <v>2917.2003378336067</v>
      </c>
      <c r="V46" s="132">
        <f t="shared" si="48"/>
        <v>9</v>
      </c>
      <c r="W46" s="144">
        <f t="shared" si="49"/>
        <v>1453.7410296596659</v>
      </c>
      <c r="X46" s="148">
        <f t="shared" si="50"/>
        <v>2</v>
      </c>
      <c r="Y46" s="164">
        <f t="shared" si="52"/>
        <v>2480.9020765470154</v>
      </c>
      <c r="Z46" s="133">
        <f t="shared" si="51"/>
        <v>5</v>
      </c>
      <c r="AA46" s="205"/>
      <c r="AB46" s="206"/>
      <c r="AC46" s="206"/>
      <c r="AD46" s="206"/>
      <c r="AE46" s="207"/>
    </row>
    <row r="47" spans="1:31" ht="20.25">
      <c r="A47" s="178" t="s">
        <v>130</v>
      </c>
      <c r="B47" s="59">
        <v>1.0215444879686599</v>
      </c>
      <c r="C47" s="112"/>
      <c r="D47" s="63">
        <v>1.0793888836816901</v>
      </c>
      <c r="E47" s="36">
        <v>0.81780322748568446</v>
      </c>
      <c r="F47" s="24">
        <v>156400</v>
      </c>
      <c r="G47" s="43">
        <v>164690</v>
      </c>
      <c r="H47" s="181">
        <f t="shared" ref="H47:H48" si="54">SUM(G47+0)</f>
        <v>164690</v>
      </c>
      <c r="I47" s="24">
        <v>100000</v>
      </c>
      <c r="J47" s="134">
        <v>130000</v>
      </c>
      <c r="K47" s="120">
        <f t="shared" si="37"/>
        <v>1612.1666940564271</v>
      </c>
      <c r="L47" s="131">
        <f t="shared" si="38"/>
        <v>6</v>
      </c>
      <c r="M47" s="122">
        <f t="shared" si="39"/>
        <v>2591.0765817584293</v>
      </c>
      <c r="N47" s="132">
        <f t="shared" si="40"/>
        <v>9</v>
      </c>
      <c r="O47" s="82">
        <f t="shared" si="41"/>
        <v>1525.7707624175125</v>
      </c>
      <c r="P47" s="71">
        <f t="shared" si="42"/>
        <v>3</v>
      </c>
      <c r="Q47" s="122">
        <f t="shared" si="43"/>
        <v>2452.2209187217886</v>
      </c>
      <c r="R47" s="132">
        <f t="shared" si="44"/>
        <v>4</v>
      </c>
      <c r="S47" s="120">
        <f t="shared" si="45"/>
        <v>2013.8096117122852</v>
      </c>
      <c r="T47" s="131">
        <f t="shared" si="46"/>
        <v>10</v>
      </c>
      <c r="U47" s="122">
        <f t="shared" si="47"/>
        <v>3236.5976448122215</v>
      </c>
      <c r="V47" s="132">
        <f t="shared" si="48"/>
        <v>11</v>
      </c>
      <c r="W47" s="120">
        <f t="shared" si="49"/>
        <v>1704.6656666682945</v>
      </c>
      <c r="X47" s="131">
        <f t="shared" si="50"/>
        <v>9</v>
      </c>
      <c r="Y47" s="164">
        <f t="shared" si="52"/>
        <v>2739.7410608441974</v>
      </c>
      <c r="Z47" s="133">
        <f t="shared" si="51"/>
        <v>9</v>
      </c>
      <c r="AA47" s="205"/>
      <c r="AB47" s="206"/>
      <c r="AC47" s="206"/>
      <c r="AD47" s="206"/>
      <c r="AE47" s="207"/>
    </row>
    <row r="48" spans="1:31" ht="20.25">
      <c r="A48" s="169" t="s">
        <v>131</v>
      </c>
      <c r="B48" s="59">
        <v>1.0215444879686599</v>
      </c>
      <c r="C48" s="112"/>
      <c r="D48" s="63">
        <v>1.0793888836816901</v>
      </c>
      <c r="E48" s="36">
        <v>0.81780322748568446</v>
      </c>
      <c r="F48" s="24">
        <v>125550</v>
      </c>
      <c r="G48" s="42">
        <v>114100</v>
      </c>
      <c r="H48" s="181">
        <f t="shared" si="54"/>
        <v>114100</v>
      </c>
      <c r="I48" s="24">
        <v>100000</v>
      </c>
      <c r="J48" s="134">
        <v>130000</v>
      </c>
      <c r="K48" s="85">
        <f t="shared" si="37"/>
        <v>1116.9361818679843</v>
      </c>
      <c r="L48" s="68">
        <f t="shared" si="38"/>
        <v>1</v>
      </c>
      <c r="M48" s="96">
        <f t="shared" si="39"/>
        <v>2095.8460695699864</v>
      </c>
      <c r="N48" s="70">
        <f t="shared" si="40"/>
        <v>1</v>
      </c>
      <c r="O48" s="85">
        <f t="shared" si="41"/>
        <v>1057.0796283431791</v>
      </c>
      <c r="P48" s="68">
        <f t="shared" si="42"/>
        <v>1</v>
      </c>
      <c r="Q48" s="122">
        <f t="shared" si="43"/>
        <v>1983.5297846474555</v>
      </c>
      <c r="R48" s="132">
        <f t="shared" si="44"/>
        <v>1</v>
      </c>
      <c r="S48" s="82">
        <f t="shared" si="45"/>
        <v>1395.2011457670274</v>
      </c>
      <c r="T48" s="71">
        <f t="shared" si="46"/>
        <v>3</v>
      </c>
      <c r="U48" s="122">
        <f t="shared" si="47"/>
        <v>2617.9891788669638</v>
      </c>
      <c r="V48" s="132">
        <f t="shared" si="48"/>
        <v>7</v>
      </c>
      <c r="W48" s="85">
        <f t="shared" si="49"/>
        <v>1181.0210247547052</v>
      </c>
      <c r="X48" s="68">
        <f t="shared" si="50"/>
        <v>1</v>
      </c>
      <c r="Y48" s="164">
        <f t="shared" si="52"/>
        <v>2216.0964189306083</v>
      </c>
      <c r="Z48" s="104">
        <f t="shared" si="51"/>
        <v>1</v>
      </c>
      <c r="AA48" s="205"/>
      <c r="AB48" s="206"/>
      <c r="AC48" s="206"/>
      <c r="AD48" s="206"/>
      <c r="AE48" s="207"/>
    </row>
    <row r="49" spans="1:31" ht="20.25">
      <c r="A49" s="178" t="s">
        <v>165</v>
      </c>
      <c r="B49" s="59">
        <v>1</v>
      </c>
      <c r="C49" s="112"/>
      <c r="D49" s="63">
        <v>1</v>
      </c>
      <c r="E49" s="67">
        <v>1</v>
      </c>
      <c r="F49" s="24">
        <v>374230</v>
      </c>
      <c r="G49" s="42">
        <v>363810</v>
      </c>
      <c r="H49" s="181">
        <f>SUM(G49+30000)</f>
        <v>393810</v>
      </c>
      <c r="I49" s="24">
        <v>120000</v>
      </c>
      <c r="J49" s="130">
        <v>170000</v>
      </c>
      <c r="K49" s="120">
        <f t="shared" si="37"/>
        <v>3638.1</v>
      </c>
      <c r="L49" s="131">
        <f t="shared" si="38"/>
        <v>15</v>
      </c>
      <c r="M49" s="122">
        <f t="shared" si="39"/>
        <v>4838.1000000000004</v>
      </c>
      <c r="N49" s="132">
        <f t="shared" si="40"/>
        <v>15</v>
      </c>
      <c r="O49" s="120">
        <f t="shared" si="41"/>
        <v>3638.1</v>
      </c>
      <c r="P49" s="131">
        <f t="shared" si="42"/>
        <v>15</v>
      </c>
      <c r="Q49" s="122">
        <f t="shared" si="43"/>
        <v>4838.1000000000004</v>
      </c>
      <c r="R49" s="132">
        <f t="shared" si="44"/>
        <v>15</v>
      </c>
      <c r="S49" s="120">
        <f t="shared" si="45"/>
        <v>3638.1</v>
      </c>
      <c r="T49" s="131">
        <f t="shared" si="46"/>
        <v>15</v>
      </c>
      <c r="U49" s="122">
        <f t="shared" si="47"/>
        <v>4838.1000000000004</v>
      </c>
      <c r="V49" s="132">
        <f t="shared" si="48"/>
        <v>15</v>
      </c>
      <c r="W49" s="120">
        <f t="shared" si="49"/>
        <v>3638.1</v>
      </c>
      <c r="X49" s="131">
        <f t="shared" si="50"/>
        <v>15</v>
      </c>
      <c r="Y49" s="164">
        <f t="shared" si="52"/>
        <v>5138.1000000000004</v>
      </c>
      <c r="Z49" s="133">
        <f t="shared" si="51"/>
        <v>15</v>
      </c>
      <c r="AA49" s="205"/>
      <c r="AB49" s="206"/>
      <c r="AC49" s="206"/>
      <c r="AD49" s="206"/>
      <c r="AE49" s="207"/>
    </row>
    <row r="50" spans="1:31" ht="20.25">
      <c r="A50" s="178" t="s">
        <v>166</v>
      </c>
      <c r="B50" s="59">
        <v>1</v>
      </c>
      <c r="C50" s="112"/>
      <c r="D50" s="63">
        <v>1</v>
      </c>
      <c r="E50" s="67">
        <v>1</v>
      </c>
      <c r="F50" s="24">
        <v>599800</v>
      </c>
      <c r="G50" s="43">
        <v>654730</v>
      </c>
      <c r="H50" s="181">
        <f t="shared" ref="H50" si="55">SUM(G50+30000)</f>
        <v>684730</v>
      </c>
      <c r="I50" s="24">
        <v>120000</v>
      </c>
      <c r="J50" s="130">
        <v>170000</v>
      </c>
      <c r="K50" s="120">
        <f t="shared" si="37"/>
        <v>6547.3</v>
      </c>
      <c r="L50" s="131">
        <f t="shared" si="38"/>
        <v>17</v>
      </c>
      <c r="M50" s="122">
        <f t="shared" si="39"/>
        <v>7747.3</v>
      </c>
      <c r="N50" s="132">
        <f t="shared" si="40"/>
        <v>17</v>
      </c>
      <c r="O50" s="120">
        <f t="shared" si="41"/>
        <v>6547.3</v>
      </c>
      <c r="P50" s="131">
        <f t="shared" si="42"/>
        <v>17</v>
      </c>
      <c r="Q50" s="122">
        <f t="shared" si="43"/>
        <v>7747.3</v>
      </c>
      <c r="R50" s="132">
        <f t="shared" si="44"/>
        <v>17</v>
      </c>
      <c r="S50" s="120">
        <f t="shared" si="45"/>
        <v>6547.3</v>
      </c>
      <c r="T50" s="131">
        <f t="shared" si="46"/>
        <v>17</v>
      </c>
      <c r="U50" s="122">
        <f t="shared" si="47"/>
        <v>7747.3</v>
      </c>
      <c r="V50" s="132">
        <f t="shared" si="48"/>
        <v>17</v>
      </c>
      <c r="W50" s="120">
        <f t="shared" si="49"/>
        <v>6547.3</v>
      </c>
      <c r="X50" s="131">
        <f t="shared" si="50"/>
        <v>17</v>
      </c>
      <c r="Y50" s="164">
        <f t="shared" si="52"/>
        <v>8047.3</v>
      </c>
      <c r="Z50" s="133">
        <f t="shared" si="51"/>
        <v>17</v>
      </c>
      <c r="AA50" s="205"/>
      <c r="AB50" s="206"/>
      <c r="AC50" s="206"/>
      <c r="AD50" s="206"/>
      <c r="AE50" s="207"/>
    </row>
    <row r="51" spans="1:31" ht="20.25">
      <c r="A51" s="178" t="s">
        <v>97</v>
      </c>
      <c r="B51" s="60">
        <v>0.98591680656593905</v>
      </c>
      <c r="C51" s="113"/>
      <c r="D51" s="64">
        <v>0.98462836254569319</v>
      </c>
      <c r="E51" s="40">
        <v>0.98209266007287876</v>
      </c>
      <c r="F51" s="24">
        <v>475700</v>
      </c>
      <c r="G51" s="25">
        <v>475700</v>
      </c>
      <c r="H51" s="181">
        <f>SUM(G51+30000)</f>
        <v>505700</v>
      </c>
      <c r="I51" s="24">
        <v>120000</v>
      </c>
      <c r="J51" s="134">
        <v>170000</v>
      </c>
      <c r="K51" s="120">
        <f t="shared" si="37"/>
        <v>4824.9507142181446</v>
      </c>
      <c r="L51" s="131">
        <f t="shared" si="38"/>
        <v>16</v>
      </c>
      <c r="M51" s="122">
        <f t="shared" si="39"/>
        <v>6042.091949673636</v>
      </c>
      <c r="N51" s="132">
        <f t="shared" si="40"/>
        <v>16</v>
      </c>
      <c r="O51" s="120">
        <f t="shared" si="41"/>
        <v>4831.2644455021409</v>
      </c>
      <c r="P51" s="131">
        <f t="shared" si="42"/>
        <v>16</v>
      </c>
      <c r="Q51" s="122">
        <f t="shared" si="43"/>
        <v>6049.9983817229886</v>
      </c>
      <c r="R51" s="132">
        <f t="shared" si="44"/>
        <v>16</v>
      </c>
      <c r="S51" s="120">
        <f t="shared" si="45"/>
        <v>4843.7384713240745</v>
      </c>
      <c r="T51" s="131">
        <f t="shared" si="46"/>
        <v>16</v>
      </c>
      <c r="U51" s="122">
        <f t="shared" si="47"/>
        <v>6065.6191031485205</v>
      </c>
      <c r="V51" s="132">
        <f t="shared" si="48"/>
        <v>16</v>
      </c>
      <c r="W51" s="120">
        <f t="shared" si="49"/>
        <v>4833.3115755831759</v>
      </c>
      <c r="X51" s="131">
        <f t="shared" si="50"/>
        <v>16</v>
      </c>
      <c r="Y51" s="164">
        <f t="shared" si="52"/>
        <v>6357.3745067109376</v>
      </c>
      <c r="Z51" s="133">
        <f t="shared" si="51"/>
        <v>16</v>
      </c>
      <c r="AA51" s="205"/>
      <c r="AB51" s="206"/>
      <c r="AC51" s="206"/>
      <c r="AD51" s="206"/>
      <c r="AE51" s="207"/>
    </row>
    <row r="52" spans="1:31" ht="20.25">
      <c r="A52" s="178" t="s">
        <v>167</v>
      </c>
      <c r="B52" s="60">
        <v>0.96269352732699121</v>
      </c>
      <c r="C52" s="113"/>
      <c r="D52" s="64">
        <v>0.90523947886399858</v>
      </c>
      <c r="E52" s="23">
        <v>0.72149921915668913</v>
      </c>
      <c r="F52" s="24">
        <v>257420</v>
      </c>
      <c r="G52" s="42">
        <v>207480</v>
      </c>
      <c r="H52" s="181">
        <f t="shared" si="53"/>
        <v>227480</v>
      </c>
      <c r="I52" s="24">
        <v>100000</v>
      </c>
      <c r="J52" s="130">
        <v>120000</v>
      </c>
      <c r="K52" s="120">
        <f t="shared" si="37"/>
        <v>2155.2030226700253</v>
      </c>
      <c r="L52" s="131">
        <f t="shared" si="38"/>
        <v>13</v>
      </c>
      <c r="M52" s="122">
        <f t="shared" si="39"/>
        <v>3193.9552024801396</v>
      </c>
      <c r="N52" s="132">
        <f t="shared" si="40"/>
        <v>13</v>
      </c>
      <c r="O52" s="120">
        <f t="shared" si="41"/>
        <v>2291.9901843031685</v>
      </c>
      <c r="P52" s="131">
        <f t="shared" si="42"/>
        <v>14</v>
      </c>
      <c r="Q52" s="122">
        <f t="shared" si="43"/>
        <v>3396.6702422861877</v>
      </c>
      <c r="R52" s="132">
        <f t="shared" si="44"/>
        <v>13</v>
      </c>
      <c r="S52" s="120">
        <f t="shared" si="45"/>
        <v>2875.6787878787882</v>
      </c>
      <c r="T52" s="131">
        <f t="shared" si="46"/>
        <v>14</v>
      </c>
      <c r="U52" s="122">
        <f t="shared" si="47"/>
        <v>4261.6816738816742</v>
      </c>
      <c r="V52" s="132">
        <f t="shared" si="48"/>
        <v>14</v>
      </c>
      <c r="W52" s="120">
        <f t="shared" si="49"/>
        <v>2421.8492404787862</v>
      </c>
      <c r="X52" s="131">
        <f t="shared" si="50"/>
        <v>14</v>
      </c>
      <c r="Y52" s="164">
        <f t="shared" si="52"/>
        <v>3822.5717624445383</v>
      </c>
      <c r="Z52" s="133">
        <f t="shared" si="51"/>
        <v>14</v>
      </c>
      <c r="AA52" s="205"/>
      <c r="AB52" s="206"/>
      <c r="AC52" s="206"/>
      <c r="AD52" s="206"/>
      <c r="AE52" s="207"/>
    </row>
    <row r="53" spans="1:31" ht="20.25">
      <c r="A53" s="178" t="s">
        <v>168</v>
      </c>
      <c r="B53" s="60">
        <v>0.96269352732699121</v>
      </c>
      <c r="C53" s="113"/>
      <c r="D53" s="64">
        <v>0.90523947886399858</v>
      </c>
      <c r="E53" s="23">
        <v>0.72149921915668913</v>
      </c>
      <c r="F53" s="24">
        <v>189870</v>
      </c>
      <c r="G53" s="42">
        <v>156810</v>
      </c>
      <c r="H53" s="181">
        <f t="shared" si="53"/>
        <v>176810</v>
      </c>
      <c r="I53" s="24">
        <v>100000</v>
      </c>
      <c r="J53" s="130">
        <v>120000</v>
      </c>
      <c r="K53" s="120">
        <f t="shared" si="37"/>
        <v>1628.8672931602403</v>
      </c>
      <c r="L53" s="131">
        <f t="shared" si="38"/>
        <v>9</v>
      </c>
      <c r="M53" s="122">
        <f t="shared" si="39"/>
        <v>2667.6194729703548</v>
      </c>
      <c r="N53" s="132">
        <f t="shared" si="40"/>
        <v>10</v>
      </c>
      <c r="O53" s="120">
        <f t="shared" si="41"/>
        <v>1732.2487989231724</v>
      </c>
      <c r="P53" s="131">
        <f t="shared" si="42"/>
        <v>8</v>
      </c>
      <c r="Q53" s="122">
        <f t="shared" si="43"/>
        <v>2836.9288569061919</v>
      </c>
      <c r="R53" s="132">
        <f t="shared" si="44"/>
        <v>10</v>
      </c>
      <c r="S53" s="120">
        <f t="shared" si="45"/>
        <v>2173.3911255411258</v>
      </c>
      <c r="T53" s="131">
        <f t="shared" si="46"/>
        <v>13</v>
      </c>
      <c r="U53" s="122">
        <f t="shared" si="47"/>
        <v>3559.3940115440118</v>
      </c>
      <c r="V53" s="132">
        <f t="shared" si="48"/>
        <v>13</v>
      </c>
      <c r="W53" s="120">
        <f t="shared" si="49"/>
        <v>1830.3941555787471</v>
      </c>
      <c r="X53" s="131">
        <f t="shared" si="50"/>
        <v>12</v>
      </c>
      <c r="Y53" s="164">
        <f t="shared" si="52"/>
        <v>3231.1166775444995</v>
      </c>
      <c r="Z53" s="133">
        <f t="shared" si="51"/>
        <v>12</v>
      </c>
      <c r="AA53" s="205"/>
      <c r="AB53" s="206"/>
      <c r="AC53" s="206"/>
      <c r="AD53" s="206"/>
      <c r="AE53" s="207"/>
    </row>
    <row r="54" spans="1:31" ht="20.25">
      <c r="A54" s="183" t="s">
        <v>112</v>
      </c>
      <c r="B54" s="61">
        <v>0.93452714045886953</v>
      </c>
      <c r="C54" s="114"/>
      <c r="D54" s="64">
        <v>0.95585340706720412</v>
      </c>
      <c r="E54" s="67">
        <v>1.0583029672045809</v>
      </c>
      <c r="F54" s="24">
        <v>170840</v>
      </c>
      <c r="G54" s="42">
        <v>151620</v>
      </c>
      <c r="H54" s="181">
        <f t="shared" si="53"/>
        <v>171620</v>
      </c>
      <c r="I54" s="24">
        <v>80000</v>
      </c>
      <c r="J54" s="134">
        <v>130000</v>
      </c>
      <c r="K54" s="120">
        <f t="shared" si="37"/>
        <v>1622.4247904191618</v>
      </c>
      <c r="L54" s="131">
        <f t="shared" si="38"/>
        <v>7</v>
      </c>
      <c r="M54" s="122">
        <f t="shared" si="39"/>
        <v>2478.4726946107789</v>
      </c>
      <c r="N54" s="132">
        <f t="shared" si="40"/>
        <v>5</v>
      </c>
      <c r="O54" s="120">
        <f t="shared" si="41"/>
        <v>1586.2264953912529</v>
      </c>
      <c r="P54" s="131">
        <f t="shared" si="42"/>
        <v>6</v>
      </c>
      <c r="Q54" s="122">
        <f t="shared" si="43"/>
        <v>2423.1749166503232</v>
      </c>
      <c r="R54" s="132">
        <f t="shared" si="44"/>
        <v>3</v>
      </c>
      <c r="S54" s="120">
        <f t="shared" si="45"/>
        <v>1432.6710280373832</v>
      </c>
      <c r="T54" s="131">
        <f t="shared" si="46"/>
        <v>4</v>
      </c>
      <c r="U54" s="122">
        <f t="shared" si="47"/>
        <v>2188.5982292179046</v>
      </c>
      <c r="V54" s="132">
        <f t="shared" si="48"/>
        <v>1</v>
      </c>
      <c r="W54" s="120">
        <f t="shared" si="49"/>
        <v>1544.8705134846177</v>
      </c>
      <c r="X54" s="131">
        <f t="shared" si="50"/>
        <v>5</v>
      </c>
      <c r="Y54" s="164">
        <f t="shared" si="52"/>
        <v>2563.7799670426034</v>
      </c>
      <c r="Z54" s="133">
        <f t="shared" si="51"/>
        <v>7</v>
      </c>
      <c r="AA54" s="205"/>
      <c r="AB54" s="206"/>
      <c r="AC54" s="206"/>
      <c r="AD54" s="206"/>
      <c r="AE54" s="207"/>
    </row>
    <row r="55" spans="1:31" ht="20.25">
      <c r="A55" s="183" t="s">
        <v>113</v>
      </c>
      <c r="B55" s="61">
        <v>0.92249580302182421</v>
      </c>
      <c r="C55" s="114"/>
      <c r="D55" s="65">
        <v>0.80091854906739157</v>
      </c>
      <c r="E55" s="40">
        <v>0.99219156689224353</v>
      </c>
      <c r="F55" s="24">
        <v>158070</v>
      </c>
      <c r="G55" s="42">
        <v>149960</v>
      </c>
      <c r="H55" s="181">
        <f>SUM(G55+0)</f>
        <v>149960</v>
      </c>
      <c r="I55" s="24">
        <v>80000</v>
      </c>
      <c r="J55" s="130">
        <v>130000</v>
      </c>
      <c r="K55" s="120">
        <f t="shared" si="37"/>
        <v>1625.5900515620262</v>
      </c>
      <c r="L55" s="131">
        <f t="shared" si="38"/>
        <v>8</v>
      </c>
      <c r="M55" s="122">
        <f t="shared" si="39"/>
        <v>2492.8026690931151</v>
      </c>
      <c r="N55" s="132">
        <f t="shared" si="40"/>
        <v>6</v>
      </c>
      <c r="O55" s="120">
        <f t="shared" si="41"/>
        <v>1872.3501930953773</v>
      </c>
      <c r="P55" s="131">
        <f t="shared" si="42"/>
        <v>12</v>
      </c>
      <c r="Q55" s="122">
        <f t="shared" si="43"/>
        <v>2871.2033235810413</v>
      </c>
      <c r="R55" s="132">
        <f t="shared" si="44"/>
        <v>11</v>
      </c>
      <c r="S55" s="120">
        <f t="shared" si="45"/>
        <v>1511.4016789087095</v>
      </c>
      <c r="T55" s="131">
        <f t="shared" si="46"/>
        <v>5</v>
      </c>
      <c r="U55" s="122">
        <f t="shared" si="47"/>
        <v>2317.6975865687305</v>
      </c>
      <c r="V55" s="132">
        <f t="shared" si="48"/>
        <v>4</v>
      </c>
      <c r="W55" s="120">
        <f t="shared" si="49"/>
        <v>1663.1292599522533</v>
      </c>
      <c r="X55" s="131">
        <f t="shared" si="50"/>
        <v>7</v>
      </c>
      <c r="Y55" s="164">
        <f t="shared" si="52"/>
        <v>2550.3681289585234</v>
      </c>
      <c r="Z55" s="133">
        <f t="shared" si="51"/>
        <v>6</v>
      </c>
      <c r="AA55" s="205"/>
      <c r="AB55" s="206"/>
      <c r="AC55" s="206"/>
      <c r="AD55" s="206"/>
      <c r="AE55" s="207"/>
    </row>
    <row r="56" spans="1:31" ht="20.25">
      <c r="A56" s="180" t="s">
        <v>169</v>
      </c>
      <c r="B56" s="29">
        <v>0.80330162283156126</v>
      </c>
      <c r="C56" s="117"/>
      <c r="D56" s="11">
        <v>0.78620301808979287</v>
      </c>
      <c r="E56" s="39">
        <v>0.89328474752732945</v>
      </c>
      <c r="F56" s="31">
        <v>151950</v>
      </c>
      <c r="G56" s="41">
        <v>123900</v>
      </c>
      <c r="H56" s="181">
        <f>SUM(G56+0)</f>
        <v>123900</v>
      </c>
      <c r="I56" s="31">
        <v>80000</v>
      </c>
      <c r="J56" s="135">
        <v>130000</v>
      </c>
      <c r="K56" s="127">
        <f t="shared" si="37"/>
        <v>1542.3845350052247</v>
      </c>
      <c r="L56" s="136">
        <f t="shared" si="38"/>
        <v>5</v>
      </c>
      <c r="M56" s="128">
        <f t="shared" si="39"/>
        <v>2538.2744688261928</v>
      </c>
      <c r="N56" s="137">
        <f t="shared" si="40"/>
        <v>8</v>
      </c>
      <c r="O56" s="127">
        <f t="shared" si="41"/>
        <v>1575.928826895565</v>
      </c>
      <c r="P56" s="136">
        <f t="shared" si="42"/>
        <v>5</v>
      </c>
      <c r="Q56" s="128">
        <f t="shared" si="43"/>
        <v>2593.4777062470193</v>
      </c>
      <c r="R56" s="137">
        <f t="shared" si="44"/>
        <v>7</v>
      </c>
      <c r="S56" s="152">
        <f t="shared" si="45"/>
        <v>1387.0157342657344</v>
      </c>
      <c r="T56" s="153">
        <f t="shared" si="46"/>
        <v>2</v>
      </c>
      <c r="U56" s="128">
        <f t="shared" si="47"/>
        <v>2282.58682983683</v>
      </c>
      <c r="V56" s="137">
        <f t="shared" si="48"/>
        <v>3</v>
      </c>
      <c r="W56" s="127">
        <f t="shared" si="49"/>
        <v>1499.4668993071336</v>
      </c>
      <c r="X56" s="136">
        <f t="shared" si="50"/>
        <v>4</v>
      </c>
      <c r="Y56" s="164">
        <f t="shared" si="52"/>
        <v>2467.6456882060093</v>
      </c>
      <c r="Z56" s="177">
        <f t="shared" si="51"/>
        <v>4</v>
      </c>
      <c r="AA56" s="205"/>
      <c r="AB56" s="206"/>
      <c r="AC56" s="206"/>
      <c r="AD56" s="206"/>
      <c r="AE56" s="207"/>
    </row>
    <row r="57" spans="1:31" ht="21" thickBot="1">
      <c r="A57" s="171" t="s">
        <v>110</v>
      </c>
      <c r="B57" s="29">
        <v>0.80330162283156126</v>
      </c>
      <c r="C57" s="117"/>
      <c r="D57" s="11">
        <v>0.78620301808979287</v>
      </c>
      <c r="E57" s="39">
        <v>0.89328474752732945</v>
      </c>
      <c r="F57" s="31">
        <v>130860</v>
      </c>
      <c r="G57" s="41">
        <v>121940</v>
      </c>
      <c r="H57" s="181">
        <f>SUM(G57+0)</f>
        <v>121940</v>
      </c>
      <c r="I57" s="31">
        <v>80000</v>
      </c>
      <c r="J57" s="135">
        <v>130000</v>
      </c>
      <c r="K57" s="84">
        <f t="shared" si="37"/>
        <v>1517.985231626611</v>
      </c>
      <c r="L57" s="81">
        <f t="shared" si="38"/>
        <v>3</v>
      </c>
      <c r="M57" s="128">
        <f t="shared" si="39"/>
        <v>2513.8751654475791</v>
      </c>
      <c r="N57" s="137">
        <f t="shared" si="40"/>
        <v>7</v>
      </c>
      <c r="O57" s="127">
        <f t="shared" si="41"/>
        <v>1550.9988793514544</v>
      </c>
      <c r="P57" s="136">
        <f t="shared" si="42"/>
        <v>4</v>
      </c>
      <c r="Q57" s="128">
        <f t="shared" si="43"/>
        <v>2568.5477587029086</v>
      </c>
      <c r="R57" s="137">
        <f t="shared" si="44"/>
        <v>6</v>
      </c>
      <c r="S57" s="86">
        <f t="shared" si="45"/>
        <v>1365.0742424242426</v>
      </c>
      <c r="T57" s="69">
        <f t="shared" si="46"/>
        <v>1</v>
      </c>
      <c r="U57" s="128">
        <f t="shared" si="47"/>
        <v>2260.6453379953382</v>
      </c>
      <c r="V57" s="137">
        <f t="shared" si="48"/>
        <v>2</v>
      </c>
      <c r="W57" s="84">
        <f t="shared" si="49"/>
        <v>1475.7465189791112</v>
      </c>
      <c r="X57" s="81">
        <f t="shared" si="50"/>
        <v>3</v>
      </c>
      <c r="Y57" s="164">
        <f t="shared" si="52"/>
        <v>2443.9253078779871</v>
      </c>
      <c r="Z57" s="182">
        <f t="shared" si="51"/>
        <v>3</v>
      </c>
      <c r="AA57" s="208"/>
      <c r="AB57" s="209"/>
      <c r="AC57" s="209"/>
      <c r="AD57" s="209"/>
      <c r="AE57" s="210"/>
    </row>
    <row r="58" spans="1:31" ht="21" thickBot="1">
      <c r="A58" s="48"/>
      <c r="B58" s="211" t="s">
        <v>135</v>
      </c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3"/>
    </row>
    <row r="59" spans="1:31" ht="20.25">
      <c r="A59" s="18" t="s">
        <v>134</v>
      </c>
      <c r="B59" s="58">
        <v>1.08327062200011</v>
      </c>
      <c r="C59" s="119"/>
      <c r="D59" s="10">
        <v>1.45274966363657</v>
      </c>
      <c r="E59" s="77">
        <v>1.5293217029361199</v>
      </c>
      <c r="F59" s="51"/>
      <c r="G59" s="56">
        <v>176660</v>
      </c>
      <c r="H59" s="181"/>
      <c r="I59" s="51">
        <v>100000</v>
      </c>
      <c r="J59" s="53">
        <v>130000</v>
      </c>
      <c r="K59" s="51">
        <f t="shared" ref="K59:K70" si="56">G59/(B59*100)</f>
        <v>1630.8020951756416</v>
      </c>
      <c r="L59" s="54">
        <f t="shared" ref="L59:L70" si="57">RANK(K59,$K$59:$K$70,1)</f>
        <v>12</v>
      </c>
      <c r="M59" s="15">
        <f t="shared" ref="M59:M70" si="58">(G59+I59)/(B59*100)</f>
        <v>2553.93245585471</v>
      </c>
      <c r="N59" s="55">
        <f t="shared" ref="N59:N70" si="59">RANK(M59,$M$59:$M$70,1)</f>
        <v>12</v>
      </c>
      <c r="O59" s="51">
        <f t="shared" ref="O59:O70" si="60">G59/(D59*100)</f>
        <v>1216.0388291385245</v>
      </c>
      <c r="P59" s="54">
        <f t="shared" ref="P59:P70" si="61">RANK(O59,$O$59:$O$70,1)</f>
        <v>10</v>
      </c>
      <c r="Q59" s="15">
        <f t="shared" ref="Q59:Q70" si="62">(G59+I59)/(D59*100)</f>
        <v>1904.3886701543315</v>
      </c>
      <c r="R59" s="55">
        <f t="shared" ref="R59:R70" si="63">RANK(Q59,$Q$59:$Q$70,1)</f>
        <v>10</v>
      </c>
      <c r="S59" s="51">
        <f t="shared" ref="S59:S70" si="64">G59/(E59*100)</f>
        <v>1155.1526383287005</v>
      </c>
      <c r="T59" s="54">
        <f t="shared" ref="T59:T70" si="65">RANK(S59,$S$59:$S$70,1)</f>
        <v>7</v>
      </c>
      <c r="U59" s="15">
        <f t="shared" ref="U59:U70" si="66">(G59+I59)/(E59*100)</f>
        <v>1809.0372971811291</v>
      </c>
      <c r="V59" s="55">
        <f t="shared" ref="V59:V70" si="67">RANK(U59,$U$59:$U$70,1)</f>
        <v>7</v>
      </c>
      <c r="W59" s="51">
        <f t="shared" ref="W59:W70" si="68">G59/(GEOMEAN(B59:E59)*100)</f>
        <v>1318.2446755818066</v>
      </c>
      <c r="X59" s="54">
        <f t="shared" ref="X59:X70" si="69">RANK(W59,$W$59:$W$70,1)</f>
        <v>9</v>
      </c>
      <c r="Y59" s="164">
        <f t="shared" ref="Y59:Y70" si="70">(G59+I59)/(GEOMEAN(B59:E59)*100)</f>
        <v>2064.4490656994371</v>
      </c>
      <c r="Z59" s="100">
        <f t="shared" ref="Z59:Z70" si="71">RANK(Y59,$Y$59:$Y$70,1)</f>
        <v>11</v>
      </c>
      <c r="AA59" s="188" t="s">
        <v>187</v>
      </c>
      <c r="AB59" s="203"/>
      <c r="AC59" s="203"/>
      <c r="AD59" s="203"/>
      <c r="AE59" s="204"/>
    </row>
    <row r="60" spans="1:31" ht="20.25">
      <c r="A60" s="19" t="s">
        <v>133</v>
      </c>
      <c r="B60" s="59">
        <v>1.08327062200011</v>
      </c>
      <c r="C60" s="112"/>
      <c r="D60" s="9">
        <v>1.45274966363657</v>
      </c>
      <c r="E60" s="67">
        <v>1.5293217029361199</v>
      </c>
      <c r="F60" s="24"/>
      <c r="G60" s="25">
        <v>141530</v>
      </c>
      <c r="H60" s="175"/>
      <c r="I60" s="24">
        <v>100000</v>
      </c>
      <c r="J60" s="27">
        <v>130000</v>
      </c>
      <c r="K60" s="24">
        <f t="shared" si="56"/>
        <v>1306.5063994690852</v>
      </c>
      <c r="L60" s="37">
        <f t="shared" si="57"/>
        <v>8</v>
      </c>
      <c r="M60" s="13">
        <f t="shared" si="58"/>
        <v>2229.6367601481534</v>
      </c>
      <c r="N60" s="38">
        <f t="shared" si="59"/>
        <v>10</v>
      </c>
      <c r="O60" s="24">
        <f t="shared" si="60"/>
        <v>974.22152998967158</v>
      </c>
      <c r="P60" s="37">
        <f t="shared" si="61"/>
        <v>5</v>
      </c>
      <c r="Q60" s="13">
        <f t="shared" si="62"/>
        <v>1662.5713710054786</v>
      </c>
      <c r="R60" s="38">
        <f t="shared" si="63"/>
        <v>7</v>
      </c>
      <c r="S60" s="24">
        <f t="shared" si="64"/>
        <v>925.44295767384233</v>
      </c>
      <c r="T60" s="37">
        <f t="shared" si="65"/>
        <v>4</v>
      </c>
      <c r="U60" s="13">
        <f t="shared" si="66"/>
        <v>1579.327616526271</v>
      </c>
      <c r="V60" s="38">
        <f t="shared" si="67"/>
        <v>5</v>
      </c>
      <c r="W60" s="24">
        <f t="shared" si="68"/>
        <v>1056.1030733334828</v>
      </c>
      <c r="X60" s="37">
        <f t="shared" si="69"/>
        <v>6</v>
      </c>
      <c r="Y60" s="165">
        <f t="shared" si="70"/>
        <v>1802.3074634511136</v>
      </c>
      <c r="Z60" s="102">
        <f t="shared" si="71"/>
        <v>5</v>
      </c>
      <c r="AA60" s="205"/>
      <c r="AB60" s="206"/>
      <c r="AC60" s="206"/>
      <c r="AD60" s="206"/>
      <c r="AE60" s="207"/>
    </row>
    <row r="61" spans="1:31" ht="20.25">
      <c r="A61" s="19" t="s">
        <v>130</v>
      </c>
      <c r="B61" s="59">
        <v>1.0791133004926099</v>
      </c>
      <c r="C61" s="112"/>
      <c r="D61" s="9">
        <v>1.4483712740535781</v>
      </c>
      <c r="E61" s="67">
        <v>1.5105769230769199</v>
      </c>
      <c r="F61" s="24">
        <v>156400</v>
      </c>
      <c r="G61" s="43">
        <v>166200</v>
      </c>
      <c r="H61" s="175"/>
      <c r="I61" s="24">
        <v>100000</v>
      </c>
      <c r="J61" s="28">
        <v>130000</v>
      </c>
      <c r="K61" s="120">
        <f t="shared" si="56"/>
        <v>1540.1533826348959</v>
      </c>
      <c r="L61" s="131">
        <f t="shared" si="57"/>
        <v>11</v>
      </c>
      <c r="M61" s="122">
        <f t="shared" si="58"/>
        <v>2466.8401351227999</v>
      </c>
      <c r="N61" s="132">
        <f t="shared" si="59"/>
        <v>11</v>
      </c>
      <c r="O61" s="120">
        <f t="shared" si="60"/>
        <v>1147.4958318860715</v>
      </c>
      <c r="P61" s="131">
        <f t="shared" si="61"/>
        <v>9</v>
      </c>
      <c r="Q61" s="122">
        <f t="shared" si="62"/>
        <v>1837.9265369920111</v>
      </c>
      <c r="R61" s="132">
        <f t="shared" si="63"/>
        <v>9</v>
      </c>
      <c r="S61" s="120">
        <f t="shared" si="64"/>
        <v>1100.2418841502251</v>
      </c>
      <c r="T61" s="131">
        <f t="shared" si="65"/>
        <v>6</v>
      </c>
      <c r="U61" s="122">
        <f t="shared" si="66"/>
        <v>1762.2406110757518</v>
      </c>
      <c r="V61" s="132">
        <f t="shared" si="67"/>
        <v>6</v>
      </c>
      <c r="W61" s="120">
        <f t="shared" si="68"/>
        <v>1248.1527985209998</v>
      </c>
      <c r="X61" s="131">
        <f t="shared" si="69"/>
        <v>7</v>
      </c>
      <c r="Y61" s="166">
        <f t="shared" si="70"/>
        <v>1999.1472621317096</v>
      </c>
      <c r="Z61" s="133">
        <f t="shared" si="71"/>
        <v>9</v>
      </c>
      <c r="AA61" s="205"/>
      <c r="AB61" s="206"/>
      <c r="AC61" s="206"/>
      <c r="AD61" s="206"/>
      <c r="AE61" s="207"/>
    </row>
    <row r="62" spans="1:31" ht="20.25">
      <c r="A62" s="169" t="s">
        <v>131</v>
      </c>
      <c r="B62" s="59">
        <v>1.0791133004926108</v>
      </c>
      <c r="C62" s="112"/>
      <c r="D62" s="9">
        <v>1.4483712740535781</v>
      </c>
      <c r="E62" s="67">
        <v>1.510576923076923</v>
      </c>
      <c r="F62" s="24">
        <v>125550</v>
      </c>
      <c r="G62" s="42">
        <v>120960</v>
      </c>
      <c r="H62" s="175"/>
      <c r="I62" s="24">
        <v>100000</v>
      </c>
      <c r="J62" s="27">
        <v>130000</v>
      </c>
      <c r="K62" s="120">
        <f t="shared" si="56"/>
        <v>1120.9202958093674</v>
      </c>
      <c r="L62" s="131">
        <f t="shared" si="57"/>
        <v>6</v>
      </c>
      <c r="M62" s="122">
        <f t="shared" si="58"/>
        <v>2047.6070482972702</v>
      </c>
      <c r="N62" s="132">
        <f t="shared" si="59"/>
        <v>9</v>
      </c>
      <c r="O62" s="85">
        <f t="shared" si="60"/>
        <v>835.14498089614449</v>
      </c>
      <c r="P62" s="68">
        <f t="shared" si="61"/>
        <v>1</v>
      </c>
      <c r="Q62" s="96">
        <f t="shared" si="62"/>
        <v>1525.575686002084</v>
      </c>
      <c r="R62" s="70">
        <f t="shared" si="63"/>
        <v>5</v>
      </c>
      <c r="S62" s="85">
        <f t="shared" si="64"/>
        <v>800.75366008911533</v>
      </c>
      <c r="T62" s="68">
        <f t="shared" si="65"/>
        <v>1</v>
      </c>
      <c r="U62" s="122">
        <f t="shared" si="66"/>
        <v>1462.7523870146406</v>
      </c>
      <c r="V62" s="132">
        <f t="shared" si="67"/>
        <v>2</v>
      </c>
      <c r="W62" s="120">
        <f t="shared" si="68"/>
        <v>908.40290318351379</v>
      </c>
      <c r="X62" s="131">
        <f t="shared" si="69"/>
        <v>2</v>
      </c>
      <c r="Y62" s="166">
        <f t="shared" si="70"/>
        <v>1659.397366794223</v>
      </c>
      <c r="Z62" s="133">
        <f t="shared" si="71"/>
        <v>4</v>
      </c>
      <c r="AA62" s="205"/>
      <c r="AB62" s="206"/>
      <c r="AC62" s="206"/>
      <c r="AD62" s="206"/>
      <c r="AE62" s="207"/>
    </row>
    <row r="63" spans="1:31" ht="20.25">
      <c r="A63" s="20" t="s">
        <v>128</v>
      </c>
      <c r="B63" s="60">
        <v>1.0004926108374386</v>
      </c>
      <c r="C63" s="113"/>
      <c r="D63" s="64">
        <v>1.0329518299584959</v>
      </c>
      <c r="E63" s="40">
        <v>1.0457692307692306</v>
      </c>
      <c r="F63" s="24">
        <v>144660</v>
      </c>
      <c r="G63" s="42">
        <v>140130</v>
      </c>
      <c r="H63" s="175"/>
      <c r="I63" s="24">
        <v>60000</v>
      </c>
      <c r="J63" s="28">
        <v>100000</v>
      </c>
      <c r="K63" s="120">
        <f t="shared" si="56"/>
        <v>1400.6100443131461</v>
      </c>
      <c r="L63" s="131">
        <f t="shared" si="57"/>
        <v>9</v>
      </c>
      <c r="M63" s="122">
        <f t="shared" si="58"/>
        <v>2000.3146233382568</v>
      </c>
      <c r="N63" s="132">
        <f t="shared" si="59"/>
        <v>7</v>
      </c>
      <c r="O63" s="120">
        <f t="shared" si="60"/>
        <v>1356.5976257153293</v>
      </c>
      <c r="P63" s="131">
        <f t="shared" si="61"/>
        <v>11</v>
      </c>
      <c r="Q63" s="122">
        <f t="shared" si="62"/>
        <v>1937.4572385242907</v>
      </c>
      <c r="R63" s="132">
        <f t="shared" si="63"/>
        <v>11</v>
      </c>
      <c r="S63" s="120">
        <f t="shared" si="64"/>
        <v>1339.9705774181687</v>
      </c>
      <c r="T63" s="131">
        <f t="shared" si="65"/>
        <v>8</v>
      </c>
      <c r="U63" s="122">
        <f t="shared" si="66"/>
        <v>1913.7109231335055</v>
      </c>
      <c r="V63" s="132">
        <f t="shared" si="67"/>
        <v>8</v>
      </c>
      <c r="W63" s="120">
        <f t="shared" si="68"/>
        <v>1365.4878825071203</v>
      </c>
      <c r="X63" s="131">
        <f t="shared" si="69"/>
        <v>10</v>
      </c>
      <c r="Y63" s="166">
        <f t="shared" si="70"/>
        <v>1950.1540706925709</v>
      </c>
      <c r="Z63" s="133">
        <f t="shared" si="71"/>
        <v>8</v>
      </c>
      <c r="AA63" s="205"/>
      <c r="AB63" s="206"/>
      <c r="AC63" s="206"/>
      <c r="AD63" s="206"/>
      <c r="AE63" s="207"/>
    </row>
    <row r="64" spans="1:31" ht="20.25">
      <c r="A64" s="172" t="s">
        <v>99</v>
      </c>
      <c r="B64" s="60">
        <v>1.0004926108374386</v>
      </c>
      <c r="C64" s="113"/>
      <c r="D64" s="64">
        <v>1.0329518299584959</v>
      </c>
      <c r="E64" s="40">
        <v>1.0457692307692306</v>
      </c>
      <c r="F64" s="24">
        <v>99230</v>
      </c>
      <c r="G64" s="42">
        <v>92520</v>
      </c>
      <c r="H64" s="175"/>
      <c r="I64" s="24">
        <v>60000</v>
      </c>
      <c r="J64" s="27">
        <v>100000</v>
      </c>
      <c r="K64" s="82">
        <f t="shared" si="56"/>
        <v>924.74446085672071</v>
      </c>
      <c r="L64" s="71">
        <f t="shared" si="57"/>
        <v>3</v>
      </c>
      <c r="M64" s="122">
        <f t="shared" si="58"/>
        <v>1524.4490398818314</v>
      </c>
      <c r="N64" s="132">
        <f t="shared" si="59"/>
        <v>3</v>
      </c>
      <c r="O64" s="82">
        <f t="shared" si="60"/>
        <v>895.68552295141842</v>
      </c>
      <c r="P64" s="71">
        <f t="shared" si="61"/>
        <v>3</v>
      </c>
      <c r="Q64" s="122">
        <f t="shared" si="62"/>
        <v>1476.5451357603797</v>
      </c>
      <c r="R64" s="132">
        <f t="shared" si="63"/>
        <v>2</v>
      </c>
      <c r="S64" s="144">
        <f t="shared" si="64"/>
        <v>884.70761309304908</v>
      </c>
      <c r="T64" s="148">
        <f t="shared" si="65"/>
        <v>2</v>
      </c>
      <c r="U64" s="122">
        <f t="shared" si="66"/>
        <v>1458.4479588083857</v>
      </c>
      <c r="V64" s="132">
        <f t="shared" si="67"/>
        <v>1</v>
      </c>
      <c r="W64" s="85">
        <f t="shared" si="68"/>
        <v>901.55526218196508</v>
      </c>
      <c r="X64" s="68">
        <f t="shared" si="69"/>
        <v>1</v>
      </c>
      <c r="Y64" s="167">
        <f t="shared" si="70"/>
        <v>1486.2214503674159</v>
      </c>
      <c r="Z64" s="104">
        <f t="shared" si="71"/>
        <v>1</v>
      </c>
      <c r="AA64" s="205"/>
      <c r="AB64" s="206"/>
      <c r="AC64" s="206"/>
      <c r="AD64" s="206"/>
      <c r="AE64" s="207"/>
    </row>
    <row r="65" spans="1:31" ht="20.25">
      <c r="A65" s="19" t="s">
        <v>129</v>
      </c>
      <c r="B65" s="60">
        <v>1</v>
      </c>
      <c r="C65" s="113"/>
      <c r="D65" s="64">
        <v>1</v>
      </c>
      <c r="E65" s="40">
        <v>1</v>
      </c>
      <c r="F65" s="24">
        <v>156600</v>
      </c>
      <c r="G65" s="42">
        <v>141080</v>
      </c>
      <c r="H65" s="175"/>
      <c r="I65" s="24">
        <v>60000</v>
      </c>
      <c r="J65" s="28">
        <v>100000</v>
      </c>
      <c r="K65" s="120">
        <f t="shared" si="56"/>
        <v>1410.8</v>
      </c>
      <c r="L65" s="131">
        <f t="shared" si="57"/>
        <v>10</v>
      </c>
      <c r="M65" s="122">
        <f t="shared" si="58"/>
        <v>2010.8</v>
      </c>
      <c r="N65" s="132">
        <f t="shared" si="59"/>
        <v>8</v>
      </c>
      <c r="O65" s="120">
        <f t="shared" si="60"/>
        <v>1410.8</v>
      </c>
      <c r="P65" s="131">
        <f t="shared" si="61"/>
        <v>12</v>
      </c>
      <c r="Q65" s="122">
        <f t="shared" si="62"/>
        <v>2010.8</v>
      </c>
      <c r="R65" s="132">
        <f t="shared" si="63"/>
        <v>12</v>
      </c>
      <c r="S65" s="120">
        <f t="shared" si="64"/>
        <v>1410.8</v>
      </c>
      <c r="T65" s="131">
        <f t="shared" si="65"/>
        <v>9</v>
      </c>
      <c r="U65" s="122">
        <f t="shared" si="66"/>
        <v>2010.8</v>
      </c>
      <c r="V65" s="132">
        <f t="shared" si="67"/>
        <v>9</v>
      </c>
      <c r="W65" s="120">
        <f t="shared" si="68"/>
        <v>1410.8</v>
      </c>
      <c r="X65" s="131">
        <f t="shared" si="69"/>
        <v>12</v>
      </c>
      <c r="Y65" s="166">
        <f t="shared" si="70"/>
        <v>2010.8</v>
      </c>
      <c r="Z65" s="133">
        <f t="shared" si="71"/>
        <v>10</v>
      </c>
      <c r="AA65" s="205"/>
      <c r="AB65" s="206"/>
      <c r="AC65" s="206"/>
      <c r="AD65" s="206"/>
      <c r="AE65" s="207"/>
    </row>
    <row r="66" spans="1:31" ht="20.25">
      <c r="A66" s="172" t="s">
        <v>98</v>
      </c>
      <c r="B66" s="60">
        <v>1</v>
      </c>
      <c r="C66" s="113"/>
      <c r="D66" s="64">
        <v>1</v>
      </c>
      <c r="E66" s="40">
        <v>1</v>
      </c>
      <c r="F66" s="24">
        <v>96860</v>
      </c>
      <c r="G66" s="42">
        <v>91200</v>
      </c>
      <c r="H66" s="175"/>
      <c r="I66" s="24">
        <v>60000</v>
      </c>
      <c r="J66" s="27">
        <v>100000</v>
      </c>
      <c r="K66" s="144">
        <f t="shared" si="56"/>
        <v>912</v>
      </c>
      <c r="L66" s="148">
        <f t="shared" si="57"/>
        <v>2</v>
      </c>
      <c r="M66" s="122">
        <f t="shared" si="58"/>
        <v>1512</v>
      </c>
      <c r="N66" s="132">
        <f t="shared" si="59"/>
        <v>2</v>
      </c>
      <c r="O66" s="120">
        <f t="shared" si="60"/>
        <v>912</v>
      </c>
      <c r="P66" s="131">
        <f t="shared" si="61"/>
        <v>4</v>
      </c>
      <c r="Q66" s="122">
        <f t="shared" si="62"/>
        <v>1512</v>
      </c>
      <c r="R66" s="132">
        <f t="shared" si="63"/>
        <v>4</v>
      </c>
      <c r="S66" s="82">
        <f t="shared" si="64"/>
        <v>912</v>
      </c>
      <c r="T66" s="71">
        <f t="shared" si="65"/>
        <v>3</v>
      </c>
      <c r="U66" s="83">
        <f t="shared" si="66"/>
        <v>1512</v>
      </c>
      <c r="V66" s="72">
        <f t="shared" si="67"/>
        <v>3</v>
      </c>
      <c r="W66" s="82">
        <f t="shared" si="68"/>
        <v>912</v>
      </c>
      <c r="X66" s="71">
        <f t="shared" si="69"/>
        <v>3</v>
      </c>
      <c r="Y66" s="166">
        <f t="shared" si="70"/>
        <v>1512</v>
      </c>
      <c r="Z66" s="151">
        <f t="shared" si="71"/>
        <v>2</v>
      </c>
      <c r="AA66" s="205"/>
      <c r="AB66" s="206"/>
      <c r="AC66" s="206"/>
      <c r="AD66" s="206"/>
      <c r="AE66" s="207"/>
    </row>
    <row r="67" spans="1:31" ht="20.25">
      <c r="A67" s="21" t="s">
        <v>127</v>
      </c>
      <c r="B67" s="61">
        <v>0.98522167487684698</v>
      </c>
      <c r="C67" s="114"/>
      <c r="D67" s="65">
        <v>0.96747422251950599</v>
      </c>
      <c r="E67" s="23">
        <v>0.49775193325193301</v>
      </c>
      <c r="F67" s="24">
        <v>77060</v>
      </c>
      <c r="G67" s="43">
        <v>81480</v>
      </c>
      <c r="H67" s="175"/>
      <c r="I67" s="24">
        <v>60000</v>
      </c>
      <c r="J67" s="27">
        <v>60000</v>
      </c>
      <c r="K67" s="85">
        <f t="shared" si="56"/>
        <v>827.02200000000028</v>
      </c>
      <c r="L67" s="68">
        <f t="shared" si="57"/>
        <v>1</v>
      </c>
      <c r="M67" s="122">
        <f t="shared" si="58"/>
        <v>1436.0220000000004</v>
      </c>
      <c r="N67" s="132">
        <f t="shared" si="59"/>
        <v>1</v>
      </c>
      <c r="O67" s="144">
        <f t="shared" si="60"/>
        <v>842.19298151230305</v>
      </c>
      <c r="P67" s="148">
        <f t="shared" si="61"/>
        <v>2</v>
      </c>
      <c r="Q67" s="122">
        <f t="shared" si="62"/>
        <v>1462.3645437452212</v>
      </c>
      <c r="R67" s="132">
        <f t="shared" si="63"/>
        <v>1</v>
      </c>
      <c r="S67" s="120">
        <f t="shared" si="64"/>
        <v>1636.9599906457736</v>
      </c>
      <c r="T67" s="131">
        <f t="shared" si="65"/>
        <v>10</v>
      </c>
      <c r="U67" s="122">
        <f t="shared" si="66"/>
        <v>2842.3797186618071</v>
      </c>
      <c r="V67" s="132">
        <f t="shared" si="67"/>
        <v>11</v>
      </c>
      <c r="W67" s="120">
        <f t="shared" si="68"/>
        <v>1044.6935541891055</v>
      </c>
      <c r="X67" s="131">
        <f t="shared" si="69"/>
        <v>4</v>
      </c>
      <c r="Y67" s="166">
        <f t="shared" si="70"/>
        <v>1813.9818856980196</v>
      </c>
      <c r="Z67" s="133">
        <f t="shared" si="71"/>
        <v>6</v>
      </c>
      <c r="AA67" s="205"/>
      <c r="AB67" s="206"/>
      <c r="AC67" s="206"/>
      <c r="AD67" s="206"/>
      <c r="AE67" s="207"/>
    </row>
    <row r="68" spans="1:31" ht="20.25">
      <c r="A68" s="169" t="s">
        <v>111</v>
      </c>
      <c r="B68" s="61">
        <v>0.96682043313547394</v>
      </c>
      <c r="C68" s="114"/>
      <c r="D68" s="64">
        <v>1.0042761916740033</v>
      </c>
      <c r="E68" s="40">
        <v>1.0580769230769231</v>
      </c>
      <c r="F68" s="24">
        <v>129750</v>
      </c>
      <c r="G68" s="42">
        <v>106320</v>
      </c>
      <c r="H68" s="175"/>
      <c r="I68" s="24">
        <v>60000</v>
      </c>
      <c r="J68" s="28">
        <v>80000</v>
      </c>
      <c r="K68" s="120">
        <f t="shared" si="56"/>
        <v>1099.6871430943588</v>
      </c>
      <c r="L68" s="131">
        <f t="shared" si="57"/>
        <v>5</v>
      </c>
      <c r="M68" s="122">
        <f t="shared" si="58"/>
        <v>1720.2780816351935</v>
      </c>
      <c r="N68" s="132">
        <f t="shared" si="59"/>
        <v>4</v>
      </c>
      <c r="O68" s="120">
        <f t="shared" si="60"/>
        <v>1058.6729117094553</v>
      </c>
      <c r="P68" s="131">
        <f t="shared" si="61"/>
        <v>7</v>
      </c>
      <c r="Q68" s="122">
        <f t="shared" si="62"/>
        <v>1656.118121477771</v>
      </c>
      <c r="R68" s="132">
        <f t="shared" si="63"/>
        <v>6</v>
      </c>
      <c r="S68" s="120">
        <f t="shared" si="64"/>
        <v>1004.8418756815702</v>
      </c>
      <c r="T68" s="131">
        <f t="shared" si="65"/>
        <v>5</v>
      </c>
      <c r="U68" s="122">
        <f t="shared" si="66"/>
        <v>1571.9083969465646</v>
      </c>
      <c r="V68" s="132">
        <f t="shared" si="67"/>
        <v>4</v>
      </c>
      <c r="W68" s="120">
        <f t="shared" si="68"/>
        <v>1053.6819925202622</v>
      </c>
      <c r="X68" s="131">
        <f t="shared" si="69"/>
        <v>5</v>
      </c>
      <c r="Y68" s="166">
        <f t="shared" si="70"/>
        <v>1648.3106564707489</v>
      </c>
      <c r="Z68" s="103">
        <f t="shared" si="71"/>
        <v>3</v>
      </c>
      <c r="AA68" s="205"/>
      <c r="AB68" s="206"/>
      <c r="AC68" s="206"/>
      <c r="AD68" s="206"/>
      <c r="AE68" s="207"/>
    </row>
    <row r="69" spans="1:31" ht="20.25">
      <c r="A69" s="35" t="s">
        <v>126</v>
      </c>
      <c r="B69" s="62">
        <v>0.96108374384236461</v>
      </c>
      <c r="C69" s="115"/>
      <c r="D69" s="80">
        <v>1.1897874481197332</v>
      </c>
      <c r="E69" s="39">
        <v>0.67461538461538462</v>
      </c>
      <c r="F69" s="31">
        <v>118730</v>
      </c>
      <c r="G69" s="41">
        <v>117290</v>
      </c>
      <c r="H69" s="176"/>
      <c r="I69" s="31">
        <v>60000</v>
      </c>
      <c r="J69" s="33">
        <v>60000</v>
      </c>
      <c r="K69" s="127">
        <f t="shared" si="56"/>
        <v>1220.3931317273193</v>
      </c>
      <c r="L69" s="136">
        <f t="shared" si="57"/>
        <v>7</v>
      </c>
      <c r="M69" s="128">
        <f t="shared" si="58"/>
        <v>1844.6883649410559</v>
      </c>
      <c r="N69" s="137">
        <f t="shared" si="59"/>
        <v>6</v>
      </c>
      <c r="O69" s="127">
        <f t="shared" si="60"/>
        <v>985.80633192389018</v>
      </c>
      <c r="P69" s="136">
        <f t="shared" si="61"/>
        <v>6</v>
      </c>
      <c r="Q69" s="128">
        <f t="shared" si="62"/>
        <v>1490.0980866807613</v>
      </c>
      <c r="R69" s="137">
        <f t="shared" si="63"/>
        <v>3</v>
      </c>
      <c r="S69" s="127">
        <f t="shared" si="64"/>
        <v>1738.6202964652223</v>
      </c>
      <c r="T69" s="136">
        <f t="shared" si="65"/>
        <v>11</v>
      </c>
      <c r="U69" s="128">
        <f t="shared" si="66"/>
        <v>2628.0159635119726</v>
      </c>
      <c r="V69" s="137">
        <f t="shared" si="67"/>
        <v>10</v>
      </c>
      <c r="W69" s="127">
        <f t="shared" si="68"/>
        <v>1278.8865927691402</v>
      </c>
      <c r="X69" s="136">
        <f t="shared" si="69"/>
        <v>8</v>
      </c>
      <c r="Y69" s="168">
        <f t="shared" si="70"/>
        <v>1933.1043058405735</v>
      </c>
      <c r="Z69" s="138">
        <f t="shared" si="71"/>
        <v>7</v>
      </c>
      <c r="AA69" s="205"/>
      <c r="AB69" s="206"/>
      <c r="AC69" s="206"/>
      <c r="AD69" s="206"/>
      <c r="AE69" s="207"/>
    </row>
    <row r="70" spans="1:31" ht="21" thickBot="1">
      <c r="A70" s="35" t="s">
        <v>143</v>
      </c>
      <c r="B70" s="29">
        <v>0.86960942468692504</v>
      </c>
      <c r="C70" s="117"/>
      <c r="D70" s="11">
        <v>0.84541439299791299</v>
      </c>
      <c r="E70" s="30">
        <v>0.42844954869916302</v>
      </c>
      <c r="F70" s="31">
        <v>89190</v>
      </c>
      <c r="G70" s="57">
        <v>94800</v>
      </c>
      <c r="H70" s="176"/>
      <c r="I70" s="31">
        <v>60000</v>
      </c>
      <c r="J70" s="33">
        <v>60000</v>
      </c>
      <c r="K70" s="127">
        <f t="shared" si="56"/>
        <v>1090.1445788047859</v>
      </c>
      <c r="L70" s="136">
        <f t="shared" si="57"/>
        <v>4</v>
      </c>
      <c r="M70" s="128">
        <f t="shared" si="58"/>
        <v>1780.109502098954</v>
      </c>
      <c r="N70" s="137">
        <f t="shared" si="59"/>
        <v>5</v>
      </c>
      <c r="O70" s="127">
        <f t="shared" si="60"/>
        <v>1121.3435776014051</v>
      </c>
      <c r="P70" s="136">
        <f t="shared" si="61"/>
        <v>8</v>
      </c>
      <c r="Q70" s="128">
        <f t="shared" si="62"/>
        <v>1831.0547026655856</v>
      </c>
      <c r="R70" s="137">
        <f t="shared" si="63"/>
        <v>8</v>
      </c>
      <c r="S70" s="127">
        <f t="shared" si="64"/>
        <v>2212.6292415951189</v>
      </c>
      <c r="T70" s="136">
        <f t="shared" si="65"/>
        <v>12</v>
      </c>
      <c r="U70" s="128">
        <f t="shared" si="66"/>
        <v>3613.027495769245</v>
      </c>
      <c r="V70" s="137">
        <f t="shared" si="67"/>
        <v>12</v>
      </c>
      <c r="W70" s="127">
        <f t="shared" si="68"/>
        <v>1393.29736471724</v>
      </c>
      <c r="X70" s="136">
        <f t="shared" si="69"/>
        <v>11</v>
      </c>
      <c r="Y70" s="168">
        <f t="shared" si="70"/>
        <v>2275.1311398547336</v>
      </c>
      <c r="Z70" s="138">
        <f t="shared" si="71"/>
        <v>12</v>
      </c>
      <c r="AA70" s="208"/>
      <c r="AB70" s="209"/>
      <c r="AC70" s="209"/>
      <c r="AD70" s="209"/>
      <c r="AE70" s="210"/>
    </row>
    <row r="71" spans="1:31" s="12" customFormat="1" ht="21" thickBot="1">
      <c r="A71" s="48"/>
      <c r="B71" s="211" t="s">
        <v>136</v>
      </c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3"/>
    </row>
    <row r="74" spans="1:31">
      <c r="A74" s="3"/>
      <c r="B74" s="4" t="s">
        <v>17</v>
      </c>
      <c r="C74" s="4"/>
      <c r="D74" s="4" t="s">
        <v>56</v>
      </c>
      <c r="E74" s="4" t="s">
        <v>60</v>
      </c>
      <c r="F74" s="4"/>
      <c r="G74" s="4" t="s">
        <v>67</v>
      </c>
      <c r="H74" s="4"/>
      <c r="I74" s="4"/>
      <c r="J74" s="4" t="s">
        <v>68</v>
      </c>
      <c r="K74" s="4"/>
      <c r="L74" s="4"/>
      <c r="M74" s="4"/>
      <c r="N74" s="4"/>
      <c r="O74" s="1"/>
      <c r="P74" s="1"/>
      <c r="Q74" s="7"/>
      <c r="R74" s="7"/>
      <c r="S74" s="1"/>
      <c r="T74" s="1"/>
      <c r="U74" s="7"/>
      <c r="V74" s="7"/>
      <c r="W74" s="7"/>
      <c r="X74" s="7"/>
      <c r="Y74" s="7"/>
      <c r="Z74" s="7"/>
    </row>
    <row r="75" spans="1:31">
      <c r="A75" t="s">
        <v>0</v>
      </c>
      <c r="B75" s="1" t="s">
        <v>4</v>
      </c>
      <c r="C75" s="7"/>
      <c r="D75" s="1" t="s">
        <v>57</v>
      </c>
      <c r="E75" s="1" t="s">
        <v>61</v>
      </c>
      <c r="F75" s="7"/>
      <c r="G75" s="1" t="s">
        <v>9</v>
      </c>
      <c r="H75" s="7"/>
      <c r="I75" s="7"/>
      <c r="J75" s="1" t="s">
        <v>71</v>
      </c>
      <c r="K75" s="7"/>
      <c r="L75" s="7"/>
      <c r="M75" s="7"/>
      <c r="N75" s="7"/>
      <c r="O75" s="1"/>
      <c r="P75" s="1"/>
      <c r="Q75" s="7"/>
      <c r="R75" s="7"/>
      <c r="S75" s="1"/>
      <c r="T75" s="1"/>
      <c r="U75" s="7"/>
      <c r="V75" s="7"/>
      <c r="W75" s="7"/>
      <c r="X75" s="7"/>
      <c r="Y75" s="7"/>
      <c r="Z75" s="7"/>
    </row>
    <row r="76" spans="1:31">
      <c r="A76" t="s">
        <v>3</v>
      </c>
      <c r="B76" s="1" t="s">
        <v>14</v>
      </c>
      <c r="C76" s="7"/>
      <c r="D76" s="1" t="s">
        <v>13</v>
      </c>
      <c r="E76" s="1" t="s">
        <v>64</v>
      </c>
      <c r="F76" s="7"/>
      <c r="G76" s="1" t="s">
        <v>7</v>
      </c>
      <c r="H76" s="7"/>
      <c r="I76" s="7"/>
      <c r="J76" s="1" t="s">
        <v>70</v>
      </c>
      <c r="K76" s="7"/>
      <c r="L76" s="7"/>
      <c r="M76" s="7"/>
      <c r="N76" s="7"/>
      <c r="O76" s="1"/>
      <c r="P76" s="1"/>
      <c r="Q76" s="7"/>
      <c r="R76" s="7"/>
      <c r="S76" s="1"/>
      <c r="T76" s="1"/>
      <c r="U76" s="7"/>
      <c r="V76" s="7"/>
      <c r="W76" s="7"/>
      <c r="X76" s="7"/>
      <c r="Y76" s="7"/>
      <c r="Z76" s="7"/>
    </row>
    <row r="77" spans="1:31">
      <c r="A77" t="s">
        <v>1</v>
      </c>
      <c r="B77" s="2" t="s">
        <v>6</v>
      </c>
      <c r="C77" s="97"/>
      <c r="D77" s="224" t="s">
        <v>59</v>
      </c>
      <c r="E77" s="224"/>
      <c r="F77" s="224"/>
      <c r="G77" s="224"/>
      <c r="H77" s="224"/>
      <c r="I77" s="224"/>
      <c r="J77" s="224"/>
      <c r="K77" s="8"/>
      <c r="L77" s="8"/>
      <c r="M77" s="8"/>
      <c r="N77" s="8"/>
      <c r="O77" s="1"/>
      <c r="P77" s="1"/>
      <c r="Q77" s="7"/>
      <c r="R77" s="7"/>
      <c r="T77" s="1"/>
      <c r="U77" s="7"/>
      <c r="V77" s="7"/>
      <c r="X77" s="7"/>
      <c r="Y77" s="7"/>
      <c r="Z77" s="7"/>
    </row>
    <row r="78" spans="1:31">
      <c r="A78" t="s">
        <v>2</v>
      </c>
      <c r="B78" s="1" t="s">
        <v>8</v>
      </c>
      <c r="C78" s="7"/>
      <c r="D78" s="1" t="s">
        <v>58</v>
      </c>
      <c r="E78" s="1" t="s">
        <v>63</v>
      </c>
      <c r="F78" s="7"/>
      <c r="G78" s="1" t="s">
        <v>63</v>
      </c>
      <c r="H78" s="7"/>
      <c r="I78" s="7"/>
      <c r="J78" s="1" t="s">
        <v>69</v>
      </c>
      <c r="K78" s="7"/>
      <c r="L78" s="7"/>
      <c r="M78" s="7"/>
      <c r="N78" s="7"/>
      <c r="O78" s="1"/>
      <c r="P78" s="1"/>
      <c r="Q78" s="7"/>
      <c r="R78" s="7"/>
      <c r="S78" s="1"/>
      <c r="T78" s="1"/>
      <c r="U78" s="7"/>
      <c r="V78" s="7"/>
      <c r="W78" s="7"/>
      <c r="X78" s="7"/>
      <c r="Y78" s="7"/>
      <c r="Z78" s="7"/>
    </row>
    <row r="79" spans="1:31">
      <c r="A79" t="s">
        <v>5</v>
      </c>
      <c r="B79" s="1" t="s">
        <v>15</v>
      </c>
      <c r="C79" s="7"/>
      <c r="D79" s="1" t="s">
        <v>62</v>
      </c>
      <c r="E79" s="1" t="s">
        <v>62</v>
      </c>
      <c r="F79" s="7"/>
      <c r="G79" s="1" t="s">
        <v>66</v>
      </c>
      <c r="H79" s="7"/>
      <c r="I79" s="7"/>
      <c r="J79" s="1" t="s">
        <v>72</v>
      </c>
      <c r="K79" s="7"/>
      <c r="L79" s="7"/>
      <c r="M79" s="7"/>
      <c r="N79" s="7"/>
      <c r="O79" s="1"/>
      <c r="P79" s="1"/>
      <c r="Q79" s="7"/>
      <c r="R79" s="7"/>
      <c r="S79" s="1"/>
      <c r="T79" s="1"/>
      <c r="U79" s="7"/>
      <c r="V79" s="7"/>
      <c r="W79" s="7"/>
      <c r="X79" s="7"/>
      <c r="Y79" s="7"/>
      <c r="Z79" s="7"/>
    </row>
    <row r="80" spans="1:31">
      <c r="B80" s="1"/>
      <c r="C80" s="7"/>
      <c r="D80" s="1"/>
      <c r="E80" s="1"/>
      <c r="F80" s="7"/>
      <c r="G80" s="1"/>
      <c r="H80" s="7"/>
      <c r="I80" s="7"/>
      <c r="J80" s="1"/>
      <c r="K80" s="7"/>
      <c r="L80" s="7"/>
      <c r="M80" s="7"/>
      <c r="N80" s="7"/>
      <c r="O80" s="1"/>
      <c r="P80" s="1"/>
      <c r="Q80" s="7"/>
      <c r="R80" s="7"/>
      <c r="S80" s="1"/>
      <c r="T80" s="1"/>
      <c r="U80" s="7"/>
      <c r="V80" s="7"/>
      <c r="W80" s="7"/>
      <c r="X80" s="7"/>
      <c r="Y80" s="7"/>
      <c r="Z80" s="7"/>
    </row>
    <row r="81" spans="1:26">
      <c r="A81" s="3"/>
      <c r="B81" s="4" t="s">
        <v>16</v>
      </c>
      <c r="C81" s="4"/>
      <c r="D81" s="4" t="s">
        <v>73</v>
      </c>
      <c r="E81" s="4" t="s">
        <v>74</v>
      </c>
      <c r="F81" s="4" t="s">
        <v>79</v>
      </c>
      <c r="G81" s="4" t="s">
        <v>80</v>
      </c>
      <c r="H81" s="4"/>
      <c r="I81" s="4"/>
      <c r="J81" s="4" t="s">
        <v>81</v>
      </c>
      <c r="K81" s="4"/>
      <c r="L81" s="4"/>
      <c r="M81" s="4"/>
      <c r="N81" s="4"/>
      <c r="O81" s="1"/>
      <c r="P81" s="1"/>
      <c r="Q81" s="7"/>
      <c r="R81" s="7"/>
      <c r="S81" s="1"/>
      <c r="T81" s="1"/>
      <c r="U81" s="7"/>
      <c r="V81" s="7"/>
      <c r="W81" s="7"/>
      <c r="X81" s="7"/>
      <c r="Y81" s="7"/>
      <c r="Z81" s="7"/>
    </row>
    <row r="82" spans="1:26">
      <c r="A82" t="s">
        <v>0</v>
      </c>
      <c r="B82" s="1" t="s">
        <v>12</v>
      </c>
      <c r="C82" s="7"/>
      <c r="D82" s="1" t="s">
        <v>75</v>
      </c>
      <c r="E82" s="1" t="s">
        <v>78</v>
      </c>
      <c r="F82" s="7" t="s">
        <v>82</v>
      </c>
      <c r="G82" s="1" t="s">
        <v>83</v>
      </c>
      <c r="H82" s="7"/>
      <c r="I82" s="7"/>
      <c r="J82" s="1" t="s">
        <v>84</v>
      </c>
      <c r="K82" s="7"/>
      <c r="L82" s="7"/>
      <c r="M82" s="7"/>
      <c r="N82" s="7"/>
      <c r="O82" s="1"/>
      <c r="P82" s="1"/>
      <c r="Q82" s="7"/>
      <c r="R82" s="7"/>
      <c r="S82" s="1"/>
      <c r="T82" s="1"/>
      <c r="U82" s="7"/>
      <c r="V82" s="7"/>
      <c r="W82" s="7"/>
      <c r="X82" s="7"/>
      <c r="Y82" s="7"/>
      <c r="Z82" s="7"/>
    </row>
    <row r="83" spans="1:26">
      <c r="A83" t="s">
        <v>3</v>
      </c>
      <c r="B83" s="1" t="s">
        <v>20</v>
      </c>
      <c r="C83" s="7"/>
      <c r="D83" s="1" t="s">
        <v>85</v>
      </c>
      <c r="E83" s="1" t="s">
        <v>76</v>
      </c>
      <c r="F83" s="7" t="s">
        <v>86</v>
      </c>
      <c r="G83" s="1" t="s">
        <v>87</v>
      </c>
      <c r="H83" s="7"/>
      <c r="I83" s="7"/>
      <c r="J83" s="1" t="s">
        <v>88</v>
      </c>
      <c r="K83" s="7"/>
      <c r="L83" s="7"/>
      <c r="M83" s="7"/>
      <c r="N83" s="7"/>
      <c r="O83" s="1"/>
      <c r="P83" s="1"/>
      <c r="Q83" s="7"/>
      <c r="R83" s="7"/>
      <c r="S83" s="1"/>
      <c r="T83" s="1"/>
      <c r="U83" s="7"/>
      <c r="V83" s="7"/>
      <c r="W83" s="7"/>
      <c r="X83" s="7"/>
      <c r="Y83" s="7"/>
      <c r="Z83" s="7"/>
    </row>
    <row r="84" spans="1:26">
      <c r="A84" t="s">
        <v>1</v>
      </c>
      <c r="B84" s="2" t="s">
        <v>10</v>
      </c>
      <c r="C84" s="97"/>
      <c r="D84" s="2"/>
      <c r="E84" s="2"/>
      <c r="F84" s="2" t="s">
        <v>88</v>
      </c>
      <c r="G84" s="2" t="s">
        <v>89</v>
      </c>
      <c r="H84" s="97"/>
      <c r="I84" s="8"/>
      <c r="J84" s="2" t="s">
        <v>90</v>
      </c>
      <c r="K84" s="8"/>
      <c r="L84" s="8"/>
      <c r="M84" s="8"/>
      <c r="N84" s="8"/>
      <c r="O84" s="1"/>
      <c r="P84" s="1"/>
      <c r="Q84" s="7"/>
      <c r="R84" s="7"/>
      <c r="S84" s="1"/>
      <c r="T84" s="1"/>
      <c r="U84" s="7"/>
      <c r="V84" s="7"/>
      <c r="W84" s="7"/>
      <c r="X84" s="7"/>
      <c r="Y84" s="7"/>
      <c r="Z84" s="7"/>
    </row>
    <row r="85" spans="1:26">
      <c r="A85" t="s">
        <v>2</v>
      </c>
      <c r="B85" s="1" t="s">
        <v>11</v>
      </c>
      <c r="C85" s="7"/>
      <c r="D85" s="1" t="s">
        <v>63</v>
      </c>
      <c r="E85" s="1" t="s">
        <v>65</v>
      </c>
      <c r="F85" s="7" t="s">
        <v>92</v>
      </c>
      <c r="G85" s="1" t="s">
        <v>91</v>
      </c>
      <c r="H85" s="7"/>
      <c r="I85" s="7"/>
      <c r="J85" s="1" t="s">
        <v>95</v>
      </c>
      <c r="K85" s="7"/>
      <c r="L85" s="7"/>
      <c r="M85" s="7"/>
      <c r="N85" s="7"/>
      <c r="O85" s="1"/>
      <c r="P85" s="1"/>
      <c r="Q85" s="7"/>
      <c r="R85" s="7"/>
      <c r="S85" s="1"/>
      <c r="T85" s="1"/>
      <c r="U85" s="7"/>
      <c r="V85" s="7"/>
      <c r="W85" s="7"/>
      <c r="X85" s="7"/>
      <c r="Y85" s="7"/>
      <c r="Z85" s="7"/>
    </row>
    <row r="86" spans="1:26">
      <c r="A86" t="s">
        <v>5</v>
      </c>
      <c r="B86" s="1" t="s">
        <v>25</v>
      </c>
      <c r="C86" s="7"/>
      <c r="D86" s="1" t="s">
        <v>72</v>
      </c>
      <c r="E86" s="1" t="s">
        <v>77</v>
      </c>
      <c r="F86" s="7" t="s">
        <v>93</v>
      </c>
      <c r="G86" s="1" t="s">
        <v>94</v>
      </c>
      <c r="H86" s="7"/>
      <c r="I86" s="7"/>
      <c r="J86" s="1" t="s">
        <v>96</v>
      </c>
      <c r="K86" s="7"/>
      <c r="L86" s="7"/>
      <c r="M86" s="7"/>
      <c r="N86" s="7"/>
      <c r="O86" s="1"/>
      <c r="P86" s="1"/>
      <c r="Q86" s="7"/>
      <c r="R86" s="7"/>
      <c r="S86" s="1"/>
      <c r="T86" s="1"/>
      <c r="U86" s="7"/>
      <c r="V86" s="7"/>
      <c r="W86" s="7"/>
      <c r="X86" s="7"/>
      <c r="Y86" s="7"/>
      <c r="Z86" s="7"/>
    </row>
    <row r="87" spans="1:26">
      <c r="B87" s="1"/>
      <c r="C87" s="7"/>
      <c r="D87" s="1"/>
      <c r="E87" s="1"/>
      <c r="F87" s="7"/>
      <c r="G87" s="1"/>
      <c r="H87" s="7"/>
      <c r="I87" s="7"/>
      <c r="J87" s="1"/>
      <c r="K87" s="7"/>
      <c r="L87" s="7"/>
      <c r="M87" s="7"/>
      <c r="N87" s="7"/>
      <c r="O87" s="1"/>
      <c r="P87" s="1"/>
      <c r="Q87" s="7"/>
      <c r="R87" s="7"/>
      <c r="S87" s="1"/>
      <c r="T87" s="1"/>
      <c r="U87" s="7"/>
      <c r="V87" s="7"/>
      <c r="W87" s="7"/>
      <c r="X87" s="7"/>
      <c r="Y87" s="7"/>
      <c r="Z87" s="7"/>
    </row>
    <row r="88" spans="1:26">
      <c r="A88" s="3"/>
      <c r="B88" s="4" t="s">
        <v>19</v>
      </c>
      <c r="C88" s="4"/>
      <c r="D88" s="4" t="s">
        <v>32</v>
      </c>
      <c r="E88" s="4" t="s">
        <v>18</v>
      </c>
      <c r="F88" s="4"/>
      <c r="G88" s="4" t="s">
        <v>40</v>
      </c>
      <c r="H88" s="4"/>
      <c r="I88" s="4"/>
      <c r="J88" s="4" t="s">
        <v>41</v>
      </c>
      <c r="K88" s="4"/>
      <c r="L88" s="4"/>
      <c r="M88" s="4"/>
      <c r="N88" s="4"/>
    </row>
    <row r="89" spans="1:26">
      <c r="A89" t="s">
        <v>0</v>
      </c>
      <c r="B89" s="5" t="s">
        <v>33</v>
      </c>
      <c r="C89" s="5"/>
      <c r="D89" s="5" t="s">
        <v>33</v>
      </c>
      <c r="E89" s="5" t="s">
        <v>34</v>
      </c>
      <c r="F89" s="5"/>
      <c r="G89" s="5" t="s">
        <v>42</v>
      </c>
      <c r="H89" s="5"/>
      <c r="I89" s="5"/>
      <c r="J89" s="5" t="s">
        <v>42</v>
      </c>
      <c r="K89" s="5"/>
      <c r="L89" s="5"/>
      <c r="M89" s="5"/>
      <c r="N89" s="5"/>
    </row>
    <row r="90" spans="1:26">
      <c r="A90" t="s">
        <v>3</v>
      </c>
      <c r="B90" s="5" t="s">
        <v>21</v>
      </c>
      <c r="C90" s="5"/>
      <c r="D90" s="5" t="s">
        <v>22</v>
      </c>
      <c r="E90" s="5" t="s">
        <v>22</v>
      </c>
      <c r="F90" s="5"/>
      <c r="G90" s="5" t="s">
        <v>23</v>
      </c>
      <c r="H90" s="5"/>
      <c r="I90" s="5"/>
      <c r="J90" s="5" t="s">
        <v>23</v>
      </c>
      <c r="K90" s="5"/>
      <c r="L90" s="5"/>
      <c r="M90" s="5"/>
      <c r="N90" s="5"/>
    </row>
    <row r="91" spans="1:26">
      <c r="A91" t="s">
        <v>1</v>
      </c>
      <c r="B91" s="6" t="s">
        <v>23</v>
      </c>
      <c r="C91" s="6"/>
      <c r="D91" s="2" t="s">
        <v>24</v>
      </c>
      <c r="E91" s="6" t="s">
        <v>38</v>
      </c>
      <c r="F91" s="2"/>
      <c r="G91" s="2" t="s">
        <v>24</v>
      </c>
      <c r="H91" s="97"/>
      <c r="I91" s="8"/>
      <c r="J91" s="2" t="s">
        <v>43</v>
      </c>
      <c r="K91" s="8"/>
      <c r="L91" s="8"/>
      <c r="M91" s="8"/>
      <c r="N91" s="8"/>
    </row>
    <row r="92" spans="1:26">
      <c r="A92" t="s">
        <v>29</v>
      </c>
      <c r="B92" s="6" t="s">
        <v>30</v>
      </c>
      <c r="C92" s="6"/>
      <c r="D92" s="2" t="s">
        <v>31</v>
      </c>
      <c r="E92" s="5" t="s">
        <v>39</v>
      </c>
      <c r="F92" s="7" t="s">
        <v>39</v>
      </c>
      <c r="G92" s="7" t="s">
        <v>39</v>
      </c>
      <c r="H92" s="7"/>
      <c r="I92" s="7"/>
      <c r="J92" s="7" t="s">
        <v>39</v>
      </c>
      <c r="K92" s="7"/>
      <c r="L92" s="7"/>
      <c r="M92" s="7"/>
      <c r="N92" s="7"/>
    </row>
    <row r="93" spans="1:26">
      <c r="A93" t="s">
        <v>2</v>
      </c>
      <c r="B93" s="1" t="s">
        <v>27</v>
      </c>
      <c r="C93" s="7"/>
      <c r="D93" s="1" t="s">
        <v>28</v>
      </c>
      <c r="E93" s="1" t="s">
        <v>36</v>
      </c>
      <c r="F93" s="7"/>
      <c r="G93" s="7" t="s">
        <v>44</v>
      </c>
      <c r="H93" s="7"/>
      <c r="I93" s="7"/>
      <c r="J93" s="7" t="s">
        <v>45</v>
      </c>
      <c r="K93" s="7"/>
      <c r="L93" s="7"/>
      <c r="M93" s="7"/>
      <c r="N93" s="7"/>
    </row>
    <row r="94" spans="1:26">
      <c r="A94" t="s">
        <v>5</v>
      </c>
      <c r="B94" s="1" t="s">
        <v>26</v>
      </c>
      <c r="C94" s="7"/>
      <c r="D94" s="1" t="s">
        <v>26</v>
      </c>
      <c r="E94" s="1" t="s">
        <v>35</v>
      </c>
      <c r="F94" s="7"/>
      <c r="G94" s="7" t="s">
        <v>51</v>
      </c>
      <c r="H94" s="7"/>
      <c r="I94" s="7"/>
      <c r="J94" s="7" t="s">
        <v>51</v>
      </c>
      <c r="K94" s="7"/>
      <c r="L94" s="7"/>
      <c r="M94" s="7"/>
      <c r="N94" s="7"/>
    </row>
    <row r="95" spans="1:26">
      <c r="B95" s="1"/>
      <c r="C95" s="7"/>
      <c r="D95" s="1"/>
      <c r="E95" s="1"/>
      <c r="F95" s="7"/>
      <c r="G95" s="1"/>
      <c r="H95" s="7"/>
      <c r="I95" s="7"/>
      <c r="J95" s="1"/>
      <c r="K95" s="7"/>
      <c r="L95" s="7"/>
      <c r="M95" s="7"/>
      <c r="N95" s="7"/>
    </row>
    <row r="96" spans="1:26">
      <c r="A96" s="3"/>
      <c r="B96" s="4">
        <v>10500</v>
      </c>
      <c r="C96" s="4"/>
      <c r="D96" s="4" t="s">
        <v>46</v>
      </c>
      <c r="E96" s="4"/>
      <c r="F96" s="4">
        <v>10300</v>
      </c>
      <c r="G96" s="4">
        <v>10100</v>
      </c>
      <c r="H96" s="4"/>
      <c r="I96" s="4"/>
      <c r="J96" s="4"/>
      <c r="K96" s="4"/>
      <c r="L96" s="4"/>
      <c r="M96" s="4"/>
      <c r="N96" s="4"/>
    </row>
    <row r="97" spans="1:14">
      <c r="A97" t="s">
        <v>0</v>
      </c>
      <c r="B97" s="5" t="s">
        <v>42</v>
      </c>
      <c r="C97" s="5"/>
      <c r="D97" s="5" t="s">
        <v>42</v>
      </c>
      <c r="E97" s="5"/>
      <c r="F97" s="5" t="s">
        <v>55</v>
      </c>
      <c r="G97" s="5" t="s">
        <v>55</v>
      </c>
      <c r="H97" s="5"/>
      <c r="I97" s="5"/>
      <c r="J97" s="5"/>
      <c r="K97" s="5"/>
      <c r="L97" s="5"/>
      <c r="M97" s="5"/>
      <c r="N97" s="5"/>
    </row>
    <row r="98" spans="1:14">
      <c r="A98" t="s">
        <v>3</v>
      </c>
      <c r="B98" s="5" t="s">
        <v>24</v>
      </c>
      <c r="C98" s="5"/>
      <c r="D98" s="5" t="s">
        <v>47</v>
      </c>
      <c r="E98" s="5"/>
      <c r="F98" s="7" t="s">
        <v>43</v>
      </c>
      <c r="G98" s="7" t="s">
        <v>47</v>
      </c>
      <c r="H98" s="7"/>
      <c r="I98" s="7"/>
      <c r="J98" s="5"/>
      <c r="K98" s="5"/>
      <c r="L98" s="5"/>
      <c r="M98" s="5"/>
      <c r="N98" s="5"/>
    </row>
    <row r="99" spans="1:14">
      <c r="A99" t="s">
        <v>1</v>
      </c>
      <c r="B99" s="2" t="s">
        <v>48</v>
      </c>
      <c r="C99" s="97"/>
      <c r="D99" s="2" t="s">
        <v>49</v>
      </c>
      <c r="E99" s="6"/>
      <c r="F99" s="2" t="s">
        <v>48</v>
      </c>
      <c r="G99" s="2" t="s">
        <v>44</v>
      </c>
      <c r="H99" s="97"/>
      <c r="I99" s="8"/>
      <c r="J99" s="2"/>
      <c r="K99" s="8"/>
      <c r="L99" s="8"/>
      <c r="M99" s="8"/>
      <c r="N99" s="8"/>
    </row>
    <row r="100" spans="1:14">
      <c r="A100" t="s">
        <v>2</v>
      </c>
      <c r="B100" s="7" t="s">
        <v>50</v>
      </c>
      <c r="C100" s="7"/>
      <c r="D100" s="7" t="s">
        <v>37</v>
      </c>
      <c r="E100" s="7"/>
      <c r="F100" s="7" t="s">
        <v>27</v>
      </c>
      <c r="G100" s="7" t="s">
        <v>54</v>
      </c>
      <c r="H100" s="7"/>
      <c r="I100" s="7"/>
      <c r="J100" s="7"/>
      <c r="K100" s="7"/>
      <c r="L100" s="7"/>
      <c r="M100" s="7"/>
      <c r="N100" s="7"/>
    </row>
    <row r="101" spans="1:14">
      <c r="A101" t="s">
        <v>5</v>
      </c>
      <c r="B101" s="7" t="s">
        <v>51</v>
      </c>
      <c r="C101" s="7"/>
      <c r="D101" s="7" t="s">
        <v>51</v>
      </c>
      <c r="E101" s="7"/>
      <c r="F101" s="7" t="s">
        <v>52</v>
      </c>
      <c r="G101" s="7" t="s">
        <v>53</v>
      </c>
      <c r="H101" s="7"/>
      <c r="I101" s="7"/>
      <c r="J101" s="7"/>
      <c r="K101" s="7"/>
      <c r="L101" s="7"/>
      <c r="M101" s="7"/>
      <c r="N101" s="7"/>
    </row>
  </sheetData>
  <mergeCells count="20">
    <mergeCell ref="D77:J77"/>
    <mergeCell ref="W1:X1"/>
    <mergeCell ref="Y1:Z1"/>
    <mergeCell ref="D1:E1"/>
    <mergeCell ref="I1:J1"/>
    <mergeCell ref="B71:Z71"/>
    <mergeCell ref="AA3:AE39"/>
    <mergeCell ref="A25:Z25"/>
    <mergeCell ref="F1:H1"/>
    <mergeCell ref="AA41:AE57"/>
    <mergeCell ref="AA59:AE70"/>
    <mergeCell ref="B58:Z58"/>
    <mergeCell ref="AA1:AE2"/>
    <mergeCell ref="K1:L1"/>
    <mergeCell ref="M1:N1"/>
    <mergeCell ref="O1:P1"/>
    <mergeCell ref="Q1:R1"/>
    <mergeCell ref="U1:V1"/>
    <mergeCell ref="S1:T1"/>
    <mergeCell ref="A1:A2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Y4:Y24 Y26:Y39 Y41:Y57" formulaRange="1"/>
    <ignoredError sqref="H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2023-01-19T15:59:55Z</dcterms:modified>
</cp:coreProperties>
</file>