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영범\Desktop\"/>
    </mc:Choice>
  </mc:AlternateContent>
  <xr:revisionPtr revIDLastSave="0" documentId="13_ncr:1_{7021881E-8ABD-4549-B4B2-0326829D2693}" xr6:coauthVersionLast="47" xr6:coauthVersionMax="47" xr10:uidLastSave="{00000000-0000-0000-0000-000000000000}"/>
  <workbookProtection workbookAlgorithmName="SHA-512" workbookHashValue="NV6YFMJ8f5XoT6q520QhrQhTq69OZ+RvD1YZLKsNi4TD+vOQjAOsXXnu8xpvTblr8vbXWLM1AhkslwYNI8A01g==" workbookSaltValue="+5qVUrQ6XRdi0xy9Vak90w==" workbookSpinCount="100000" lockStructure="1"/>
  <bookViews>
    <workbookView xWindow="-108" yWindow="-108" windowWidth="23256" windowHeight="12576" activeTab="1" xr2:uid="{B4EA444A-40DE-44A7-A569-7A23903B2DC9}"/>
  </bookViews>
  <sheets>
    <sheet name="다이아" sheetId="1" r:id="rId1"/>
    <sheet name="강화 확률" sheetId="2" r:id="rId2"/>
    <sheet name="오딘" sheetId="4" state="hidden" r:id="rId3"/>
  </sheets>
  <definedNames>
    <definedName name="강화_수치">다이아!$C$15</definedName>
    <definedName name="금빛_인장">다이아!$G$17</definedName>
    <definedName name="노작_가격">다이아!$G$7</definedName>
    <definedName name="다이아">다이아!$D$15</definedName>
    <definedName name="다이아_시세">다이아!$D$17</definedName>
    <definedName name="무기_강화석_가격">다이아!$C$10</definedName>
    <definedName name="무기_안드바리_가격">다이아!$C$12</definedName>
    <definedName name="무기_이발디_가격">다이아!$C$11</definedName>
    <definedName name="방어구_강화석_가격">다이아!$D$10</definedName>
    <definedName name="방어구_안드바리_가격">다이아!$D$12</definedName>
    <definedName name="방어구_이발디_가격">다이아!$D$11</definedName>
    <definedName name="요구_장비">다이아!$F$15</definedName>
    <definedName name="유물_강화석_가격">다이아!$F$10</definedName>
    <definedName name="유물_골드">다이아!$G$10</definedName>
    <definedName name="유물_안드바리_가격">다이아!$F$12</definedName>
    <definedName name="유물_이발디_가격">다이아!$F$11</definedName>
    <definedName name="이발디">다이아!$E$7</definedName>
    <definedName name="이발디_OFF">다이아!$G$4</definedName>
    <definedName name="이발디_ON">다이아!$E$4</definedName>
    <definedName name="장비_강화">다이아!$B$3</definedName>
    <definedName name="장비_종류">다이아!$C$7</definedName>
    <definedName name="장신구_강화석_가격">다이아!$E$10</definedName>
    <definedName name="장신구_안드바리_가격">다이아!$E$12</definedName>
    <definedName name="장신구_이발디_가격">다이아!$E$11</definedName>
    <definedName name="현금">다이아!$E$15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1" l="1" a="1"/>
  <c r="E4" i="1" s="1"/>
  <c r="B4" i="1"/>
  <c r="H25" i="2" l="1"/>
  <c r="H10" i="2"/>
  <c r="I101" i="4"/>
  <c r="I82" i="4"/>
  <c r="I67" i="4"/>
  <c r="I44" i="4"/>
  <c r="I25" i="4"/>
  <c r="I10" i="4"/>
  <c r="R44" i="2"/>
  <c r="H44" i="2"/>
  <c r="R25" i="2"/>
  <c r="R10" i="2"/>
  <c r="F180" i="4"/>
  <c r="F179" i="4"/>
  <c r="F178" i="4"/>
  <c r="F177" i="4"/>
  <c r="F176" i="4"/>
  <c r="F175" i="4"/>
  <c r="F174" i="4"/>
  <c r="F173" i="4"/>
  <c r="F172" i="4"/>
  <c r="F171" i="4"/>
  <c r="F170" i="4"/>
  <c r="F169" i="4"/>
  <c r="F168" i="4"/>
  <c r="F167" i="4"/>
  <c r="F166" i="4"/>
  <c r="H166" i="4" s="1"/>
  <c r="K166" i="4" s="1"/>
  <c r="H167" i="4" s="1"/>
  <c r="K167" i="4" s="1"/>
  <c r="F161" i="4"/>
  <c r="F160" i="4"/>
  <c r="F159" i="4"/>
  <c r="F158" i="4"/>
  <c r="F157" i="4"/>
  <c r="F156" i="4"/>
  <c r="F155" i="4"/>
  <c r="F154" i="4"/>
  <c r="F153" i="4"/>
  <c r="F152" i="4"/>
  <c r="F151" i="4"/>
  <c r="F150" i="4"/>
  <c r="F149" i="4"/>
  <c r="F148" i="4"/>
  <c r="F147" i="4"/>
  <c r="H147" i="4" s="1"/>
  <c r="K147" i="4" s="1"/>
  <c r="F142" i="4"/>
  <c r="F141" i="4"/>
  <c r="F140" i="4"/>
  <c r="F139" i="4"/>
  <c r="F138" i="4"/>
  <c r="F137" i="4"/>
  <c r="F136" i="4"/>
  <c r="F135" i="4"/>
  <c r="F134" i="4"/>
  <c r="F133" i="4"/>
  <c r="F132" i="4"/>
  <c r="F131" i="4"/>
  <c r="F130" i="4"/>
  <c r="F129" i="4"/>
  <c r="F128" i="4"/>
  <c r="H128" i="4" s="1"/>
  <c r="K128" i="4" s="1"/>
  <c r="H129" i="4" s="1"/>
  <c r="K129" i="4" s="1"/>
  <c r="H130" i="4" s="1"/>
  <c r="K130" i="4" s="1"/>
  <c r="H131" i="4" s="1"/>
  <c r="K131" i="4" s="1"/>
  <c r="H132" i="4" s="1"/>
  <c r="K132" i="4" s="1"/>
  <c r="F123" i="4"/>
  <c r="F122" i="4"/>
  <c r="F121" i="4"/>
  <c r="F120" i="4"/>
  <c r="F119" i="4"/>
  <c r="F118" i="4"/>
  <c r="F117" i="4"/>
  <c r="F116" i="4"/>
  <c r="F115" i="4"/>
  <c r="F114" i="4"/>
  <c r="F113" i="4"/>
  <c r="F112" i="4"/>
  <c r="F111" i="4"/>
  <c r="F110" i="4"/>
  <c r="F109" i="4"/>
  <c r="H109" i="4" s="1"/>
  <c r="K109" i="4" s="1"/>
  <c r="H110" i="4" s="1"/>
  <c r="K110" i="4" s="1"/>
  <c r="H111" i="4" s="1"/>
  <c r="K111" i="4" s="1"/>
  <c r="H112" i="4" s="1"/>
  <c r="K112" i="4" s="1"/>
  <c r="F104" i="4"/>
  <c r="F103" i="4"/>
  <c r="F102" i="4"/>
  <c r="F101" i="4"/>
  <c r="F100" i="4"/>
  <c r="G100" i="4" s="1"/>
  <c r="K99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K80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G62" i="4" s="1"/>
  <c r="K61" i="4"/>
  <c r="L62" i="4" s="1"/>
  <c r="M62" i="4" s="1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K42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G25" i="4"/>
  <c r="G26" i="4" s="1"/>
  <c r="G27" i="4" s="1"/>
  <c r="F25" i="4"/>
  <c r="G24" i="4"/>
  <c r="F24" i="4"/>
  <c r="K23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G5" i="4" s="1"/>
  <c r="K4" i="4"/>
  <c r="H5" i="4" s="1"/>
  <c r="J5" i="4" s="1"/>
  <c r="K5" i="4" s="1"/>
  <c r="H6" i="4" s="1"/>
  <c r="J6" i="4" s="1"/>
  <c r="K6" i="4" s="1"/>
  <c r="H7" i="4" s="1"/>
  <c r="J7" i="4" s="1"/>
  <c r="K7" i="4" s="1"/>
  <c r="AA7" i="2"/>
  <c r="AA6" i="2"/>
  <c r="AA5" i="2"/>
  <c r="O47" i="2"/>
  <c r="O46" i="2"/>
  <c r="O45" i="2"/>
  <c r="O44" i="2"/>
  <c r="O43" i="2"/>
  <c r="F18" i="1"/>
  <c r="T42" i="2"/>
  <c r="N99" i="4"/>
  <c r="N80" i="4"/>
  <c r="N61" i="4"/>
  <c r="N42" i="4"/>
  <c r="N23" i="4"/>
  <c r="N4" i="4"/>
  <c r="O17" i="2"/>
  <c r="T4" i="2"/>
  <c r="P43" i="2"/>
  <c r="O38" i="2"/>
  <c r="O37" i="2"/>
  <c r="O36" i="2"/>
  <c r="O35" i="2"/>
  <c r="O34" i="2"/>
  <c r="O33" i="2"/>
  <c r="O32" i="2"/>
  <c r="O31" i="2"/>
  <c r="O30" i="2"/>
  <c r="O29" i="2"/>
  <c r="O28" i="2"/>
  <c r="O27" i="2"/>
  <c r="O26" i="2"/>
  <c r="O25" i="2"/>
  <c r="O24" i="2"/>
  <c r="P24" i="2" s="1"/>
  <c r="T23" i="2"/>
  <c r="O19" i="2"/>
  <c r="O18" i="2"/>
  <c r="O16" i="2"/>
  <c r="O15" i="2"/>
  <c r="O14" i="2"/>
  <c r="O13" i="2"/>
  <c r="O12" i="2"/>
  <c r="O11" i="2"/>
  <c r="O10" i="2"/>
  <c r="O9" i="2"/>
  <c r="O8" i="2"/>
  <c r="O7" i="2"/>
  <c r="O6" i="2"/>
  <c r="O5" i="2"/>
  <c r="P5" i="2" s="1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F43" i="2" s="1"/>
  <c r="J42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F24" i="2" s="1"/>
  <c r="J23" i="2"/>
  <c r="E19" i="2"/>
  <c r="E18" i="2"/>
  <c r="E17" i="2"/>
  <c r="E16" i="2"/>
  <c r="E15" i="2"/>
  <c r="E14" i="2"/>
  <c r="E13" i="2"/>
  <c r="E12" i="2"/>
  <c r="E11" i="2"/>
  <c r="E10" i="2"/>
  <c r="E9" i="2"/>
  <c r="E8" i="2"/>
  <c r="E7" i="2"/>
  <c r="E6" i="2"/>
  <c r="E5" i="2"/>
  <c r="F5" i="2" s="1"/>
  <c r="J4" i="2"/>
  <c r="G5" i="2" s="1"/>
  <c r="Y57" i="2"/>
  <c r="Y56" i="2"/>
  <c r="Y55" i="2"/>
  <c r="Y54" i="2"/>
  <c r="Y53" i="2"/>
  <c r="Y52" i="2"/>
  <c r="Y51" i="2"/>
  <c r="Y50" i="2"/>
  <c r="Y49" i="2"/>
  <c r="Y48" i="2"/>
  <c r="Y47" i="2"/>
  <c r="Y46" i="2"/>
  <c r="Y45" i="2"/>
  <c r="Y44" i="2"/>
  <c r="Y38" i="2"/>
  <c r="Y37" i="2"/>
  <c r="Y36" i="2"/>
  <c r="Y35" i="2"/>
  <c r="Y34" i="2"/>
  <c r="Y33" i="2"/>
  <c r="Y32" i="2"/>
  <c r="Y31" i="2"/>
  <c r="Y30" i="2"/>
  <c r="Y29" i="2"/>
  <c r="Y28" i="2"/>
  <c r="Y27" i="2"/>
  <c r="Y26" i="2"/>
  <c r="Y25" i="2"/>
  <c r="AI19" i="2"/>
  <c r="AI18" i="2"/>
  <c r="AI17" i="2"/>
  <c r="AI16" i="2"/>
  <c r="AI15" i="2"/>
  <c r="AI14" i="2"/>
  <c r="AI13" i="2"/>
  <c r="AI12" i="2"/>
  <c r="AI11" i="2"/>
  <c r="AI10" i="2"/>
  <c r="AI9" i="2"/>
  <c r="AI8" i="2"/>
  <c r="AI7" i="2"/>
  <c r="AI6" i="2"/>
  <c r="Y43" i="2"/>
  <c r="Z43" i="2" s="1"/>
  <c r="Y24" i="2"/>
  <c r="AA24" i="2" s="1"/>
  <c r="AD24" i="2" s="1"/>
  <c r="AA25" i="2" s="1"/>
  <c r="AD25" i="2" s="1"/>
  <c r="AI5" i="2"/>
  <c r="AK5" i="2" s="1"/>
  <c r="AN5" i="2" s="1"/>
  <c r="Y5" i="2"/>
  <c r="Y19" i="2"/>
  <c r="Y18" i="2"/>
  <c r="Y17" i="2"/>
  <c r="Y16" i="2"/>
  <c r="Y15" i="2"/>
  <c r="Y14" i="2"/>
  <c r="Y13" i="2"/>
  <c r="Y12" i="2"/>
  <c r="Y11" i="2"/>
  <c r="Y10" i="2"/>
  <c r="Y9" i="2"/>
  <c r="Y8" i="2"/>
  <c r="Y7" i="2"/>
  <c r="Y6" i="2"/>
  <c r="N62" i="4" l="1"/>
  <c r="H168" i="4"/>
  <c r="K168" i="4" s="1"/>
  <c r="H169" i="4" s="1"/>
  <c r="K169" i="4" s="1"/>
  <c r="H170" i="4" s="1"/>
  <c r="K170" i="4" s="1"/>
  <c r="H171" i="4" s="1"/>
  <c r="K171" i="4" s="1"/>
  <c r="H172" i="4" s="1"/>
  <c r="K172" i="4" s="1"/>
  <c r="H173" i="4" s="1"/>
  <c r="K173" i="4" s="1"/>
  <c r="H174" i="4" s="1"/>
  <c r="K174" i="4" s="1"/>
  <c r="H175" i="4" s="1"/>
  <c r="K175" i="4" s="1"/>
  <c r="H176" i="4" s="1"/>
  <c r="K176" i="4" s="1"/>
  <c r="H177" i="4" s="1"/>
  <c r="K177" i="4" s="1"/>
  <c r="H178" i="4" s="1"/>
  <c r="K178" i="4" s="1"/>
  <c r="H179" i="4" s="1"/>
  <c r="K179" i="4" s="1"/>
  <c r="H180" i="4" s="1"/>
  <c r="K180" i="4" s="1"/>
  <c r="H148" i="4"/>
  <c r="K148" i="4" s="1"/>
  <c r="H149" i="4" s="1"/>
  <c r="K149" i="4" s="1"/>
  <c r="H150" i="4" s="1"/>
  <c r="K150" i="4" s="1"/>
  <c r="H151" i="4" s="1"/>
  <c r="K151" i="4" s="1"/>
  <c r="H152" i="4" s="1"/>
  <c r="K152" i="4" s="1"/>
  <c r="H8" i="4"/>
  <c r="J8" i="4" s="1"/>
  <c r="K8" i="4" s="1"/>
  <c r="G6" i="4"/>
  <c r="L43" i="4"/>
  <c r="M43" i="4" s="1"/>
  <c r="N43" i="4" s="1"/>
  <c r="G63" i="4"/>
  <c r="G64" i="4" s="1"/>
  <c r="H81" i="4"/>
  <c r="J81" i="4" s="1"/>
  <c r="K81" i="4" s="1"/>
  <c r="I83" i="4" s="1"/>
  <c r="G7" i="4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H153" i="4"/>
  <c r="K153" i="4" s="1"/>
  <c r="H154" i="4" s="1"/>
  <c r="K154" i="4" s="1"/>
  <c r="H155" i="4" s="1"/>
  <c r="K155" i="4" s="1"/>
  <c r="H156" i="4" s="1"/>
  <c r="K156" i="4" s="1"/>
  <c r="H157" i="4" s="1"/>
  <c r="K157" i="4" s="1"/>
  <c r="H158" i="4" s="1"/>
  <c r="K158" i="4" s="1"/>
  <c r="H159" i="4" s="1"/>
  <c r="K159" i="4" s="1"/>
  <c r="H160" i="4" s="1"/>
  <c r="K160" i="4" s="1"/>
  <c r="H161" i="4" s="1"/>
  <c r="K161" i="4" s="1"/>
  <c r="H43" i="4"/>
  <c r="J43" i="4" s="1"/>
  <c r="K43" i="4" s="1"/>
  <c r="H44" i="4" s="1"/>
  <c r="H133" i="4"/>
  <c r="K133" i="4" s="1"/>
  <c r="H134" i="4" s="1"/>
  <c r="K134" i="4" s="1"/>
  <c r="H135" i="4" s="1"/>
  <c r="K135" i="4" s="1"/>
  <c r="H136" i="4" s="1"/>
  <c r="K136" i="4" s="1"/>
  <c r="H137" i="4" s="1"/>
  <c r="K137" i="4" s="1"/>
  <c r="H138" i="4" s="1"/>
  <c r="K138" i="4" s="1"/>
  <c r="H139" i="4" s="1"/>
  <c r="K139" i="4" s="1"/>
  <c r="H140" i="4" s="1"/>
  <c r="K140" i="4" s="1"/>
  <c r="H141" i="4" s="1"/>
  <c r="K141" i="4" s="1"/>
  <c r="H142" i="4" s="1"/>
  <c r="K142" i="4" s="1"/>
  <c r="H62" i="4"/>
  <c r="J62" i="4" s="1"/>
  <c r="K62" i="4" s="1"/>
  <c r="H63" i="4" s="1"/>
  <c r="J63" i="4" s="1"/>
  <c r="K63" i="4" s="1"/>
  <c r="H64" i="4" s="1"/>
  <c r="J64" i="4" s="1"/>
  <c r="K64" i="4" s="1"/>
  <c r="H65" i="4" s="1"/>
  <c r="J65" i="4" s="1"/>
  <c r="K65" i="4" s="1"/>
  <c r="H113" i="4"/>
  <c r="K113" i="4" s="1"/>
  <c r="H114" i="4" s="1"/>
  <c r="K114" i="4" s="1"/>
  <c r="H115" i="4" s="1"/>
  <c r="K115" i="4" s="1"/>
  <c r="H116" i="4" s="1"/>
  <c r="K116" i="4" s="1"/>
  <c r="H117" i="4" s="1"/>
  <c r="K117" i="4" s="1"/>
  <c r="H118" i="4" s="1"/>
  <c r="K118" i="4" s="1"/>
  <c r="H119" i="4" s="1"/>
  <c r="K119" i="4" s="1"/>
  <c r="H120" i="4" s="1"/>
  <c r="K120" i="4" s="1"/>
  <c r="H121" i="4" s="1"/>
  <c r="K121" i="4" s="1"/>
  <c r="H122" i="4" s="1"/>
  <c r="K122" i="4" s="1"/>
  <c r="H123" i="4" s="1"/>
  <c r="K123" i="4" s="1"/>
  <c r="L5" i="4"/>
  <c r="M5" i="4" s="1"/>
  <c r="N5" i="4" s="1"/>
  <c r="G28" i="4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65" i="4"/>
  <c r="G66" i="4" s="1"/>
  <c r="G67" i="4" s="1"/>
  <c r="G68" i="4" s="1"/>
  <c r="G69" i="4" s="1"/>
  <c r="G70" i="4" s="1"/>
  <c r="G71" i="4" s="1"/>
  <c r="G72" i="4" s="1"/>
  <c r="G73" i="4" s="1"/>
  <c r="G74" i="4" s="1"/>
  <c r="G75" i="4" s="1"/>
  <c r="G76" i="4" s="1"/>
  <c r="G101" i="4"/>
  <c r="G102" i="4" s="1"/>
  <c r="G103" i="4" s="1"/>
  <c r="G104" i="4" s="1"/>
  <c r="H100" i="4"/>
  <c r="J100" i="4" s="1"/>
  <c r="K100" i="4" s="1"/>
  <c r="L101" i="4" s="1"/>
  <c r="M101" i="4" s="1"/>
  <c r="G166" i="4"/>
  <c r="G167" i="4" s="1"/>
  <c r="G168" i="4" s="1"/>
  <c r="G169" i="4" s="1"/>
  <c r="G170" i="4" s="1"/>
  <c r="G171" i="4" s="1"/>
  <c r="G172" i="4" s="1"/>
  <c r="G173" i="4" s="1"/>
  <c r="G174" i="4" s="1"/>
  <c r="G175" i="4" s="1"/>
  <c r="G176" i="4" s="1"/>
  <c r="G177" i="4" s="1"/>
  <c r="G178" i="4" s="1"/>
  <c r="G179" i="4" s="1"/>
  <c r="G180" i="4" s="1"/>
  <c r="G147" i="4"/>
  <c r="G148" i="4" s="1"/>
  <c r="G149" i="4" s="1"/>
  <c r="G150" i="4" s="1"/>
  <c r="G151" i="4" s="1"/>
  <c r="G152" i="4" s="1"/>
  <c r="G153" i="4" s="1"/>
  <c r="G154" i="4" s="1"/>
  <c r="G155" i="4" s="1"/>
  <c r="G156" i="4" s="1"/>
  <c r="G157" i="4" s="1"/>
  <c r="G158" i="4" s="1"/>
  <c r="G159" i="4" s="1"/>
  <c r="G160" i="4" s="1"/>
  <c r="G161" i="4" s="1"/>
  <c r="G128" i="4"/>
  <c r="G129" i="4" s="1"/>
  <c r="G130" i="4" s="1"/>
  <c r="G131" i="4" s="1"/>
  <c r="G132" i="4" s="1"/>
  <c r="G133" i="4" s="1"/>
  <c r="G134" i="4" s="1"/>
  <c r="G135" i="4" s="1"/>
  <c r="G136" i="4" s="1"/>
  <c r="G137" i="4" s="1"/>
  <c r="G138" i="4" s="1"/>
  <c r="G139" i="4" s="1"/>
  <c r="G140" i="4" s="1"/>
  <c r="G141" i="4" s="1"/>
  <c r="G142" i="4" s="1"/>
  <c r="G109" i="4"/>
  <c r="G110" i="4" s="1"/>
  <c r="G111" i="4" s="1"/>
  <c r="G112" i="4" s="1"/>
  <c r="G113" i="4" s="1"/>
  <c r="G114" i="4" s="1"/>
  <c r="G115" i="4" s="1"/>
  <c r="G116" i="4" s="1"/>
  <c r="G117" i="4" s="1"/>
  <c r="G118" i="4" s="1"/>
  <c r="G119" i="4" s="1"/>
  <c r="G120" i="4" s="1"/>
  <c r="G121" i="4" s="1"/>
  <c r="G122" i="4" s="1"/>
  <c r="G123" i="4" s="1"/>
  <c r="G81" i="4"/>
  <c r="G82" i="4" s="1"/>
  <c r="G83" i="4" s="1"/>
  <c r="G84" i="4" s="1"/>
  <c r="G85" i="4" s="1"/>
  <c r="G86" i="4" s="1"/>
  <c r="G87" i="4" s="1"/>
  <c r="G88" i="4" s="1"/>
  <c r="G89" i="4" s="1"/>
  <c r="G90" i="4" s="1"/>
  <c r="G91" i="4" s="1"/>
  <c r="G92" i="4" s="1"/>
  <c r="G93" i="4" s="1"/>
  <c r="G94" i="4" s="1"/>
  <c r="G95" i="4" s="1"/>
  <c r="G43" i="4"/>
  <c r="G44" i="4" s="1"/>
  <c r="G45" i="4" s="1"/>
  <c r="G46" i="4" s="1"/>
  <c r="G47" i="4" s="1"/>
  <c r="G48" i="4" s="1"/>
  <c r="G49" i="4" s="1"/>
  <c r="G50" i="4" s="1"/>
  <c r="G51" i="4" s="1"/>
  <c r="G52" i="4" s="1"/>
  <c r="G53" i="4" s="1"/>
  <c r="G54" i="4" s="1"/>
  <c r="G55" i="4" s="1"/>
  <c r="G56" i="4" s="1"/>
  <c r="G57" i="4" s="1"/>
  <c r="H24" i="4"/>
  <c r="J24" i="4" s="1"/>
  <c r="K24" i="4" s="1"/>
  <c r="AD5" i="2"/>
  <c r="P44" i="2"/>
  <c r="P45" i="2" s="1"/>
  <c r="P46" i="2" s="1"/>
  <c r="P47" i="2" s="1"/>
  <c r="L100" i="4"/>
  <c r="M100" i="4" s="1"/>
  <c r="N100" i="4" s="1"/>
  <c r="L81" i="4"/>
  <c r="M81" i="4" s="1"/>
  <c r="N81" i="4" s="1"/>
  <c r="L24" i="4"/>
  <c r="M24" i="4" s="1"/>
  <c r="N24" i="4" s="1"/>
  <c r="G15" i="1" a="1"/>
  <c r="G15" i="1" s="1"/>
  <c r="AK6" i="2"/>
  <c r="AN6" i="2" s="1"/>
  <c r="AK7" i="2" s="1"/>
  <c r="AN7" i="2" s="1"/>
  <c r="AK8" i="2" s="1"/>
  <c r="AN8" i="2" s="1"/>
  <c r="AK9" i="2" s="1"/>
  <c r="AN9" i="2" s="1"/>
  <c r="AK10" i="2" s="1"/>
  <c r="AN10" i="2" s="1"/>
  <c r="AK11" i="2" s="1"/>
  <c r="AN11" i="2" s="1"/>
  <c r="AK12" i="2" s="1"/>
  <c r="AN12" i="2" s="1"/>
  <c r="AK13" i="2" s="1"/>
  <c r="AN13" i="2" s="1"/>
  <c r="AK14" i="2" s="1"/>
  <c r="AN14" i="2" s="1"/>
  <c r="AK15" i="2" s="1"/>
  <c r="AN15" i="2" s="1"/>
  <c r="AK16" i="2" s="1"/>
  <c r="AN16" i="2" s="1"/>
  <c r="AK17" i="2" s="1"/>
  <c r="AN17" i="2" s="1"/>
  <c r="AK18" i="2" s="1"/>
  <c r="AN18" i="2" s="1"/>
  <c r="AK19" i="2" s="1"/>
  <c r="AN19" i="2" s="1"/>
  <c r="Z44" i="2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I5" i="2"/>
  <c r="J5" i="2" s="1"/>
  <c r="G6" i="2" s="1"/>
  <c r="Q24" i="2"/>
  <c r="S24" i="2" s="1"/>
  <c r="T24" i="2" s="1"/>
  <c r="AA26" i="2"/>
  <c r="AD26" i="2" s="1"/>
  <c r="AA27" i="2" s="1"/>
  <c r="AD27" i="2" s="1"/>
  <c r="AA28" i="2" s="1"/>
  <c r="AD28" i="2" s="1"/>
  <c r="AA29" i="2" s="1"/>
  <c r="AD29" i="2" s="1"/>
  <c r="AA30" i="2" s="1"/>
  <c r="AD30" i="2" s="1"/>
  <c r="AA31" i="2" s="1"/>
  <c r="AD31" i="2" s="1"/>
  <c r="AA32" i="2" s="1"/>
  <c r="AD32" i="2" s="1"/>
  <c r="AA33" i="2" s="1"/>
  <c r="AD33" i="2" s="1"/>
  <c r="AA34" i="2" s="1"/>
  <c r="AD34" i="2" s="1"/>
  <c r="AA35" i="2" s="1"/>
  <c r="AD35" i="2" s="1"/>
  <c r="AA36" i="2" s="1"/>
  <c r="AD36" i="2" s="1"/>
  <c r="AA37" i="2" s="1"/>
  <c r="AD37" i="2" s="1"/>
  <c r="AA38" i="2" s="1"/>
  <c r="AD38" i="2" s="1"/>
  <c r="AJ5" i="2"/>
  <c r="AJ6" i="2" s="1"/>
  <c r="AJ7" i="2" s="1"/>
  <c r="AJ8" i="2" s="1"/>
  <c r="AJ9" i="2" s="1"/>
  <c r="AJ10" i="2" s="1"/>
  <c r="AJ11" i="2" s="1"/>
  <c r="AJ12" i="2" s="1"/>
  <c r="AJ13" i="2" s="1"/>
  <c r="AJ14" i="2" s="1"/>
  <c r="AJ15" i="2" s="1"/>
  <c r="AJ16" i="2" s="1"/>
  <c r="AJ17" i="2" s="1"/>
  <c r="AJ18" i="2" s="1"/>
  <c r="AJ19" i="2" s="1"/>
  <c r="G43" i="2"/>
  <c r="I43" i="2" s="1"/>
  <c r="J43" i="2" s="1"/>
  <c r="H45" i="2" s="1"/>
  <c r="F25" i="2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44" i="2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AA43" i="2"/>
  <c r="AD43" i="2" s="1"/>
  <c r="AA44" i="2" s="1"/>
  <c r="AD44" i="2" s="1"/>
  <c r="AA45" i="2" s="1"/>
  <c r="AD45" i="2" s="1"/>
  <c r="AA46" i="2" s="1"/>
  <c r="AD46" i="2" s="1"/>
  <c r="AA47" i="2" s="1"/>
  <c r="AD47" i="2" s="1"/>
  <c r="AA48" i="2" s="1"/>
  <c r="AD48" i="2" s="1"/>
  <c r="AA49" i="2" s="1"/>
  <c r="AD49" i="2" s="1"/>
  <c r="AA50" i="2" s="1"/>
  <c r="AD50" i="2" s="1"/>
  <c r="AA51" i="2" s="1"/>
  <c r="AD51" i="2" s="1"/>
  <c r="AA52" i="2" s="1"/>
  <c r="AD52" i="2" s="1"/>
  <c r="AA53" i="2" s="1"/>
  <c r="AD53" i="2" s="1"/>
  <c r="AA54" i="2" s="1"/>
  <c r="AD54" i="2" s="1"/>
  <c r="AA55" i="2" s="1"/>
  <c r="AD55" i="2" s="1"/>
  <c r="AA56" i="2" s="1"/>
  <c r="AD56" i="2" s="1"/>
  <c r="AA57" i="2" s="1"/>
  <c r="AD57" i="2" s="1"/>
  <c r="P6" i="2"/>
  <c r="P7" i="2" s="1"/>
  <c r="P8" i="2" s="1"/>
  <c r="P9" i="2" s="1"/>
  <c r="P10" i="2" s="1"/>
  <c r="P11" i="2" s="1"/>
  <c r="P12" i="2" s="1"/>
  <c r="P13" i="2" s="1"/>
  <c r="P14" i="2" s="1"/>
  <c r="P15" i="2" s="1"/>
  <c r="P16" i="2" s="1"/>
  <c r="P17" i="2" s="1"/>
  <c r="P18" i="2" s="1"/>
  <c r="P19" i="2" s="1"/>
  <c r="Q43" i="2"/>
  <c r="S43" i="2" s="1"/>
  <c r="T43" i="2" s="1"/>
  <c r="R45" i="2" s="1"/>
  <c r="Z5" i="2"/>
  <c r="Z6" i="2" s="1"/>
  <c r="Z7" i="2" s="1"/>
  <c r="Z8" i="2" s="1"/>
  <c r="Z9" i="2" s="1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P25" i="2"/>
  <c r="P26" i="2" s="1"/>
  <c r="P27" i="2" s="1"/>
  <c r="P28" i="2" s="1"/>
  <c r="P29" i="2" s="1"/>
  <c r="P30" i="2" s="1"/>
  <c r="P31" i="2" s="1"/>
  <c r="P32" i="2" s="1"/>
  <c r="P33" i="2" s="1"/>
  <c r="P34" i="2" s="1"/>
  <c r="P35" i="2" s="1"/>
  <c r="P36" i="2" s="1"/>
  <c r="P37" i="2" s="1"/>
  <c r="P38" i="2" s="1"/>
  <c r="Z24" i="2"/>
  <c r="Z25" i="2" s="1"/>
  <c r="Z26" i="2" s="1"/>
  <c r="Z27" i="2" s="1"/>
  <c r="Z28" i="2" s="1"/>
  <c r="Z29" i="2" s="1"/>
  <c r="Z30" i="2" s="1"/>
  <c r="Z31" i="2" s="1"/>
  <c r="Z32" i="2" s="1"/>
  <c r="Z33" i="2" s="1"/>
  <c r="Z34" i="2" s="1"/>
  <c r="Z35" i="2" s="1"/>
  <c r="Z36" i="2" s="1"/>
  <c r="Z37" i="2" s="1"/>
  <c r="Z38" i="2" s="1"/>
  <c r="G24" i="2"/>
  <c r="I24" i="2" s="1"/>
  <c r="J24" i="2" s="1"/>
  <c r="H26" i="2" s="1"/>
  <c r="F6" i="2"/>
  <c r="F7" i="2" s="1"/>
  <c r="F8" i="2" s="1"/>
  <c r="F9" i="2" s="1"/>
  <c r="F10" i="2" s="1"/>
  <c r="F11" i="2" s="1"/>
  <c r="F12" i="2" s="1"/>
  <c r="F13" i="2" s="1"/>
  <c r="F14" i="2" s="1"/>
  <c r="F15" i="2" s="1"/>
  <c r="F16" i="2" s="1"/>
  <c r="F17" i="2" s="1"/>
  <c r="F18" i="2" s="1"/>
  <c r="F19" i="2" s="1"/>
  <c r="Q5" i="2"/>
  <c r="S5" i="2" s="1"/>
  <c r="T5" i="2" s="1"/>
  <c r="H82" i="4" l="1"/>
  <c r="J82" i="4" s="1"/>
  <c r="K82" i="4" s="1"/>
  <c r="L83" i="4" s="1"/>
  <c r="M83" i="4" s="1"/>
  <c r="L44" i="4"/>
  <c r="M44" i="4" s="1"/>
  <c r="N44" i="4" s="1"/>
  <c r="I45" i="4"/>
  <c r="H9" i="4"/>
  <c r="J9" i="4" s="1"/>
  <c r="K9" i="4" s="1"/>
  <c r="I11" i="4" s="1"/>
  <c r="Q25" i="2"/>
  <c r="S25" i="2" s="1"/>
  <c r="T25" i="2" s="1"/>
  <c r="R27" i="2" s="1"/>
  <c r="R26" i="2"/>
  <c r="H66" i="4"/>
  <c r="J66" i="4" s="1"/>
  <c r="K66" i="4" s="1"/>
  <c r="H67" i="4" s="1"/>
  <c r="J67" i="4" s="1"/>
  <c r="K67" i="4" s="1"/>
  <c r="L82" i="4"/>
  <c r="M82" i="4" s="1"/>
  <c r="N82" i="4" s="1"/>
  <c r="I102" i="4"/>
  <c r="J44" i="4"/>
  <c r="K44" i="4" s="1"/>
  <c r="H45" i="4" s="1"/>
  <c r="N101" i="4"/>
  <c r="H101" i="4"/>
  <c r="J101" i="4" s="1"/>
  <c r="K101" i="4" s="1"/>
  <c r="H102" i="4" s="1"/>
  <c r="H25" i="4"/>
  <c r="J25" i="4" s="1"/>
  <c r="K25" i="4" s="1"/>
  <c r="L26" i="4" s="1"/>
  <c r="M26" i="4" s="1"/>
  <c r="I26" i="4"/>
  <c r="AD6" i="2"/>
  <c r="L25" i="4"/>
  <c r="M25" i="4" s="1"/>
  <c r="N25" i="4" s="1"/>
  <c r="L6" i="4"/>
  <c r="M6" i="4" s="1"/>
  <c r="N6" i="4" s="1"/>
  <c r="L63" i="4"/>
  <c r="M63" i="4" s="1"/>
  <c r="N63" i="4" s="1"/>
  <c r="G25" i="2"/>
  <c r="I25" i="2" s="1"/>
  <c r="J25" i="2" s="1"/>
  <c r="H27" i="2" s="1"/>
  <c r="Q44" i="2"/>
  <c r="S44" i="2" s="1"/>
  <c r="T44" i="2" s="1"/>
  <c r="R46" i="2" s="1"/>
  <c r="Q6" i="2"/>
  <c r="S6" i="2" s="1"/>
  <c r="T6" i="2" s="1"/>
  <c r="G44" i="2"/>
  <c r="I44" i="2" s="1"/>
  <c r="J44" i="2" s="1"/>
  <c r="H46" i="2" s="1"/>
  <c r="I6" i="2"/>
  <c r="J6" i="2" s="1"/>
  <c r="G7" i="2" s="1"/>
  <c r="J45" i="4" l="1"/>
  <c r="K45" i="4" s="1"/>
  <c r="H46" i="4" s="1"/>
  <c r="I84" i="4"/>
  <c r="H83" i="4"/>
  <c r="J83" i="4" s="1"/>
  <c r="K83" i="4" s="1"/>
  <c r="H84" i="4" s="1"/>
  <c r="H10" i="4"/>
  <c r="G4" i="1" s="1" a="1"/>
  <c r="G4" i="1" s="1"/>
  <c r="I46" i="4"/>
  <c r="L45" i="4"/>
  <c r="M45" i="4" s="1"/>
  <c r="N45" i="4" s="1"/>
  <c r="I68" i="4"/>
  <c r="J102" i="4"/>
  <c r="K102" i="4" s="1"/>
  <c r="I104" i="4" s="1"/>
  <c r="I103" i="4"/>
  <c r="H68" i="4"/>
  <c r="I69" i="4"/>
  <c r="H26" i="4"/>
  <c r="J26" i="4" s="1"/>
  <c r="K26" i="4" s="1"/>
  <c r="I27" i="4"/>
  <c r="Q26" i="2"/>
  <c r="S26" i="2" s="1"/>
  <c r="T26" i="2" s="1"/>
  <c r="R28" i="2" s="1"/>
  <c r="G26" i="2"/>
  <c r="I26" i="2" s="1"/>
  <c r="J26" i="2" s="1"/>
  <c r="H28" i="2" s="1"/>
  <c r="N26" i="4"/>
  <c r="L102" i="4"/>
  <c r="M102" i="4" s="1"/>
  <c r="N102" i="4" s="1"/>
  <c r="L7" i="4"/>
  <c r="M7" i="4" s="1"/>
  <c r="N7" i="4" s="1"/>
  <c r="N83" i="4"/>
  <c r="L64" i="4"/>
  <c r="M64" i="4" s="1"/>
  <c r="N64" i="4" s="1"/>
  <c r="AD7" i="2"/>
  <c r="AA8" i="2" s="1"/>
  <c r="Q45" i="2"/>
  <c r="S45" i="2" s="1"/>
  <c r="T45" i="2" s="1"/>
  <c r="R47" i="2" s="1"/>
  <c r="Q7" i="2"/>
  <c r="S7" i="2" s="1"/>
  <c r="T7" i="2" s="1"/>
  <c r="G45" i="2"/>
  <c r="I45" i="2" s="1"/>
  <c r="J45" i="2" s="1"/>
  <c r="H47" i="2" s="1"/>
  <c r="J84" i="4" l="1"/>
  <c r="K84" i="4" s="1"/>
  <c r="I86" i="4" s="1"/>
  <c r="J10" i="4"/>
  <c r="K10" i="4" s="1"/>
  <c r="I85" i="4"/>
  <c r="L103" i="4"/>
  <c r="M103" i="4" s="1"/>
  <c r="N103" i="4" s="1"/>
  <c r="H103" i="4"/>
  <c r="J103" i="4" s="1"/>
  <c r="K103" i="4" s="1"/>
  <c r="H104" i="4" s="1"/>
  <c r="J104" i="4" s="1"/>
  <c r="K104" i="4" s="1"/>
  <c r="I47" i="4"/>
  <c r="L46" i="4"/>
  <c r="M46" i="4" s="1"/>
  <c r="N46" i="4" s="1"/>
  <c r="L84" i="4"/>
  <c r="M84" i="4" s="1"/>
  <c r="N84" i="4" s="1"/>
  <c r="J46" i="4"/>
  <c r="K46" i="4" s="1"/>
  <c r="L47" i="4" s="1"/>
  <c r="M47" i="4" s="1"/>
  <c r="J68" i="4"/>
  <c r="K68" i="4" s="1"/>
  <c r="H69" i="4" s="1"/>
  <c r="J69" i="4" s="1"/>
  <c r="K69" i="4" s="1"/>
  <c r="H27" i="4"/>
  <c r="J27" i="4" s="1"/>
  <c r="K27" i="4" s="1"/>
  <c r="I28" i="4"/>
  <c r="L27" i="4"/>
  <c r="M27" i="4" s="1"/>
  <c r="N27" i="4" s="1"/>
  <c r="Q27" i="2"/>
  <c r="S27" i="2" s="1"/>
  <c r="T27" i="2" s="1"/>
  <c r="R29" i="2" s="1"/>
  <c r="L8" i="4"/>
  <c r="M8" i="4" s="1"/>
  <c r="N8" i="4" s="1"/>
  <c r="L65" i="4"/>
  <c r="M65" i="4" s="1"/>
  <c r="N65" i="4" s="1"/>
  <c r="G27" i="2"/>
  <c r="I27" i="2" s="1"/>
  <c r="J27" i="2" s="1"/>
  <c r="H29" i="2" s="1"/>
  <c r="I7" i="2"/>
  <c r="J7" i="2" s="1"/>
  <c r="G8" i="2" s="1"/>
  <c r="AD8" i="2"/>
  <c r="AA9" i="2" s="1"/>
  <c r="Q46" i="2"/>
  <c r="S46" i="2" s="1"/>
  <c r="Q8" i="2"/>
  <c r="S8" i="2" s="1"/>
  <c r="T8" i="2" s="1"/>
  <c r="G46" i="2"/>
  <c r="I46" i="2" s="1"/>
  <c r="J46" i="2" s="1"/>
  <c r="H48" i="2" s="1"/>
  <c r="H85" i="4" l="1"/>
  <c r="J85" i="4" s="1"/>
  <c r="K85" i="4" s="1"/>
  <c r="H86" i="4" s="1"/>
  <c r="J86" i="4" s="1"/>
  <c r="K86" i="4" s="1"/>
  <c r="L85" i="4"/>
  <c r="M85" i="4" s="1"/>
  <c r="N85" i="4" s="1"/>
  <c r="I12" i="4"/>
  <c r="H11" i="4"/>
  <c r="H47" i="4"/>
  <c r="J47" i="4" s="1"/>
  <c r="K47" i="4" s="1"/>
  <c r="I49" i="4" s="1"/>
  <c r="I48" i="4"/>
  <c r="I70" i="4"/>
  <c r="N47" i="4"/>
  <c r="I8" i="2"/>
  <c r="J8" i="2" s="1"/>
  <c r="G9" i="2" s="1"/>
  <c r="I71" i="4"/>
  <c r="H70" i="4"/>
  <c r="I29" i="4"/>
  <c r="H28" i="4"/>
  <c r="J28" i="4" s="1"/>
  <c r="K28" i="4" s="1"/>
  <c r="L28" i="4"/>
  <c r="M28" i="4" s="1"/>
  <c r="N28" i="4" s="1"/>
  <c r="L9" i="4"/>
  <c r="M9" i="4" s="1"/>
  <c r="N9" i="4" s="1"/>
  <c r="L104" i="4"/>
  <c r="M104" i="4" s="1"/>
  <c r="N104" i="4" s="1"/>
  <c r="L66" i="4"/>
  <c r="M66" i="4" s="1"/>
  <c r="N66" i="4" s="1"/>
  <c r="Q28" i="2"/>
  <c r="S28" i="2" s="1"/>
  <c r="T28" i="2" s="1"/>
  <c r="R30" i="2" s="1"/>
  <c r="G28" i="2"/>
  <c r="I28" i="2" s="1"/>
  <c r="J28" i="2" s="1"/>
  <c r="H30" i="2" s="1"/>
  <c r="AD9" i="2"/>
  <c r="AA10" i="2" s="1"/>
  <c r="T46" i="2"/>
  <c r="Q9" i="2"/>
  <c r="S9" i="2" s="1"/>
  <c r="T9" i="2" s="1"/>
  <c r="R11" i="2" s="1"/>
  <c r="G47" i="2"/>
  <c r="I47" i="2" s="1"/>
  <c r="J47" i="2" s="1"/>
  <c r="H49" i="2" s="1"/>
  <c r="J11" i="4" l="1"/>
  <c r="K11" i="4" s="1"/>
  <c r="H12" i="4" s="1"/>
  <c r="J12" i="4" s="1"/>
  <c r="K12" i="4" s="1"/>
  <c r="E3" i="1"/>
  <c r="H48" i="4"/>
  <c r="J48" i="4" s="1"/>
  <c r="K48" i="4" s="1"/>
  <c r="H49" i="4" s="1"/>
  <c r="J49" i="4" s="1"/>
  <c r="K49" i="4" s="1"/>
  <c r="I87" i="4"/>
  <c r="L86" i="4"/>
  <c r="M86" i="4" s="1"/>
  <c r="N86" i="4" s="1"/>
  <c r="L48" i="4"/>
  <c r="M48" i="4" s="1"/>
  <c r="N48" i="4" s="1"/>
  <c r="J70" i="4"/>
  <c r="K70" i="4" s="1"/>
  <c r="I72" i="4" s="1"/>
  <c r="I9" i="2"/>
  <c r="J9" i="2" s="1"/>
  <c r="H87" i="4"/>
  <c r="I88" i="4"/>
  <c r="H29" i="4"/>
  <c r="J29" i="4" s="1"/>
  <c r="K29" i="4" s="1"/>
  <c r="I30" i="4"/>
  <c r="L29" i="4"/>
  <c r="M29" i="4" s="1"/>
  <c r="N29" i="4" s="1"/>
  <c r="Q47" i="2"/>
  <c r="S47" i="2" s="1"/>
  <c r="T47" i="2" s="1"/>
  <c r="L10" i="4"/>
  <c r="M10" i="4" s="1"/>
  <c r="N10" i="4" s="1"/>
  <c r="D15" i="1" s="1" a="1"/>
  <c r="D15" i="1" s="1"/>
  <c r="L67" i="4"/>
  <c r="M67" i="4" s="1"/>
  <c r="N67" i="4" s="1"/>
  <c r="Q29" i="2"/>
  <c r="S29" i="2" s="1"/>
  <c r="T29" i="2" s="1"/>
  <c r="R31" i="2" s="1"/>
  <c r="G29" i="2"/>
  <c r="I29" i="2" s="1"/>
  <c r="J29" i="2" s="1"/>
  <c r="H31" i="2" s="1"/>
  <c r="L87" i="4"/>
  <c r="M87" i="4" s="1"/>
  <c r="AD10" i="2"/>
  <c r="AA11" i="2" s="1"/>
  <c r="Q10" i="2"/>
  <c r="S10" i="2" s="1"/>
  <c r="T10" i="2" s="1"/>
  <c r="R12" i="2" s="1"/>
  <c r="G48" i="2"/>
  <c r="I48" i="2" s="1"/>
  <c r="J48" i="2" s="1"/>
  <c r="H50" i="2" s="1"/>
  <c r="I13" i="4" l="1"/>
  <c r="L49" i="4"/>
  <c r="M49" i="4" s="1"/>
  <c r="N49" i="4" s="1"/>
  <c r="I50" i="4"/>
  <c r="J87" i="4"/>
  <c r="K87" i="4" s="1"/>
  <c r="I89" i="4" s="1"/>
  <c r="H71" i="4"/>
  <c r="J71" i="4" s="1"/>
  <c r="K71" i="4" s="1"/>
  <c r="H72" i="4" s="1"/>
  <c r="J72" i="4" s="1"/>
  <c r="K72" i="4" s="1"/>
  <c r="I14" i="4"/>
  <c r="H13" i="4"/>
  <c r="H11" i="2"/>
  <c r="G10" i="2"/>
  <c r="I10" i="2" s="1"/>
  <c r="J10" i="2" s="1"/>
  <c r="N87" i="4"/>
  <c r="H50" i="4"/>
  <c r="I51" i="4"/>
  <c r="L50" i="4"/>
  <c r="M50" i="4" s="1"/>
  <c r="H30" i="4"/>
  <c r="J30" i="4" s="1"/>
  <c r="K30" i="4" s="1"/>
  <c r="I31" i="4"/>
  <c r="L30" i="4"/>
  <c r="M30" i="4" s="1"/>
  <c r="N30" i="4" s="1"/>
  <c r="E15" i="1"/>
  <c r="L11" i="4"/>
  <c r="M11" i="4" s="1"/>
  <c r="N11" i="4" s="1"/>
  <c r="L68" i="4"/>
  <c r="M68" i="4" s="1"/>
  <c r="N68" i="4" s="1"/>
  <c r="Q30" i="2"/>
  <c r="S30" i="2" s="1"/>
  <c r="T30" i="2" s="1"/>
  <c r="R32" i="2" s="1"/>
  <c r="G30" i="2"/>
  <c r="I30" i="2" s="1"/>
  <c r="J30" i="2" s="1"/>
  <c r="H32" i="2" s="1"/>
  <c r="AD11" i="2"/>
  <c r="AA12" i="2" s="1"/>
  <c r="Q11" i="2"/>
  <c r="S11" i="2" s="1"/>
  <c r="T11" i="2" s="1"/>
  <c r="R13" i="2" s="1"/>
  <c r="G49" i="2"/>
  <c r="I49" i="2" s="1"/>
  <c r="J49" i="2" s="1"/>
  <c r="H51" i="2" s="1"/>
  <c r="J13" i="4" l="1"/>
  <c r="K13" i="4" s="1"/>
  <c r="I15" i="4" s="1"/>
  <c r="H88" i="4"/>
  <c r="J88" i="4" s="1"/>
  <c r="K88" i="4" s="1"/>
  <c r="I90" i="4" s="1"/>
  <c r="J50" i="4"/>
  <c r="K50" i="4" s="1"/>
  <c r="H51" i="4" s="1"/>
  <c r="J51" i="4" s="1"/>
  <c r="K51" i="4" s="1"/>
  <c r="L52" i="4" s="1"/>
  <c r="M52" i="4" s="1"/>
  <c r="L88" i="4"/>
  <c r="M88" i="4" s="1"/>
  <c r="N88" i="4" s="1"/>
  <c r="I73" i="4"/>
  <c r="N50" i="4"/>
  <c r="H14" i="4"/>
  <c r="J14" i="4" s="1"/>
  <c r="K14" i="4" s="1"/>
  <c r="H12" i="2"/>
  <c r="G11" i="2"/>
  <c r="I11" i="2" s="1"/>
  <c r="J11" i="2" s="1"/>
  <c r="H73" i="4"/>
  <c r="I74" i="4"/>
  <c r="H31" i="4"/>
  <c r="J31" i="4" s="1"/>
  <c r="K31" i="4" s="1"/>
  <c r="I32" i="4"/>
  <c r="L31" i="4"/>
  <c r="M31" i="4" s="1"/>
  <c r="N31" i="4" s="1"/>
  <c r="L12" i="4"/>
  <c r="M12" i="4" s="1"/>
  <c r="N12" i="4" s="1"/>
  <c r="L69" i="4"/>
  <c r="M69" i="4" s="1"/>
  <c r="N69" i="4" s="1"/>
  <c r="Q31" i="2"/>
  <c r="S31" i="2" s="1"/>
  <c r="T31" i="2" s="1"/>
  <c r="R33" i="2" s="1"/>
  <c r="G31" i="2"/>
  <c r="I31" i="2" s="1"/>
  <c r="J31" i="2" s="1"/>
  <c r="H33" i="2" s="1"/>
  <c r="AD12" i="2"/>
  <c r="AA13" i="2" s="1"/>
  <c r="Q12" i="2"/>
  <c r="S12" i="2" s="1"/>
  <c r="T12" i="2" s="1"/>
  <c r="R14" i="2" s="1"/>
  <c r="G50" i="2"/>
  <c r="I50" i="2" s="1"/>
  <c r="J50" i="2" s="1"/>
  <c r="H52" i="2" s="1"/>
  <c r="L89" i="4" l="1"/>
  <c r="M89" i="4" s="1"/>
  <c r="N89" i="4" s="1"/>
  <c r="H89" i="4"/>
  <c r="J89" i="4" s="1"/>
  <c r="K89" i="4" s="1"/>
  <c r="H90" i="4" s="1"/>
  <c r="J90" i="4" s="1"/>
  <c r="K90" i="4" s="1"/>
  <c r="L51" i="4"/>
  <c r="M51" i="4" s="1"/>
  <c r="N51" i="4" s="1"/>
  <c r="N52" i="4" s="1"/>
  <c r="I52" i="4"/>
  <c r="J73" i="4"/>
  <c r="K73" i="4" s="1"/>
  <c r="I75" i="4" s="1"/>
  <c r="H15" i="4"/>
  <c r="J15" i="4" s="1"/>
  <c r="K15" i="4" s="1"/>
  <c r="I16" i="4"/>
  <c r="G12" i="2"/>
  <c r="I12" i="2" s="1"/>
  <c r="J12" i="2" s="1"/>
  <c r="H13" i="2"/>
  <c r="H52" i="4"/>
  <c r="I53" i="4"/>
  <c r="I33" i="4"/>
  <c r="H32" i="4"/>
  <c r="J32" i="4" s="1"/>
  <c r="K32" i="4" s="1"/>
  <c r="L32" i="4"/>
  <c r="M32" i="4" s="1"/>
  <c r="N32" i="4" s="1"/>
  <c r="G32" i="2"/>
  <c r="I32" i="2" s="1"/>
  <c r="J32" i="2" s="1"/>
  <c r="H34" i="2" s="1"/>
  <c r="L13" i="4"/>
  <c r="M13" i="4" s="1"/>
  <c r="N13" i="4" s="1"/>
  <c r="L70" i="4"/>
  <c r="M70" i="4" s="1"/>
  <c r="N70" i="4" s="1"/>
  <c r="Q32" i="2"/>
  <c r="S32" i="2" s="1"/>
  <c r="T32" i="2" s="1"/>
  <c r="R34" i="2" s="1"/>
  <c r="AD13" i="2"/>
  <c r="AA14" i="2" s="1"/>
  <c r="Q13" i="2"/>
  <c r="S13" i="2" s="1"/>
  <c r="T13" i="2" s="1"/>
  <c r="R15" i="2" s="1"/>
  <c r="G51" i="2"/>
  <c r="I51" i="2" s="1"/>
  <c r="J51" i="2" s="1"/>
  <c r="H53" i="2" s="1"/>
  <c r="L90" i="4" l="1"/>
  <c r="M90" i="4" s="1"/>
  <c r="N90" i="4" s="1"/>
  <c r="I91" i="4"/>
  <c r="J52" i="4"/>
  <c r="K52" i="4" s="1"/>
  <c r="H53" i="4" s="1"/>
  <c r="J53" i="4" s="1"/>
  <c r="K53" i="4" s="1"/>
  <c r="H74" i="4"/>
  <c r="J74" i="4" s="1"/>
  <c r="K74" i="4" s="1"/>
  <c r="H75" i="4" s="1"/>
  <c r="J75" i="4" s="1"/>
  <c r="K75" i="4" s="1"/>
  <c r="H76" i="4" s="1"/>
  <c r="H16" i="4"/>
  <c r="J16" i="4" s="1"/>
  <c r="K16" i="4" s="1"/>
  <c r="I17" i="4"/>
  <c r="G13" i="2"/>
  <c r="I13" i="2" s="1"/>
  <c r="J13" i="2" s="1"/>
  <c r="H14" i="2"/>
  <c r="H91" i="4"/>
  <c r="I92" i="4"/>
  <c r="H33" i="4"/>
  <c r="J33" i="4" s="1"/>
  <c r="K33" i="4" s="1"/>
  <c r="I34" i="4"/>
  <c r="L33" i="4"/>
  <c r="M33" i="4" s="1"/>
  <c r="N33" i="4" s="1"/>
  <c r="Q33" i="2"/>
  <c r="S33" i="2" s="1"/>
  <c r="T33" i="2" s="1"/>
  <c r="R35" i="2" s="1"/>
  <c r="G33" i="2"/>
  <c r="I33" i="2" s="1"/>
  <c r="J33" i="2" s="1"/>
  <c r="H35" i="2" s="1"/>
  <c r="L14" i="4"/>
  <c r="M14" i="4" s="1"/>
  <c r="N14" i="4" s="1"/>
  <c r="L71" i="4"/>
  <c r="M71" i="4" s="1"/>
  <c r="N71" i="4" s="1"/>
  <c r="L91" i="4"/>
  <c r="M91" i="4" s="1"/>
  <c r="AD14" i="2"/>
  <c r="AA15" i="2" s="1"/>
  <c r="Q14" i="2"/>
  <c r="S14" i="2" s="1"/>
  <c r="T14" i="2" s="1"/>
  <c r="R16" i="2" s="1"/>
  <c r="G52" i="2"/>
  <c r="I52" i="2" s="1"/>
  <c r="J52" i="2" s="1"/>
  <c r="H54" i="2" s="1"/>
  <c r="J91" i="4" l="1"/>
  <c r="K91" i="4" s="1"/>
  <c r="I93" i="4" s="1"/>
  <c r="N91" i="4"/>
  <c r="L53" i="4"/>
  <c r="M53" i="4" s="1"/>
  <c r="N53" i="4" s="1"/>
  <c r="I54" i="4"/>
  <c r="I76" i="4"/>
  <c r="J76" i="4" s="1"/>
  <c r="K76" i="4" s="1"/>
  <c r="H17" i="4"/>
  <c r="J17" i="4" s="1"/>
  <c r="K17" i="4" s="1"/>
  <c r="I18" i="4"/>
  <c r="H15" i="2"/>
  <c r="G14" i="2"/>
  <c r="I14" i="2" s="1"/>
  <c r="J14" i="2" s="1"/>
  <c r="Q34" i="2"/>
  <c r="S34" i="2" s="1"/>
  <c r="T34" i="2" s="1"/>
  <c r="R36" i="2" s="1"/>
  <c r="H54" i="4"/>
  <c r="I55" i="4"/>
  <c r="L54" i="4"/>
  <c r="M54" i="4" s="1"/>
  <c r="H34" i="4"/>
  <c r="J34" i="4" s="1"/>
  <c r="K34" i="4" s="1"/>
  <c r="I35" i="4"/>
  <c r="L34" i="4"/>
  <c r="M34" i="4" s="1"/>
  <c r="N34" i="4" s="1"/>
  <c r="G34" i="2"/>
  <c r="I34" i="2" s="1"/>
  <c r="J34" i="2" s="1"/>
  <c r="H36" i="2" s="1"/>
  <c r="L15" i="4"/>
  <c r="M15" i="4" s="1"/>
  <c r="N15" i="4" s="1"/>
  <c r="L72" i="4"/>
  <c r="M72" i="4" s="1"/>
  <c r="N72" i="4" s="1"/>
  <c r="AD15" i="2"/>
  <c r="AA16" i="2" s="1"/>
  <c r="Q15" i="2"/>
  <c r="S15" i="2" s="1"/>
  <c r="T15" i="2" s="1"/>
  <c r="R17" i="2" s="1"/>
  <c r="G53" i="2"/>
  <c r="I53" i="2" s="1"/>
  <c r="J53" i="2" s="1"/>
  <c r="H55" i="2" s="1"/>
  <c r="L92" i="4" l="1"/>
  <c r="M92" i="4" s="1"/>
  <c r="N92" i="4" s="1"/>
  <c r="H92" i="4"/>
  <c r="J92" i="4" s="1"/>
  <c r="K92" i="4" s="1"/>
  <c r="I94" i="4" s="1"/>
  <c r="N54" i="4"/>
  <c r="J54" i="4"/>
  <c r="K54" i="4" s="1"/>
  <c r="L55" i="4" s="1"/>
  <c r="M55" i="4" s="1"/>
  <c r="H18" i="4"/>
  <c r="J18" i="4" s="1"/>
  <c r="K18" i="4" s="1"/>
  <c r="H19" i="4" s="1"/>
  <c r="I19" i="4"/>
  <c r="H16" i="2"/>
  <c r="G15" i="2"/>
  <c r="I15" i="2" s="1"/>
  <c r="J15" i="2" s="1"/>
  <c r="H35" i="4"/>
  <c r="J35" i="4" s="1"/>
  <c r="K35" i="4" s="1"/>
  <c r="I36" i="4"/>
  <c r="L35" i="4"/>
  <c r="M35" i="4" s="1"/>
  <c r="N35" i="4" s="1"/>
  <c r="G35" i="2"/>
  <c r="I35" i="2" s="1"/>
  <c r="J35" i="2" s="1"/>
  <c r="H37" i="2" s="1"/>
  <c r="Q35" i="2"/>
  <c r="S35" i="2" s="1"/>
  <c r="T35" i="2" s="1"/>
  <c r="R37" i="2" s="1"/>
  <c r="L16" i="4"/>
  <c r="M16" i="4" s="1"/>
  <c r="N16" i="4" s="1"/>
  <c r="L73" i="4"/>
  <c r="M73" i="4" s="1"/>
  <c r="N73" i="4" s="1"/>
  <c r="AD16" i="2"/>
  <c r="AA17" i="2" s="1"/>
  <c r="Q16" i="2"/>
  <c r="S16" i="2" s="1"/>
  <c r="T16" i="2" s="1"/>
  <c r="R18" i="2" s="1"/>
  <c r="G54" i="2"/>
  <c r="I54" i="2" s="1"/>
  <c r="J54" i="2" s="1"/>
  <c r="H56" i="2" s="1"/>
  <c r="H93" i="4" l="1"/>
  <c r="J93" i="4" s="1"/>
  <c r="K93" i="4" s="1"/>
  <c r="I95" i="4" s="1"/>
  <c r="L93" i="4"/>
  <c r="M93" i="4" s="1"/>
  <c r="N93" i="4" s="1"/>
  <c r="N55" i="4"/>
  <c r="H55" i="4"/>
  <c r="J55" i="4" s="1"/>
  <c r="K55" i="4" s="1"/>
  <c r="L56" i="4" s="1"/>
  <c r="M56" i="4" s="1"/>
  <c r="I56" i="4"/>
  <c r="J19" i="4"/>
  <c r="K19" i="4" s="1"/>
  <c r="H17" i="2"/>
  <c r="G16" i="2"/>
  <c r="I37" i="4"/>
  <c r="H36" i="4"/>
  <c r="J36" i="4" s="1"/>
  <c r="K36" i="4" s="1"/>
  <c r="L36" i="4"/>
  <c r="M36" i="4" s="1"/>
  <c r="N36" i="4" s="1"/>
  <c r="Q36" i="2"/>
  <c r="S36" i="2" s="1"/>
  <c r="T36" i="2" s="1"/>
  <c r="R38" i="2" s="1"/>
  <c r="L17" i="4"/>
  <c r="M17" i="4" s="1"/>
  <c r="N17" i="4" s="1"/>
  <c r="L74" i="4"/>
  <c r="M74" i="4" s="1"/>
  <c r="N74" i="4" s="1"/>
  <c r="G36" i="2"/>
  <c r="I36" i="2" s="1"/>
  <c r="J36" i="2" s="1"/>
  <c r="H38" i="2" s="1"/>
  <c r="L94" i="4"/>
  <c r="M94" i="4" s="1"/>
  <c r="N94" i="4" s="1"/>
  <c r="AD17" i="2"/>
  <c r="AA18" i="2" s="1"/>
  <c r="Q17" i="2"/>
  <c r="S17" i="2" s="1"/>
  <c r="T17" i="2" s="1"/>
  <c r="R19" i="2" s="1"/>
  <c r="G55" i="2"/>
  <c r="I55" i="2" s="1"/>
  <c r="J55" i="2" s="1"/>
  <c r="H57" i="2" s="1"/>
  <c r="H94" i="4" l="1"/>
  <c r="J94" i="4" s="1"/>
  <c r="K94" i="4" s="1"/>
  <c r="H95" i="4" s="1"/>
  <c r="N56" i="4"/>
  <c r="I57" i="4"/>
  <c r="H56" i="4"/>
  <c r="J56" i="4" s="1"/>
  <c r="K56" i="4" s="1"/>
  <c r="Q37" i="2"/>
  <c r="S37" i="2" s="1"/>
  <c r="T37" i="2" s="1"/>
  <c r="Q38" i="2" s="1"/>
  <c r="S38" i="2" s="1"/>
  <c r="T38" i="2" s="1"/>
  <c r="J95" i="4"/>
  <c r="K95" i="4" s="1"/>
  <c r="H37" i="4"/>
  <c r="J37" i="4" s="1"/>
  <c r="K37" i="4" s="1"/>
  <c r="H38" i="4" s="1"/>
  <c r="I38" i="4"/>
  <c r="L37" i="4"/>
  <c r="M37" i="4" s="1"/>
  <c r="N37" i="4" s="1"/>
  <c r="G37" i="2"/>
  <c r="I37" i="2" s="1"/>
  <c r="J37" i="2" s="1"/>
  <c r="G38" i="2" s="1"/>
  <c r="L18" i="4"/>
  <c r="M18" i="4" s="1"/>
  <c r="N18" i="4" s="1"/>
  <c r="L75" i="4"/>
  <c r="M75" i="4" s="1"/>
  <c r="N75" i="4" s="1"/>
  <c r="AD18" i="2"/>
  <c r="AA19" i="2" s="1"/>
  <c r="Q18" i="2"/>
  <c r="S18" i="2" s="1"/>
  <c r="T18" i="2" s="1"/>
  <c r="Q19" i="2" s="1"/>
  <c r="G56" i="2"/>
  <c r="I56" i="2" s="1"/>
  <c r="J56" i="2" s="1"/>
  <c r="G57" i="2" s="1"/>
  <c r="I16" i="2"/>
  <c r="J16" i="2" s="1"/>
  <c r="H57" i="4" l="1"/>
  <c r="J57" i="4" s="1"/>
  <c r="K57" i="4" s="1"/>
  <c r="L57" i="4"/>
  <c r="M57" i="4" s="1"/>
  <c r="N57" i="4" s="1"/>
  <c r="H18" i="2"/>
  <c r="G17" i="2"/>
  <c r="L38" i="4"/>
  <c r="M38" i="4" s="1"/>
  <c r="N38" i="4" s="1"/>
  <c r="J38" i="4"/>
  <c r="K38" i="4" s="1"/>
  <c r="L19" i="4"/>
  <c r="M19" i="4" s="1"/>
  <c r="N19" i="4" s="1"/>
  <c r="L95" i="4"/>
  <c r="M95" i="4" s="1"/>
  <c r="N95" i="4" s="1"/>
  <c r="L76" i="4"/>
  <c r="M76" i="4" s="1"/>
  <c r="N76" i="4" s="1"/>
  <c r="I38" i="2"/>
  <c r="J38" i="2" s="1"/>
  <c r="AD19" i="2"/>
  <c r="S19" i="2"/>
  <c r="T19" i="2" s="1"/>
  <c r="I57" i="2"/>
  <c r="J57" i="2" s="1"/>
  <c r="I17" i="2" l="1"/>
  <c r="J17" i="2" s="1"/>
  <c r="G18" i="2" l="1"/>
  <c r="I18" i="2" s="1"/>
  <c r="J18" i="2" s="1"/>
  <c r="G19" i="2" s="1"/>
  <c r="H19" i="2"/>
  <c r="I19" i="2" l="1"/>
  <c r="J19" i="2" s="1"/>
</calcChain>
</file>

<file path=xl/sharedStrings.xml><?xml version="1.0" encoding="utf-8"?>
<sst xmlns="http://schemas.openxmlformats.org/spreadsheetml/2006/main" count="393" uniqueCount="60">
  <si>
    <t>방어구</t>
    <phoneticPr fontId="2" type="noConversion"/>
  </si>
  <si>
    <t>무기</t>
    <phoneticPr fontId="2" type="noConversion"/>
  </si>
  <si>
    <t>장신구</t>
    <phoneticPr fontId="2" type="noConversion"/>
  </si>
  <si>
    <t>유물</t>
    <phoneticPr fontId="2" type="noConversion"/>
  </si>
  <si>
    <t>강화석 가격</t>
    <phoneticPr fontId="2" type="noConversion"/>
  </si>
  <si>
    <t>이발디 가격</t>
    <phoneticPr fontId="2" type="noConversion"/>
  </si>
  <si>
    <t>안드바리 가격</t>
    <phoneticPr fontId="2" type="noConversion"/>
  </si>
  <si>
    <t>노작 가격</t>
    <phoneticPr fontId="2" type="noConversion"/>
  </si>
  <si>
    <t>이발디</t>
    <phoneticPr fontId="2" type="noConversion"/>
  </si>
  <si>
    <t>OFF</t>
    <phoneticPr fontId="2" type="noConversion"/>
  </si>
  <si>
    <t>강화 단계</t>
    <phoneticPr fontId="2" type="noConversion"/>
  </si>
  <si>
    <t>성공</t>
    <phoneticPr fontId="2" type="noConversion"/>
  </si>
  <si>
    <t>기대비용(구간)</t>
    <phoneticPr fontId="2" type="noConversion"/>
  </si>
  <si>
    <t>기대비용(누적)</t>
    <phoneticPr fontId="2" type="noConversion"/>
  </si>
  <si>
    <t>대성공</t>
    <phoneticPr fontId="2" type="noConversion"/>
  </si>
  <si>
    <t>망토</t>
    <phoneticPr fontId="2" type="noConversion"/>
  </si>
  <si>
    <t>각반</t>
    <phoneticPr fontId="2" type="noConversion"/>
  </si>
  <si>
    <t>캐시 악세 (호각)</t>
    <phoneticPr fontId="2" type="noConversion"/>
  </si>
  <si>
    <t>캐시 악세 (문장)</t>
    <phoneticPr fontId="2" type="noConversion"/>
  </si>
  <si>
    <t>캐시 악세 (완장, 견장)</t>
    <phoneticPr fontId="2" type="noConversion"/>
  </si>
  <si>
    <t>캐시 악세 (부적, 펜던트)</t>
    <phoneticPr fontId="2" type="noConversion"/>
  </si>
  <si>
    <t>ON</t>
  </si>
  <si>
    <t>ON</t>
    <phoneticPr fontId="2" type="noConversion"/>
  </si>
  <si>
    <t>비용(이발디)</t>
    <phoneticPr fontId="2" type="noConversion"/>
  </si>
  <si>
    <t>비용(일반)</t>
    <phoneticPr fontId="2" type="noConversion"/>
  </si>
  <si>
    <t>필요 장비</t>
    <phoneticPr fontId="2" type="noConversion"/>
  </si>
  <si>
    <t>누적 장비(일반)</t>
    <phoneticPr fontId="2" type="noConversion"/>
  </si>
  <si>
    <t>장비 종류</t>
    <phoneticPr fontId="2" type="noConversion"/>
  </si>
  <si>
    <t>장비종류</t>
    <phoneticPr fontId="2" type="noConversion"/>
  </si>
  <si>
    <t>무기</t>
  </si>
  <si>
    <t>캐시 악세 (호각)</t>
  </si>
  <si>
    <t>캐시 악세 (문장)</t>
  </si>
  <si>
    <t>캐시 악세 (완장, 견장)</t>
  </si>
  <si>
    <t>(단위: 다이아)</t>
    <phoneticPr fontId="2" type="noConversion"/>
  </si>
  <si>
    <t>다이아</t>
    <phoneticPr fontId="2" type="noConversion"/>
  </si>
  <si>
    <t>컬렉 비용</t>
    <phoneticPr fontId="2" type="noConversion"/>
  </si>
  <si>
    <t>*안전 강화 이상에서는 안드바리 사용 X</t>
    <phoneticPr fontId="2" type="noConversion"/>
  </si>
  <si>
    <t>다이아 시세</t>
    <phoneticPr fontId="2" type="noConversion"/>
  </si>
  <si>
    <t>원</t>
    <phoneticPr fontId="2" type="noConversion"/>
  </si>
  <si>
    <t>개당</t>
    <phoneticPr fontId="2" type="noConversion"/>
  </si>
  <si>
    <t>누적 장비</t>
    <phoneticPr fontId="2" type="noConversion"/>
  </si>
  <si>
    <t>강화 수치</t>
    <phoneticPr fontId="2" type="noConversion"/>
  </si>
  <si>
    <t>캐시 악세 (부적, 펜던트)</t>
  </si>
  <si>
    <t>재화</t>
    <phoneticPr fontId="2" type="noConversion"/>
  </si>
  <si>
    <t>비용 (이발디 OFF)</t>
    <phoneticPr fontId="2" type="noConversion"/>
  </si>
  <si>
    <t>누적비용(이발디 OFF)</t>
    <phoneticPr fontId="2" type="noConversion"/>
  </si>
  <si>
    <t>금빛 인장</t>
    <phoneticPr fontId="2" type="noConversion"/>
  </si>
  <si>
    <t>유물 (골드)</t>
    <phoneticPr fontId="2" type="noConversion"/>
  </si>
  <si>
    <t>골드-다이아</t>
    <phoneticPr fontId="2" type="noConversion"/>
  </si>
  <si>
    <t>골드</t>
    <phoneticPr fontId="2" type="noConversion"/>
  </si>
  <si>
    <t>=</t>
    <phoneticPr fontId="2" type="noConversion"/>
  </si>
  <si>
    <t>요구 장비 (이발디 OFF)</t>
    <phoneticPr fontId="2" type="noConversion"/>
  </si>
  <si>
    <t>현금</t>
    <phoneticPr fontId="2" type="noConversion"/>
  </si>
  <si>
    <t>Made by 라띠띠 2023.05.13</t>
    <phoneticPr fontId="2" type="noConversion"/>
  </si>
  <si>
    <t>이발디 ON</t>
    <phoneticPr fontId="2" type="noConversion"/>
  </si>
  <si>
    <t>이발디 OFF</t>
    <phoneticPr fontId="2" type="noConversion"/>
  </si>
  <si>
    <t>장비 강화</t>
    <phoneticPr fontId="2" type="noConversion"/>
  </si>
  <si>
    <t>이발디 강화 선택 계산기</t>
    <phoneticPr fontId="2" type="noConversion"/>
  </si>
  <si>
    <t>강 기대값</t>
    <phoneticPr fontId="2" type="noConversion"/>
  </si>
  <si>
    <t>강화/컬렉 비용 계산기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</si>
</sst>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₩&quot;* #,##0_-;\-&quot;₩&quot;* #,##0_-;_-&quot;₩&quot;* &quot;-&quot;_-;_-@_-"/>
    <numFmt numFmtId="41" formatCode="_-* #,##0_-;\-* #,##0_-;_-* &quot;-&quot;_-;_-@_-"/>
    <numFmt numFmtId="176" formatCode="\+#0;\ \-#0;\ #0"/>
    <numFmt numFmtId="177" formatCode="0_);[Red]\(0\)"/>
    <numFmt numFmtId="178" formatCode="0.00_);[Red]\(0.00\)"/>
    <numFmt numFmtId="179" formatCode="0_ "/>
    <numFmt numFmtId="180" formatCode="0.0_);[Red]\(0.0\)"/>
    <numFmt numFmtId="181" formatCode="#,##0_ "/>
    <numFmt numFmtId="182" formatCode="#,##0_);[Red]\(#,##0\)"/>
    <numFmt numFmtId="185" formatCode="&quot;₩&quot;#,##0_);[Red]\(&quot;₩&quot;#,##0\)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rgb="FF9900FF"/>
      <name val="맑은 고딕"/>
      <family val="3"/>
      <charset val="129"/>
      <scheme val="minor"/>
    </font>
    <font>
      <b/>
      <sz val="11"/>
      <color rgb="FF00610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5700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b/>
      <sz val="20"/>
      <name val="맑은 고딕"/>
      <family val="3"/>
      <charset val="129"/>
      <scheme val="minor"/>
    </font>
    <font>
      <b/>
      <sz val="13"/>
      <color theme="1"/>
      <name val="맑은 고딕"/>
      <family val="3"/>
      <charset val="129"/>
    </font>
    <font>
      <b/>
      <sz val="14"/>
      <color rgb="FF9C5700"/>
      <name val="맑은 고딕"/>
      <family val="3"/>
      <charset val="129"/>
      <scheme val="minor"/>
    </font>
    <font>
      <b/>
      <sz val="13"/>
      <color rgb="FF9C5700"/>
      <name val="맑은 고딕"/>
      <family val="3"/>
      <charset val="129"/>
      <scheme val="minor"/>
    </font>
    <font>
      <b/>
      <sz val="14"/>
      <color rgb="FF9C0006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rgb="FF006100"/>
      <name val="맑은 고딕"/>
      <family val="3"/>
      <charset val="129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66"/>
        <bgColor indexed="64"/>
      </patternFill>
    </fill>
  </fills>
  <borders count="46">
    <border>
      <left/>
      <right/>
      <top/>
      <bottom/>
      <diagonal/>
    </border>
    <border>
      <left style="medium">
        <color theme="0" tint="-0.34998626667073579"/>
      </left>
      <right style="hair">
        <color theme="0" tint="-0.34998626667073579"/>
      </right>
      <top style="medium">
        <color theme="0" tint="-0.34998626667073579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34998626667073579"/>
      </top>
      <bottom/>
      <diagonal/>
    </border>
    <border>
      <left style="hair">
        <color theme="0" tint="-0.34998626667073579"/>
      </left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/>
      <top style="medium">
        <color theme="0" tint="-0.34998626667073579"/>
      </top>
      <bottom style="medium">
        <color theme="0" tint="-0.34998626667073579"/>
      </bottom>
      <diagonal/>
    </border>
    <border>
      <left/>
      <right style="medium">
        <color theme="0" tint="-0.34998626667073579"/>
      </right>
      <top style="medium">
        <color theme="0" tint="-0.34998626667073579"/>
      </top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/>
      <top style="thin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 style="thin">
        <color theme="0" tint="-0.34998626667073579"/>
      </top>
      <bottom/>
      <diagonal/>
    </border>
    <border>
      <left/>
      <right style="medium">
        <color theme="0" tint="-0.34998626667073579"/>
      </right>
      <top style="thin">
        <color theme="0" tint="-0.34998626667073579"/>
      </top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 style="medium">
        <color theme="1"/>
      </right>
      <top/>
      <bottom/>
      <diagonal/>
    </border>
    <border>
      <left style="medium">
        <color theme="1"/>
      </left>
      <right style="medium">
        <color theme="1"/>
      </right>
      <top/>
      <bottom style="medium">
        <color theme="1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theme="0" tint="-0.34998626667073579"/>
      </left>
      <right/>
      <top/>
      <bottom style="medium">
        <color theme="0" tint="-0.34998626667073579"/>
      </bottom>
      <diagonal/>
    </border>
  </borders>
  <cellStyleXfs count="6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1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9" fontId="5" fillId="0" borderId="7" xfId="0" applyNumberFormat="1" applyFont="1" applyBorder="1" applyAlignment="1">
      <alignment horizontal="center" vertical="center"/>
    </xf>
    <xf numFmtId="0" fontId="7" fillId="2" borderId="2" xfId="1" applyFont="1" applyBorder="1" applyAlignment="1">
      <alignment horizontal="center" vertical="center"/>
    </xf>
    <xf numFmtId="0" fontId="7" fillId="2" borderId="3" xfId="1" applyFont="1" applyBorder="1" applyAlignment="1">
      <alignment horizontal="center" vertical="center"/>
    </xf>
    <xf numFmtId="9" fontId="0" fillId="0" borderId="0" xfId="0" applyNumberFormat="1">
      <alignment vertical="center"/>
    </xf>
    <xf numFmtId="178" fontId="5" fillId="0" borderId="0" xfId="0" applyNumberFormat="1" applyFont="1" applyAlignment="1">
      <alignment horizontal="center" vertical="center"/>
    </xf>
    <xf numFmtId="0" fontId="7" fillId="2" borderId="0" xfId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9" fontId="0" fillId="0" borderId="18" xfId="0" applyNumberFormat="1" applyBorder="1" applyAlignment="1" applyProtection="1">
      <alignment horizontal="right" vertical="center"/>
      <protection hidden="1"/>
    </xf>
    <xf numFmtId="0" fontId="0" fillId="0" borderId="0" xfId="0" applyProtection="1">
      <alignment vertical="center"/>
      <protection hidden="1"/>
    </xf>
    <xf numFmtId="9" fontId="0" fillId="0" borderId="0" xfId="0" applyNumberFormat="1" applyProtection="1">
      <alignment vertical="center"/>
      <protection hidden="1"/>
    </xf>
    <xf numFmtId="0" fontId="7" fillId="2" borderId="1" xfId="1" applyFont="1" applyBorder="1" applyAlignment="1" applyProtection="1">
      <alignment horizontal="center" vertical="center"/>
      <protection hidden="1"/>
    </xf>
    <xf numFmtId="0" fontId="7" fillId="2" borderId="2" xfId="1" applyFont="1" applyBorder="1" applyAlignment="1" applyProtection="1">
      <alignment horizontal="center" vertical="center"/>
      <protection hidden="1"/>
    </xf>
    <xf numFmtId="0" fontId="7" fillId="2" borderId="3" xfId="1" applyFont="1" applyBorder="1" applyAlignment="1" applyProtection="1">
      <alignment horizontal="center" vertical="center"/>
      <protection hidden="1"/>
    </xf>
    <xf numFmtId="0" fontId="7" fillId="2" borderId="36" xfId="1" applyFont="1" applyBorder="1" applyAlignment="1" applyProtection="1">
      <alignment horizontal="center" vertical="center"/>
      <protection hidden="1"/>
    </xf>
    <xf numFmtId="0" fontId="7" fillId="2" borderId="37" xfId="1" applyFont="1" applyBorder="1" applyAlignment="1" applyProtection="1">
      <alignment horizontal="center" vertical="center"/>
      <protection hidden="1"/>
    </xf>
    <xf numFmtId="0" fontId="7" fillId="2" borderId="38" xfId="1" applyFont="1" applyBorder="1" applyAlignment="1" applyProtection="1">
      <alignment horizontal="center" vertical="center"/>
      <protection hidden="1"/>
    </xf>
    <xf numFmtId="0" fontId="4" fillId="4" borderId="31" xfId="0" applyFont="1" applyFill="1" applyBorder="1" applyAlignment="1" applyProtection="1">
      <alignment horizontal="center" vertical="center"/>
      <protection hidden="1"/>
    </xf>
    <xf numFmtId="9" fontId="5" fillId="0" borderId="28" xfId="0" applyNumberFormat="1" applyFont="1" applyBorder="1" applyAlignment="1" applyProtection="1">
      <alignment horizontal="center" vertical="center"/>
      <protection hidden="1"/>
    </xf>
    <xf numFmtId="178" fontId="5" fillId="0" borderId="28" xfId="0" applyNumberFormat="1" applyFont="1" applyBorder="1" applyAlignment="1" applyProtection="1">
      <alignment horizontal="center" vertical="center"/>
      <protection hidden="1"/>
    </xf>
    <xf numFmtId="177" fontId="5" fillId="0" borderId="28" xfId="2" applyNumberFormat="1" applyFont="1" applyBorder="1" applyAlignment="1" applyProtection="1">
      <alignment horizontal="center" vertical="center"/>
      <protection hidden="1"/>
    </xf>
    <xf numFmtId="178" fontId="5" fillId="0" borderId="32" xfId="0" applyNumberFormat="1" applyFont="1" applyBorder="1" applyAlignment="1" applyProtection="1">
      <alignment horizontal="center" vertical="center"/>
      <protection hidden="1"/>
    </xf>
    <xf numFmtId="0" fontId="4" fillId="4" borderId="29" xfId="0" applyFont="1" applyFill="1" applyBorder="1" applyAlignment="1" applyProtection="1">
      <alignment horizontal="center" vertical="center"/>
      <protection hidden="1"/>
    </xf>
    <xf numFmtId="178" fontId="5" fillId="0" borderId="0" xfId="0" applyNumberFormat="1" applyFont="1" applyAlignment="1" applyProtection="1">
      <alignment horizontal="center" vertical="center"/>
      <protection hidden="1"/>
    </xf>
    <xf numFmtId="9" fontId="5" fillId="0" borderId="0" xfId="0" applyNumberFormat="1" applyFont="1" applyAlignment="1" applyProtection="1">
      <alignment horizontal="center" vertical="center"/>
      <protection hidden="1"/>
    </xf>
    <xf numFmtId="177" fontId="5" fillId="0" borderId="0" xfId="0" applyNumberFormat="1" applyFont="1" applyAlignment="1" applyProtection="1">
      <alignment horizontal="center" vertical="center"/>
      <protection hidden="1"/>
    </xf>
    <xf numFmtId="178" fontId="5" fillId="0" borderId="30" xfId="0" applyNumberFormat="1" applyFont="1" applyBorder="1" applyAlignment="1" applyProtection="1">
      <alignment horizontal="center" vertical="center"/>
      <protection hidden="1"/>
    </xf>
    <xf numFmtId="178" fontId="10" fillId="8" borderId="0" xfId="4" applyNumberFormat="1" applyBorder="1" applyAlignment="1" applyProtection="1">
      <alignment horizontal="center" vertical="center"/>
      <protection hidden="1"/>
    </xf>
    <xf numFmtId="178" fontId="9" fillId="7" borderId="0" xfId="3" applyNumberFormat="1" applyBorder="1" applyAlignment="1" applyProtection="1">
      <alignment horizontal="center" vertical="center"/>
      <protection hidden="1"/>
    </xf>
    <xf numFmtId="0" fontId="4" fillId="4" borderId="33" xfId="0" applyFont="1" applyFill="1" applyBorder="1" applyAlignment="1" applyProtection="1">
      <alignment horizontal="center" vertical="center"/>
      <protection hidden="1"/>
    </xf>
    <xf numFmtId="9" fontId="5" fillId="0" borderId="34" xfId="0" applyNumberFormat="1" applyFont="1" applyBorder="1" applyAlignment="1" applyProtection="1">
      <alignment horizontal="center" vertical="center"/>
      <protection hidden="1"/>
    </xf>
    <xf numFmtId="178" fontId="5" fillId="0" borderId="34" xfId="0" applyNumberFormat="1" applyFont="1" applyBorder="1" applyAlignment="1" applyProtection="1">
      <alignment horizontal="center" vertical="center"/>
      <protection hidden="1"/>
    </xf>
    <xf numFmtId="178" fontId="9" fillId="7" borderId="34" xfId="3" applyNumberFormat="1" applyBorder="1" applyAlignment="1" applyProtection="1">
      <alignment horizontal="center" vertical="center"/>
      <protection hidden="1"/>
    </xf>
    <xf numFmtId="178" fontId="5" fillId="0" borderId="35" xfId="0" applyNumberFormat="1" applyFont="1" applyBorder="1" applyAlignment="1" applyProtection="1">
      <alignment horizontal="center" vertical="center"/>
      <protection hidden="1"/>
    </xf>
    <xf numFmtId="9" fontId="5" fillId="0" borderId="7" xfId="0" applyNumberFormat="1" applyFont="1" applyBorder="1" applyAlignment="1" applyProtection="1">
      <alignment horizontal="center" vertical="center"/>
      <protection hidden="1"/>
    </xf>
    <xf numFmtId="0" fontId="11" fillId="0" borderId="0" xfId="0" applyFont="1">
      <alignment vertical="center"/>
    </xf>
    <xf numFmtId="177" fontId="15" fillId="0" borderId="0" xfId="0" applyNumberFormat="1" applyFont="1" applyAlignment="1">
      <alignment horizontal="right" vertical="center"/>
    </xf>
    <xf numFmtId="9" fontId="5" fillId="0" borderId="43" xfId="0" applyNumberFormat="1" applyFont="1" applyBorder="1" applyAlignment="1" applyProtection="1">
      <alignment horizontal="center" vertical="center"/>
      <protection hidden="1"/>
    </xf>
    <xf numFmtId="9" fontId="5" fillId="0" borderId="44" xfId="0" applyNumberFormat="1" applyFont="1" applyBorder="1" applyAlignment="1" applyProtection="1">
      <alignment horizontal="center" vertical="center"/>
      <protection hidden="1"/>
    </xf>
    <xf numFmtId="9" fontId="5" fillId="0" borderId="45" xfId="0" applyNumberFormat="1" applyFont="1" applyBorder="1" applyAlignment="1" applyProtection="1">
      <alignment horizontal="center" vertical="center"/>
      <protection hidden="1"/>
    </xf>
    <xf numFmtId="0" fontId="0" fillId="0" borderId="28" xfId="0" applyBorder="1" applyProtection="1">
      <alignment vertical="center"/>
      <protection hidden="1"/>
    </xf>
    <xf numFmtId="49" fontId="15" fillId="0" borderId="28" xfId="0" applyNumberFormat="1" applyFont="1" applyBorder="1" applyAlignment="1" applyProtection="1">
      <alignment horizontal="center" vertical="center"/>
      <protection hidden="1"/>
    </xf>
    <xf numFmtId="177" fontId="15" fillId="0" borderId="28" xfId="0" applyNumberFormat="1" applyFont="1" applyBorder="1" applyAlignment="1" applyProtection="1">
      <alignment horizontal="right" vertical="center"/>
      <protection hidden="1"/>
    </xf>
    <xf numFmtId="177" fontId="15" fillId="0" borderId="32" xfId="0" applyNumberFormat="1" applyFont="1" applyBorder="1" applyAlignment="1" applyProtection="1">
      <alignment horizontal="center" vertical="center"/>
      <protection hidden="1"/>
    </xf>
    <xf numFmtId="0" fontId="11" fillId="0" borderId="4" xfId="0" applyFont="1" applyBorder="1" applyProtection="1">
      <alignment vertical="center"/>
      <protection hidden="1"/>
    </xf>
    <xf numFmtId="0" fontId="11" fillId="0" borderId="5" xfId="0" applyFont="1" applyBorder="1" applyProtection="1">
      <alignment vertical="center"/>
      <protection hidden="1"/>
    </xf>
    <xf numFmtId="0" fontId="11" fillId="0" borderId="6" xfId="0" applyFont="1" applyBorder="1" applyProtection="1">
      <alignment vertical="center"/>
      <protection hidden="1"/>
    </xf>
    <xf numFmtId="0" fontId="7" fillId="2" borderId="36" xfId="1" applyFont="1" applyBorder="1" applyAlignment="1" applyProtection="1">
      <alignment vertical="center"/>
      <protection hidden="1"/>
    </xf>
    <xf numFmtId="0" fontId="7" fillId="2" borderId="37" xfId="1" applyFont="1" applyBorder="1" applyAlignment="1" applyProtection="1">
      <alignment vertical="center"/>
      <protection hidden="1"/>
    </xf>
    <xf numFmtId="0" fontId="7" fillId="2" borderId="38" xfId="1" applyFont="1" applyBorder="1" applyAlignment="1" applyProtection="1">
      <alignment vertical="center"/>
      <protection hidden="1"/>
    </xf>
    <xf numFmtId="0" fontId="11" fillId="0" borderId="4" xfId="0" applyFont="1" applyBorder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185" fontId="0" fillId="0" borderId="39" xfId="0" applyNumberFormat="1" applyBorder="1" applyProtection="1">
      <alignment vertical="center"/>
      <protection hidden="1"/>
    </xf>
    <xf numFmtId="182" fontId="0" fillId="0" borderId="39" xfId="0" applyNumberFormat="1" applyBorder="1" applyProtection="1">
      <alignment vertical="center"/>
      <protection hidden="1"/>
    </xf>
    <xf numFmtId="0" fontId="0" fillId="0" borderId="0" xfId="0" applyProtection="1">
      <alignment vertical="center"/>
      <protection locked="0" hidden="1"/>
    </xf>
    <xf numFmtId="0" fontId="3" fillId="0" borderId="0" xfId="0" applyFont="1" applyAlignment="1" applyProtection="1">
      <alignment vertical="center"/>
      <protection hidden="1"/>
    </xf>
    <xf numFmtId="176" fontId="0" fillId="0" borderId="0" xfId="0" applyNumberFormat="1" applyProtection="1">
      <alignment vertical="center"/>
      <protection hidden="1"/>
    </xf>
    <xf numFmtId="0" fontId="12" fillId="0" borderId="0" xfId="0" applyFont="1" applyAlignment="1" applyProtection="1">
      <alignment vertical="center"/>
      <protection hidden="1"/>
    </xf>
    <xf numFmtId="176" fontId="14" fillId="3" borderId="22" xfId="0" applyNumberFormat="1" applyFont="1" applyFill="1" applyBorder="1" applyAlignment="1" applyProtection="1">
      <alignment horizontal="center" vertical="center"/>
      <protection hidden="1"/>
    </xf>
    <xf numFmtId="176" fontId="14" fillId="3" borderId="23" xfId="0" applyNumberFormat="1" applyFont="1" applyFill="1" applyBorder="1" applyAlignment="1" applyProtection="1">
      <alignment horizontal="center" vertical="center"/>
      <protection hidden="1"/>
    </xf>
    <xf numFmtId="176" fontId="14" fillId="3" borderId="2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Font="1" applyProtection="1">
      <alignment vertical="center"/>
      <protection hidden="1"/>
    </xf>
    <xf numFmtId="176" fontId="17" fillId="0" borderId="25" xfId="0" applyNumberFormat="1" applyFont="1" applyBorder="1" applyAlignment="1" applyProtection="1">
      <alignment vertical="center"/>
      <protection locked="0" hidden="1"/>
    </xf>
    <xf numFmtId="176" fontId="17" fillId="0" borderId="26" xfId="0" applyNumberFormat="1" applyFont="1" applyBorder="1" applyAlignment="1" applyProtection="1">
      <alignment vertical="center"/>
      <protection hidden="1"/>
    </xf>
    <xf numFmtId="0" fontId="19" fillId="0" borderId="26" xfId="0" applyFont="1" applyBorder="1" applyAlignment="1" applyProtection="1">
      <alignment horizontal="center" vertical="center" wrapText="1"/>
      <protection hidden="1"/>
    </xf>
    <xf numFmtId="0" fontId="19" fillId="0" borderId="26" xfId="0" applyFont="1" applyBorder="1" applyAlignment="1" applyProtection="1">
      <alignment horizontal="center" vertical="center"/>
      <protection hidden="1"/>
    </xf>
    <xf numFmtId="0" fontId="19" fillId="0" borderId="27" xfId="0" applyFont="1" applyBorder="1" applyAlignment="1" applyProtection="1">
      <alignment horizontal="center" vertical="center"/>
      <protection hidden="1"/>
    </xf>
    <xf numFmtId="176" fontId="20" fillId="0" borderId="25" xfId="0" applyNumberFormat="1" applyFont="1" applyBorder="1" applyAlignment="1" applyProtection="1">
      <alignment vertical="center"/>
      <protection locked="0" hidden="1"/>
    </xf>
    <xf numFmtId="176" fontId="20" fillId="0" borderId="20" xfId="0" applyNumberFormat="1" applyFont="1" applyBorder="1" applyAlignment="1" applyProtection="1">
      <alignment vertical="center"/>
      <protection hidden="1"/>
    </xf>
    <xf numFmtId="0" fontId="22" fillId="8" borderId="20" xfId="4" applyNumberFormat="1" applyFont="1" applyBorder="1" applyAlignment="1" applyProtection="1">
      <alignment horizontal="center" vertical="center"/>
      <protection hidden="1"/>
    </xf>
    <xf numFmtId="176" fontId="18" fillId="0" borderId="0" xfId="0" applyNumberFormat="1" applyFont="1" applyBorder="1" applyAlignment="1" applyProtection="1">
      <alignment vertical="center"/>
      <protection hidden="1"/>
    </xf>
    <xf numFmtId="176" fontId="23" fillId="7" borderId="25" xfId="3" applyNumberFormat="1" applyFont="1" applyBorder="1" applyAlignment="1" applyProtection="1">
      <alignment horizontal="center" vertical="center"/>
      <protection hidden="1"/>
    </xf>
    <xf numFmtId="0" fontId="24" fillId="0" borderId="26" xfId="0" applyFont="1" applyBorder="1" applyAlignment="1" applyProtection="1">
      <alignment horizontal="center" vertical="center" wrapText="1"/>
      <protection locked="0" hidden="1"/>
    </xf>
    <xf numFmtId="0" fontId="21" fillId="8" borderId="26" xfId="4" applyFont="1" applyBorder="1" applyAlignment="1" applyProtection="1">
      <alignment horizontal="center" vertical="center"/>
      <protection hidden="1"/>
    </xf>
    <xf numFmtId="0" fontId="24" fillId="0" borderId="26" xfId="0" applyFont="1" applyBorder="1" applyAlignment="1" applyProtection="1">
      <alignment horizontal="center" vertical="center"/>
      <protection locked="0" hidden="1"/>
    </xf>
    <xf numFmtId="0" fontId="25" fillId="2" borderId="26" xfId="1" applyFont="1" applyBorder="1" applyAlignment="1" applyProtection="1">
      <alignment horizontal="center" vertical="center"/>
      <protection hidden="1"/>
    </xf>
    <xf numFmtId="181" fontId="24" fillId="0" borderId="27" xfId="0" applyNumberFormat="1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center" vertical="center"/>
      <protection hidden="1"/>
    </xf>
    <xf numFmtId="0" fontId="3" fillId="6" borderId="16" xfId="0" applyFont="1" applyFill="1" applyBorder="1" applyAlignment="1" applyProtection="1">
      <alignment horizontal="center" vertical="center"/>
      <protection hidden="1"/>
    </xf>
    <xf numFmtId="0" fontId="3" fillId="6" borderId="17" xfId="0" applyFont="1" applyFill="1" applyBorder="1" applyAlignment="1" applyProtection="1">
      <alignment horizontal="center" vertical="center"/>
      <protection hidden="1"/>
    </xf>
    <xf numFmtId="0" fontId="3" fillId="6" borderId="18" xfId="0" applyFont="1" applyFill="1" applyBorder="1" applyAlignment="1" applyProtection="1">
      <alignment horizontal="center" vertical="center"/>
      <protection hidden="1"/>
    </xf>
    <xf numFmtId="0" fontId="3" fillId="3" borderId="8" xfId="0" applyFont="1" applyFill="1" applyBorder="1" applyAlignment="1" applyProtection="1">
      <alignment horizontal="center" vertical="center"/>
      <protection hidden="1"/>
    </xf>
    <xf numFmtId="0" fontId="0" fillId="0" borderId="9" xfId="0" applyBorder="1" applyProtection="1">
      <alignment vertical="center"/>
      <protection locked="0" hidden="1"/>
    </xf>
    <xf numFmtId="0" fontId="0" fillId="0" borderId="10" xfId="0" applyBorder="1" applyProtection="1">
      <alignment vertical="center"/>
      <protection locked="0" hidden="1"/>
    </xf>
    <xf numFmtId="181" fontId="3" fillId="0" borderId="40" xfId="5" applyNumberFormat="1" applyFont="1" applyBorder="1" applyAlignment="1" applyProtection="1">
      <alignment horizontal="center" vertical="center"/>
      <protection locked="0" hidden="1"/>
    </xf>
    <xf numFmtId="176" fontId="16" fillId="10" borderId="11" xfId="0" applyNumberFormat="1" applyFont="1" applyFill="1" applyBorder="1" applyAlignment="1" applyProtection="1">
      <alignment horizontal="center" vertical="center"/>
      <protection hidden="1"/>
    </xf>
    <xf numFmtId="0" fontId="0" fillId="0" borderId="12" xfId="0" applyBorder="1" applyProtection="1">
      <alignment vertical="center"/>
      <protection locked="0" hidden="1"/>
    </xf>
    <xf numFmtId="181" fontId="3" fillId="0" borderId="41" xfId="5" applyNumberFormat="1" applyFont="1" applyBorder="1" applyAlignment="1" applyProtection="1">
      <alignment horizontal="center" vertical="center"/>
      <protection locked="0" hidden="1"/>
    </xf>
    <xf numFmtId="0" fontId="6" fillId="5" borderId="13" xfId="0" applyFont="1" applyFill="1" applyBorder="1" applyAlignment="1" applyProtection="1">
      <alignment horizontal="center" vertical="center"/>
      <protection hidden="1"/>
    </xf>
    <xf numFmtId="0" fontId="0" fillId="0" borderId="14" xfId="0" applyBorder="1" applyProtection="1">
      <alignment vertical="center"/>
      <protection locked="0" hidden="1"/>
    </xf>
    <xf numFmtId="0" fontId="0" fillId="0" borderId="15" xfId="0" applyBorder="1" applyProtection="1">
      <alignment vertical="center"/>
      <protection locked="0" hidden="1"/>
    </xf>
    <xf numFmtId="181" fontId="3" fillId="0" borderId="42" xfId="5" applyNumberFormat="1" applyFont="1" applyBorder="1" applyAlignment="1" applyProtection="1">
      <alignment horizontal="center" vertical="center"/>
      <protection locked="0" hidden="1"/>
    </xf>
    <xf numFmtId="0" fontId="3" fillId="9" borderId="16" xfId="0" applyFont="1" applyFill="1" applyBorder="1" applyAlignment="1" applyProtection="1">
      <alignment horizontal="center" vertical="center"/>
      <protection hidden="1"/>
    </xf>
    <xf numFmtId="0" fontId="16" fillId="7" borderId="39" xfId="3" applyFont="1" applyBorder="1" applyAlignment="1" applyProtection="1">
      <alignment horizontal="center" vertical="center"/>
      <protection hidden="1"/>
    </xf>
    <xf numFmtId="0" fontId="3" fillId="9" borderId="39" xfId="0" applyFont="1" applyFill="1" applyBorder="1" applyAlignment="1" applyProtection="1">
      <alignment horizontal="center" vertical="center"/>
      <protection hidden="1"/>
    </xf>
    <xf numFmtId="0" fontId="16" fillId="2" borderId="39" xfId="1" applyFont="1" applyBorder="1" applyAlignment="1" applyProtection="1">
      <alignment horizontal="center" vertical="center"/>
      <protection hidden="1"/>
    </xf>
    <xf numFmtId="0" fontId="16" fillId="8" borderId="39" xfId="4" applyFont="1" applyBorder="1" applyAlignment="1" applyProtection="1">
      <alignment horizontal="center" vertical="center"/>
      <protection hidden="1"/>
    </xf>
    <xf numFmtId="177" fontId="0" fillId="0" borderId="39" xfId="0" applyNumberFormat="1" applyBorder="1" applyProtection="1">
      <alignment vertical="center"/>
      <protection locked="0" hidden="1"/>
    </xf>
    <xf numFmtId="179" fontId="0" fillId="0" borderId="16" xfId="0" applyNumberFormat="1" applyBorder="1" applyProtection="1">
      <alignment vertical="center"/>
      <protection hidden="1"/>
    </xf>
    <xf numFmtId="176" fontId="3" fillId="9" borderId="19" xfId="0" applyNumberFormat="1" applyFont="1" applyFill="1" applyBorder="1" applyAlignment="1" applyProtection="1">
      <alignment horizontal="center" vertical="center"/>
      <protection hidden="1"/>
    </xf>
    <xf numFmtId="49" fontId="3" fillId="0" borderId="23" xfId="0" applyNumberFormat="1" applyFont="1" applyBorder="1" applyAlignment="1" applyProtection="1">
      <alignment horizontal="right" vertical="center"/>
      <protection hidden="1"/>
    </xf>
    <xf numFmtId="0" fontId="13" fillId="0" borderId="23" xfId="0" applyFont="1" applyBorder="1" applyAlignment="1" applyProtection="1">
      <alignment horizontal="right" vertical="center"/>
      <protection locked="0" hidden="1"/>
    </xf>
    <xf numFmtId="0" fontId="3" fillId="0" borderId="24" xfId="0" applyFont="1" applyBorder="1" applyProtection="1">
      <alignment vertical="center"/>
      <protection hidden="1"/>
    </xf>
    <xf numFmtId="176" fontId="16" fillId="8" borderId="22" xfId="4" applyNumberFormat="1" applyFont="1" applyBorder="1" applyAlignment="1" applyProtection="1">
      <alignment horizontal="center" vertical="center"/>
      <protection hidden="1"/>
    </xf>
    <xf numFmtId="0" fontId="13" fillId="0" borderId="24" xfId="0" applyFont="1" applyBorder="1" applyProtection="1">
      <alignment vertical="center"/>
      <protection locked="0" hidden="1"/>
    </xf>
    <xf numFmtId="176" fontId="16" fillId="8" borderId="19" xfId="4" applyNumberFormat="1" applyFont="1" applyBorder="1" applyAlignment="1" applyProtection="1">
      <alignment horizontal="center" vertical="center"/>
      <protection hidden="1"/>
    </xf>
    <xf numFmtId="182" fontId="13" fillId="0" borderId="19" xfId="0" applyNumberFormat="1" applyFont="1" applyBorder="1" applyProtection="1">
      <alignment vertical="center"/>
      <protection locked="0" hidden="1"/>
    </xf>
    <xf numFmtId="0" fontId="3" fillId="0" borderId="20" xfId="0" applyFont="1" applyBorder="1" applyAlignment="1" applyProtection="1">
      <alignment horizontal="left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1" fontId="13" fillId="0" borderId="20" xfId="0" applyNumberFormat="1" applyFont="1" applyBorder="1" applyProtection="1">
      <alignment vertical="center"/>
      <protection hidden="1"/>
    </xf>
    <xf numFmtId="0" fontId="3" fillId="0" borderId="21" xfId="0" applyFont="1" applyBorder="1" applyProtection="1">
      <alignment vertical="center"/>
      <protection hidden="1"/>
    </xf>
    <xf numFmtId="0" fontId="3" fillId="0" borderId="0" xfId="0" applyNumberFormat="1" applyFont="1" applyProtection="1">
      <alignment vertical="center"/>
      <protection hidden="1"/>
    </xf>
    <xf numFmtId="0" fontId="0" fillId="0" borderId="0" xfId="0" applyNumberFormat="1" applyProtection="1">
      <alignment vertical="center"/>
      <protection hidden="1"/>
    </xf>
    <xf numFmtId="182" fontId="0" fillId="0" borderId="0" xfId="0" applyNumberFormat="1" applyProtection="1">
      <alignment vertical="center"/>
      <protection hidden="1"/>
    </xf>
    <xf numFmtId="182" fontId="14" fillId="0" borderId="20" xfId="0" applyNumberFormat="1" applyFont="1" applyBorder="1" applyProtection="1">
      <alignment vertical="center"/>
      <protection hidden="1"/>
    </xf>
    <xf numFmtId="182" fontId="14" fillId="0" borderId="21" xfId="0" applyNumberFormat="1" applyFont="1" applyBorder="1" applyProtection="1">
      <alignment vertical="center"/>
      <protection hidden="1"/>
    </xf>
    <xf numFmtId="180" fontId="5" fillId="0" borderId="28" xfId="0" applyNumberFormat="1" applyFont="1" applyBorder="1" applyAlignment="1" applyProtection="1">
      <alignment horizontal="center" vertical="center"/>
      <protection hidden="1"/>
    </xf>
    <xf numFmtId="180" fontId="5" fillId="0" borderId="0" xfId="0" applyNumberFormat="1" applyFont="1" applyAlignment="1" applyProtection="1">
      <alignment horizontal="center" vertical="center"/>
      <protection hidden="1"/>
    </xf>
    <xf numFmtId="180" fontId="5" fillId="0" borderId="34" xfId="0" applyNumberFormat="1" applyFont="1" applyBorder="1" applyAlignment="1" applyProtection="1">
      <alignment horizontal="center" vertical="center"/>
      <protection hidden="1"/>
    </xf>
    <xf numFmtId="177" fontId="5" fillId="0" borderId="28" xfId="0" applyNumberFormat="1" applyFont="1" applyBorder="1" applyAlignment="1" applyProtection="1">
      <alignment horizontal="center" vertical="center"/>
      <protection hidden="1"/>
    </xf>
    <xf numFmtId="177" fontId="5" fillId="0" borderId="30" xfId="0" applyNumberFormat="1" applyFont="1" applyBorder="1" applyAlignment="1" applyProtection="1">
      <alignment horizontal="center" vertical="center"/>
      <protection hidden="1"/>
    </xf>
    <xf numFmtId="177" fontId="5" fillId="0" borderId="34" xfId="0" applyNumberFormat="1" applyFont="1" applyBorder="1" applyAlignment="1" applyProtection="1">
      <alignment horizontal="center" vertical="center"/>
      <protection hidden="1"/>
    </xf>
    <xf numFmtId="177" fontId="5" fillId="0" borderId="35" xfId="0" applyNumberFormat="1" applyFont="1" applyBorder="1" applyAlignment="1" applyProtection="1">
      <alignment horizontal="center" vertical="center"/>
      <protection hidden="1"/>
    </xf>
    <xf numFmtId="177" fontId="5" fillId="0" borderId="32" xfId="0" applyNumberFormat="1" applyFont="1" applyBorder="1" applyAlignment="1" applyProtection="1">
      <alignment horizontal="center" vertical="center"/>
      <protection hidden="1"/>
    </xf>
    <xf numFmtId="177" fontId="10" fillId="8" borderId="0" xfId="4" applyNumberFormat="1" applyBorder="1" applyAlignment="1" applyProtection="1">
      <alignment horizontal="center" vertical="center"/>
      <protection hidden="1"/>
    </xf>
    <xf numFmtId="177" fontId="9" fillId="7" borderId="0" xfId="3" applyNumberFormat="1" applyBorder="1" applyAlignment="1" applyProtection="1">
      <alignment horizontal="center" vertical="center"/>
      <protection hidden="1"/>
    </xf>
    <xf numFmtId="177" fontId="9" fillId="7" borderId="34" xfId="3" applyNumberFormat="1" applyBorder="1" applyAlignment="1" applyProtection="1">
      <alignment horizontal="center" vertical="center"/>
      <protection hidden="1"/>
    </xf>
    <xf numFmtId="180" fontId="15" fillId="0" borderId="28" xfId="0" applyNumberFormat="1" applyFont="1" applyBorder="1" applyAlignment="1" applyProtection="1">
      <alignment horizontal="center" vertical="center"/>
      <protection hidden="1"/>
    </xf>
  </cellXfs>
  <cellStyles count="6">
    <cellStyle name="나쁨" xfId="3" builtinId="27"/>
    <cellStyle name="보통" xfId="4" builtinId="28"/>
    <cellStyle name="쉼표 [0]" xfId="5" builtinId="6"/>
    <cellStyle name="좋음" xfId="1" builtinId="26"/>
    <cellStyle name="통화 [0]" xfId="2" builtinId="7"/>
    <cellStyle name="표준" xfId="0" builtinId="0"/>
  </cellStyles>
  <dxfs count="5">
    <dxf>
      <font>
        <color theme="0"/>
      </font>
      <fill>
        <patternFill>
          <bgColor rgb="FFC00000"/>
        </patternFill>
      </fill>
    </dxf>
    <dxf>
      <font>
        <color rgb="FF9C0006"/>
      </font>
      <numFmt numFmtId="30" formatCode="@"/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70C0"/>
      </font>
      <fill>
        <patternFill>
          <bgColor rgb="FFCCECFF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CCECFF"/>
      <color rgb="FF9C5700"/>
      <color rgb="FFFFEB9C"/>
      <color rgb="FFC6EFCE"/>
      <color rgb="FF006100"/>
      <color rgb="FF9C0006"/>
      <color rgb="FFFFC7CE"/>
      <color rgb="FFFF7C80"/>
      <color rgb="FFBCF4A0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02710-899B-4C75-A253-4A35D2F49EFE}">
  <dimension ref="A1:M37"/>
  <sheetViews>
    <sheetView showGridLines="0" zoomScaleNormal="100" workbookViewId="0">
      <selection activeCell="G7" sqref="A1:XFD1048576"/>
    </sheetView>
  </sheetViews>
  <sheetFormatPr defaultColWidth="0" defaultRowHeight="17.399999999999999" zeroHeight="1" x14ac:dyDescent="0.4"/>
  <cols>
    <col min="1" max="1" width="8.796875" style="114" customWidth="1"/>
    <col min="2" max="2" width="11.69921875" style="114" customWidth="1"/>
    <col min="3" max="7" width="11.19921875" style="114" customWidth="1"/>
    <col min="8" max="8" width="8.796875" style="114" customWidth="1"/>
    <col min="9" max="16384" width="8.796875" style="114" hidden="1"/>
  </cols>
  <sheetData>
    <row r="1" spans="1:13" s="10" customFormat="1" ht="18" thickBot="1" x14ac:dyDescent="0.45">
      <c r="A1" s="57" t="s">
        <v>53</v>
      </c>
      <c r="B1" s="58"/>
      <c r="D1" s="59" t="s">
        <v>36</v>
      </c>
      <c r="E1" s="59"/>
      <c r="F1" s="59"/>
    </row>
    <row r="2" spans="1:13" s="10" customFormat="1" ht="21" thickTop="1" x14ac:dyDescent="0.4">
      <c r="A2" s="57"/>
      <c r="B2" s="60" t="s">
        <v>57</v>
      </c>
      <c r="C2" s="61"/>
      <c r="D2" s="61"/>
      <c r="E2" s="61"/>
      <c r="F2" s="61"/>
      <c r="G2" s="62"/>
    </row>
    <row r="3" spans="1:13" s="10" customFormat="1" ht="32.4" customHeight="1" thickBot="1" x14ac:dyDescent="0.45">
      <c r="A3" s="63"/>
      <c r="B3" s="64">
        <v>4</v>
      </c>
      <c r="C3" s="65" t="s">
        <v>56</v>
      </c>
      <c r="D3" s="65"/>
      <c r="E3" s="66" t="str">
        <f>IF(이발디_ON*0.5&gt;=이발디_OFF,"이발디 압수",IF(이발디_ON=0,"이발디 금지",IF(이발디_ON*1.2&lt;=이발디_OFF,"이발디 필수",IF(이발디_ON*1&lt;=이발디_OFF,"이발디 권장",IF(이발디_ON*0.9&lt;=이발디_OFF,"이발디 선택",IF(이발디_ON*0.9&gt;이발디_OFF,"이발디 비추천"))))))</f>
        <v>이발디 필수</v>
      </c>
      <c r="F3" s="67"/>
      <c r="G3" s="68"/>
    </row>
    <row r="4" spans="1:13" s="10" customFormat="1" ht="22.8" customHeight="1" thickTop="1" thickBot="1" x14ac:dyDescent="0.45">
      <c r="A4" s="63"/>
      <c r="B4" s="69">
        <f>장비_강화+2</f>
        <v>6</v>
      </c>
      <c r="C4" s="70" t="s">
        <v>58</v>
      </c>
      <c r="D4" s="71" t="s">
        <v>54</v>
      </c>
      <c r="E4" s="116">
        <f t="array" ref="E4">INDEX(오딘!$I$2:$I$180,MATCH(1,(장비_종류=오딘!A2:A180)*(장비_강화+2=오딘!C2:C180),0))</f>
        <v>705</v>
      </c>
      <c r="F4" s="71" t="s">
        <v>55</v>
      </c>
      <c r="G4" s="117">
        <f t="array" ref="G4">INDEX(오딘!$H$2:$H$180,MATCH(1,(장비_종류=오딘!A2:A180)*(장비_강화+2=오딘!C2:C180),0))</f>
        <v>969.88263725490219</v>
      </c>
    </row>
    <row r="5" spans="1:13" s="10" customFormat="1" ht="18.600000000000001" customHeight="1" thickTop="1" thickBot="1" x14ac:dyDescent="0.45">
      <c r="B5" s="58"/>
      <c r="I5" s="63" t="s">
        <v>8</v>
      </c>
      <c r="J5" s="63" t="s">
        <v>28</v>
      </c>
      <c r="K5" s="63"/>
      <c r="L5" s="72">
        <v>1</v>
      </c>
      <c r="M5" s="63">
        <v>1</v>
      </c>
    </row>
    <row r="6" spans="1:13" s="10" customFormat="1" ht="21" thickTop="1" x14ac:dyDescent="0.4">
      <c r="B6" s="60" t="s">
        <v>59</v>
      </c>
      <c r="C6" s="61"/>
      <c r="D6" s="61"/>
      <c r="E6" s="61"/>
      <c r="F6" s="61"/>
      <c r="G6" s="62"/>
      <c r="I6" s="63" t="s">
        <v>22</v>
      </c>
      <c r="J6" s="63" t="s">
        <v>1</v>
      </c>
      <c r="K6" s="63"/>
      <c r="L6" s="72">
        <v>2</v>
      </c>
      <c r="M6" s="63">
        <v>2</v>
      </c>
    </row>
    <row r="7" spans="1:13" s="10" customFormat="1" ht="35.4" customHeight="1" thickBot="1" x14ac:dyDescent="0.45">
      <c r="B7" s="73" t="s">
        <v>27</v>
      </c>
      <c r="C7" s="74" t="s">
        <v>29</v>
      </c>
      <c r="D7" s="75" t="s">
        <v>8</v>
      </c>
      <c r="E7" s="76" t="s">
        <v>21</v>
      </c>
      <c r="F7" s="77" t="s">
        <v>7</v>
      </c>
      <c r="G7" s="78">
        <v>1000</v>
      </c>
      <c r="I7" s="63" t="s">
        <v>9</v>
      </c>
      <c r="J7" s="63" t="s">
        <v>0</v>
      </c>
      <c r="K7" s="63"/>
      <c r="L7" s="72">
        <v>3</v>
      </c>
      <c r="M7" s="63">
        <v>3</v>
      </c>
    </row>
    <row r="8" spans="1:13" s="10" customFormat="1" ht="18.600000000000001" thickTop="1" thickBot="1" x14ac:dyDescent="0.45">
      <c r="B8" s="79"/>
      <c r="I8" s="63"/>
      <c r="J8" s="63" t="s">
        <v>2</v>
      </c>
      <c r="K8" s="63"/>
      <c r="L8" s="72">
        <v>4</v>
      </c>
      <c r="M8" s="63">
        <v>4</v>
      </c>
    </row>
    <row r="9" spans="1:13" s="10" customFormat="1" ht="18" thickBot="1" x14ac:dyDescent="0.45">
      <c r="B9" s="80" t="s">
        <v>33</v>
      </c>
      <c r="C9" s="81" t="s">
        <v>1</v>
      </c>
      <c r="D9" s="81" t="s">
        <v>0</v>
      </c>
      <c r="E9" s="81" t="s">
        <v>2</v>
      </c>
      <c r="F9" s="82" t="s">
        <v>3</v>
      </c>
      <c r="G9" s="82" t="s">
        <v>47</v>
      </c>
      <c r="I9" s="63"/>
      <c r="J9" s="63" t="s">
        <v>15</v>
      </c>
      <c r="K9" s="63"/>
      <c r="L9" s="72">
        <v>5</v>
      </c>
      <c r="M9" s="63">
        <v>5</v>
      </c>
    </row>
    <row r="10" spans="1:13" s="10" customFormat="1" x14ac:dyDescent="0.4">
      <c r="B10" s="83" t="s">
        <v>4</v>
      </c>
      <c r="C10" s="84">
        <v>1.45</v>
      </c>
      <c r="D10" s="84">
        <v>0.7</v>
      </c>
      <c r="E10" s="84">
        <v>3.5</v>
      </c>
      <c r="F10" s="85">
        <v>3.14</v>
      </c>
      <c r="G10" s="86">
        <v>1000000</v>
      </c>
      <c r="I10" s="63"/>
      <c r="J10" s="63" t="s">
        <v>16</v>
      </c>
      <c r="K10" s="63"/>
      <c r="L10" s="72">
        <v>6</v>
      </c>
      <c r="M10" s="63">
        <v>6</v>
      </c>
    </row>
    <row r="11" spans="1:13" s="10" customFormat="1" x14ac:dyDescent="0.4">
      <c r="B11" s="87" t="s">
        <v>5</v>
      </c>
      <c r="C11" s="56">
        <v>180</v>
      </c>
      <c r="D11" s="56">
        <v>35</v>
      </c>
      <c r="E11" s="56">
        <v>390</v>
      </c>
      <c r="F11" s="88">
        <v>340</v>
      </c>
      <c r="G11" s="89"/>
      <c r="H11" s="79"/>
      <c r="I11" s="63"/>
      <c r="J11" s="63" t="s">
        <v>3</v>
      </c>
      <c r="K11" s="63"/>
      <c r="L11" s="72">
        <v>7</v>
      </c>
      <c r="M11" s="63">
        <v>7</v>
      </c>
    </row>
    <row r="12" spans="1:13" s="10" customFormat="1" ht="18" thickBot="1" x14ac:dyDescent="0.45">
      <c r="B12" s="90" t="s">
        <v>6</v>
      </c>
      <c r="C12" s="91">
        <v>40</v>
      </c>
      <c r="D12" s="91">
        <v>9</v>
      </c>
      <c r="E12" s="91">
        <v>449</v>
      </c>
      <c r="F12" s="92">
        <v>43</v>
      </c>
      <c r="G12" s="93"/>
      <c r="I12" s="63"/>
      <c r="J12" s="63" t="s">
        <v>30</v>
      </c>
      <c r="K12" s="63"/>
      <c r="L12" s="72">
        <v>8</v>
      </c>
      <c r="M12" s="63">
        <v>8</v>
      </c>
    </row>
    <row r="13" spans="1:13" s="10" customFormat="1" ht="18" thickBot="1" x14ac:dyDescent="0.45">
      <c r="I13" s="63"/>
      <c r="J13" s="63" t="s">
        <v>31</v>
      </c>
      <c r="K13" s="63"/>
      <c r="L13" s="72">
        <v>9</v>
      </c>
      <c r="M13" s="63">
        <v>9</v>
      </c>
    </row>
    <row r="14" spans="1:13" s="10" customFormat="1" ht="18" thickBot="1" x14ac:dyDescent="0.45">
      <c r="B14" s="94" t="s">
        <v>43</v>
      </c>
      <c r="C14" s="95" t="s">
        <v>41</v>
      </c>
      <c r="D14" s="96" t="s">
        <v>34</v>
      </c>
      <c r="E14" s="97" t="s">
        <v>52</v>
      </c>
      <c r="F14" s="98" t="s">
        <v>51</v>
      </c>
      <c r="G14" s="98"/>
      <c r="I14" s="63"/>
      <c r="J14" s="63" t="s">
        <v>32</v>
      </c>
      <c r="K14" s="63"/>
      <c r="L14" s="72">
        <v>10</v>
      </c>
      <c r="M14" s="63">
        <v>10</v>
      </c>
    </row>
    <row r="15" spans="1:13" s="10" customFormat="1" ht="18" thickBot="1" x14ac:dyDescent="0.45">
      <c r="B15" s="90" t="s">
        <v>35</v>
      </c>
      <c r="C15" s="99">
        <v>6</v>
      </c>
      <c r="D15" s="55">
        <f t="array" ref="D15">IF(이발디="ON",INDEX(오딘!$K$2:$K$180,MATCH(1,(장비_종류=오딘!A2:A180)*(강화_수치=오딘!C2:C180),0)),INDEX(오딘!$N$2:$N$180,MATCH(1,(장비_종류=오딘!A2:A180)*(강화_수치=오딘!C2:C180),0)))</f>
        <v>1712.2500000000002</v>
      </c>
      <c r="E15" s="54">
        <f>D15*D17</f>
        <v>11985.750000000002</v>
      </c>
      <c r="F15" s="100"/>
      <c r="G15" s="9">
        <f t="array" ref="G15">INDEX(오딘!$G$4:$G$180,MATCH(1,(장비_종류=오딘!A4:A180)*(강화_수치=오딘!C4:C180),0))</f>
        <v>1.9607843137254901</v>
      </c>
      <c r="I15" s="63"/>
      <c r="J15" s="63"/>
      <c r="K15" s="63"/>
      <c r="L15" s="72">
        <v>11</v>
      </c>
      <c r="M15" s="63">
        <v>11</v>
      </c>
    </row>
    <row r="16" spans="1:13" s="10" customFormat="1" ht="18" thickBot="1" x14ac:dyDescent="0.45">
      <c r="B16" s="58"/>
      <c r="I16" s="63"/>
      <c r="J16" s="63"/>
      <c r="K16" s="63"/>
      <c r="L16" s="72">
        <v>12</v>
      </c>
      <c r="M16" s="63">
        <v>12</v>
      </c>
    </row>
    <row r="17" spans="1:13" s="10" customFormat="1" ht="18.600000000000001" thickTop="1" thickBot="1" x14ac:dyDescent="0.45">
      <c r="B17" s="101" t="s">
        <v>37</v>
      </c>
      <c r="C17" s="102" t="s">
        <v>39</v>
      </c>
      <c r="D17" s="103">
        <v>7</v>
      </c>
      <c r="E17" s="104" t="s">
        <v>38</v>
      </c>
      <c r="F17" s="105" t="s">
        <v>46</v>
      </c>
      <c r="G17" s="106">
        <v>6.5</v>
      </c>
      <c r="I17" s="63"/>
      <c r="J17" s="63"/>
      <c r="K17" s="63"/>
      <c r="L17" s="72">
        <v>13</v>
      </c>
      <c r="M17" s="63">
        <v>13</v>
      </c>
    </row>
    <row r="18" spans="1:13" s="10" customFormat="1" ht="18.600000000000001" thickTop="1" thickBot="1" x14ac:dyDescent="0.45">
      <c r="B18" s="107" t="s">
        <v>48</v>
      </c>
      <c r="C18" s="108">
        <v>1000000</v>
      </c>
      <c r="D18" s="109" t="s">
        <v>49</v>
      </c>
      <c r="E18" s="110" t="s">
        <v>50</v>
      </c>
      <c r="F18" s="111">
        <f>(C18/60000)*금빛_인장</f>
        <v>108.33333333333334</v>
      </c>
      <c r="G18" s="112" t="s">
        <v>34</v>
      </c>
      <c r="I18" s="63"/>
      <c r="J18" s="63"/>
      <c r="K18" s="63"/>
      <c r="L18" s="72">
        <v>14</v>
      </c>
      <c r="M18" s="113">
        <v>14</v>
      </c>
    </row>
    <row r="19" spans="1:13" ht="18" thickTop="1" x14ac:dyDescent="0.4">
      <c r="I19" s="113"/>
      <c r="J19" s="113"/>
      <c r="K19" s="113"/>
      <c r="L19" s="72">
        <v>15</v>
      </c>
      <c r="M19" s="113">
        <v>15</v>
      </c>
    </row>
    <row r="20" spans="1:13" hidden="1" x14ac:dyDescent="0.4">
      <c r="I20" s="113"/>
      <c r="J20" s="113"/>
      <c r="K20" s="113"/>
      <c r="L20" s="72"/>
    </row>
    <row r="24" spans="1:13" hidden="1" x14ac:dyDescent="0.4">
      <c r="A24" s="115"/>
      <c r="D24" s="115"/>
      <c r="E24" s="115"/>
      <c r="F24" s="115"/>
      <c r="G24" s="115"/>
      <c r="H24" s="115"/>
    </row>
    <row r="25" spans="1:13" hidden="1" x14ac:dyDescent="0.4">
      <c r="A25" s="115"/>
      <c r="B25" s="115"/>
      <c r="C25" s="115"/>
      <c r="D25" s="115"/>
      <c r="E25" s="115"/>
      <c r="F25" s="115"/>
      <c r="G25" s="115"/>
      <c r="H25" s="115"/>
    </row>
    <row r="26" spans="1:13" hidden="1" x14ac:dyDescent="0.4">
      <c r="A26" s="115"/>
      <c r="B26" s="115"/>
      <c r="C26" s="115"/>
      <c r="D26" s="115"/>
      <c r="E26" s="115"/>
      <c r="F26" s="115"/>
      <c r="G26" s="115"/>
      <c r="H26" s="115"/>
    </row>
    <row r="27" spans="1:13" hidden="1" x14ac:dyDescent="0.4">
      <c r="A27" s="115"/>
      <c r="B27" s="115"/>
      <c r="C27" s="115"/>
      <c r="D27" s="115"/>
      <c r="E27" s="115"/>
      <c r="F27" s="115"/>
      <c r="G27" s="115"/>
      <c r="H27" s="115"/>
    </row>
    <row r="28" spans="1:13" hidden="1" x14ac:dyDescent="0.4">
      <c r="A28" s="115"/>
      <c r="B28" s="115"/>
      <c r="C28" s="115"/>
      <c r="D28" s="115"/>
      <c r="E28" s="115"/>
      <c r="F28" s="115"/>
      <c r="G28" s="115"/>
      <c r="H28" s="115"/>
    </row>
    <row r="29" spans="1:13" hidden="1" x14ac:dyDescent="0.4">
      <c r="A29" s="115"/>
      <c r="B29" s="115"/>
      <c r="C29" s="115"/>
      <c r="D29" s="115"/>
      <c r="E29" s="115"/>
      <c r="F29" s="115"/>
      <c r="G29" s="115"/>
      <c r="H29" s="115"/>
    </row>
    <row r="30" spans="1:13" hidden="1" x14ac:dyDescent="0.4">
      <c r="A30" s="115"/>
      <c r="B30" s="115"/>
      <c r="C30" s="115"/>
      <c r="D30" s="115"/>
      <c r="E30" s="115"/>
      <c r="F30" s="115"/>
      <c r="G30" s="115"/>
      <c r="H30" s="115"/>
    </row>
    <row r="31" spans="1:13" hidden="1" x14ac:dyDescent="0.4">
      <c r="A31" s="115"/>
      <c r="B31" s="115"/>
      <c r="C31" s="115"/>
      <c r="D31" s="115"/>
      <c r="E31" s="115"/>
      <c r="F31" s="115"/>
      <c r="G31" s="115"/>
      <c r="H31" s="115"/>
    </row>
    <row r="32" spans="1:13" hidden="1" x14ac:dyDescent="0.4">
      <c r="A32" s="115"/>
      <c r="B32" s="115"/>
      <c r="C32" s="115"/>
      <c r="D32" s="115"/>
      <c r="E32" s="115"/>
      <c r="F32" s="115"/>
      <c r="G32" s="115"/>
      <c r="H32" s="115"/>
    </row>
    <row r="33" spans="1:8" hidden="1" x14ac:dyDescent="0.4">
      <c r="A33" s="115"/>
      <c r="B33" s="115"/>
      <c r="C33" s="115"/>
      <c r="D33" s="115"/>
      <c r="E33" s="115"/>
      <c r="F33" s="115"/>
      <c r="G33" s="115"/>
      <c r="H33" s="115"/>
    </row>
    <row r="34" spans="1:8" hidden="1" x14ac:dyDescent="0.4">
      <c r="A34" s="115"/>
      <c r="B34" s="115"/>
      <c r="C34" s="115"/>
      <c r="D34" s="115"/>
      <c r="E34" s="115"/>
      <c r="F34" s="115"/>
      <c r="G34" s="115"/>
      <c r="H34" s="115"/>
    </row>
    <row r="35" spans="1:8" hidden="1" x14ac:dyDescent="0.4">
      <c r="A35" s="115"/>
      <c r="B35" s="115"/>
      <c r="C35" s="115"/>
      <c r="D35" s="115"/>
      <c r="E35" s="115"/>
      <c r="F35" s="115"/>
      <c r="G35" s="115"/>
      <c r="H35" s="115"/>
    </row>
    <row r="36" spans="1:8" hidden="1" x14ac:dyDescent="0.4">
      <c r="A36" s="115"/>
      <c r="B36" s="115"/>
      <c r="C36" s="115"/>
      <c r="D36" s="115"/>
      <c r="E36" s="115"/>
      <c r="F36" s="115"/>
      <c r="G36" s="115"/>
      <c r="H36" s="115"/>
    </row>
    <row r="37" spans="1:8" hidden="1" x14ac:dyDescent="0.4">
      <c r="A37" s="115"/>
      <c r="B37" s="115"/>
      <c r="C37" s="115"/>
      <c r="D37" s="115"/>
      <c r="E37" s="115"/>
      <c r="F37" s="115"/>
      <c r="G37" s="115"/>
      <c r="H37" s="115"/>
    </row>
  </sheetData>
  <sheetProtection algorithmName="SHA-512" hashValue="iuK3OAUcScyA+mHpP69MMjsoHo+7Y9PruTptR16zm0lmwXQhK2scJftyCsKXDAfj0cBCZLCAdpPTSkeIqm7TOA==" saltValue="ep3G7z1gZN0gf1VTDO6hsA==" spinCount="100000" sheet="1" formatCells="0" formatColumns="0" formatRows="0" insertColumns="0" insertRows="0" insertHyperlinks="0" deleteColumns="0" deleteRows="0" sort="0" autoFilter="0" pivotTables="0"/>
  <mergeCells count="5">
    <mergeCell ref="B2:G2"/>
    <mergeCell ref="B6:G6"/>
    <mergeCell ref="F14:G14"/>
    <mergeCell ref="G10:G12"/>
    <mergeCell ref="E3:G3"/>
  </mergeCells>
  <phoneticPr fontId="2" type="noConversion"/>
  <conditionalFormatting sqref="E3:G3">
    <cfRule type="expression" dxfId="4" priority="1">
      <formula>$E$3="이발디 필수"</formula>
    </cfRule>
    <cfRule type="expression" dxfId="3" priority="2">
      <formula>$E$3="이발디 권장"</formula>
    </cfRule>
    <cfRule type="expression" dxfId="2" priority="3">
      <formula>$E$3="이발디 선택"</formula>
    </cfRule>
    <cfRule type="expression" dxfId="1" priority="4">
      <formula>$E$3="이발디 비추천"</formula>
    </cfRule>
    <cfRule type="expression" dxfId="0" priority="5">
      <formula>$E$3="이발디 압수"</formula>
    </cfRule>
  </conditionalFormatting>
  <dataValidations count="5">
    <dataValidation type="whole" operator="greaterThanOrEqual" allowBlank="1" showInputMessage="1" showErrorMessage="1" sqref="G7" xr:uid="{C20D82D8-9CBC-44E7-BD3B-808965AF2B56}">
      <formula1>10</formula1>
    </dataValidation>
    <dataValidation type="list" allowBlank="1" showInputMessage="1" showErrorMessage="1" sqref="E7" xr:uid="{6D4F8F3F-B690-4AB6-96DD-4B501E6607A6}">
      <formula1>$I$6:$I$7</formula1>
    </dataValidation>
    <dataValidation type="list" allowBlank="1" showInputMessage="1" showErrorMessage="1" sqref="C7" xr:uid="{F0B5D547-319E-46FC-B3CB-8194997DD5F3}">
      <formula1>$J$6:$J$14</formula1>
    </dataValidation>
    <dataValidation type="list" allowBlank="1" showInputMessage="1" showErrorMessage="1" sqref="C15" xr:uid="{07197FCD-D09F-4C89-BE70-97C484A4C826}">
      <formula1>$M$5:$M$19</formula1>
    </dataValidation>
    <dataValidation type="list" allowBlank="1" showInputMessage="1" showErrorMessage="1" sqref="B3" xr:uid="{14B6AF07-EE70-469C-8088-B50354453BFE}">
      <formula1>$L$5:$L$19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2D4EF-731D-40F8-A9C1-1F0BCB487C8F}">
  <dimension ref="A1:AO58"/>
  <sheetViews>
    <sheetView tabSelected="1" topLeftCell="K22" zoomScale="70" zoomScaleNormal="70" workbookViewId="0">
      <selection activeCell="AF39" sqref="AF39:AG39"/>
    </sheetView>
  </sheetViews>
  <sheetFormatPr defaultColWidth="0" defaultRowHeight="17.399999999999999" zeroHeight="1" x14ac:dyDescent="0.4"/>
  <cols>
    <col min="1" max="1" width="8.796875" style="10" customWidth="1"/>
    <col min="2" max="2" width="10.8984375" style="10" customWidth="1"/>
    <col min="3" max="5" width="8.796875" style="10" customWidth="1"/>
    <col min="6" max="10" width="13.69921875" style="10" customWidth="1"/>
    <col min="11" max="15" width="8.796875" style="10" customWidth="1"/>
    <col min="16" max="20" width="13.69921875" style="10" customWidth="1"/>
    <col min="21" max="23" width="8.796875" style="10" customWidth="1"/>
    <col min="24" max="24" width="8.796875" style="10" hidden="1" customWidth="1"/>
    <col min="25" max="25" width="8.796875" style="10" customWidth="1"/>
    <col min="26" max="27" width="13.69921875" style="10" customWidth="1"/>
    <col min="28" max="29" width="13.69921875" style="10" hidden="1" customWidth="1"/>
    <col min="30" max="30" width="13.69921875" style="10" customWidth="1"/>
    <col min="31" max="33" width="8.796875" style="10" customWidth="1"/>
    <col min="34" max="34" width="8.796875" style="10" hidden="1" customWidth="1"/>
    <col min="35" max="35" width="8.796875" style="10" customWidth="1"/>
    <col min="36" max="37" width="13.69921875" style="10" customWidth="1"/>
    <col min="38" max="39" width="13.69921875" style="10" hidden="1" customWidth="1"/>
    <col min="40" max="40" width="13.69921875" style="10" customWidth="1"/>
    <col min="41" max="41" width="8.796875" style="10" customWidth="1"/>
    <col min="42" max="43" width="8.796875" style="10" hidden="1" customWidth="1"/>
    <col min="44" max="16384" width="8.796875" style="10" hidden="1"/>
  </cols>
  <sheetData>
    <row r="1" spans="2:40" ht="18" thickBot="1" x14ac:dyDescent="0.45">
      <c r="H1" s="11"/>
    </row>
    <row r="2" spans="2:40" ht="30.6" thickBot="1" x14ac:dyDescent="0.45">
      <c r="B2" s="51" t="s">
        <v>1</v>
      </c>
      <c r="C2" s="52"/>
      <c r="D2" s="52"/>
      <c r="E2" s="52"/>
      <c r="F2" s="52"/>
      <c r="G2" s="52"/>
      <c r="H2" s="52"/>
      <c r="I2" s="52"/>
      <c r="J2" s="53"/>
      <c r="L2" s="51" t="s">
        <v>0</v>
      </c>
      <c r="M2" s="52"/>
      <c r="N2" s="52"/>
      <c r="O2" s="52"/>
      <c r="P2" s="52"/>
      <c r="Q2" s="52"/>
      <c r="R2" s="52"/>
      <c r="S2" s="52"/>
      <c r="T2" s="53"/>
      <c r="V2" s="51" t="s">
        <v>17</v>
      </c>
      <c r="W2" s="52"/>
      <c r="X2" s="52"/>
      <c r="Y2" s="52"/>
      <c r="Z2" s="52"/>
      <c r="AA2" s="52"/>
      <c r="AB2" s="52"/>
      <c r="AC2" s="52"/>
      <c r="AD2" s="53"/>
      <c r="AF2" s="51" t="s">
        <v>20</v>
      </c>
      <c r="AG2" s="52"/>
      <c r="AH2" s="52"/>
      <c r="AI2" s="52"/>
      <c r="AJ2" s="52"/>
      <c r="AK2" s="52"/>
      <c r="AL2" s="52"/>
      <c r="AM2" s="52"/>
      <c r="AN2" s="53"/>
    </row>
    <row r="3" spans="2:40" x14ac:dyDescent="0.4">
      <c r="B3" s="12" t="s">
        <v>10</v>
      </c>
      <c r="C3" s="13" t="s">
        <v>11</v>
      </c>
      <c r="D3" s="13" t="s">
        <v>14</v>
      </c>
      <c r="E3" s="13" t="s">
        <v>25</v>
      </c>
      <c r="F3" s="13" t="s">
        <v>26</v>
      </c>
      <c r="G3" s="13" t="s">
        <v>24</v>
      </c>
      <c r="H3" s="13" t="s">
        <v>23</v>
      </c>
      <c r="I3" s="13" t="s">
        <v>12</v>
      </c>
      <c r="J3" s="14" t="s">
        <v>13</v>
      </c>
      <c r="L3" s="12" t="s">
        <v>10</v>
      </c>
      <c r="M3" s="13" t="s">
        <v>11</v>
      </c>
      <c r="N3" s="13" t="s">
        <v>14</v>
      </c>
      <c r="O3" s="13" t="s">
        <v>25</v>
      </c>
      <c r="P3" s="13" t="s">
        <v>26</v>
      </c>
      <c r="Q3" s="13" t="s">
        <v>24</v>
      </c>
      <c r="R3" s="13" t="s">
        <v>23</v>
      </c>
      <c r="S3" s="13" t="s">
        <v>12</v>
      </c>
      <c r="T3" s="14" t="s">
        <v>13</v>
      </c>
      <c r="V3" s="15" t="s">
        <v>10</v>
      </c>
      <c r="W3" s="16" t="s">
        <v>11</v>
      </c>
      <c r="X3" s="16"/>
      <c r="Y3" s="16" t="s">
        <v>25</v>
      </c>
      <c r="Z3" s="16" t="s">
        <v>40</v>
      </c>
      <c r="AA3" s="16" t="s">
        <v>24</v>
      </c>
      <c r="AB3" s="16"/>
      <c r="AC3" s="16"/>
      <c r="AD3" s="17" t="s">
        <v>13</v>
      </c>
      <c r="AF3" s="15" t="s">
        <v>10</v>
      </c>
      <c r="AG3" s="16" t="s">
        <v>11</v>
      </c>
      <c r="AH3" s="16"/>
      <c r="AI3" s="16" t="s">
        <v>25</v>
      </c>
      <c r="AJ3" s="16" t="s">
        <v>40</v>
      </c>
      <c r="AK3" s="16" t="s">
        <v>24</v>
      </c>
      <c r="AL3" s="16"/>
      <c r="AM3" s="16"/>
      <c r="AN3" s="17" t="s">
        <v>13</v>
      </c>
    </row>
    <row r="4" spans="2:40" x14ac:dyDescent="0.4">
      <c r="B4" s="18">
        <v>0</v>
      </c>
      <c r="C4" s="38"/>
      <c r="D4" s="19"/>
      <c r="E4" s="118"/>
      <c r="F4" s="118">
        <v>1</v>
      </c>
      <c r="G4" s="121"/>
      <c r="H4" s="21"/>
      <c r="I4" s="121">
        <v>0</v>
      </c>
      <c r="J4" s="125">
        <f>노작_가격</f>
        <v>1000</v>
      </c>
      <c r="L4" s="18">
        <v>0</v>
      </c>
      <c r="M4" s="38"/>
      <c r="N4" s="19"/>
      <c r="O4" s="118"/>
      <c r="P4" s="118">
        <v>1</v>
      </c>
      <c r="Q4" s="121"/>
      <c r="R4" s="21"/>
      <c r="S4" s="121">
        <v>0</v>
      </c>
      <c r="T4" s="125">
        <f>노작_가격</f>
        <v>1000</v>
      </c>
      <c r="V4" s="23">
        <v>0</v>
      </c>
      <c r="W4" s="38"/>
      <c r="X4" s="41"/>
      <c r="Y4" s="129"/>
      <c r="Z4" s="118">
        <v>1</v>
      </c>
      <c r="AA4" s="43"/>
      <c r="AB4" s="43"/>
      <c r="AC4" s="43"/>
      <c r="AD4" s="44">
        <v>240</v>
      </c>
      <c r="AF4" s="23">
        <v>0</v>
      </c>
      <c r="AG4" s="38"/>
      <c r="AH4" s="41"/>
      <c r="AI4" s="129"/>
      <c r="AJ4" s="118">
        <v>1</v>
      </c>
      <c r="AK4" s="43"/>
      <c r="AL4" s="43"/>
      <c r="AM4" s="43"/>
      <c r="AN4" s="44">
        <v>240</v>
      </c>
    </row>
    <row r="5" spans="2:40" x14ac:dyDescent="0.4">
      <c r="B5" s="23">
        <v>1</v>
      </c>
      <c r="C5" s="39">
        <v>1</v>
      </c>
      <c r="D5" s="25">
        <v>0.45</v>
      </c>
      <c r="E5" s="119">
        <f>(1/C5)</f>
        <v>1</v>
      </c>
      <c r="F5" s="119">
        <f>F4*E5</f>
        <v>1</v>
      </c>
      <c r="G5" s="26">
        <f t="shared" ref="G5:G19" si="0">(무기_강화석_가격)*(C5)+(J4+무기_강화석_가격)*(1-C5)*E5</f>
        <v>1.45</v>
      </c>
      <c r="H5" s="26"/>
      <c r="I5" s="26">
        <f>IF(H5=0,G5,IF(G5&lt;H5,G5,H5))</f>
        <v>1.45</v>
      </c>
      <c r="J5" s="122">
        <f>I5+J4</f>
        <v>1001.45</v>
      </c>
      <c r="L5" s="23">
        <v>1</v>
      </c>
      <c r="M5" s="39">
        <v>1</v>
      </c>
      <c r="N5" s="25">
        <v>0.45</v>
      </c>
      <c r="O5" s="119">
        <f>(1/M5)</f>
        <v>1</v>
      </c>
      <c r="P5" s="119">
        <f>P4*O5</f>
        <v>1</v>
      </c>
      <c r="Q5" s="26">
        <f t="shared" ref="Q5:Q19" si="1">(방어구_강화석_가격)*(M5)+(T4+방어구_강화석_가격)*(1-M5)*O5</f>
        <v>0.7</v>
      </c>
      <c r="R5" s="26"/>
      <c r="S5" s="26">
        <f>IF(R5=0,Q5,IF(Q5&lt;R5,Q5,R5))</f>
        <v>0.7</v>
      </c>
      <c r="T5" s="122">
        <f>S5+T4</f>
        <v>1000.7</v>
      </c>
      <c r="V5" s="23">
        <v>1</v>
      </c>
      <c r="W5" s="39">
        <v>1</v>
      </c>
      <c r="X5" s="25"/>
      <c r="Y5" s="119">
        <f t="shared" ref="Y5:Y19" si="2">(1/W5)</f>
        <v>1</v>
      </c>
      <c r="Z5" s="119">
        <f t="shared" ref="Z5:Z19" si="3">Y5*Z4</f>
        <v>1</v>
      </c>
      <c r="AA5" s="26">
        <f t="shared" ref="AA5:AA19" si="4">(AD4)*(1-W5)*Y5</f>
        <v>0</v>
      </c>
      <c r="AB5" s="26"/>
      <c r="AC5" s="26"/>
      <c r="AD5" s="122">
        <f>AA5+AD4</f>
        <v>240</v>
      </c>
      <c r="AF5" s="23">
        <v>1</v>
      </c>
      <c r="AG5" s="39">
        <v>1</v>
      </c>
      <c r="AH5" s="25"/>
      <c r="AI5" s="119">
        <f t="shared" ref="AI5:AI19" si="5">(1/AG5)</f>
        <v>1</v>
      </c>
      <c r="AJ5" s="119">
        <f>AI5*AJ4</f>
        <v>1</v>
      </c>
      <c r="AK5" s="26">
        <f>(AN4)*(1-AG5)*AI5</f>
        <v>0</v>
      </c>
      <c r="AL5" s="26"/>
      <c r="AM5" s="26"/>
      <c r="AN5" s="122">
        <f>AK5+AN4</f>
        <v>240</v>
      </c>
    </row>
    <row r="6" spans="2:40" x14ac:dyDescent="0.4">
      <c r="B6" s="23">
        <v>2</v>
      </c>
      <c r="C6" s="39">
        <v>1</v>
      </c>
      <c r="D6" s="25">
        <v>0.4</v>
      </c>
      <c r="E6" s="119">
        <f t="shared" ref="E6:E18" si="6">(1/C6)</f>
        <v>1</v>
      </c>
      <c r="F6" s="119">
        <f>F5*E6</f>
        <v>1</v>
      </c>
      <c r="G6" s="26">
        <f t="shared" si="0"/>
        <v>1.45</v>
      </c>
      <c r="H6" s="26"/>
      <c r="I6" s="26">
        <f t="shared" ref="I6:I9" si="7">IF(H6=0,G6,IF(G6&lt;H6,G6,H6))</f>
        <v>1.45</v>
      </c>
      <c r="J6" s="122">
        <f t="shared" ref="J6:J19" si="8">I6+J5</f>
        <v>1002.9000000000001</v>
      </c>
      <c r="L6" s="23">
        <v>2</v>
      </c>
      <c r="M6" s="39">
        <v>1</v>
      </c>
      <c r="N6" s="25">
        <v>0.4</v>
      </c>
      <c r="O6" s="119">
        <f t="shared" ref="O6:O12" si="9">(1/M6)</f>
        <v>1</v>
      </c>
      <c r="P6" s="119">
        <f>P5*O6</f>
        <v>1</v>
      </c>
      <c r="Q6" s="26">
        <f t="shared" si="1"/>
        <v>0.7</v>
      </c>
      <c r="R6" s="26"/>
      <c r="S6" s="26">
        <f t="shared" ref="S6:S9" si="10">IF(R6=0,Q6,IF(Q6&lt;R6,Q6,R6))</f>
        <v>0.7</v>
      </c>
      <c r="T6" s="122">
        <f t="shared" ref="T6:T19" si="11">S6+T5</f>
        <v>1001.4000000000001</v>
      </c>
      <c r="V6" s="23">
        <v>2</v>
      </c>
      <c r="W6" s="39">
        <v>0.83</v>
      </c>
      <c r="X6" s="25"/>
      <c r="Y6" s="119">
        <f t="shared" si="2"/>
        <v>1.2048192771084338</v>
      </c>
      <c r="Z6" s="119">
        <f t="shared" si="3"/>
        <v>1.2048192771084338</v>
      </c>
      <c r="AA6" s="26">
        <f t="shared" si="4"/>
        <v>49.156626506024118</v>
      </c>
      <c r="AB6" s="26"/>
      <c r="AC6" s="26"/>
      <c r="AD6" s="122">
        <f t="shared" ref="AD6:AD19" si="12">AA6+AD5</f>
        <v>289.15662650602411</v>
      </c>
      <c r="AF6" s="23">
        <v>2</v>
      </c>
      <c r="AG6" s="39">
        <v>0.85</v>
      </c>
      <c r="AH6" s="25"/>
      <c r="AI6" s="119">
        <f t="shared" si="5"/>
        <v>1.1764705882352942</v>
      </c>
      <c r="AJ6" s="119">
        <f t="shared" ref="AJ6:AJ19" si="13">AI6*AJ5</f>
        <v>1.1764705882352942</v>
      </c>
      <c r="AK6" s="26">
        <f>(AN5)*(1-AG6)*AI6</f>
        <v>42.352941176470601</v>
      </c>
      <c r="AL6" s="26"/>
      <c r="AM6" s="26"/>
      <c r="AN6" s="122">
        <f t="shared" ref="AN6:AN19" si="14">AK6+AN5</f>
        <v>282.35294117647061</v>
      </c>
    </row>
    <row r="7" spans="2:40" x14ac:dyDescent="0.4">
      <c r="B7" s="23">
        <v>3</v>
      </c>
      <c r="C7" s="39">
        <v>1</v>
      </c>
      <c r="D7" s="25">
        <v>0.35</v>
      </c>
      <c r="E7" s="119">
        <f t="shared" si="6"/>
        <v>1</v>
      </c>
      <c r="F7" s="119">
        <f t="shared" ref="F7:F19" si="15">F6*E7</f>
        <v>1</v>
      </c>
      <c r="G7" s="26">
        <f t="shared" si="0"/>
        <v>1.45</v>
      </c>
      <c r="H7" s="26"/>
      <c r="I7" s="26">
        <f t="shared" si="7"/>
        <v>1.45</v>
      </c>
      <c r="J7" s="122">
        <f t="shared" si="8"/>
        <v>1004.3500000000001</v>
      </c>
      <c r="L7" s="23">
        <v>3</v>
      </c>
      <c r="M7" s="39">
        <v>1</v>
      </c>
      <c r="N7" s="25">
        <v>0.35</v>
      </c>
      <c r="O7" s="119">
        <f t="shared" si="9"/>
        <v>1</v>
      </c>
      <c r="P7" s="119">
        <f t="shared" ref="P7:P19" si="16">P6*O7</f>
        <v>1</v>
      </c>
      <c r="Q7" s="26">
        <f t="shared" si="1"/>
        <v>0.7</v>
      </c>
      <c r="R7" s="26"/>
      <c r="S7" s="26">
        <f t="shared" si="10"/>
        <v>0.7</v>
      </c>
      <c r="T7" s="122">
        <f t="shared" si="11"/>
        <v>1002.1000000000001</v>
      </c>
      <c r="V7" s="23">
        <v>3</v>
      </c>
      <c r="W7" s="39">
        <v>0.52</v>
      </c>
      <c r="X7" s="25"/>
      <c r="Y7" s="119">
        <f t="shared" si="2"/>
        <v>1.9230769230769229</v>
      </c>
      <c r="Z7" s="119">
        <f t="shared" si="3"/>
        <v>2.3169601482854496</v>
      </c>
      <c r="AA7" s="26">
        <f t="shared" si="4"/>
        <v>266.91380908248374</v>
      </c>
      <c r="AB7" s="26"/>
      <c r="AC7" s="26"/>
      <c r="AD7" s="122">
        <f t="shared" si="12"/>
        <v>556.07043558850785</v>
      </c>
      <c r="AF7" s="23">
        <v>3</v>
      </c>
      <c r="AG7" s="39">
        <v>0.4</v>
      </c>
      <c r="AH7" s="25"/>
      <c r="AI7" s="119">
        <f t="shared" si="5"/>
        <v>2.5</v>
      </c>
      <c r="AJ7" s="119">
        <f t="shared" si="13"/>
        <v>2.9411764705882355</v>
      </c>
      <c r="AK7" s="26">
        <f t="shared" ref="AK7:AK19" si="17">(AN6)*(1-AG7)*AI7</f>
        <v>423.52941176470586</v>
      </c>
      <c r="AL7" s="26"/>
      <c r="AM7" s="26"/>
      <c r="AN7" s="122">
        <f t="shared" si="14"/>
        <v>705.88235294117646</v>
      </c>
    </row>
    <row r="8" spans="2:40" x14ac:dyDescent="0.4">
      <c r="B8" s="23">
        <v>4</v>
      </c>
      <c r="C8" s="39">
        <v>1</v>
      </c>
      <c r="D8" s="25">
        <v>0.3</v>
      </c>
      <c r="E8" s="119">
        <f t="shared" si="6"/>
        <v>1</v>
      </c>
      <c r="F8" s="119">
        <f t="shared" si="15"/>
        <v>1</v>
      </c>
      <c r="G8" s="26">
        <f t="shared" si="0"/>
        <v>1.45</v>
      </c>
      <c r="H8" s="26"/>
      <c r="I8" s="26">
        <f t="shared" si="7"/>
        <v>1.45</v>
      </c>
      <c r="J8" s="122">
        <f t="shared" si="8"/>
        <v>1005.8000000000002</v>
      </c>
      <c r="L8" s="23">
        <v>4</v>
      </c>
      <c r="M8" s="39">
        <v>1</v>
      </c>
      <c r="N8" s="25">
        <v>0.3</v>
      </c>
      <c r="O8" s="119">
        <f t="shared" si="9"/>
        <v>1</v>
      </c>
      <c r="P8" s="119">
        <f t="shared" si="16"/>
        <v>1</v>
      </c>
      <c r="Q8" s="26">
        <f t="shared" si="1"/>
        <v>0.7</v>
      </c>
      <c r="R8" s="26"/>
      <c r="S8" s="26">
        <f t="shared" si="10"/>
        <v>0.7</v>
      </c>
      <c r="T8" s="122">
        <f t="shared" si="11"/>
        <v>1002.8000000000002</v>
      </c>
      <c r="V8" s="23">
        <v>4</v>
      </c>
      <c r="W8" s="39">
        <v>0.37</v>
      </c>
      <c r="X8" s="25"/>
      <c r="Y8" s="119">
        <f t="shared" si="2"/>
        <v>2.7027027027027026</v>
      </c>
      <c r="Z8" s="119">
        <f t="shared" si="3"/>
        <v>6.262054454825539</v>
      </c>
      <c r="AA8" s="26">
        <f t="shared" si="4"/>
        <v>946.82263356962153</v>
      </c>
      <c r="AB8" s="26"/>
      <c r="AC8" s="26"/>
      <c r="AD8" s="122">
        <f t="shared" si="12"/>
        <v>1502.8930691581295</v>
      </c>
      <c r="AF8" s="23">
        <v>4</v>
      </c>
      <c r="AG8" s="39">
        <v>0.37</v>
      </c>
      <c r="AH8" s="25"/>
      <c r="AI8" s="119">
        <f t="shared" si="5"/>
        <v>2.7027027027027026</v>
      </c>
      <c r="AJ8" s="119">
        <f t="shared" si="13"/>
        <v>7.9491255961844205</v>
      </c>
      <c r="AK8" s="26">
        <f t="shared" si="17"/>
        <v>1201.9077901430842</v>
      </c>
      <c r="AL8" s="26"/>
      <c r="AM8" s="26"/>
      <c r="AN8" s="122">
        <f t="shared" si="14"/>
        <v>1907.7901430842608</v>
      </c>
    </row>
    <row r="9" spans="2:40" x14ac:dyDescent="0.4">
      <c r="B9" s="23">
        <v>5</v>
      </c>
      <c r="C9" s="39">
        <v>1</v>
      </c>
      <c r="D9" s="25">
        <v>0.25</v>
      </c>
      <c r="E9" s="119">
        <f t="shared" si="6"/>
        <v>1</v>
      </c>
      <c r="F9" s="119">
        <f t="shared" si="15"/>
        <v>1</v>
      </c>
      <c r="G9" s="26">
        <f t="shared" si="0"/>
        <v>1.45</v>
      </c>
      <c r="H9" s="26"/>
      <c r="I9" s="26">
        <f t="shared" si="7"/>
        <v>1.45</v>
      </c>
      <c r="J9" s="122">
        <f t="shared" si="8"/>
        <v>1007.2500000000002</v>
      </c>
      <c r="L9" s="23">
        <v>5</v>
      </c>
      <c r="M9" s="39">
        <v>1</v>
      </c>
      <c r="N9" s="25">
        <v>0.25</v>
      </c>
      <c r="O9" s="119">
        <f t="shared" si="9"/>
        <v>1</v>
      </c>
      <c r="P9" s="119">
        <f t="shared" si="16"/>
        <v>1</v>
      </c>
      <c r="Q9" s="26">
        <f t="shared" si="1"/>
        <v>0.7</v>
      </c>
      <c r="R9" s="26"/>
      <c r="S9" s="26">
        <f t="shared" si="10"/>
        <v>0.7</v>
      </c>
      <c r="T9" s="122">
        <f t="shared" si="11"/>
        <v>1003.5000000000002</v>
      </c>
      <c r="V9" s="23">
        <v>5</v>
      </c>
      <c r="W9" s="39">
        <v>0.28000000000000003</v>
      </c>
      <c r="X9" s="25"/>
      <c r="Y9" s="119">
        <f t="shared" si="2"/>
        <v>3.5714285714285712</v>
      </c>
      <c r="Z9" s="119">
        <f t="shared" si="3"/>
        <v>22.364480195805495</v>
      </c>
      <c r="AA9" s="26">
        <f t="shared" si="4"/>
        <v>3864.5821778351901</v>
      </c>
      <c r="AB9" s="26"/>
      <c r="AC9" s="26"/>
      <c r="AD9" s="122">
        <f t="shared" si="12"/>
        <v>5367.4752469933192</v>
      </c>
      <c r="AF9" s="23">
        <v>5</v>
      </c>
      <c r="AG9" s="39">
        <v>0.35</v>
      </c>
      <c r="AH9" s="25"/>
      <c r="AI9" s="119">
        <f t="shared" si="5"/>
        <v>2.8571428571428572</v>
      </c>
      <c r="AJ9" s="119">
        <f t="shared" si="13"/>
        <v>22.711787417669772</v>
      </c>
      <c r="AK9" s="26">
        <f t="shared" si="17"/>
        <v>3543.0388371564841</v>
      </c>
      <c r="AL9" s="26"/>
      <c r="AM9" s="26"/>
      <c r="AN9" s="122">
        <f t="shared" si="14"/>
        <v>5450.8289802407453</v>
      </c>
    </row>
    <row r="10" spans="2:40" x14ac:dyDescent="0.4">
      <c r="B10" s="23">
        <v>6</v>
      </c>
      <c r="C10" s="39">
        <v>0.51</v>
      </c>
      <c r="D10" s="25">
        <v>0.2</v>
      </c>
      <c r="E10" s="119">
        <f t="shared" si="6"/>
        <v>1.9607843137254901</v>
      </c>
      <c r="F10" s="119">
        <f t="shared" si="15"/>
        <v>1.9607843137254901</v>
      </c>
      <c r="G10" s="26">
        <f t="shared" si="0"/>
        <v>969.88263725490219</v>
      </c>
      <c r="H10" s="126">
        <f>(무기_이발디_가격)*(C9*D9)+(무기_이발디_가격+무기_안드바리_가격)*(1-C9*D9)*(1/D9)</f>
        <v>705</v>
      </c>
      <c r="I10" s="26">
        <f>IF(H10=0,G10,IF(G10&lt;H10,G10,H10))</f>
        <v>705</v>
      </c>
      <c r="J10" s="122">
        <f t="shared" si="8"/>
        <v>1712.2500000000002</v>
      </c>
      <c r="L10" s="23">
        <v>6</v>
      </c>
      <c r="M10" s="39">
        <v>0.42</v>
      </c>
      <c r="N10" s="25">
        <v>0.2</v>
      </c>
      <c r="O10" s="119">
        <f t="shared" si="9"/>
        <v>2.3809523809523809</v>
      </c>
      <c r="P10" s="119">
        <f t="shared" si="16"/>
        <v>2.3809523809523809</v>
      </c>
      <c r="Q10" s="26">
        <f t="shared" si="1"/>
        <v>1387.0463809523817</v>
      </c>
      <c r="R10" s="126">
        <f>(방어구_이발디_가격)*(M9*N9)+(방어구_이발디_가격+방어구_안드바리_가격)*(1-M9*N9)*(1/N9)</f>
        <v>140.75</v>
      </c>
      <c r="S10" s="26">
        <f>IF(R10=0,Q10,IF(Q10&lt;R10,Q10,R10))</f>
        <v>140.75</v>
      </c>
      <c r="T10" s="122">
        <f t="shared" si="11"/>
        <v>1144.2500000000002</v>
      </c>
      <c r="V10" s="23">
        <v>6</v>
      </c>
      <c r="W10" s="39">
        <v>0.23</v>
      </c>
      <c r="X10" s="25"/>
      <c r="Y10" s="119">
        <f t="shared" si="2"/>
        <v>4.3478260869565215</v>
      </c>
      <c r="Z10" s="119">
        <f t="shared" si="3"/>
        <v>97.236870416545628</v>
      </c>
      <c r="AA10" s="26">
        <f t="shared" si="4"/>
        <v>17969.373652977632</v>
      </c>
      <c r="AB10" s="26"/>
      <c r="AC10" s="26"/>
      <c r="AD10" s="122">
        <f t="shared" si="12"/>
        <v>23336.848899970952</v>
      </c>
      <c r="AF10" s="23">
        <v>6</v>
      </c>
      <c r="AG10" s="39">
        <v>0.33</v>
      </c>
      <c r="AH10" s="25"/>
      <c r="AI10" s="119">
        <f t="shared" si="5"/>
        <v>3.0303030303030303</v>
      </c>
      <c r="AJ10" s="119">
        <f t="shared" si="13"/>
        <v>68.823598235362951</v>
      </c>
      <c r="AK10" s="26">
        <f t="shared" si="17"/>
        <v>11066.834596246361</v>
      </c>
      <c r="AL10" s="26"/>
      <c r="AM10" s="26"/>
      <c r="AN10" s="122">
        <f t="shared" si="14"/>
        <v>16517.663576487106</v>
      </c>
    </row>
    <row r="11" spans="2:40" x14ac:dyDescent="0.4">
      <c r="B11" s="23">
        <v>7</v>
      </c>
      <c r="C11" s="39">
        <v>0.28000000000000003</v>
      </c>
      <c r="D11" s="25">
        <v>0.15</v>
      </c>
      <c r="E11" s="119">
        <f t="shared" si="6"/>
        <v>3.5714285714285712</v>
      </c>
      <c r="F11" s="119">
        <f t="shared" si="15"/>
        <v>7.0028011204481784</v>
      </c>
      <c r="G11" s="26">
        <f t="shared" si="0"/>
        <v>4407.0631428571432</v>
      </c>
      <c r="H11" s="127">
        <f t="shared" ref="H11:H19" si="18">J9+(무기_이발디_가격)*C10*D10+(무기_이발디_가격+무기_강화석_가격)*(C10*(1-D10)*C11)+(J9+무기_이발디_가격+무기_강화석_가격)*(C10*(1-D10)*(1-C11))*(E11)+(J9+무기_이발디_가격)*(1-C10)*(E10)</f>
        <v>3434.1461387563031</v>
      </c>
      <c r="I11" s="26">
        <f t="shared" ref="I11:I19" si="19">IF(H11=0,G11,IF(G11&lt;H11,G11,H11))</f>
        <v>3434.1461387563031</v>
      </c>
      <c r="J11" s="122">
        <f t="shared" si="8"/>
        <v>5146.3961387563031</v>
      </c>
      <c r="L11" s="23">
        <v>7</v>
      </c>
      <c r="M11" s="39">
        <v>0.26</v>
      </c>
      <c r="N11" s="25">
        <v>0.15</v>
      </c>
      <c r="O11" s="119">
        <f t="shared" si="9"/>
        <v>3.8461538461538458</v>
      </c>
      <c r="P11" s="119">
        <f t="shared" si="16"/>
        <v>9.1575091575091569</v>
      </c>
      <c r="Q11" s="26">
        <f t="shared" si="1"/>
        <v>3258.8858461538462</v>
      </c>
      <c r="R11" s="127">
        <f t="shared" ref="R11:R19" si="20">T9+(방어구_이발디_가격)*M10*N10+(방어구_이발디_가격+방어구_강화석_가격)*(M10*(1-N10)*M11)+(T9+방어구_이발디_가격+방어구_강화석_가격)*(M10*(1-N10)*(1-M11))*(O11)+(T9+방어구_이발디_가격)*(1-M10)*(O10)</f>
        <v>3437.472753465202</v>
      </c>
      <c r="S11" s="26">
        <f t="shared" ref="S11:S19" si="21">IF(R11=0,Q11,IF(Q11&lt;R11,Q11,R11))</f>
        <v>3258.8858461538462</v>
      </c>
      <c r="T11" s="122">
        <f t="shared" si="11"/>
        <v>4403.1358461538466</v>
      </c>
      <c r="V11" s="23">
        <v>7</v>
      </c>
      <c r="W11" s="39">
        <v>0.18</v>
      </c>
      <c r="X11" s="25"/>
      <c r="Y11" s="119">
        <f t="shared" si="2"/>
        <v>5.5555555555555554</v>
      </c>
      <c r="Z11" s="119">
        <f t="shared" si="3"/>
        <v>540.20483564747565</v>
      </c>
      <c r="AA11" s="26">
        <f t="shared" si="4"/>
        <v>106312.31165542324</v>
      </c>
      <c r="AB11" s="26"/>
      <c r="AC11" s="26"/>
      <c r="AD11" s="122">
        <f t="shared" si="12"/>
        <v>129649.16055539419</v>
      </c>
      <c r="AF11" s="23">
        <v>7</v>
      </c>
      <c r="AG11" s="39">
        <v>0.16</v>
      </c>
      <c r="AH11" s="25"/>
      <c r="AI11" s="119">
        <f t="shared" si="5"/>
        <v>6.25</v>
      </c>
      <c r="AJ11" s="119">
        <f t="shared" si="13"/>
        <v>430.14748897101845</v>
      </c>
      <c r="AK11" s="26">
        <f t="shared" si="17"/>
        <v>86717.733776557303</v>
      </c>
      <c r="AL11" s="26"/>
      <c r="AM11" s="26"/>
      <c r="AN11" s="122">
        <f t="shared" si="14"/>
        <v>103235.39735304441</v>
      </c>
    </row>
    <row r="12" spans="2:40" x14ac:dyDescent="0.4">
      <c r="B12" s="23">
        <v>8</v>
      </c>
      <c r="C12" s="39">
        <v>0.18</v>
      </c>
      <c r="D12" s="25">
        <v>0.1</v>
      </c>
      <c r="E12" s="119">
        <f t="shared" si="6"/>
        <v>5.5555555555555554</v>
      </c>
      <c r="F12" s="119">
        <f t="shared" si="15"/>
        <v>38.904450669156546</v>
      </c>
      <c r="G12" s="26">
        <f t="shared" si="0"/>
        <v>23451.560076556489</v>
      </c>
      <c r="H12" s="127">
        <f t="shared" si="18"/>
        <v>8646.5606545079372</v>
      </c>
      <c r="I12" s="26">
        <f t="shared" si="19"/>
        <v>8646.5606545079372</v>
      </c>
      <c r="J12" s="122">
        <f t="shared" si="8"/>
        <v>13792.95679326424</v>
      </c>
      <c r="L12" s="23">
        <v>8</v>
      </c>
      <c r="M12" s="39">
        <v>0.18</v>
      </c>
      <c r="N12" s="25">
        <v>0.1</v>
      </c>
      <c r="O12" s="119">
        <f t="shared" si="9"/>
        <v>5.5555555555555554</v>
      </c>
      <c r="P12" s="119">
        <f t="shared" si="16"/>
        <v>50.875050875050867</v>
      </c>
      <c r="Q12" s="26">
        <f t="shared" si="1"/>
        <v>20062.044854700856</v>
      </c>
      <c r="R12" s="127">
        <f t="shared" si="20"/>
        <v>5691.3095079658133</v>
      </c>
      <c r="S12" s="26">
        <f t="shared" si="21"/>
        <v>5691.3095079658133</v>
      </c>
      <c r="T12" s="122">
        <f t="shared" si="11"/>
        <v>10094.44535411966</v>
      </c>
      <c r="V12" s="23">
        <v>8</v>
      </c>
      <c r="W12" s="39">
        <v>0.15</v>
      </c>
      <c r="X12" s="25"/>
      <c r="Y12" s="119">
        <f t="shared" si="2"/>
        <v>6.666666666666667</v>
      </c>
      <c r="Z12" s="119">
        <f t="shared" si="3"/>
        <v>3601.365570983171</v>
      </c>
      <c r="AA12" s="26">
        <f t="shared" si="4"/>
        <v>734678.57648056711</v>
      </c>
      <c r="AB12" s="26"/>
      <c r="AC12" s="26"/>
      <c r="AD12" s="122">
        <f t="shared" si="12"/>
        <v>864327.73703596136</v>
      </c>
      <c r="AF12" s="23">
        <v>8</v>
      </c>
      <c r="AG12" s="39">
        <v>0.13</v>
      </c>
      <c r="AH12" s="25"/>
      <c r="AI12" s="119">
        <f t="shared" si="5"/>
        <v>7.6923076923076916</v>
      </c>
      <c r="AJ12" s="119">
        <f t="shared" si="13"/>
        <v>3308.8268382386032</v>
      </c>
      <c r="AK12" s="26">
        <f t="shared" si="17"/>
        <v>690883.04382422019</v>
      </c>
      <c r="AL12" s="26"/>
      <c r="AM12" s="26"/>
      <c r="AN12" s="122">
        <f t="shared" si="14"/>
        <v>794118.44117726455</v>
      </c>
    </row>
    <row r="13" spans="2:40" x14ac:dyDescent="0.4">
      <c r="B13" s="23">
        <v>9</v>
      </c>
      <c r="C13" s="39">
        <v>0.13</v>
      </c>
      <c r="D13" s="25">
        <v>0.1</v>
      </c>
      <c r="E13" s="119">
        <f>(1/C13)</f>
        <v>7.6923076923076916</v>
      </c>
      <c r="F13" s="119">
        <f t="shared" si="15"/>
        <v>299.26500514735801</v>
      </c>
      <c r="G13" s="26">
        <f t="shared" si="0"/>
        <v>92316.603193383766</v>
      </c>
      <c r="H13" s="127">
        <f t="shared" si="18"/>
        <v>35194.355879805807</v>
      </c>
      <c r="I13" s="26">
        <f t="shared" si="19"/>
        <v>35194.355879805807</v>
      </c>
      <c r="J13" s="122">
        <f t="shared" si="8"/>
        <v>48987.312673070046</v>
      </c>
      <c r="L13" s="23">
        <v>9</v>
      </c>
      <c r="M13" s="39">
        <v>0.13</v>
      </c>
      <c r="N13" s="25">
        <v>0.1</v>
      </c>
      <c r="O13" s="119">
        <f>(1/M13)</f>
        <v>7.6923076923076916</v>
      </c>
      <c r="P13" s="119">
        <f t="shared" si="16"/>
        <v>391.34654519269895</v>
      </c>
      <c r="Q13" s="26">
        <f t="shared" si="1"/>
        <v>67559.909908339265</v>
      </c>
      <c r="R13" s="127">
        <f t="shared" si="20"/>
        <v>29435.073053463511</v>
      </c>
      <c r="S13" s="26">
        <f t="shared" si="21"/>
        <v>29435.073053463511</v>
      </c>
      <c r="T13" s="122">
        <f t="shared" si="11"/>
        <v>39529.518407583171</v>
      </c>
      <c r="V13" s="23">
        <v>9</v>
      </c>
      <c r="W13" s="39">
        <v>0.13</v>
      </c>
      <c r="X13" s="25"/>
      <c r="Y13" s="119">
        <f t="shared" si="2"/>
        <v>7.6923076923076916</v>
      </c>
      <c r="Z13" s="119">
        <f t="shared" si="3"/>
        <v>27702.81208448593</v>
      </c>
      <c r="AA13" s="26">
        <f t="shared" si="4"/>
        <v>5784347.1632406637</v>
      </c>
      <c r="AB13" s="26"/>
      <c r="AC13" s="26"/>
      <c r="AD13" s="122">
        <f t="shared" si="12"/>
        <v>6648674.9002766255</v>
      </c>
      <c r="AF13" s="23">
        <v>9</v>
      </c>
      <c r="AG13" s="39">
        <v>0.12</v>
      </c>
      <c r="AH13" s="25"/>
      <c r="AI13" s="119">
        <f t="shared" si="5"/>
        <v>8.3333333333333339</v>
      </c>
      <c r="AJ13" s="119">
        <f t="shared" si="13"/>
        <v>27573.556985321695</v>
      </c>
      <c r="AK13" s="26">
        <f t="shared" si="17"/>
        <v>5823535.2352999412</v>
      </c>
      <c r="AL13" s="26"/>
      <c r="AM13" s="26"/>
      <c r="AN13" s="122">
        <f t="shared" si="14"/>
        <v>6617653.6764772059</v>
      </c>
    </row>
    <row r="14" spans="2:40" x14ac:dyDescent="0.4">
      <c r="B14" s="23">
        <v>10</v>
      </c>
      <c r="C14" s="39">
        <v>0.1</v>
      </c>
      <c r="D14" s="25">
        <v>0.1</v>
      </c>
      <c r="E14" s="119">
        <f t="shared" si="6"/>
        <v>10</v>
      </c>
      <c r="F14" s="119">
        <f t="shared" si="15"/>
        <v>2992.6500514735799</v>
      </c>
      <c r="G14" s="26">
        <f t="shared" si="0"/>
        <v>440899.00905763044</v>
      </c>
      <c r="H14" s="127">
        <f t="shared" si="18"/>
        <v>122023.79634341678</v>
      </c>
      <c r="I14" s="26">
        <f t="shared" si="19"/>
        <v>122023.79634341678</v>
      </c>
      <c r="J14" s="122">
        <f t="shared" si="8"/>
        <v>171011.10901648682</v>
      </c>
      <c r="L14" s="23">
        <v>10</v>
      </c>
      <c r="M14" s="39">
        <v>0.1</v>
      </c>
      <c r="N14" s="25">
        <v>0.1</v>
      </c>
      <c r="O14" s="119">
        <f t="shared" ref="O14:O18" si="22">(1/M14)</f>
        <v>10</v>
      </c>
      <c r="P14" s="119">
        <f t="shared" si="16"/>
        <v>3913.4654519269898</v>
      </c>
      <c r="Q14" s="26">
        <f t="shared" si="1"/>
        <v>355772.03566824854</v>
      </c>
      <c r="R14" s="127">
        <f t="shared" si="20"/>
        <v>88551.726164193067</v>
      </c>
      <c r="S14" s="26">
        <f t="shared" si="21"/>
        <v>88551.726164193067</v>
      </c>
      <c r="T14" s="122">
        <f t="shared" si="11"/>
        <v>128081.24457177625</v>
      </c>
      <c r="V14" s="23">
        <v>10</v>
      </c>
      <c r="W14" s="39">
        <v>0.11</v>
      </c>
      <c r="X14" s="25"/>
      <c r="Y14" s="119">
        <f t="shared" si="2"/>
        <v>9.0909090909090917</v>
      </c>
      <c r="Z14" s="119">
        <f t="shared" si="3"/>
        <v>251843.74622259938</v>
      </c>
      <c r="AA14" s="26">
        <f t="shared" si="4"/>
        <v>53793824.193147242</v>
      </c>
      <c r="AB14" s="26"/>
      <c r="AC14" s="26"/>
      <c r="AD14" s="122">
        <f t="shared" si="12"/>
        <v>60442499.093423866</v>
      </c>
      <c r="AF14" s="23">
        <v>10</v>
      </c>
      <c r="AG14" s="39">
        <v>0.11</v>
      </c>
      <c r="AH14" s="25"/>
      <c r="AI14" s="119">
        <f t="shared" si="5"/>
        <v>9.0909090909090917</v>
      </c>
      <c r="AJ14" s="119">
        <f t="shared" si="13"/>
        <v>250668.69986656087</v>
      </c>
      <c r="AK14" s="26">
        <f t="shared" si="17"/>
        <v>53542834.291497402</v>
      </c>
      <c r="AL14" s="26"/>
      <c r="AM14" s="26"/>
      <c r="AN14" s="122">
        <f t="shared" si="14"/>
        <v>60160487.967974611</v>
      </c>
    </row>
    <row r="15" spans="2:40" x14ac:dyDescent="0.4">
      <c r="B15" s="23">
        <v>11</v>
      </c>
      <c r="C15" s="39">
        <v>0.09</v>
      </c>
      <c r="D15" s="25">
        <v>0.1</v>
      </c>
      <c r="E15" s="119">
        <f t="shared" si="6"/>
        <v>11.111111111111111</v>
      </c>
      <c r="F15" s="119">
        <f t="shared" si="15"/>
        <v>33251.667238595328</v>
      </c>
      <c r="G15" s="26">
        <f t="shared" si="0"/>
        <v>1729127.1161111447</v>
      </c>
      <c r="H15" s="127">
        <f t="shared" si="18"/>
        <v>536239.9705081943</v>
      </c>
      <c r="I15" s="26">
        <f t="shared" si="19"/>
        <v>536239.9705081943</v>
      </c>
      <c r="J15" s="122">
        <f t="shared" si="8"/>
        <v>707251.07952468109</v>
      </c>
      <c r="L15" s="23">
        <v>11</v>
      </c>
      <c r="M15" s="39">
        <v>0.1</v>
      </c>
      <c r="N15" s="25">
        <v>0.1</v>
      </c>
      <c r="O15" s="119">
        <f t="shared" si="22"/>
        <v>10</v>
      </c>
      <c r="P15" s="119">
        <f t="shared" si="16"/>
        <v>39134.654519269898</v>
      </c>
      <c r="Q15" s="26">
        <f t="shared" si="1"/>
        <v>1152737.5711459862</v>
      </c>
      <c r="R15" s="127">
        <f t="shared" si="20"/>
        <v>427658.68228597409</v>
      </c>
      <c r="S15" s="26">
        <f t="shared" si="21"/>
        <v>427658.68228597409</v>
      </c>
      <c r="T15" s="122">
        <f t="shared" si="11"/>
        <v>555739.9268577504</v>
      </c>
      <c r="V15" s="23">
        <v>11</v>
      </c>
      <c r="W15" s="39">
        <v>0.11</v>
      </c>
      <c r="X15" s="25"/>
      <c r="Y15" s="119">
        <f t="shared" si="2"/>
        <v>9.0909090909090917</v>
      </c>
      <c r="Z15" s="119">
        <f t="shared" si="3"/>
        <v>2289488.6020236309</v>
      </c>
      <c r="AA15" s="26">
        <f t="shared" si="4"/>
        <v>489034765.39224768</v>
      </c>
      <c r="AB15" s="26"/>
      <c r="AC15" s="26"/>
      <c r="AD15" s="122">
        <f t="shared" si="12"/>
        <v>549477264.48567152</v>
      </c>
      <c r="AF15" s="23">
        <v>11</v>
      </c>
      <c r="AG15" s="39">
        <v>0.11</v>
      </c>
      <c r="AH15" s="25"/>
      <c r="AI15" s="119">
        <f t="shared" si="5"/>
        <v>9.0909090909090917</v>
      </c>
      <c r="AJ15" s="119">
        <f t="shared" si="13"/>
        <v>2278806.3624232807</v>
      </c>
      <c r="AK15" s="26">
        <f t="shared" si="17"/>
        <v>486753039.01361281</v>
      </c>
      <c r="AL15" s="26"/>
      <c r="AM15" s="26"/>
      <c r="AN15" s="122">
        <f t="shared" si="14"/>
        <v>546913526.98158741</v>
      </c>
    </row>
    <row r="16" spans="2:40" x14ac:dyDescent="0.4">
      <c r="B16" s="23">
        <v>12</v>
      </c>
      <c r="C16" s="39">
        <v>0.09</v>
      </c>
      <c r="D16" s="25">
        <v>0.1</v>
      </c>
      <c r="E16" s="119">
        <f t="shared" si="6"/>
        <v>11.111111111111111</v>
      </c>
      <c r="F16" s="119">
        <f t="shared" si="15"/>
        <v>369462.96931772586</v>
      </c>
      <c r="G16" s="26">
        <f t="shared" si="0"/>
        <v>7151109.0401384421</v>
      </c>
      <c r="H16" s="127">
        <f t="shared" si="18"/>
        <v>2042153.0821215231</v>
      </c>
      <c r="I16" s="26">
        <f t="shared" si="19"/>
        <v>2042153.0821215231</v>
      </c>
      <c r="J16" s="122">
        <f t="shared" si="8"/>
        <v>2749404.1616462041</v>
      </c>
      <c r="L16" s="23">
        <v>12</v>
      </c>
      <c r="M16" s="39">
        <v>0.1</v>
      </c>
      <c r="N16" s="25">
        <v>0.1</v>
      </c>
      <c r="O16" s="119">
        <f t="shared" si="22"/>
        <v>10</v>
      </c>
      <c r="P16" s="119">
        <f t="shared" si="16"/>
        <v>391346.54519269895</v>
      </c>
      <c r="Q16" s="26">
        <f t="shared" si="1"/>
        <v>5001665.7117197532</v>
      </c>
      <c r="R16" s="127">
        <f t="shared" si="20"/>
        <v>1384902.8421209012</v>
      </c>
      <c r="S16" s="26">
        <f t="shared" si="21"/>
        <v>1384902.8421209012</v>
      </c>
      <c r="T16" s="122">
        <f t="shared" si="11"/>
        <v>1940642.7689786516</v>
      </c>
      <c r="V16" s="23">
        <v>12</v>
      </c>
      <c r="W16" s="39">
        <v>0.11</v>
      </c>
      <c r="X16" s="25"/>
      <c r="Y16" s="119">
        <f t="shared" si="2"/>
        <v>9.0909090909090917</v>
      </c>
      <c r="Z16" s="119">
        <f t="shared" si="3"/>
        <v>20813532.745669372</v>
      </c>
      <c r="AA16" s="26">
        <f t="shared" si="4"/>
        <v>4445770594.4749794</v>
      </c>
      <c r="AB16" s="26"/>
      <c r="AC16" s="26"/>
      <c r="AD16" s="122">
        <f t="shared" si="12"/>
        <v>4995247858.9606514</v>
      </c>
      <c r="AF16" s="23">
        <v>12</v>
      </c>
      <c r="AG16" s="39">
        <v>0.11</v>
      </c>
      <c r="AH16" s="25"/>
      <c r="AI16" s="119">
        <f t="shared" si="5"/>
        <v>9.0909090909090917</v>
      </c>
      <c r="AJ16" s="119">
        <f t="shared" si="13"/>
        <v>20716421.476575281</v>
      </c>
      <c r="AK16" s="26">
        <f t="shared" si="17"/>
        <v>4425027627.3964806</v>
      </c>
      <c r="AL16" s="26"/>
      <c r="AM16" s="26"/>
      <c r="AN16" s="122">
        <f t="shared" si="14"/>
        <v>4971941154.378068</v>
      </c>
    </row>
    <row r="17" spans="2:40" x14ac:dyDescent="0.4">
      <c r="B17" s="23">
        <v>13</v>
      </c>
      <c r="C17" s="39">
        <v>0.09</v>
      </c>
      <c r="D17" s="25">
        <v>0.1</v>
      </c>
      <c r="E17" s="119">
        <f t="shared" si="6"/>
        <v>11.111111111111111</v>
      </c>
      <c r="F17" s="119">
        <f t="shared" si="15"/>
        <v>4105144.1035302873</v>
      </c>
      <c r="G17" s="26">
        <f t="shared" si="0"/>
        <v>27799545.759367179</v>
      </c>
      <c r="H17" s="127">
        <f t="shared" si="18"/>
        <v>8439555.5125032254</v>
      </c>
      <c r="I17" s="26">
        <f t="shared" si="19"/>
        <v>8439555.5125032254</v>
      </c>
      <c r="J17" s="122">
        <f t="shared" si="8"/>
        <v>11188959.674149429</v>
      </c>
      <c r="L17" s="23">
        <v>13</v>
      </c>
      <c r="M17" s="39">
        <v>0.09</v>
      </c>
      <c r="N17" s="25">
        <v>0.1</v>
      </c>
      <c r="O17" s="119">
        <f>(1/M17)</f>
        <v>11.111111111111111</v>
      </c>
      <c r="P17" s="119">
        <f t="shared" si="16"/>
        <v>4348294.9465855435</v>
      </c>
      <c r="Q17" s="26">
        <f t="shared" si="1"/>
        <v>19622061.804895256</v>
      </c>
      <c r="R17" s="127">
        <f t="shared" si="20"/>
        <v>6063470.7281880574</v>
      </c>
      <c r="S17" s="26">
        <f t="shared" si="21"/>
        <v>6063470.7281880574</v>
      </c>
      <c r="T17" s="122">
        <f t="shared" si="11"/>
        <v>8004113.497166709</v>
      </c>
      <c r="V17" s="23">
        <v>13</v>
      </c>
      <c r="W17" s="39">
        <v>0.1</v>
      </c>
      <c r="X17" s="25"/>
      <c r="Y17" s="119">
        <f t="shared" si="2"/>
        <v>10</v>
      </c>
      <c r="Z17" s="119">
        <f t="shared" si="3"/>
        <v>208135327.45669371</v>
      </c>
      <c r="AA17" s="26">
        <f t="shared" si="4"/>
        <v>44957230730.645866</v>
      </c>
      <c r="AB17" s="26"/>
      <c r="AC17" s="26"/>
      <c r="AD17" s="122">
        <f t="shared" si="12"/>
        <v>49952478589.606522</v>
      </c>
      <c r="AF17" s="23">
        <v>13</v>
      </c>
      <c r="AG17" s="39">
        <v>0.1</v>
      </c>
      <c r="AH17" s="25"/>
      <c r="AI17" s="119">
        <f t="shared" si="5"/>
        <v>10</v>
      </c>
      <c r="AJ17" s="119">
        <f t="shared" si="13"/>
        <v>207164214.76575282</v>
      </c>
      <c r="AK17" s="26">
        <f t="shared" si="17"/>
        <v>44747470389.402611</v>
      </c>
      <c r="AL17" s="26"/>
      <c r="AM17" s="26"/>
      <c r="AN17" s="122">
        <f t="shared" si="14"/>
        <v>49719411543.780678</v>
      </c>
    </row>
    <row r="18" spans="2:40" x14ac:dyDescent="0.4">
      <c r="B18" s="23">
        <v>14</v>
      </c>
      <c r="C18" s="39">
        <v>0.09</v>
      </c>
      <c r="D18" s="25">
        <v>0.1</v>
      </c>
      <c r="E18" s="119">
        <f t="shared" si="6"/>
        <v>11.111111111111111</v>
      </c>
      <c r="F18" s="119">
        <f t="shared" si="15"/>
        <v>45612712.261447638</v>
      </c>
      <c r="G18" s="26">
        <f t="shared" si="0"/>
        <v>113132829.27467756</v>
      </c>
      <c r="H18" s="127">
        <f t="shared" si="18"/>
        <v>32802668.688111007</v>
      </c>
      <c r="I18" s="26">
        <f t="shared" si="19"/>
        <v>32802668.688111007</v>
      </c>
      <c r="J18" s="122">
        <f t="shared" si="8"/>
        <v>43991628.362260439</v>
      </c>
      <c r="L18" s="23">
        <v>14</v>
      </c>
      <c r="M18" s="39">
        <v>0.09</v>
      </c>
      <c r="N18" s="25">
        <v>0.1</v>
      </c>
      <c r="O18" s="119">
        <f t="shared" si="22"/>
        <v>11.111111111111111</v>
      </c>
      <c r="P18" s="119">
        <f t="shared" si="16"/>
        <v>48314388.295394927</v>
      </c>
      <c r="Q18" s="26">
        <f t="shared" si="1"/>
        <v>80930488.056574494</v>
      </c>
      <c r="R18" s="127">
        <f t="shared" si="20"/>
        <v>23152467.563331533</v>
      </c>
      <c r="S18" s="26">
        <f t="shared" si="21"/>
        <v>23152467.563331533</v>
      </c>
      <c r="T18" s="122">
        <f t="shared" si="11"/>
        <v>31156581.060498241</v>
      </c>
      <c r="V18" s="23">
        <v>14</v>
      </c>
      <c r="W18" s="39">
        <v>0.1</v>
      </c>
      <c r="X18" s="25"/>
      <c r="Y18" s="119">
        <f t="shared" si="2"/>
        <v>10</v>
      </c>
      <c r="Z18" s="119">
        <f t="shared" si="3"/>
        <v>2081353274.566937</v>
      </c>
      <c r="AA18" s="26">
        <f t="shared" si="4"/>
        <v>449572307306.45874</v>
      </c>
      <c r="AB18" s="26"/>
      <c r="AC18" s="26"/>
      <c r="AD18" s="122">
        <f t="shared" si="12"/>
        <v>499524785896.06525</v>
      </c>
      <c r="AF18" s="23">
        <v>14</v>
      </c>
      <c r="AG18" s="39">
        <v>0.1</v>
      </c>
      <c r="AH18" s="25"/>
      <c r="AI18" s="119">
        <f t="shared" si="5"/>
        <v>10</v>
      </c>
      <c r="AJ18" s="119">
        <f t="shared" si="13"/>
        <v>2071642147.6575282</v>
      </c>
      <c r="AK18" s="26">
        <f t="shared" si="17"/>
        <v>447474703894.02612</v>
      </c>
      <c r="AL18" s="26"/>
      <c r="AM18" s="26"/>
      <c r="AN18" s="122">
        <f t="shared" si="14"/>
        <v>497194115437.80682</v>
      </c>
    </row>
    <row r="19" spans="2:40" ht="18" thickBot="1" x14ac:dyDescent="0.45">
      <c r="B19" s="30">
        <v>15</v>
      </c>
      <c r="C19" s="40">
        <v>0.09</v>
      </c>
      <c r="D19" s="31">
        <v>0.1</v>
      </c>
      <c r="E19" s="120">
        <f>(1/C19)</f>
        <v>11.111111111111111</v>
      </c>
      <c r="F19" s="120">
        <f t="shared" si="15"/>
        <v>506807914.01608485</v>
      </c>
      <c r="G19" s="123">
        <f t="shared" si="0"/>
        <v>444804257.12113339</v>
      </c>
      <c r="H19" s="128">
        <f t="shared" si="18"/>
        <v>133487503.68066475</v>
      </c>
      <c r="I19" s="123">
        <f t="shared" si="19"/>
        <v>133487503.68066475</v>
      </c>
      <c r="J19" s="124">
        <f t="shared" si="8"/>
        <v>177479132.04292518</v>
      </c>
      <c r="L19" s="30">
        <v>15</v>
      </c>
      <c r="M19" s="40">
        <v>0.09</v>
      </c>
      <c r="N19" s="31">
        <v>0.1</v>
      </c>
      <c r="O19" s="120">
        <f>(1/M19)</f>
        <v>11.111111111111111</v>
      </c>
      <c r="P19" s="120">
        <f t="shared" si="16"/>
        <v>536826536.6154992</v>
      </c>
      <c r="Q19" s="123">
        <f t="shared" si="1"/>
        <v>315027660.08581555</v>
      </c>
      <c r="R19" s="128">
        <f t="shared" si="20"/>
        <v>95490347.069584876</v>
      </c>
      <c r="S19" s="123">
        <f t="shared" si="21"/>
        <v>95490347.069584876</v>
      </c>
      <c r="T19" s="124">
        <f t="shared" si="11"/>
        <v>126646928.13008311</v>
      </c>
      <c r="V19" s="30">
        <v>15</v>
      </c>
      <c r="W19" s="40">
        <v>0.09</v>
      </c>
      <c r="X19" s="31"/>
      <c r="Y19" s="120">
        <f t="shared" si="2"/>
        <v>11.111111111111111</v>
      </c>
      <c r="Z19" s="120">
        <f t="shared" si="3"/>
        <v>23126147495.188187</v>
      </c>
      <c r="AA19" s="123">
        <f t="shared" si="4"/>
        <v>5050750612949.1035</v>
      </c>
      <c r="AB19" s="123"/>
      <c r="AC19" s="123"/>
      <c r="AD19" s="124">
        <f t="shared" si="12"/>
        <v>5550275398845.1689</v>
      </c>
      <c r="AF19" s="30">
        <v>15</v>
      </c>
      <c r="AG19" s="40">
        <v>0.1</v>
      </c>
      <c r="AH19" s="31"/>
      <c r="AI19" s="120">
        <f t="shared" si="5"/>
        <v>10</v>
      </c>
      <c r="AJ19" s="120">
        <f t="shared" si="13"/>
        <v>20716421476.575283</v>
      </c>
      <c r="AK19" s="123">
        <f t="shared" si="17"/>
        <v>4474747038940.2617</v>
      </c>
      <c r="AL19" s="123"/>
      <c r="AM19" s="123"/>
      <c r="AN19" s="124">
        <f t="shared" si="14"/>
        <v>4971941154378.0684</v>
      </c>
    </row>
    <row r="20" spans="2:40" ht="18" thickBot="1" x14ac:dyDescent="0.45">
      <c r="W20" s="35"/>
      <c r="X20" s="25"/>
    </row>
    <row r="21" spans="2:40" ht="30.6" thickBot="1" x14ac:dyDescent="0.45">
      <c r="B21" s="51" t="s">
        <v>2</v>
      </c>
      <c r="C21" s="52"/>
      <c r="D21" s="52"/>
      <c r="E21" s="52"/>
      <c r="F21" s="52"/>
      <c r="G21" s="52"/>
      <c r="H21" s="52"/>
      <c r="I21" s="52"/>
      <c r="J21" s="53"/>
      <c r="L21" s="51" t="s">
        <v>15</v>
      </c>
      <c r="M21" s="52"/>
      <c r="N21" s="52"/>
      <c r="O21" s="52"/>
      <c r="P21" s="52"/>
      <c r="Q21" s="52"/>
      <c r="R21" s="52"/>
      <c r="S21" s="52"/>
      <c r="T21" s="53"/>
      <c r="V21" s="51" t="s">
        <v>18</v>
      </c>
      <c r="W21" s="52"/>
      <c r="X21" s="52"/>
      <c r="Y21" s="52"/>
      <c r="Z21" s="52"/>
      <c r="AA21" s="52"/>
      <c r="AB21" s="52"/>
      <c r="AC21" s="52"/>
      <c r="AD21" s="53"/>
    </row>
    <row r="22" spans="2:40" x14ac:dyDescent="0.4">
      <c r="B22" s="12" t="s">
        <v>10</v>
      </c>
      <c r="C22" s="13" t="s">
        <v>11</v>
      </c>
      <c r="D22" s="13" t="s">
        <v>14</v>
      </c>
      <c r="E22" s="13" t="s">
        <v>25</v>
      </c>
      <c r="F22" s="13" t="s">
        <v>26</v>
      </c>
      <c r="G22" s="13" t="s">
        <v>24</v>
      </c>
      <c r="H22" s="13" t="s">
        <v>23</v>
      </c>
      <c r="I22" s="13" t="s">
        <v>12</v>
      </c>
      <c r="J22" s="14" t="s">
        <v>13</v>
      </c>
      <c r="L22" s="12" t="s">
        <v>10</v>
      </c>
      <c r="M22" s="13" t="s">
        <v>11</v>
      </c>
      <c r="N22" s="13" t="s">
        <v>14</v>
      </c>
      <c r="O22" s="13" t="s">
        <v>25</v>
      </c>
      <c r="P22" s="13" t="s">
        <v>26</v>
      </c>
      <c r="Q22" s="13" t="s">
        <v>24</v>
      </c>
      <c r="R22" s="13" t="s">
        <v>23</v>
      </c>
      <c r="S22" s="13" t="s">
        <v>12</v>
      </c>
      <c r="T22" s="14" t="s">
        <v>13</v>
      </c>
      <c r="V22" s="15" t="s">
        <v>10</v>
      </c>
      <c r="W22" s="16" t="s">
        <v>11</v>
      </c>
      <c r="X22" s="16"/>
      <c r="Y22" s="16" t="s">
        <v>25</v>
      </c>
      <c r="Z22" s="16" t="s">
        <v>40</v>
      </c>
      <c r="AA22" s="16" t="s">
        <v>24</v>
      </c>
      <c r="AB22" s="16"/>
      <c r="AC22" s="16"/>
      <c r="AD22" s="17" t="s">
        <v>13</v>
      </c>
    </row>
    <row r="23" spans="2:40" x14ac:dyDescent="0.4">
      <c r="B23" s="18">
        <v>0</v>
      </c>
      <c r="C23" s="38"/>
      <c r="D23" s="19"/>
      <c r="E23" s="118"/>
      <c r="F23" s="118">
        <v>1</v>
      </c>
      <c r="G23" s="121"/>
      <c r="H23" s="21"/>
      <c r="I23" s="121">
        <v>0</v>
      </c>
      <c r="J23" s="125">
        <f>노작_가격</f>
        <v>1000</v>
      </c>
      <c r="L23" s="18">
        <v>0</v>
      </c>
      <c r="M23" s="38"/>
      <c r="N23" s="19"/>
      <c r="O23" s="118"/>
      <c r="P23" s="118">
        <v>1</v>
      </c>
      <c r="Q23" s="121"/>
      <c r="R23" s="21"/>
      <c r="S23" s="121">
        <v>0</v>
      </c>
      <c r="T23" s="125">
        <f>노작_가격</f>
        <v>1000</v>
      </c>
      <c r="V23" s="23">
        <v>0</v>
      </c>
      <c r="W23" s="38"/>
      <c r="X23" s="41"/>
      <c r="Y23" s="129"/>
      <c r="Z23" s="118">
        <v>1</v>
      </c>
      <c r="AA23" s="43"/>
      <c r="AB23" s="43"/>
      <c r="AC23" s="43"/>
      <c r="AD23" s="44">
        <v>240</v>
      </c>
    </row>
    <row r="24" spans="2:40" x14ac:dyDescent="0.4">
      <c r="B24" s="23">
        <v>1</v>
      </c>
      <c r="C24" s="39">
        <v>1</v>
      </c>
      <c r="D24" s="25">
        <v>0.25</v>
      </c>
      <c r="E24" s="119">
        <f>(1/C24)</f>
        <v>1</v>
      </c>
      <c r="F24" s="119">
        <f>F23*E24</f>
        <v>1</v>
      </c>
      <c r="G24" s="26">
        <f t="shared" ref="G24:G38" si="23">(장신구_강화석_가격)*(C24)+(J23+장신구_강화석_가격)*(1-C24)*E24</f>
        <v>3.5</v>
      </c>
      <c r="H24" s="26"/>
      <c r="I24" s="26">
        <f>IF(H24=0,G24,IF(G24&lt;H24,G24,H24))</f>
        <v>3.5</v>
      </c>
      <c r="J24" s="122">
        <f>I24+J23</f>
        <v>1003.5</v>
      </c>
      <c r="L24" s="23">
        <v>1</v>
      </c>
      <c r="M24" s="39">
        <v>1</v>
      </c>
      <c r="N24" s="25">
        <v>0.25</v>
      </c>
      <c r="O24" s="119">
        <f>(1/M24)</f>
        <v>1</v>
      </c>
      <c r="P24" s="119">
        <f>P23*O24</f>
        <v>1</v>
      </c>
      <c r="Q24" s="26">
        <f t="shared" ref="Q24:Q38" si="24">(방어구_강화석_가격)*(M24)+(T23+방어구_강화석_가격)*(1-M24)*O24</f>
        <v>0.7</v>
      </c>
      <c r="R24" s="26"/>
      <c r="S24" s="26">
        <f>IF(R24=0,Q24,IF(Q24&lt;R24,Q24,R24))</f>
        <v>0.7</v>
      </c>
      <c r="T24" s="122">
        <f>S24+T23</f>
        <v>1000.7</v>
      </c>
      <c r="V24" s="23">
        <v>1</v>
      </c>
      <c r="W24" s="39">
        <v>1</v>
      </c>
      <c r="X24" s="25"/>
      <c r="Y24" s="119">
        <f t="shared" ref="Y24:Y38" si="25">(1/W24)</f>
        <v>1</v>
      </c>
      <c r="Z24" s="119">
        <f t="shared" ref="Z24:Z38" si="26">Y24*Z23</f>
        <v>1</v>
      </c>
      <c r="AA24" s="26">
        <f t="shared" ref="AA24:AA38" si="27">(AD23)*(1-W24)*Y24</f>
        <v>0</v>
      </c>
      <c r="AB24" s="26"/>
      <c r="AC24" s="26"/>
      <c r="AD24" s="122">
        <f>AA24+AD23</f>
        <v>240</v>
      </c>
    </row>
    <row r="25" spans="2:40" x14ac:dyDescent="0.4">
      <c r="B25" s="23">
        <v>2</v>
      </c>
      <c r="C25" s="39">
        <v>0.74</v>
      </c>
      <c r="D25" s="25">
        <v>0.2</v>
      </c>
      <c r="E25" s="119">
        <f t="shared" ref="E25:E31" si="28">(1/C25)</f>
        <v>1.3513513513513513</v>
      </c>
      <c r="F25" s="119">
        <f>F24*E25</f>
        <v>1.3513513513513513</v>
      </c>
      <c r="G25" s="26">
        <f t="shared" si="23"/>
        <v>356.40081081081075</v>
      </c>
      <c r="H25" s="126">
        <f>(장신구_이발디_가격)*(C24*D24)+(장신구_이발디_가격+장신구_안드바리_가격)*(1-C24*D24)*(1/D24)</f>
        <v>2614.5</v>
      </c>
      <c r="I25" s="26">
        <f t="shared" ref="I25:I28" si="29">IF(H25=0,G25,IF(G25&lt;H25,G25,H25))</f>
        <v>356.40081081081075</v>
      </c>
      <c r="J25" s="122">
        <f t="shared" ref="J25:J38" si="30">I25+J24</f>
        <v>1359.9008108108108</v>
      </c>
      <c r="L25" s="23">
        <v>2</v>
      </c>
      <c r="M25" s="39">
        <v>0.83</v>
      </c>
      <c r="N25" s="25">
        <v>0.2</v>
      </c>
      <c r="O25" s="119">
        <f t="shared" ref="O25:O31" si="31">(1/M25)</f>
        <v>1.2048192771084338</v>
      </c>
      <c r="P25" s="119">
        <f>P24*O25</f>
        <v>1.2048192771084338</v>
      </c>
      <c r="Q25" s="26">
        <f t="shared" si="24"/>
        <v>205.68702409638561</v>
      </c>
      <c r="R25" s="126">
        <f>(방어구_이발디_가격)*(M24*N24)+(방어구_이발디_가격+방어구_안드바리_가격)*(1-M24*N24)*(1/N24)</f>
        <v>140.75</v>
      </c>
      <c r="S25" s="26">
        <f t="shared" ref="S25:S28" si="32">IF(R25=0,Q25,IF(Q25&lt;R25,Q25,R25))</f>
        <v>140.75</v>
      </c>
      <c r="T25" s="122">
        <f t="shared" ref="T25:T38" si="33">S25+T24</f>
        <v>1141.45</v>
      </c>
      <c r="V25" s="23">
        <v>2</v>
      </c>
      <c r="W25" s="39">
        <v>0.83</v>
      </c>
      <c r="X25" s="25"/>
      <c r="Y25" s="119">
        <f t="shared" si="25"/>
        <v>1.2048192771084338</v>
      </c>
      <c r="Z25" s="119">
        <f t="shared" si="26"/>
        <v>1.2048192771084338</v>
      </c>
      <c r="AA25" s="26">
        <f t="shared" si="27"/>
        <v>49.156626506024118</v>
      </c>
      <c r="AB25" s="26"/>
      <c r="AC25" s="26"/>
      <c r="AD25" s="122">
        <f t="shared" ref="AD25:AD38" si="34">AA25+AD24</f>
        <v>289.15662650602411</v>
      </c>
    </row>
    <row r="26" spans="2:40" x14ac:dyDescent="0.4">
      <c r="B26" s="23">
        <v>3</v>
      </c>
      <c r="C26" s="39">
        <v>0.4</v>
      </c>
      <c r="D26" s="25">
        <v>0.15</v>
      </c>
      <c r="E26" s="119">
        <f t="shared" si="28"/>
        <v>2.5</v>
      </c>
      <c r="F26" s="119">
        <f t="shared" ref="F26:F38" si="35">F25*E26</f>
        <v>3.3783783783783781</v>
      </c>
      <c r="G26" s="26">
        <f t="shared" si="23"/>
        <v>2046.5012162162161</v>
      </c>
      <c r="H26" s="127">
        <f t="shared" ref="H26:H38" si="36">J24+(장신구_이발디_가격)*C25*D25+(장신구_이발디_가격+장신구_강화석_가격)*(C25*(1-D25)*C26)+(J24+장신구_이발디_가격+장신구_강화석_가격)*(C25*(1-D25)*(1-C26))*(E26)+(J24+장신구_이발디_가격)*(1-C25)*(E25)</f>
        <v>2884.5449081081078</v>
      </c>
      <c r="I26" s="26">
        <f t="shared" si="29"/>
        <v>2046.5012162162161</v>
      </c>
      <c r="J26" s="122">
        <f t="shared" si="30"/>
        <v>3406.4020270270266</v>
      </c>
      <c r="L26" s="23">
        <v>3</v>
      </c>
      <c r="M26" s="39">
        <v>0.44</v>
      </c>
      <c r="N26" s="25">
        <v>0.15</v>
      </c>
      <c r="O26" s="119">
        <f t="shared" si="31"/>
        <v>2.2727272727272729</v>
      </c>
      <c r="P26" s="119">
        <f t="shared" ref="P26:P38" si="37">P25*O26</f>
        <v>2.7382256297918954</v>
      </c>
      <c r="Q26" s="26">
        <f t="shared" si="24"/>
        <v>1453.9534545454551</v>
      </c>
      <c r="R26" s="127">
        <f t="shared" ref="R26:R38" si="38">T24+(방어구_이발디_가격)*M25*N25+(방어구_이발디_가격+방어구_강화석_가격)*(M25*(1-N25)*M26)+(T24+방어구_이발디_가격+방어구_강화석_가격)*(M25*(1-N25)*(1-M26))*(O26)+(T24+방어구_이발디_가격)*(1-M25)*(O25)</f>
        <v>2104.9236554830236</v>
      </c>
      <c r="S26" s="26">
        <f t="shared" si="32"/>
        <v>1453.9534545454551</v>
      </c>
      <c r="T26" s="122">
        <f t="shared" si="33"/>
        <v>2595.4034545454551</v>
      </c>
      <c r="V26" s="23">
        <v>3</v>
      </c>
      <c r="W26" s="39">
        <v>0.51</v>
      </c>
      <c r="X26" s="25"/>
      <c r="Y26" s="119">
        <f t="shared" si="25"/>
        <v>1.9607843137254901</v>
      </c>
      <c r="Z26" s="119">
        <f t="shared" si="26"/>
        <v>2.3623907394283017</v>
      </c>
      <c r="AA26" s="26">
        <f t="shared" si="27"/>
        <v>277.81715095676822</v>
      </c>
      <c r="AB26" s="26"/>
      <c r="AC26" s="26"/>
      <c r="AD26" s="122">
        <f t="shared" si="34"/>
        <v>566.97377746279233</v>
      </c>
    </row>
    <row r="27" spans="2:40" x14ac:dyDescent="0.4">
      <c r="B27" s="23">
        <v>4</v>
      </c>
      <c r="C27" s="39">
        <v>0.28999999999999998</v>
      </c>
      <c r="D27" s="25">
        <v>0.15</v>
      </c>
      <c r="E27" s="119">
        <f t="shared" si="28"/>
        <v>3.4482758620689657</v>
      </c>
      <c r="F27" s="119">
        <f t="shared" si="35"/>
        <v>11.649580615097856</v>
      </c>
      <c r="G27" s="26">
        <f t="shared" si="23"/>
        <v>8349.3958247903065</v>
      </c>
      <c r="H27" s="127">
        <f t="shared" si="36"/>
        <v>5506.5061467847154</v>
      </c>
      <c r="I27" s="26">
        <f t="shared" si="29"/>
        <v>5506.5061467847154</v>
      </c>
      <c r="J27" s="122">
        <f t="shared" si="30"/>
        <v>8912.908173811742</v>
      </c>
      <c r="L27" s="23">
        <v>4</v>
      </c>
      <c r="M27" s="39">
        <v>0.28999999999999998</v>
      </c>
      <c r="N27" s="25">
        <v>0.1</v>
      </c>
      <c r="O27" s="119">
        <f t="shared" si="31"/>
        <v>3.4482758620689657</v>
      </c>
      <c r="P27" s="119">
        <f t="shared" si="37"/>
        <v>9.4421573441099849</v>
      </c>
      <c r="Q27" s="26">
        <f t="shared" si="24"/>
        <v>6356.1804231974938</v>
      </c>
      <c r="R27" s="127">
        <f t="shared" si="38"/>
        <v>3722.7955082068975</v>
      </c>
      <c r="S27" s="26">
        <f t="shared" si="32"/>
        <v>3722.7955082068975</v>
      </c>
      <c r="T27" s="122">
        <f t="shared" si="33"/>
        <v>6318.1989627523526</v>
      </c>
      <c r="V27" s="23">
        <v>4</v>
      </c>
      <c r="W27" s="39">
        <v>0.37</v>
      </c>
      <c r="X27" s="25"/>
      <c r="Y27" s="119">
        <f t="shared" si="25"/>
        <v>2.7027027027027026</v>
      </c>
      <c r="Z27" s="119">
        <f t="shared" si="26"/>
        <v>6.3848398362927075</v>
      </c>
      <c r="AA27" s="26">
        <f t="shared" si="27"/>
        <v>965.38778324745726</v>
      </c>
      <c r="AB27" s="26"/>
      <c r="AC27" s="26"/>
      <c r="AD27" s="122">
        <f t="shared" si="34"/>
        <v>1532.3615607102497</v>
      </c>
    </row>
    <row r="28" spans="2:40" x14ac:dyDescent="0.4">
      <c r="B28" s="23">
        <v>5</v>
      </c>
      <c r="C28" s="39">
        <v>0.23</v>
      </c>
      <c r="D28" s="25">
        <v>0.1</v>
      </c>
      <c r="E28" s="119">
        <f t="shared" si="28"/>
        <v>4.3478260869565215</v>
      </c>
      <c r="F28" s="119">
        <f t="shared" si="35"/>
        <v>50.650350500425454</v>
      </c>
      <c r="G28" s="26">
        <f t="shared" si="23"/>
        <v>29851.388886239311</v>
      </c>
      <c r="H28" s="127">
        <f t="shared" si="36"/>
        <v>15876.143799528138</v>
      </c>
      <c r="I28" s="26">
        <f t="shared" si="29"/>
        <v>15876.143799528138</v>
      </c>
      <c r="J28" s="122">
        <f t="shared" si="30"/>
        <v>24789.05197333988</v>
      </c>
      <c r="L28" s="23">
        <v>5</v>
      </c>
      <c r="M28" s="39">
        <v>0.23</v>
      </c>
      <c r="N28" s="25">
        <v>0.1</v>
      </c>
      <c r="O28" s="119">
        <f t="shared" si="31"/>
        <v>4.3478260869565215</v>
      </c>
      <c r="P28" s="119">
        <f t="shared" si="37"/>
        <v>41.052858017869497</v>
      </c>
      <c r="Q28" s="26">
        <f t="shared" si="24"/>
        <v>21154.735788344831</v>
      </c>
      <c r="R28" s="127">
        <f t="shared" si="38"/>
        <v>11337.527251072785</v>
      </c>
      <c r="S28" s="26">
        <f t="shared" si="32"/>
        <v>11337.527251072785</v>
      </c>
      <c r="T28" s="122">
        <f t="shared" si="33"/>
        <v>17655.726213825139</v>
      </c>
      <c r="V28" s="23">
        <v>5</v>
      </c>
      <c r="W28" s="39">
        <v>0.28000000000000003</v>
      </c>
      <c r="X28" s="25"/>
      <c r="Y28" s="119">
        <f t="shared" si="25"/>
        <v>3.5714285714285712</v>
      </c>
      <c r="Z28" s="119">
        <f t="shared" si="26"/>
        <v>22.802999415331097</v>
      </c>
      <c r="AA28" s="26">
        <f t="shared" si="27"/>
        <v>3940.3582989692136</v>
      </c>
      <c r="AB28" s="26"/>
      <c r="AC28" s="26"/>
      <c r="AD28" s="122">
        <f t="shared" si="34"/>
        <v>5472.7198596794633</v>
      </c>
    </row>
    <row r="29" spans="2:40" x14ac:dyDescent="0.4">
      <c r="B29" s="23">
        <v>6</v>
      </c>
      <c r="C29" s="39">
        <v>0.19</v>
      </c>
      <c r="D29" s="25">
        <v>0.1</v>
      </c>
      <c r="E29" s="119">
        <f t="shared" si="28"/>
        <v>5.2631578947368425</v>
      </c>
      <c r="F29" s="119">
        <f t="shared" si="35"/>
        <v>266.58079210750242</v>
      </c>
      <c r="G29" s="26">
        <f t="shared" si="23"/>
        <v>105695.22867581739</v>
      </c>
      <c r="H29" s="127">
        <f t="shared" si="36"/>
        <v>48294.533505570347</v>
      </c>
      <c r="I29" s="26">
        <f>IF(H29=0,G29,IF(G29&lt;H29,G29,H29))</f>
        <v>48294.533505570347</v>
      </c>
      <c r="J29" s="122">
        <f t="shared" si="30"/>
        <v>73083.58547891023</v>
      </c>
      <c r="L29" s="23">
        <v>6</v>
      </c>
      <c r="M29" s="39">
        <v>0.19</v>
      </c>
      <c r="N29" s="25">
        <v>0.1</v>
      </c>
      <c r="O29" s="119">
        <f t="shared" si="31"/>
        <v>5.2631578947368425</v>
      </c>
      <c r="P29" s="119">
        <f t="shared" si="37"/>
        <v>216.06767377826051</v>
      </c>
      <c r="Q29" s="26">
        <f t="shared" si="24"/>
        <v>75272.265806307187</v>
      </c>
      <c r="R29" s="127">
        <f t="shared" si="38"/>
        <v>33196.961893641303</v>
      </c>
      <c r="S29" s="26">
        <f>IF(R29=0,Q29,IF(Q29&lt;R29,Q29,R29))</f>
        <v>33196.961893641303</v>
      </c>
      <c r="T29" s="122">
        <f t="shared" si="33"/>
        <v>50852.688107466442</v>
      </c>
      <c r="V29" s="23">
        <v>6</v>
      </c>
      <c r="W29" s="39">
        <v>0.22</v>
      </c>
      <c r="X29" s="25"/>
      <c r="Y29" s="119">
        <f t="shared" si="25"/>
        <v>4.5454545454545459</v>
      </c>
      <c r="Z29" s="119">
        <f t="shared" si="26"/>
        <v>103.64999734241408</v>
      </c>
      <c r="AA29" s="26">
        <f t="shared" si="27"/>
        <v>19403.279502499918</v>
      </c>
      <c r="AB29" s="26"/>
      <c r="AC29" s="26"/>
      <c r="AD29" s="122">
        <f t="shared" si="34"/>
        <v>24875.99936217938</v>
      </c>
    </row>
    <row r="30" spans="2:40" x14ac:dyDescent="0.4">
      <c r="B30" s="23">
        <v>7</v>
      </c>
      <c r="C30" s="39">
        <v>0.15</v>
      </c>
      <c r="D30" s="25">
        <v>0.1</v>
      </c>
      <c r="E30" s="119">
        <f t="shared" si="28"/>
        <v>6.666666666666667</v>
      </c>
      <c r="F30" s="119">
        <f t="shared" si="35"/>
        <v>1777.2052807166829</v>
      </c>
      <c r="G30" s="26">
        <f t="shared" si="23"/>
        <v>414160.67604715796</v>
      </c>
      <c r="H30" s="127">
        <f t="shared" si="36"/>
        <v>156550.72231263941</v>
      </c>
      <c r="I30" s="26">
        <f t="shared" ref="I30:I38" si="39">IF(H30=0,G30,IF(G30&lt;H30,G30,H30))</f>
        <v>156550.72231263941</v>
      </c>
      <c r="J30" s="122">
        <f t="shared" si="30"/>
        <v>229634.30779154965</v>
      </c>
      <c r="L30" s="23">
        <v>7</v>
      </c>
      <c r="M30" s="39">
        <v>0.15</v>
      </c>
      <c r="N30" s="25">
        <v>0.1</v>
      </c>
      <c r="O30" s="119">
        <f t="shared" si="31"/>
        <v>6.666666666666667</v>
      </c>
      <c r="P30" s="119">
        <f t="shared" si="37"/>
        <v>1440.4511585217367</v>
      </c>
      <c r="Q30" s="26">
        <f t="shared" si="24"/>
        <v>288169.30427564314</v>
      </c>
      <c r="R30" s="127">
        <f t="shared" si="38"/>
        <v>110218.65804211835</v>
      </c>
      <c r="S30" s="26">
        <f t="shared" ref="S30:S38" si="40">IF(R30=0,Q30,IF(Q30&lt;R30,Q30,R30))</f>
        <v>110218.65804211835</v>
      </c>
      <c r="T30" s="122">
        <f t="shared" si="33"/>
        <v>161071.3461495848</v>
      </c>
      <c r="V30" s="23">
        <v>7</v>
      </c>
      <c r="W30" s="39">
        <v>0.18</v>
      </c>
      <c r="X30" s="25"/>
      <c r="Y30" s="119">
        <f t="shared" si="25"/>
        <v>5.5555555555555554</v>
      </c>
      <c r="Z30" s="119">
        <f t="shared" si="26"/>
        <v>575.83331856896712</v>
      </c>
      <c r="AA30" s="26">
        <f t="shared" si="27"/>
        <v>113323.99709437274</v>
      </c>
      <c r="AB30" s="26"/>
      <c r="AC30" s="26"/>
      <c r="AD30" s="122">
        <f t="shared" si="34"/>
        <v>138199.99645655212</v>
      </c>
    </row>
    <row r="31" spans="2:40" x14ac:dyDescent="0.4">
      <c r="B31" s="23">
        <v>8</v>
      </c>
      <c r="C31" s="39">
        <v>0.13</v>
      </c>
      <c r="D31" s="25">
        <v>0.1</v>
      </c>
      <c r="E31" s="119">
        <f t="shared" si="28"/>
        <v>7.6923076923076916</v>
      </c>
      <c r="F31" s="119">
        <f t="shared" si="35"/>
        <v>13670.809851666791</v>
      </c>
      <c r="G31" s="26">
        <f t="shared" si="23"/>
        <v>1536807.3225280631</v>
      </c>
      <c r="H31" s="127">
        <f t="shared" si="36"/>
        <v>555830.37980618107</v>
      </c>
      <c r="I31" s="26">
        <f t="shared" si="39"/>
        <v>555830.37980618107</v>
      </c>
      <c r="J31" s="122">
        <f t="shared" si="30"/>
        <v>785464.68759773066</v>
      </c>
      <c r="L31" s="23">
        <v>8</v>
      </c>
      <c r="M31" s="39">
        <v>0.13</v>
      </c>
      <c r="N31" s="25">
        <v>0.1</v>
      </c>
      <c r="O31" s="119">
        <f t="shared" si="31"/>
        <v>7.6923076923076916</v>
      </c>
      <c r="P31" s="119">
        <f t="shared" si="37"/>
        <v>11080.393527090282</v>
      </c>
      <c r="Q31" s="26">
        <f t="shared" si="24"/>
        <v>1077943.7844626061</v>
      </c>
      <c r="R31" s="127">
        <f t="shared" si="38"/>
        <v>385193.10699417582</v>
      </c>
      <c r="S31" s="26">
        <f t="shared" si="40"/>
        <v>385193.10699417582</v>
      </c>
      <c r="T31" s="122">
        <f t="shared" si="33"/>
        <v>546264.45314376056</v>
      </c>
      <c r="V31" s="23">
        <v>8</v>
      </c>
      <c r="W31" s="39">
        <v>0.15</v>
      </c>
      <c r="X31" s="25"/>
      <c r="Y31" s="119">
        <f t="shared" si="25"/>
        <v>6.666666666666667</v>
      </c>
      <c r="Z31" s="119">
        <f t="shared" si="26"/>
        <v>3838.8887904597809</v>
      </c>
      <c r="AA31" s="26">
        <f t="shared" si="27"/>
        <v>783133.31325379538</v>
      </c>
      <c r="AB31" s="26"/>
      <c r="AC31" s="26"/>
      <c r="AD31" s="122">
        <f t="shared" si="34"/>
        <v>921333.30971034756</v>
      </c>
    </row>
    <row r="32" spans="2:40" x14ac:dyDescent="0.4">
      <c r="B32" s="23">
        <v>9</v>
      </c>
      <c r="C32" s="39">
        <v>0.11</v>
      </c>
      <c r="D32" s="25">
        <v>0.1</v>
      </c>
      <c r="E32" s="119">
        <f>(1/C32)</f>
        <v>9.0909090909090917</v>
      </c>
      <c r="F32" s="119">
        <f t="shared" si="35"/>
        <v>124280.0895606072</v>
      </c>
      <c r="G32" s="26">
        <f t="shared" si="23"/>
        <v>6355152.0846543666</v>
      </c>
      <c r="H32" s="127">
        <f t="shared" si="36"/>
        <v>1986790.5740907264</v>
      </c>
      <c r="I32" s="26">
        <f t="shared" si="39"/>
        <v>1986790.5740907264</v>
      </c>
      <c r="J32" s="122">
        <f t="shared" si="30"/>
        <v>2772255.2616884569</v>
      </c>
      <c r="L32" s="23">
        <v>9</v>
      </c>
      <c r="M32" s="39">
        <v>0.11</v>
      </c>
      <c r="N32" s="25">
        <v>0.1</v>
      </c>
      <c r="O32" s="119">
        <f>(1/M32)</f>
        <v>9.0909090909090917</v>
      </c>
      <c r="P32" s="119">
        <f t="shared" si="37"/>
        <v>100730.85024627529</v>
      </c>
      <c r="Q32" s="26">
        <f t="shared" si="24"/>
        <v>4419781.7706176993</v>
      </c>
      <c r="R32" s="127">
        <f t="shared" si="38"/>
        <v>1391755.2885482756</v>
      </c>
      <c r="S32" s="26">
        <f t="shared" si="40"/>
        <v>1391755.2885482756</v>
      </c>
      <c r="T32" s="122">
        <f t="shared" si="33"/>
        <v>1938019.7416920362</v>
      </c>
      <c r="V32" s="23">
        <v>9</v>
      </c>
      <c r="W32" s="39">
        <v>0.13</v>
      </c>
      <c r="X32" s="25"/>
      <c r="Y32" s="119">
        <f t="shared" si="25"/>
        <v>7.6923076923076916</v>
      </c>
      <c r="Z32" s="119">
        <f t="shared" si="26"/>
        <v>29529.913772767544</v>
      </c>
      <c r="AA32" s="26">
        <f t="shared" si="27"/>
        <v>6165845.9957538638</v>
      </c>
      <c r="AB32" s="26"/>
      <c r="AC32" s="26"/>
      <c r="AD32" s="122">
        <f t="shared" si="34"/>
        <v>7087179.3054642119</v>
      </c>
    </row>
    <row r="33" spans="2:30" x14ac:dyDescent="0.4">
      <c r="B33" s="23">
        <v>10</v>
      </c>
      <c r="C33" s="39">
        <v>0.1</v>
      </c>
      <c r="D33" s="25">
        <v>0.1</v>
      </c>
      <c r="E33" s="119">
        <f t="shared" ref="E33:E37" si="41">(1/C33)</f>
        <v>10</v>
      </c>
      <c r="F33" s="119">
        <f t="shared" si="35"/>
        <v>1242800.8956060719</v>
      </c>
      <c r="G33" s="26">
        <f t="shared" si="23"/>
        <v>24950329.205196112</v>
      </c>
      <c r="H33" s="127">
        <f t="shared" si="36"/>
        <v>7843951.3544153124</v>
      </c>
      <c r="I33" s="26">
        <f t="shared" si="39"/>
        <v>7843951.3544153124</v>
      </c>
      <c r="J33" s="122">
        <f t="shared" si="30"/>
        <v>10616206.616103768</v>
      </c>
      <c r="L33" s="23">
        <v>10</v>
      </c>
      <c r="M33" s="39">
        <v>0.1</v>
      </c>
      <c r="N33" s="25">
        <v>0.1</v>
      </c>
      <c r="O33" s="119">
        <f t="shared" ref="O33:O37" si="42">(1/M33)</f>
        <v>10</v>
      </c>
      <c r="P33" s="119">
        <f t="shared" si="37"/>
        <v>1007308.502462753</v>
      </c>
      <c r="Q33" s="26">
        <f t="shared" si="24"/>
        <v>17442184.045228325</v>
      </c>
      <c r="R33" s="127">
        <f t="shared" si="38"/>
        <v>5453077.8398243682</v>
      </c>
      <c r="S33" s="26">
        <f t="shared" si="40"/>
        <v>5453077.8398243682</v>
      </c>
      <c r="T33" s="122">
        <f t="shared" si="33"/>
        <v>7391097.5815164046</v>
      </c>
      <c r="V33" s="23">
        <v>10</v>
      </c>
      <c r="W33" s="39">
        <v>0.11</v>
      </c>
      <c r="X33" s="25"/>
      <c r="Y33" s="119">
        <f t="shared" si="25"/>
        <v>9.0909090909090917</v>
      </c>
      <c r="Z33" s="119">
        <f t="shared" si="26"/>
        <v>268453.76157061406</v>
      </c>
      <c r="AA33" s="26">
        <f t="shared" si="27"/>
        <v>57341723.471483178</v>
      </c>
      <c r="AB33" s="26"/>
      <c r="AC33" s="26"/>
      <c r="AD33" s="122">
        <f t="shared" si="34"/>
        <v>64428902.776947394</v>
      </c>
    </row>
    <row r="34" spans="2:30" x14ac:dyDescent="0.4">
      <c r="B34" s="23">
        <v>11</v>
      </c>
      <c r="C34" s="39">
        <v>0.1</v>
      </c>
      <c r="D34" s="25">
        <v>0.1</v>
      </c>
      <c r="E34" s="119">
        <f t="shared" si="41"/>
        <v>10</v>
      </c>
      <c r="F34" s="119">
        <f t="shared" si="35"/>
        <v>12428008.956060719</v>
      </c>
      <c r="G34" s="26">
        <f t="shared" si="23"/>
        <v>95545891.394933924</v>
      </c>
      <c r="H34" s="127">
        <f t="shared" si="36"/>
        <v>29971915.555352218</v>
      </c>
      <c r="I34" s="26">
        <f t="shared" si="39"/>
        <v>29971915.555352218</v>
      </c>
      <c r="J34" s="122">
        <f t="shared" si="30"/>
        <v>40588122.171455987</v>
      </c>
      <c r="L34" s="23">
        <v>11</v>
      </c>
      <c r="M34" s="39">
        <v>0.1</v>
      </c>
      <c r="N34" s="25">
        <v>0.1</v>
      </c>
      <c r="O34" s="119">
        <f t="shared" si="42"/>
        <v>10</v>
      </c>
      <c r="P34" s="119">
        <f t="shared" si="37"/>
        <v>10073085.024627529</v>
      </c>
      <c r="Q34" s="26">
        <f t="shared" si="24"/>
        <v>66519884.603647642</v>
      </c>
      <c r="R34" s="127">
        <f t="shared" si="38"/>
        <v>20950337.995990913</v>
      </c>
      <c r="S34" s="26">
        <f t="shared" si="40"/>
        <v>20950337.995990913</v>
      </c>
      <c r="T34" s="122">
        <f t="shared" si="33"/>
        <v>28341435.577507317</v>
      </c>
      <c r="V34" s="23">
        <v>11</v>
      </c>
      <c r="W34" s="39">
        <v>0.11</v>
      </c>
      <c r="X34" s="25"/>
      <c r="Y34" s="119">
        <f t="shared" si="25"/>
        <v>9.0909090909090917</v>
      </c>
      <c r="Z34" s="119">
        <f t="shared" si="26"/>
        <v>2440488.7415510369</v>
      </c>
      <c r="AA34" s="26">
        <f t="shared" si="27"/>
        <v>521288395.19530165</v>
      </c>
      <c r="AB34" s="26"/>
      <c r="AC34" s="26"/>
      <c r="AD34" s="122">
        <f t="shared" si="34"/>
        <v>585717297.97224903</v>
      </c>
    </row>
    <row r="35" spans="2:30" x14ac:dyDescent="0.4">
      <c r="B35" s="23">
        <v>12</v>
      </c>
      <c r="C35" s="39">
        <v>0.1</v>
      </c>
      <c r="D35" s="25">
        <v>0.1</v>
      </c>
      <c r="E35" s="119">
        <f t="shared" si="41"/>
        <v>10</v>
      </c>
      <c r="F35" s="119">
        <f t="shared" si="35"/>
        <v>124280089.56060719</v>
      </c>
      <c r="G35" s="26">
        <f t="shared" si="23"/>
        <v>365293131.3931039</v>
      </c>
      <c r="H35" s="127">
        <f t="shared" si="36"/>
        <v>114765029.69658174</v>
      </c>
      <c r="I35" s="26">
        <f t="shared" si="39"/>
        <v>114765029.69658174</v>
      </c>
      <c r="J35" s="122">
        <f t="shared" si="30"/>
        <v>155353151.86803773</v>
      </c>
      <c r="L35" s="23">
        <v>12</v>
      </c>
      <c r="M35" s="39">
        <v>0.1</v>
      </c>
      <c r="N35" s="25">
        <v>0.1</v>
      </c>
      <c r="O35" s="119">
        <f t="shared" si="42"/>
        <v>10</v>
      </c>
      <c r="P35" s="119">
        <f t="shared" si="37"/>
        <v>100730850.24627529</v>
      </c>
      <c r="Q35" s="26">
        <f t="shared" si="24"/>
        <v>255072926.56756583</v>
      </c>
      <c r="R35" s="127">
        <f t="shared" si="38"/>
        <v>79898109.44449234</v>
      </c>
      <c r="S35" s="26">
        <f t="shared" si="40"/>
        <v>79898109.44449234</v>
      </c>
      <c r="T35" s="122">
        <f t="shared" si="33"/>
        <v>108239545.02199966</v>
      </c>
      <c r="V35" s="23">
        <v>12</v>
      </c>
      <c r="W35" s="39">
        <v>0.1</v>
      </c>
      <c r="X35" s="25"/>
      <c r="Y35" s="119">
        <f t="shared" si="25"/>
        <v>10</v>
      </c>
      <c r="Z35" s="119">
        <f t="shared" si="26"/>
        <v>24404887.415510371</v>
      </c>
      <c r="AA35" s="26">
        <f t="shared" si="27"/>
        <v>5271455681.7502413</v>
      </c>
      <c r="AB35" s="26"/>
      <c r="AC35" s="26"/>
      <c r="AD35" s="122">
        <f t="shared" si="34"/>
        <v>5857172979.7224903</v>
      </c>
    </row>
    <row r="36" spans="2:30" x14ac:dyDescent="0.4">
      <c r="B36" s="23">
        <v>13</v>
      </c>
      <c r="C36" s="39">
        <v>0.09</v>
      </c>
      <c r="D36" s="25">
        <v>0.1</v>
      </c>
      <c r="E36" s="119">
        <f t="shared" si="41"/>
        <v>11.111111111111111</v>
      </c>
      <c r="F36" s="119">
        <f t="shared" si="35"/>
        <v>1380889884.0067465</v>
      </c>
      <c r="G36" s="26">
        <f t="shared" si="23"/>
        <v>1570793015.7029371</v>
      </c>
      <c r="H36" s="127">
        <f t="shared" si="36"/>
        <v>442820288.06293482</v>
      </c>
      <c r="I36" s="26">
        <f t="shared" si="39"/>
        <v>442820288.06293482</v>
      </c>
      <c r="J36" s="122">
        <f t="shared" si="30"/>
        <v>598173439.93097258</v>
      </c>
      <c r="L36" s="23">
        <v>13</v>
      </c>
      <c r="M36" s="39">
        <v>0.09</v>
      </c>
      <c r="N36" s="25">
        <v>0.1</v>
      </c>
      <c r="O36" s="119">
        <f t="shared" si="42"/>
        <v>11.111111111111111</v>
      </c>
      <c r="P36" s="119">
        <f t="shared" si="37"/>
        <v>1119231669.4030588</v>
      </c>
      <c r="Q36" s="26">
        <f t="shared" si="24"/>
        <v>1094422073.4743299</v>
      </c>
      <c r="R36" s="127">
        <f t="shared" si="38"/>
        <v>309205410.27677482</v>
      </c>
      <c r="S36" s="26">
        <f t="shared" si="40"/>
        <v>309205410.27677482</v>
      </c>
      <c r="T36" s="122">
        <f t="shared" si="33"/>
        <v>417444955.29877448</v>
      </c>
      <c r="V36" s="23">
        <v>13</v>
      </c>
      <c r="W36" s="39">
        <v>0.1</v>
      </c>
      <c r="X36" s="25"/>
      <c r="Y36" s="119">
        <f t="shared" si="25"/>
        <v>10</v>
      </c>
      <c r="Z36" s="119">
        <f t="shared" si="26"/>
        <v>244048874.15510371</v>
      </c>
      <c r="AA36" s="26">
        <f t="shared" si="27"/>
        <v>52714556817.502411</v>
      </c>
      <c r="AB36" s="26"/>
      <c r="AC36" s="26"/>
      <c r="AD36" s="122">
        <f t="shared" si="34"/>
        <v>58571729797.224899</v>
      </c>
    </row>
    <row r="37" spans="2:30" x14ac:dyDescent="0.4">
      <c r="B37" s="23">
        <v>14</v>
      </c>
      <c r="C37" s="39">
        <v>0.09</v>
      </c>
      <c r="D37" s="25">
        <v>0.1</v>
      </c>
      <c r="E37" s="119">
        <f t="shared" si="41"/>
        <v>11.111111111111111</v>
      </c>
      <c r="F37" s="119">
        <f t="shared" si="35"/>
        <v>15343220933.408295</v>
      </c>
      <c r="G37" s="26">
        <f t="shared" si="23"/>
        <v>6048198150.5615005</v>
      </c>
      <c r="H37" s="127">
        <f t="shared" si="36"/>
        <v>1853384635.2354572</v>
      </c>
      <c r="I37" s="26">
        <f t="shared" si="39"/>
        <v>1853384635.2354572</v>
      </c>
      <c r="J37" s="122">
        <f t="shared" si="30"/>
        <v>2451558075.1664295</v>
      </c>
      <c r="L37" s="23">
        <v>14</v>
      </c>
      <c r="M37" s="39">
        <v>0.09</v>
      </c>
      <c r="N37" s="25">
        <v>0.1</v>
      </c>
      <c r="O37" s="119">
        <f t="shared" si="42"/>
        <v>11.111111111111111</v>
      </c>
      <c r="P37" s="119">
        <f t="shared" si="37"/>
        <v>12435907437.811764</v>
      </c>
      <c r="Q37" s="26">
        <f t="shared" si="24"/>
        <v>4220832332.9394975</v>
      </c>
      <c r="R37" s="127">
        <f t="shared" si="38"/>
        <v>1291310182.4310112</v>
      </c>
      <c r="S37" s="26">
        <f t="shared" si="40"/>
        <v>1291310182.4310112</v>
      </c>
      <c r="T37" s="122">
        <f t="shared" si="33"/>
        <v>1708755137.7297857</v>
      </c>
      <c r="V37" s="23">
        <v>14</v>
      </c>
      <c r="W37" s="39">
        <v>0.1</v>
      </c>
      <c r="X37" s="25"/>
      <c r="Y37" s="119">
        <f t="shared" si="25"/>
        <v>10</v>
      </c>
      <c r="Z37" s="119">
        <f t="shared" si="26"/>
        <v>2440488741.5510373</v>
      </c>
      <c r="AA37" s="26">
        <f t="shared" si="27"/>
        <v>527145568175.02411</v>
      </c>
      <c r="AB37" s="26"/>
      <c r="AC37" s="26"/>
      <c r="AD37" s="122">
        <f t="shared" si="34"/>
        <v>585717297972.24902</v>
      </c>
    </row>
    <row r="38" spans="2:30" ht="18" thickBot="1" x14ac:dyDescent="0.45">
      <c r="B38" s="30">
        <v>15</v>
      </c>
      <c r="C38" s="40">
        <v>0.09</v>
      </c>
      <c r="D38" s="31">
        <v>0.1</v>
      </c>
      <c r="E38" s="120">
        <f>(1/C38)</f>
        <v>11.111111111111111</v>
      </c>
      <c r="F38" s="120">
        <f t="shared" si="35"/>
        <v>170480232593.42548</v>
      </c>
      <c r="G38" s="123">
        <f t="shared" si="23"/>
        <v>24787976129.053341</v>
      </c>
      <c r="H38" s="128">
        <f t="shared" si="36"/>
        <v>7136279874.0804996</v>
      </c>
      <c r="I38" s="123">
        <f t="shared" si="39"/>
        <v>7136279874.0804996</v>
      </c>
      <c r="J38" s="124">
        <f t="shared" si="30"/>
        <v>9587837949.2469292</v>
      </c>
      <c r="L38" s="30">
        <v>15</v>
      </c>
      <c r="M38" s="40">
        <v>0.09</v>
      </c>
      <c r="N38" s="31">
        <v>0.1</v>
      </c>
      <c r="O38" s="120">
        <f>(1/M38)</f>
        <v>11.111111111111111</v>
      </c>
      <c r="P38" s="120">
        <f t="shared" si="37"/>
        <v>138176749309.01959</v>
      </c>
      <c r="Q38" s="123">
        <f t="shared" si="24"/>
        <v>17277413066.408611</v>
      </c>
      <c r="R38" s="128">
        <f t="shared" si="38"/>
        <v>4980165083.1896324</v>
      </c>
      <c r="S38" s="123">
        <f t="shared" si="40"/>
        <v>4980165083.1896324</v>
      </c>
      <c r="T38" s="124">
        <f t="shared" si="33"/>
        <v>6688920220.9194183</v>
      </c>
      <c r="V38" s="30">
        <v>15</v>
      </c>
      <c r="W38" s="40">
        <v>0.09</v>
      </c>
      <c r="X38" s="31"/>
      <c r="Y38" s="120">
        <f t="shared" si="25"/>
        <v>11.111111111111111</v>
      </c>
      <c r="Z38" s="120">
        <f t="shared" si="26"/>
        <v>27116541572.789303</v>
      </c>
      <c r="AA38" s="123">
        <f t="shared" si="27"/>
        <v>5922252679497.1846</v>
      </c>
      <c r="AB38" s="123"/>
      <c r="AC38" s="123"/>
      <c r="AD38" s="124">
        <f t="shared" si="34"/>
        <v>6507969977469.4336</v>
      </c>
    </row>
    <row r="39" spans="2:30" ht="18" thickBot="1" x14ac:dyDescent="0.45"/>
    <row r="40" spans="2:30" ht="30.6" thickBot="1" x14ac:dyDescent="0.45">
      <c r="B40" s="51" t="s">
        <v>16</v>
      </c>
      <c r="C40" s="52"/>
      <c r="D40" s="52"/>
      <c r="E40" s="52"/>
      <c r="F40" s="52"/>
      <c r="G40" s="52"/>
      <c r="H40" s="52"/>
      <c r="I40" s="52"/>
      <c r="J40" s="53"/>
      <c r="L40" s="51" t="s">
        <v>3</v>
      </c>
      <c r="M40" s="52"/>
      <c r="N40" s="52"/>
      <c r="O40" s="52"/>
      <c r="P40" s="52"/>
      <c r="Q40" s="52"/>
      <c r="R40" s="52"/>
      <c r="S40" s="52"/>
      <c r="T40" s="53"/>
      <c r="V40" s="51" t="s">
        <v>19</v>
      </c>
      <c r="W40" s="52"/>
      <c r="X40" s="52"/>
      <c r="Y40" s="52"/>
      <c r="Z40" s="52"/>
      <c r="AA40" s="52"/>
      <c r="AB40" s="52"/>
      <c r="AC40" s="52"/>
      <c r="AD40" s="53"/>
    </row>
    <row r="41" spans="2:30" x14ac:dyDescent="0.4">
      <c r="B41" s="12" t="s">
        <v>10</v>
      </c>
      <c r="C41" s="13" t="s">
        <v>11</v>
      </c>
      <c r="D41" s="13" t="s">
        <v>14</v>
      </c>
      <c r="E41" s="13" t="s">
        <v>25</v>
      </c>
      <c r="F41" s="13" t="s">
        <v>26</v>
      </c>
      <c r="G41" s="13" t="s">
        <v>24</v>
      </c>
      <c r="H41" s="13" t="s">
        <v>23</v>
      </c>
      <c r="I41" s="13" t="s">
        <v>12</v>
      </c>
      <c r="J41" s="14" t="s">
        <v>13</v>
      </c>
      <c r="L41" s="12" t="s">
        <v>10</v>
      </c>
      <c r="M41" s="13" t="s">
        <v>11</v>
      </c>
      <c r="N41" s="13" t="s">
        <v>14</v>
      </c>
      <c r="O41" s="13" t="s">
        <v>25</v>
      </c>
      <c r="P41" s="13" t="s">
        <v>26</v>
      </c>
      <c r="Q41" s="13" t="s">
        <v>24</v>
      </c>
      <c r="R41" s="13" t="s">
        <v>23</v>
      </c>
      <c r="S41" s="13" t="s">
        <v>12</v>
      </c>
      <c r="T41" s="14" t="s">
        <v>13</v>
      </c>
      <c r="V41" s="15" t="s">
        <v>10</v>
      </c>
      <c r="W41" s="16" t="s">
        <v>11</v>
      </c>
      <c r="X41" s="16"/>
      <c r="Y41" s="16" t="s">
        <v>25</v>
      </c>
      <c r="Z41" s="16" t="s">
        <v>40</v>
      </c>
      <c r="AA41" s="16" t="s">
        <v>24</v>
      </c>
      <c r="AB41" s="16"/>
      <c r="AC41" s="16"/>
      <c r="AD41" s="17" t="s">
        <v>13</v>
      </c>
    </row>
    <row r="42" spans="2:30" x14ac:dyDescent="0.4">
      <c r="B42" s="18">
        <v>0</v>
      </c>
      <c r="C42" s="38"/>
      <c r="D42" s="19"/>
      <c r="E42" s="118"/>
      <c r="F42" s="118">
        <v>1</v>
      </c>
      <c r="G42" s="121"/>
      <c r="H42" s="21"/>
      <c r="I42" s="121">
        <v>0</v>
      </c>
      <c r="J42" s="125">
        <f>노작_가격</f>
        <v>1000</v>
      </c>
      <c r="L42" s="18">
        <v>0</v>
      </c>
      <c r="M42" s="38"/>
      <c r="N42" s="19"/>
      <c r="O42" s="118"/>
      <c r="P42" s="118">
        <v>1</v>
      </c>
      <c r="Q42" s="121"/>
      <c r="R42" s="21"/>
      <c r="S42" s="121">
        <v>0</v>
      </c>
      <c r="T42" s="125">
        <f>(유물_골드/60000)*금빛_인장</f>
        <v>108.33333333333334</v>
      </c>
      <c r="V42" s="23">
        <v>0</v>
      </c>
      <c r="W42" s="38"/>
      <c r="X42" s="41"/>
      <c r="Y42" s="129"/>
      <c r="Z42" s="118">
        <v>1</v>
      </c>
      <c r="AA42" s="43"/>
      <c r="AB42" s="43"/>
      <c r="AC42" s="43"/>
      <c r="AD42" s="44">
        <v>240</v>
      </c>
    </row>
    <row r="43" spans="2:30" x14ac:dyDescent="0.4">
      <c r="B43" s="23">
        <v>1</v>
      </c>
      <c r="C43" s="39">
        <v>1</v>
      </c>
      <c r="D43" s="25">
        <v>0.25</v>
      </c>
      <c r="E43" s="119">
        <f>(1/C43)</f>
        <v>1</v>
      </c>
      <c r="F43" s="119">
        <f>F42*E43</f>
        <v>1</v>
      </c>
      <c r="G43" s="26">
        <f t="shared" ref="G43:G57" si="43">(방어구_강화석_가격)*(C43)+(J42+방어구_강화석_가격)*(1-C43)*E43</f>
        <v>0.7</v>
      </c>
      <c r="H43" s="26"/>
      <c r="I43" s="26">
        <f>IF(H43=0,G43,IF(G43&lt;H43,G43,H43))</f>
        <v>0.7</v>
      </c>
      <c r="J43" s="122">
        <f>I43+J42</f>
        <v>1000.7</v>
      </c>
      <c r="L43" s="23">
        <v>1</v>
      </c>
      <c r="M43" s="39">
        <v>1</v>
      </c>
      <c r="N43" s="25">
        <v>0.37</v>
      </c>
      <c r="O43" s="119">
        <f>(1/M43)</f>
        <v>1</v>
      </c>
      <c r="P43" s="119">
        <f>P42*O43</f>
        <v>1</v>
      </c>
      <c r="Q43" s="26">
        <f>(유물_강화석_가격)*(M43)+(T42+유물_강화석_가격)*(1-M43)*O43</f>
        <v>3.14</v>
      </c>
      <c r="R43" s="26"/>
      <c r="S43" s="26">
        <f>IF(R43=0,Q43,IF(Q43&lt;R43,Q43,R43))</f>
        <v>3.14</v>
      </c>
      <c r="T43" s="122">
        <f>S43+T42</f>
        <v>111.47333333333334</v>
      </c>
      <c r="V43" s="23">
        <v>1</v>
      </c>
      <c r="W43" s="39">
        <v>1</v>
      </c>
      <c r="X43" s="25"/>
      <c r="Y43" s="119">
        <f t="shared" ref="Y43:Y57" si="44">(1/W43)</f>
        <v>1</v>
      </c>
      <c r="Z43" s="119">
        <f t="shared" ref="Z43:Z57" si="45">Y43*Z42</f>
        <v>1</v>
      </c>
      <c r="AA43" s="26">
        <f t="shared" ref="AA43:AA57" si="46">(AD42)*(1-W43)*Y43</f>
        <v>0</v>
      </c>
      <c r="AB43" s="26"/>
      <c r="AC43" s="26"/>
      <c r="AD43" s="122">
        <f>AA43+AD42</f>
        <v>240</v>
      </c>
    </row>
    <row r="44" spans="2:30" x14ac:dyDescent="0.4">
      <c r="B44" s="23">
        <v>2</v>
      </c>
      <c r="C44" s="39">
        <v>0.83</v>
      </c>
      <c r="D44" s="25">
        <v>0.2</v>
      </c>
      <c r="E44" s="119">
        <f t="shared" ref="E44:E50" si="47">(1/C44)</f>
        <v>1.2048192771084338</v>
      </c>
      <c r="F44" s="119">
        <f>F43*E44</f>
        <v>1.2048192771084338</v>
      </c>
      <c r="G44" s="26">
        <f t="shared" si="43"/>
        <v>205.68702409638561</v>
      </c>
      <c r="H44" s="126">
        <f>(방어구_이발디_가격)*(C43*D43)+(방어구_이발디_가격+방어구_안드바리_가격)*(1-C43*D43)*(1/D43)</f>
        <v>140.75</v>
      </c>
      <c r="I44" s="26">
        <f t="shared" ref="I44:I47" si="48">IF(H44=0,G44,IF(G44&lt;H44,G44,H44))</f>
        <v>140.75</v>
      </c>
      <c r="J44" s="122">
        <f t="shared" ref="J44:J57" si="49">I44+J43</f>
        <v>1141.45</v>
      </c>
      <c r="L44" s="23">
        <v>2</v>
      </c>
      <c r="M44" s="39">
        <v>0.48</v>
      </c>
      <c r="N44" s="25">
        <v>0.3</v>
      </c>
      <c r="O44" s="119">
        <f t="shared" ref="O44:O47" si="50">(1/M44)</f>
        <v>2.0833333333333335</v>
      </c>
      <c r="P44" s="119">
        <f>P43*O44</f>
        <v>2.0833333333333335</v>
      </c>
      <c r="Q44" s="26">
        <f>(유물_강화석_가격)*(M44)+(T43+유물_강화석_가격)*(1-M44)*O44</f>
        <v>125.67164444444447</v>
      </c>
      <c r="R44" s="126">
        <f>(유물_이발디_가격)*(M43*N43)+(유물_이발디_가격+유물_안드바리_가격)*(1-M43*N43)*(1/N43)</f>
        <v>777.93513513513506</v>
      </c>
      <c r="S44" s="26">
        <f t="shared" ref="S44:S47" si="51">IF(R44=0,Q44,IF(Q44&lt;R44,Q44,R44))</f>
        <v>125.67164444444447</v>
      </c>
      <c r="T44" s="122">
        <f t="shared" ref="T44:T47" si="52">S44+T43</f>
        <v>237.1449777777778</v>
      </c>
      <c r="V44" s="23">
        <v>2</v>
      </c>
      <c r="W44" s="39">
        <v>0.85</v>
      </c>
      <c r="X44" s="25"/>
      <c r="Y44" s="119">
        <f t="shared" si="44"/>
        <v>1.1764705882352942</v>
      </c>
      <c r="Z44" s="119">
        <f t="shared" si="45"/>
        <v>1.1764705882352942</v>
      </c>
      <c r="AA44" s="26">
        <f t="shared" si="46"/>
        <v>42.352941176470601</v>
      </c>
      <c r="AB44" s="26"/>
      <c r="AC44" s="26"/>
      <c r="AD44" s="122">
        <f t="shared" ref="AD44:AD57" si="53">AA44+AD43</f>
        <v>282.35294117647061</v>
      </c>
    </row>
    <row r="45" spans="2:30" x14ac:dyDescent="0.4">
      <c r="B45" s="23">
        <v>3</v>
      </c>
      <c r="C45" s="39">
        <v>0.44</v>
      </c>
      <c r="D45" s="25">
        <v>0.15</v>
      </c>
      <c r="E45" s="119">
        <f t="shared" si="47"/>
        <v>2.2727272727272729</v>
      </c>
      <c r="F45" s="119">
        <f t="shared" ref="F45:F57" si="54">F44*E45</f>
        <v>2.7382256297918954</v>
      </c>
      <c r="G45" s="26">
        <f t="shared" si="43"/>
        <v>1453.9534545454551</v>
      </c>
      <c r="H45" s="127">
        <f t="shared" ref="H45:H57" si="55">J43+(방어구_이발디_가격)*C44*D44+(방어구_이발디_가격+방어구_강화석_가격)*(C44*(1-D44)*C45)+(J43+방어구_이발디_가격+방어구_강화석_가격)*(C44*(1-D44)*(1-C45))*(E45)+(J43+방어구_이발디_가격)*(1-C44)*(E44)</f>
        <v>2104.9236554830236</v>
      </c>
      <c r="I45" s="26">
        <f t="shared" si="48"/>
        <v>1453.9534545454551</v>
      </c>
      <c r="J45" s="122">
        <f t="shared" si="49"/>
        <v>2595.4034545454551</v>
      </c>
      <c r="L45" s="23">
        <v>3</v>
      </c>
      <c r="M45" s="39">
        <v>0.2</v>
      </c>
      <c r="N45" s="25">
        <v>0.22</v>
      </c>
      <c r="O45" s="119">
        <f t="shared" si="50"/>
        <v>5</v>
      </c>
      <c r="P45" s="119">
        <f>P44*O45</f>
        <v>10.416666666666668</v>
      </c>
      <c r="Q45" s="26">
        <f>(유물_강화석_가격)*(M45)+(T44+유물_강화석_가격)*(1-M45)*O45</f>
        <v>961.76791111111118</v>
      </c>
      <c r="R45" s="127">
        <f>T43+(유물_이발디_가격)*M44*N44+(유물_이발디_가격+유물_강화석_가격)*(M44*(1-N44)*M45)+(T43+유물_이발디_가격+유물_강화석_가격)*(M44*(1-N44)*(1-M45))*(O45)+(T43+유물_이발디_가격)*(1-M44)*(O44)</f>
        <v>1283.5887724444447</v>
      </c>
      <c r="S45" s="26">
        <f t="shared" si="51"/>
        <v>961.76791111111118</v>
      </c>
      <c r="T45" s="122">
        <f t="shared" si="52"/>
        <v>1198.912888888889</v>
      </c>
      <c r="V45" s="23">
        <v>3</v>
      </c>
      <c r="W45" s="39">
        <v>0.54</v>
      </c>
      <c r="X45" s="25"/>
      <c r="Y45" s="119">
        <f t="shared" si="44"/>
        <v>1.8518518518518516</v>
      </c>
      <c r="Z45" s="119">
        <f t="shared" si="45"/>
        <v>2.1786492374727668</v>
      </c>
      <c r="AA45" s="26">
        <f t="shared" si="46"/>
        <v>240.52287581699343</v>
      </c>
      <c r="AB45" s="26"/>
      <c r="AC45" s="26"/>
      <c r="AD45" s="122">
        <f t="shared" si="53"/>
        <v>522.87581699346401</v>
      </c>
    </row>
    <row r="46" spans="2:30" x14ac:dyDescent="0.4">
      <c r="B46" s="23">
        <v>4</v>
      </c>
      <c r="C46" s="39">
        <v>0.28999999999999998</v>
      </c>
      <c r="D46" s="25">
        <v>0.1</v>
      </c>
      <c r="E46" s="119">
        <f t="shared" si="47"/>
        <v>3.4482758620689657</v>
      </c>
      <c r="F46" s="119">
        <f t="shared" si="54"/>
        <v>9.4421573441099849</v>
      </c>
      <c r="G46" s="26">
        <f t="shared" si="43"/>
        <v>6356.1804231974938</v>
      </c>
      <c r="H46" s="127">
        <f t="shared" si="55"/>
        <v>3722.7955082068975</v>
      </c>
      <c r="I46" s="26">
        <f t="shared" si="48"/>
        <v>3722.7955082068975</v>
      </c>
      <c r="J46" s="122">
        <f t="shared" si="49"/>
        <v>6318.1989627523526</v>
      </c>
      <c r="L46" s="23">
        <v>4</v>
      </c>
      <c r="M46" s="39">
        <v>0.12</v>
      </c>
      <c r="N46" s="25">
        <v>0.15</v>
      </c>
      <c r="O46" s="119">
        <f t="shared" si="50"/>
        <v>8.3333333333333339</v>
      </c>
      <c r="P46" s="119">
        <f>P45*O46</f>
        <v>86.805555555555571</v>
      </c>
      <c r="Q46" s="26">
        <f>(유물_강화석_가격)*(M46)+(T45+유물_강화석_가격)*(1-M46)*O46</f>
        <v>8815.4313185185201</v>
      </c>
      <c r="R46" s="127">
        <f>T44+(유물_이발디_가격)*M45*N45+(유물_이발디_가격+유물_강화석_가격)*(M45*(1-N45)*M46)+(T44+유물_이발디_가격+유물_강화석_가격)*(M45*(1-N45)*(1-M46))*(O46)+(T44+유물_이발디_가격)*(1-M45)*(O45)</f>
        <v>3230.9544842666664</v>
      </c>
      <c r="S46" s="26">
        <f t="shared" si="51"/>
        <v>3230.9544842666664</v>
      </c>
      <c r="T46" s="122">
        <f t="shared" si="52"/>
        <v>4429.8673731555555</v>
      </c>
      <c r="V46" s="23">
        <v>4</v>
      </c>
      <c r="W46" s="39">
        <v>0.38</v>
      </c>
      <c r="X46" s="25"/>
      <c r="Y46" s="119">
        <f t="shared" si="44"/>
        <v>2.6315789473684212</v>
      </c>
      <c r="Z46" s="119">
        <f t="shared" si="45"/>
        <v>5.7332874670335974</v>
      </c>
      <c r="AA46" s="26">
        <f t="shared" si="46"/>
        <v>853.11317509459923</v>
      </c>
      <c r="AB46" s="26"/>
      <c r="AC46" s="26"/>
      <c r="AD46" s="122">
        <f t="shared" si="53"/>
        <v>1375.9889920880632</v>
      </c>
    </row>
    <row r="47" spans="2:30" ht="18" thickBot="1" x14ac:dyDescent="0.45">
      <c r="B47" s="23">
        <v>5</v>
      </c>
      <c r="C47" s="39">
        <v>0.23</v>
      </c>
      <c r="D47" s="25">
        <v>0.1</v>
      </c>
      <c r="E47" s="119">
        <f t="shared" si="47"/>
        <v>4.3478260869565215</v>
      </c>
      <c r="F47" s="119">
        <f t="shared" si="54"/>
        <v>41.052858017869497</v>
      </c>
      <c r="G47" s="26">
        <f t="shared" si="43"/>
        <v>21154.735788344831</v>
      </c>
      <c r="H47" s="127">
        <f t="shared" si="55"/>
        <v>11337.527251072785</v>
      </c>
      <c r="I47" s="26">
        <f t="shared" si="48"/>
        <v>11337.527251072785</v>
      </c>
      <c r="J47" s="122">
        <f t="shared" si="49"/>
        <v>17655.726213825139</v>
      </c>
      <c r="L47" s="30">
        <v>5</v>
      </c>
      <c r="M47" s="40">
        <v>0.1</v>
      </c>
      <c r="N47" s="31">
        <v>0.15</v>
      </c>
      <c r="O47" s="120">
        <f t="shared" si="50"/>
        <v>10</v>
      </c>
      <c r="P47" s="120">
        <f>P46*O47</f>
        <v>868.05555555555566</v>
      </c>
      <c r="Q47" s="123">
        <f>(유물_강화석_가격)*(M47)+(T46+유물_강화석_가격)*(1-M47)*O47</f>
        <v>39897.380358399998</v>
      </c>
      <c r="R47" s="128">
        <f>T45+(유물_이발디_가격)*M46*N46+(유물_이발디_가격+유물_강화석_가격)*(M46*(1-N46)*M47)+(T45+유물_이발디_가격+유물_강화석_가격)*(M46*(1-N46)*(1-M47))*(O47)+(T45+유물_이발디_가격)*(1-M46)*(O46)</f>
        <v>13909.498654074076</v>
      </c>
      <c r="S47" s="123">
        <f t="shared" si="51"/>
        <v>13909.498654074076</v>
      </c>
      <c r="T47" s="124">
        <f t="shared" si="52"/>
        <v>18339.366027229633</v>
      </c>
      <c r="V47" s="23">
        <v>5</v>
      </c>
      <c r="W47" s="39">
        <v>0.28999999999999998</v>
      </c>
      <c r="X47" s="25"/>
      <c r="Y47" s="119">
        <f t="shared" si="44"/>
        <v>3.4482758620689657</v>
      </c>
      <c r="Z47" s="119">
        <f t="shared" si="45"/>
        <v>19.769956782874473</v>
      </c>
      <c r="AA47" s="26">
        <f t="shared" si="46"/>
        <v>3368.8006358018101</v>
      </c>
      <c r="AB47" s="26"/>
      <c r="AC47" s="26"/>
      <c r="AD47" s="122">
        <f t="shared" si="53"/>
        <v>4744.7896278898734</v>
      </c>
    </row>
    <row r="48" spans="2:30" x14ac:dyDescent="0.4">
      <c r="B48" s="23">
        <v>6</v>
      </c>
      <c r="C48" s="39">
        <v>0.19</v>
      </c>
      <c r="D48" s="25">
        <v>0.1</v>
      </c>
      <c r="E48" s="119">
        <f t="shared" si="47"/>
        <v>5.2631578947368425</v>
      </c>
      <c r="F48" s="119">
        <f t="shared" si="54"/>
        <v>216.06767377826051</v>
      </c>
      <c r="G48" s="26">
        <f t="shared" si="43"/>
        <v>75272.265806307187</v>
      </c>
      <c r="H48" s="127">
        <f t="shared" si="55"/>
        <v>33196.961893641303</v>
      </c>
      <c r="I48" s="26">
        <f>IF(H48=0,G48,IF(G48&lt;H48,G48,H48))</f>
        <v>33196.961893641303</v>
      </c>
      <c r="J48" s="122">
        <f t="shared" si="49"/>
        <v>50852.688107466442</v>
      </c>
      <c r="V48" s="23">
        <v>6</v>
      </c>
      <c r="W48" s="39">
        <v>0.23</v>
      </c>
      <c r="X48" s="25"/>
      <c r="Y48" s="119">
        <f t="shared" si="44"/>
        <v>4.3478260869565215</v>
      </c>
      <c r="Z48" s="119">
        <f t="shared" si="45"/>
        <v>85.956333838584669</v>
      </c>
      <c r="AA48" s="26">
        <f t="shared" si="46"/>
        <v>15884.730493370445</v>
      </c>
      <c r="AB48" s="26"/>
      <c r="AC48" s="26"/>
      <c r="AD48" s="122">
        <f t="shared" si="53"/>
        <v>20629.520121260321</v>
      </c>
    </row>
    <row r="49" spans="2:30" x14ac:dyDescent="0.4">
      <c r="B49" s="23">
        <v>7</v>
      </c>
      <c r="C49" s="39">
        <v>0.15</v>
      </c>
      <c r="D49" s="25">
        <v>0.1</v>
      </c>
      <c r="E49" s="119">
        <f t="shared" si="47"/>
        <v>6.666666666666667</v>
      </c>
      <c r="F49" s="119">
        <f t="shared" si="54"/>
        <v>1440.4511585217367</v>
      </c>
      <c r="G49" s="26">
        <f t="shared" si="43"/>
        <v>288169.30427564314</v>
      </c>
      <c r="H49" s="127">
        <f t="shared" si="55"/>
        <v>110218.65804211835</v>
      </c>
      <c r="I49" s="26">
        <f t="shared" ref="I49:I57" si="56">IF(H49=0,G49,IF(G49&lt;H49,G49,H49))</f>
        <v>110218.65804211835</v>
      </c>
      <c r="J49" s="122">
        <f t="shared" si="49"/>
        <v>161071.3461495848</v>
      </c>
      <c r="V49" s="23">
        <v>7</v>
      </c>
      <c r="W49" s="39">
        <v>0.19</v>
      </c>
      <c r="X49" s="25"/>
      <c r="Y49" s="119">
        <f t="shared" si="44"/>
        <v>5.2631578947368425</v>
      </c>
      <c r="Z49" s="119">
        <f t="shared" si="45"/>
        <v>452.40175704518248</v>
      </c>
      <c r="AA49" s="26">
        <f t="shared" si="46"/>
        <v>87946.901569583482</v>
      </c>
      <c r="AB49" s="26"/>
      <c r="AC49" s="26"/>
      <c r="AD49" s="122">
        <f t="shared" si="53"/>
        <v>108576.4216908438</v>
      </c>
    </row>
    <row r="50" spans="2:30" x14ac:dyDescent="0.4">
      <c r="B50" s="23">
        <v>8</v>
      </c>
      <c r="C50" s="39">
        <v>0.13</v>
      </c>
      <c r="D50" s="25">
        <v>0.1</v>
      </c>
      <c r="E50" s="119">
        <f t="shared" si="47"/>
        <v>7.6923076923076916</v>
      </c>
      <c r="F50" s="119">
        <f t="shared" si="54"/>
        <v>11080.393527090282</v>
      </c>
      <c r="G50" s="26">
        <f t="shared" si="43"/>
        <v>1077943.7844626061</v>
      </c>
      <c r="H50" s="127">
        <f t="shared" si="55"/>
        <v>385193.10699417582</v>
      </c>
      <c r="I50" s="26">
        <f t="shared" si="56"/>
        <v>385193.10699417582</v>
      </c>
      <c r="J50" s="122">
        <f t="shared" si="49"/>
        <v>546264.45314376056</v>
      </c>
      <c r="V50" s="23">
        <v>8</v>
      </c>
      <c r="W50" s="39">
        <v>0.16</v>
      </c>
      <c r="X50" s="25"/>
      <c r="Y50" s="119">
        <f t="shared" si="44"/>
        <v>6.25</v>
      </c>
      <c r="Z50" s="119">
        <f t="shared" si="45"/>
        <v>2827.5109815323904</v>
      </c>
      <c r="AA50" s="26">
        <f t="shared" si="46"/>
        <v>570026.21387692983</v>
      </c>
      <c r="AB50" s="26"/>
      <c r="AC50" s="26"/>
      <c r="AD50" s="122">
        <f t="shared" si="53"/>
        <v>678602.6355677736</v>
      </c>
    </row>
    <row r="51" spans="2:30" x14ac:dyDescent="0.4">
      <c r="B51" s="23">
        <v>9</v>
      </c>
      <c r="C51" s="39">
        <v>0.11</v>
      </c>
      <c r="D51" s="25">
        <v>0.1</v>
      </c>
      <c r="E51" s="119">
        <f>(1/C51)</f>
        <v>9.0909090909090917</v>
      </c>
      <c r="F51" s="119">
        <f t="shared" si="54"/>
        <v>100730.85024627529</v>
      </c>
      <c r="G51" s="26">
        <f t="shared" si="43"/>
        <v>4419781.7706176993</v>
      </c>
      <c r="H51" s="127">
        <f t="shared" si="55"/>
        <v>1391755.2885482756</v>
      </c>
      <c r="I51" s="26">
        <f t="shared" si="56"/>
        <v>1391755.2885482756</v>
      </c>
      <c r="J51" s="122">
        <f t="shared" si="49"/>
        <v>1938019.7416920362</v>
      </c>
      <c r="V51" s="23">
        <v>9</v>
      </c>
      <c r="W51" s="39">
        <v>0.13</v>
      </c>
      <c r="X51" s="25"/>
      <c r="Y51" s="119">
        <f t="shared" si="44"/>
        <v>7.6923076923076916</v>
      </c>
      <c r="Z51" s="119">
        <f t="shared" si="45"/>
        <v>21750.084473326078</v>
      </c>
      <c r="AA51" s="26">
        <f t="shared" si="46"/>
        <v>4541417.6380304853</v>
      </c>
      <c r="AB51" s="26"/>
      <c r="AC51" s="26"/>
      <c r="AD51" s="122">
        <f t="shared" si="53"/>
        <v>5220020.2735982593</v>
      </c>
    </row>
    <row r="52" spans="2:30" x14ac:dyDescent="0.4">
      <c r="B52" s="23">
        <v>10</v>
      </c>
      <c r="C52" s="39">
        <v>0.1</v>
      </c>
      <c r="D52" s="25">
        <v>0.1</v>
      </c>
      <c r="E52" s="119">
        <f t="shared" ref="E52:E56" si="57">(1/C52)</f>
        <v>10</v>
      </c>
      <c r="F52" s="119">
        <f t="shared" si="54"/>
        <v>1007308.502462753</v>
      </c>
      <c r="G52" s="26">
        <f t="shared" si="43"/>
        <v>17442184.045228325</v>
      </c>
      <c r="H52" s="127">
        <f t="shared" si="55"/>
        <v>5453077.8398243682</v>
      </c>
      <c r="I52" s="26">
        <f t="shared" si="56"/>
        <v>5453077.8398243682</v>
      </c>
      <c r="J52" s="122">
        <f t="shared" si="49"/>
        <v>7391097.5815164046</v>
      </c>
      <c r="V52" s="23">
        <v>10</v>
      </c>
      <c r="W52" s="39">
        <v>0.12</v>
      </c>
      <c r="X52" s="25"/>
      <c r="Y52" s="119">
        <f t="shared" si="44"/>
        <v>8.3333333333333339</v>
      </c>
      <c r="Z52" s="119">
        <f t="shared" si="45"/>
        <v>181250.703944384</v>
      </c>
      <c r="AA52" s="26">
        <f t="shared" si="46"/>
        <v>38280148.673053905</v>
      </c>
      <c r="AB52" s="26"/>
      <c r="AC52" s="26"/>
      <c r="AD52" s="122">
        <f t="shared" si="53"/>
        <v>43500168.946652167</v>
      </c>
    </row>
    <row r="53" spans="2:30" x14ac:dyDescent="0.4">
      <c r="B53" s="23">
        <v>11</v>
      </c>
      <c r="C53" s="39">
        <v>0.1</v>
      </c>
      <c r="D53" s="25">
        <v>0.1</v>
      </c>
      <c r="E53" s="119">
        <f t="shared" si="57"/>
        <v>10</v>
      </c>
      <c r="F53" s="119">
        <f t="shared" si="54"/>
        <v>10073085.024627529</v>
      </c>
      <c r="G53" s="26">
        <f t="shared" si="43"/>
        <v>66519884.603647642</v>
      </c>
      <c r="H53" s="127">
        <f t="shared" si="55"/>
        <v>20950337.995990913</v>
      </c>
      <c r="I53" s="26">
        <f t="shared" si="56"/>
        <v>20950337.995990913</v>
      </c>
      <c r="J53" s="122">
        <f t="shared" si="49"/>
        <v>28341435.577507317</v>
      </c>
      <c r="V53" s="23">
        <v>11</v>
      </c>
      <c r="W53" s="39">
        <v>0.11</v>
      </c>
      <c r="X53" s="25"/>
      <c r="Y53" s="119">
        <f t="shared" si="44"/>
        <v>9.0909090909090917</v>
      </c>
      <c r="Z53" s="119">
        <f t="shared" si="45"/>
        <v>1647733.672221673</v>
      </c>
      <c r="AA53" s="26">
        <f t="shared" si="46"/>
        <v>351955912.38654935</v>
      </c>
      <c r="AB53" s="26"/>
      <c r="AC53" s="26"/>
      <c r="AD53" s="122">
        <f t="shared" si="53"/>
        <v>395456081.33320153</v>
      </c>
    </row>
    <row r="54" spans="2:30" x14ac:dyDescent="0.4">
      <c r="B54" s="23">
        <v>12</v>
      </c>
      <c r="C54" s="39">
        <v>0.1</v>
      </c>
      <c r="D54" s="25">
        <v>0.1</v>
      </c>
      <c r="E54" s="119">
        <f t="shared" si="57"/>
        <v>10</v>
      </c>
      <c r="F54" s="119">
        <f t="shared" si="54"/>
        <v>100730850.24627529</v>
      </c>
      <c r="G54" s="26">
        <f t="shared" si="43"/>
        <v>255072926.56756583</v>
      </c>
      <c r="H54" s="127">
        <f t="shared" si="55"/>
        <v>79898109.44449234</v>
      </c>
      <c r="I54" s="26">
        <f t="shared" si="56"/>
        <v>79898109.44449234</v>
      </c>
      <c r="J54" s="122">
        <f t="shared" si="49"/>
        <v>108239545.02199966</v>
      </c>
      <c r="V54" s="23">
        <v>12</v>
      </c>
      <c r="W54" s="39">
        <v>0.11</v>
      </c>
      <c r="X54" s="25"/>
      <c r="Y54" s="119">
        <f t="shared" si="44"/>
        <v>9.0909090909090917</v>
      </c>
      <c r="Z54" s="119">
        <f t="shared" si="45"/>
        <v>14979397.020197028</v>
      </c>
      <c r="AA54" s="26">
        <f t="shared" si="46"/>
        <v>3199599203.5140853</v>
      </c>
      <c r="AB54" s="26"/>
      <c r="AC54" s="26"/>
      <c r="AD54" s="122">
        <f t="shared" si="53"/>
        <v>3595055284.8472867</v>
      </c>
    </row>
    <row r="55" spans="2:30" x14ac:dyDescent="0.4">
      <c r="B55" s="23">
        <v>13</v>
      </c>
      <c r="C55" s="39">
        <v>0.09</v>
      </c>
      <c r="D55" s="25">
        <v>0.1</v>
      </c>
      <c r="E55" s="119">
        <f t="shared" si="57"/>
        <v>11.111111111111111</v>
      </c>
      <c r="F55" s="119">
        <f t="shared" si="54"/>
        <v>1119231669.4030588</v>
      </c>
      <c r="G55" s="26">
        <f t="shared" si="43"/>
        <v>1094422073.4743299</v>
      </c>
      <c r="H55" s="127">
        <f t="shared" si="55"/>
        <v>309205410.27677482</v>
      </c>
      <c r="I55" s="26">
        <f t="shared" si="56"/>
        <v>309205410.27677482</v>
      </c>
      <c r="J55" s="122">
        <f t="shared" si="49"/>
        <v>417444955.29877448</v>
      </c>
      <c r="V55" s="23">
        <v>13</v>
      </c>
      <c r="W55" s="39">
        <v>0.1</v>
      </c>
      <c r="X55" s="25"/>
      <c r="Y55" s="119">
        <f t="shared" si="44"/>
        <v>10</v>
      </c>
      <c r="Z55" s="119">
        <f t="shared" si="45"/>
        <v>149793970.20197028</v>
      </c>
      <c r="AA55" s="26">
        <f t="shared" si="46"/>
        <v>32355497563.62558</v>
      </c>
      <c r="AB55" s="26"/>
      <c r="AC55" s="26"/>
      <c r="AD55" s="122">
        <f t="shared" si="53"/>
        <v>35950552848.47287</v>
      </c>
    </row>
    <row r="56" spans="2:30" x14ac:dyDescent="0.4">
      <c r="B56" s="23">
        <v>14</v>
      </c>
      <c r="C56" s="39">
        <v>0.09</v>
      </c>
      <c r="D56" s="25">
        <v>0.1</v>
      </c>
      <c r="E56" s="119">
        <f t="shared" si="57"/>
        <v>11.111111111111111</v>
      </c>
      <c r="F56" s="119">
        <f t="shared" si="54"/>
        <v>12435907437.811764</v>
      </c>
      <c r="G56" s="26">
        <f t="shared" si="43"/>
        <v>4220832332.9394975</v>
      </c>
      <c r="H56" s="127">
        <f t="shared" si="55"/>
        <v>1291310182.4310112</v>
      </c>
      <c r="I56" s="26">
        <f t="shared" si="56"/>
        <v>1291310182.4310112</v>
      </c>
      <c r="J56" s="122">
        <f t="shared" si="49"/>
        <v>1708755137.7297857</v>
      </c>
      <c r="V56" s="23">
        <v>14</v>
      </c>
      <c r="W56" s="39">
        <v>0.1</v>
      </c>
      <c r="X56" s="25"/>
      <c r="Y56" s="119">
        <f t="shared" si="44"/>
        <v>10</v>
      </c>
      <c r="Z56" s="119">
        <f t="shared" si="45"/>
        <v>1497939702.0197029</v>
      </c>
      <c r="AA56" s="26">
        <f t="shared" si="46"/>
        <v>323554975636.25586</v>
      </c>
      <c r="AB56" s="26"/>
      <c r="AC56" s="26"/>
      <c r="AD56" s="122">
        <f t="shared" si="53"/>
        <v>359505528484.72876</v>
      </c>
    </row>
    <row r="57" spans="2:30" ht="18" thickBot="1" x14ac:dyDescent="0.45">
      <c r="B57" s="30">
        <v>15</v>
      </c>
      <c r="C57" s="40">
        <v>0.09</v>
      </c>
      <c r="D57" s="31">
        <v>0.1</v>
      </c>
      <c r="E57" s="120">
        <f>(1/C57)</f>
        <v>11.111111111111111</v>
      </c>
      <c r="F57" s="120">
        <f t="shared" si="54"/>
        <v>138176749309.01959</v>
      </c>
      <c r="G57" s="123">
        <f t="shared" si="43"/>
        <v>17277413066.408611</v>
      </c>
      <c r="H57" s="128">
        <f t="shared" si="55"/>
        <v>4980165083.1896324</v>
      </c>
      <c r="I57" s="123">
        <f t="shared" si="56"/>
        <v>4980165083.1896324</v>
      </c>
      <c r="J57" s="124">
        <f t="shared" si="49"/>
        <v>6688920220.9194183</v>
      </c>
      <c r="V57" s="30">
        <v>15</v>
      </c>
      <c r="W57" s="40">
        <v>0.1</v>
      </c>
      <c r="X57" s="31"/>
      <c r="Y57" s="120">
        <f t="shared" si="44"/>
        <v>10</v>
      </c>
      <c r="Z57" s="120">
        <f t="shared" si="45"/>
        <v>14979397020.197029</v>
      </c>
      <c r="AA57" s="123">
        <f t="shared" si="46"/>
        <v>3235549756362.5591</v>
      </c>
      <c r="AB57" s="123"/>
      <c r="AC57" s="123"/>
      <c r="AD57" s="124">
        <f t="shared" si="53"/>
        <v>3595055284847.2881</v>
      </c>
    </row>
    <row r="58" spans="2:30" x14ac:dyDescent="0.4"/>
  </sheetData>
  <sheetProtection algorithmName="SHA-512" hashValue="01mBevMjozKrPqfppwuIa1jtrvL2wsW3DdTlCBMizSMAd+te00dkqr7g1TmkMyf4/fJSsco+mdqf3x59Ov89rw==" saltValue="8JQ4/P2HWgU7i5Tktn4GfA==" spinCount="100000" sheet="1" formatCells="0" formatColumns="0" formatRows="0" insertColumns="0" insertRows="0" insertHyperlinks="0" deleteColumns="0" deleteRows="0" sort="0" autoFilter="0" pivotTables="0"/>
  <mergeCells count="10">
    <mergeCell ref="AF2:AN2"/>
    <mergeCell ref="B40:J40"/>
    <mergeCell ref="L2:T2"/>
    <mergeCell ref="B2:J2"/>
    <mergeCell ref="B21:J21"/>
    <mergeCell ref="L21:T21"/>
    <mergeCell ref="L40:T40"/>
    <mergeCell ref="V2:AD2"/>
    <mergeCell ref="V21:AD21"/>
    <mergeCell ref="V40:AD40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A2017-B668-467D-A9F3-2F9A302F2916}">
  <dimension ref="A1:O182"/>
  <sheetViews>
    <sheetView topLeftCell="B1" zoomScale="85" zoomScaleNormal="85" workbookViewId="0">
      <selection activeCell="I4" sqref="I4"/>
    </sheetView>
  </sheetViews>
  <sheetFormatPr defaultColWidth="0" defaultRowHeight="17.399999999999999" zeroHeight="1" x14ac:dyDescent="0.4"/>
  <cols>
    <col min="1" max="1" width="8.796875" style="8" hidden="1" customWidth="1"/>
    <col min="2" max="2" width="8.796875" style="8" customWidth="1"/>
    <col min="3" max="3" width="10.8984375" customWidth="1"/>
    <col min="4" max="6" width="8.796875" customWidth="1"/>
    <col min="7" max="10" width="13.69921875" customWidth="1"/>
    <col min="11" max="11" width="13.69921875" style="1" customWidth="1"/>
    <col min="12" max="13" width="17.09765625" customWidth="1"/>
    <col min="14" max="14" width="18.3984375" customWidth="1"/>
    <col min="15" max="15" width="0" hidden="1" customWidth="1"/>
    <col min="16" max="16384" width="8.796875" hidden="1"/>
  </cols>
  <sheetData>
    <row r="1" spans="1:14" ht="18" thickBot="1" x14ac:dyDescent="0.45">
      <c r="I1" s="5"/>
    </row>
    <row r="2" spans="1:14" ht="30.6" thickBot="1" x14ac:dyDescent="0.45">
      <c r="C2" s="45" t="s">
        <v>1</v>
      </c>
      <c r="D2" s="46"/>
      <c r="E2" s="46"/>
      <c r="F2" s="46"/>
      <c r="G2" s="46"/>
      <c r="H2" s="46"/>
      <c r="I2" s="46"/>
      <c r="J2" s="46"/>
      <c r="K2" s="47"/>
      <c r="L2" s="36"/>
      <c r="M2" s="36"/>
      <c r="N2" s="36"/>
    </row>
    <row r="3" spans="1:14" x14ac:dyDescent="0.4">
      <c r="C3" s="12" t="s">
        <v>10</v>
      </c>
      <c r="D3" s="13" t="s">
        <v>11</v>
      </c>
      <c r="E3" s="13" t="s">
        <v>14</v>
      </c>
      <c r="F3" s="13" t="s">
        <v>25</v>
      </c>
      <c r="G3" s="13" t="s">
        <v>26</v>
      </c>
      <c r="H3" s="13" t="s">
        <v>24</v>
      </c>
      <c r="I3" s="13" t="s">
        <v>23</v>
      </c>
      <c r="J3" s="13" t="s">
        <v>12</v>
      </c>
      <c r="K3" s="14" t="s">
        <v>13</v>
      </c>
      <c r="L3" s="4" t="s">
        <v>44</v>
      </c>
      <c r="M3" s="3" t="s">
        <v>12</v>
      </c>
      <c r="N3" s="4" t="s">
        <v>45</v>
      </c>
    </row>
    <row r="4" spans="1:14" x14ac:dyDescent="0.4">
      <c r="A4" s="8" t="s">
        <v>1</v>
      </c>
      <c r="C4" s="18">
        <v>0</v>
      </c>
      <c r="D4" s="38"/>
      <c r="E4" s="19"/>
      <c r="F4" s="19"/>
      <c r="G4" s="20">
        <v>1</v>
      </c>
      <c r="H4" s="20"/>
      <c r="I4" s="21"/>
      <c r="J4" s="20">
        <v>0</v>
      </c>
      <c r="K4" s="22">
        <f>노작_가격</f>
        <v>1000</v>
      </c>
      <c r="L4" s="6"/>
      <c r="M4" s="6"/>
      <c r="N4" s="6">
        <f>노작_가격</f>
        <v>1000</v>
      </c>
    </row>
    <row r="5" spans="1:14" x14ac:dyDescent="0.4">
      <c r="A5" s="8" t="s">
        <v>1</v>
      </c>
      <c r="C5" s="23">
        <v>1</v>
      </c>
      <c r="D5" s="39">
        <v>1</v>
      </c>
      <c r="E5" s="25">
        <v>0.45</v>
      </c>
      <c r="F5" s="24">
        <f>(1/D5)</f>
        <v>1</v>
      </c>
      <c r="G5" s="24">
        <f>G4*F5</f>
        <v>1</v>
      </c>
      <c r="H5" s="24">
        <f t="shared" ref="H5:H19" si="0">(무기_강화석_가격)*(D5)+(K4+무기_강화석_가격)*(1-D5)*F5</f>
        <v>1.45</v>
      </c>
      <c r="I5" s="26"/>
      <c r="J5" s="24">
        <f>IF(I5=0,H5,IF(H5&lt;I5,H5,I5))</f>
        <v>1.45</v>
      </c>
      <c r="K5" s="27">
        <f>J5+K4</f>
        <v>1001.45</v>
      </c>
      <c r="L5" s="6">
        <f t="shared" ref="L5:L19" si="1">(무기_강화석_가격)*(D5)+(K4+무기_강화석_가격)*(1-D5)*F5</f>
        <v>1.45</v>
      </c>
      <c r="M5" s="6">
        <f>L5</f>
        <v>1.45</v>
      </c>
      <c r="N5" s="6">
        <f>M5+N4</f>
        <v>1001.45</v>
      </c>
    </row>
    <row r="6" spans="1:14" x14ac:dyDescent="0.4">
      <c r="A6" s="8" t="s">
        <v>1</v>
      </c>
      <c r="C6" s="23">
        <v>2</v>
      </c>
      <c r="D6" s="39">
        <v>1</v>
      </c>
      <c r="E6" s="25">
        <v>0.4</v>
      </c>
      <c r="F6" s="24">
        <f t="shared" ref="F6:F18" si="2">(1/D6)</f>
        <v>1</v>
      </c>
      <c r="G6" s="24">
        <f>G5*F6</f>
        <v>1</v>
      </c>
      <c r="H6" s="24">
        <f t="shared" si="0"/>
        <v>1.45</v>
      </c>
      <c r="I6" s="26"/>
      <c r="J6" s="24">
        <f t="shared" ref="J6:J9" si="3">IF(I6=0,H6,IF(H6&lt;I6,H6,I6))</f>
        <v>1.45</v>
      </c>
      <c r="K6" s="27">
        <f t="shared" ref="K6:K19" si="4">J6+K5</f>
        <v>1002.9000000000001</v>
      </c>
      <c r="L6" s="6">
        <f t="shared" si="1"/>
        <v>1.45</v>
      </c>
      <c r="M6" s="6">
        <f t="shared" ref="M6:M19" si="5">L6</f>
        <v>1.45</v>
      </c>
      <c r="N6" s="6">
        <f t="shared" ref="N6:N19" si="6">M6+N5</f>
        <v>1002.9000000000001</v>
      </c>
    </row>
    <row r="7" spans="1:14" x14ac:dyDescent="0.4">
      <c r="A7" s="8" t="s">
        <v>1</v>
      </c>
      <c r="C7" s="23">
        <v>3</v>
      </c>
      <c r="D7" s="39">
        <v>1</v>
      </c>
      <c r="E7" s="25">
        <v>0.35</v>
      </c>
      <c r="F7" s="24">
        <f t="shared" si="2"/>
        <v>1</v>
      </c>
      <c r="G7" s="24">
        <f t="shared" ref="G7:G19" si="7">G6*F7</f>
        <v>1</v>
      </c>
      <c r="H7" s="24">
        <f t="shared" si="0"/>
        <v>1.45</v>
      </c>
      <c r="I7" s="26"/>
      <c r="J7" s="24">
        <f t="shared" si="3"/>
        <v>1.45</v>
      </c>
      <c r="K7" s="27">
        <f t="shared" si="4"/>
        <v>1004.3500000000001</v>
      </c>
      <c r="L7" s="6">
        <f t="shared" si="1"/>
        <v>1.45</v>
      </c>
      <c r="M7" s="6">
        <f t="shared" si="5"/>
        <v>1.45</v>
      </c>
      <c r="N7" s="6">
        <f t="shared" si="6"/>
        <v>1004.3500000000001</v>
      </c>
    </row>
    <row r="8" spans="1:14" x14ac:dyDescent="0.4">
      <c r="A8" s="8" t="s">
        <v>1</v>
      </c>
      <c r="C8" s="23">
        <v>4</v>
      </c>
      <c r="D8" s="39">
        <v>1</v>
      </c>
      <c r="E8" s="25">
        <v>0.3</v>
      </c>
      <c r="F8" s="24">
        <f t="shared" si="2"/>
        <v>1</v>
      </c>
      <c r="G8" s="24">
        <f t="shared" si="7"/>
        <v>1</v>
      </c>
      <c r="H8" s="24">
        <f t="shared" si="0"/>
        <v>1.45</v>
      </c>
      <c r="I8" s="26"/>
      <c r="J8" s="24">
        <f t="shared" si="3"/>
        <v>1.45</v>
      </c>
      <c r="K8" s="27">
        <f t="shared" si="4"/>
        <v>1005.8000000000002</v>
      </c>
      <c r="L8" s="6">
        <f t="shared" si="1"/>
        <v>1.45</v>
      </c>
      <c r="M8" s="6">
        <f t="shared" si="5"/>
        <v>1.45</v>
      </c>
      <c r="N8" s="6">
        <f t="shared" si="6"/>
        <v>1005.8000000000002</v>
      </c>
    </row>
    <row r="9" spans="1:14" x14ac:dyDescent="0.4">
      <c r="A9" s="8" t="s">
        <v>1</v>
      </c>
      <c r="C9" s="23">
        <v>5</v>
      </c>
      <c r="D9" s="39">
        <v>1</v>
      </c>
      <c r="E9" s="25">
        <v>0.25</v>
      </c>
      <c r="F9" s="24">
        <f t="shared" si="2"/>
        <v>1</v>
      </c>
      <c r="G9" s="24">
        <f t="shared" si="7"/>
        <v>1</v>
      </c>
      <c r="H9" s="24">
        <f t="shared" si="0"/>
        <v>1.45</v>
      </c>
      <c r="I9" s="26"/>
      <c r="J9" s="24">
        <f t="shared" si="3"/>
        <v>1.45</v>
      </c>
      <c r="K9" s="27">
        <f t="shared" si="4"/>
        <v>1007.2500000000002</v>
      </c>
      <c r="L9" s="6">
        <f t="shared" si="1"/>
        <v>1.45</v>
      </c>
      <c r="M9" s="6">
        <f t="shared" si="5"/>
        <v>1.45</v>
      </c>
      <c r="N9" s="6">
        <f t="shared" si="6"/>
        <v>1007.2500000000002</v>
      </c>
    </row>
    <row r="10" spans="1:14" x14ac:dyDescent="0.4">
      <c r="A10" s="8" t="s">
        <v>1</v>
      </c>
      <c r="C10" s="23">
        <v>6</v>
      </c>
      <c r="D10" s="39">
        <v>0.51</v>
      </c>
      <c r="E10" s="25">
        <v>0.2</v>
      </c>
      <c r="F10" s="24">
        <f t="shared" si="2"/>
        <v>1.9607843137254901</v>
      </c>
      <c r="G10" s="24">
        <f t="shared" si="7"/>
        <v>1.9607843137254901</v>
      </c>
      <c r="H10" s="24">
        <f t="shared" si="0"/>
        <v>969.88263725490219</v>
      </c>
      <c r="I10" s="28">
        <f>(무기_이발디_가격)*(D9*E9)+(무기_이발디_가격+무기_안드바리_가격)*(1-D9*E9)*(1/E9)</f>
        <v>705</v>
      </c>
      <c r="J10" s="24">
        <f>IF(I10=0,H10,IF(H10&lt;I10,H10,I10))</f>
        <v>705</v>
      </c>
      <c r="K10" s="27">
        <f t="shared" si="4"/>
        <v>1712.2500000000002</v>
      </c>
      <c r="L10" s="6">
        <f t="shared" si="1"/>
        <v>969.88263725490219</v>
      </c>
      <c r="M10" s="6">
        <f t="shared" si="5"/>
        <v>969.88263725490219</v>
      </c>
      <c r="N10" s="6">
        <f t="shared" si="6"/>
        <v>1977.1326372549024</v>
      </c>
    </row>
    <row r="11" spans="1:14" x14ac:dyDescent="0.4">
      <c r="A11" s="8" t="s">
        <v>1</v>
      </c>
      <c r="C11" s="23">
        <v>7</v>
      </c>
      <c r="D11" s="39">
        <v>0.28000000000000003</v>
      </c>
      <c r="E11" s="25">
        <v>0.15</v>
      </c>
      <c r="F11" s="24">
        <f t="shared" si="2"/>
        <v>3.5714285714285712</v>
      </c>
      <c r="G11" s="24">
        <f t="shared" si="7"/>
        <v>7.0028011204481784</v>
      </c>
      <c r="H11" s="24">
        <f t="shared" si="0"/>
        <v>4407.0631428571432</v>
      </c>
      <c r="I11" s="29">
        <f t="shared" ref="I11:I19" si="8">K9+(무기_이발디_가격)*D10*E10+(무기_이발디_가격+무기_강화석_가격)*(D10*(1-E10)*D11)+(K9+무기_이발디_가격+무기_강화석_가격)*(D10*(1-E10)*(1-D11))*(F11)+(K9+무기_이발디_가격)*(1-D10)*(F10)</f>
        <v>3434.1461387563031</v>
      </c>
      <c r="J11" s="24">
        <f t="shared" ref="J11:J19" si="9">IF(I11=0,H11,IF(H11&lt;I11,H11,I11))</f>
        <v>3434.1461387563031</v>
      </c>
      <c r="K11" s="27">
        <f t="shared" si="4"/>
        <v>5146.3961387563031</v>
      </c>
      <c r="L11" s="6">
        <f t="shared" si="1"/>
        <v>4407.0631428571432</v>
      </c>
      <c r="M11" s="6">
        <f t="shared" si="5"/>
        <v>4407.0631428571432</v>
      </c>
      <c r="N11" s="6">
        <f t="shared" si="6"/>
        <v>6384.1957801120461</v>
      </c>
    </row>
    <row r="12" spans="1:14" x14ac:dyDescent="0.4">
      <c r="A12" s="8" t="s">
        <v>1</v>
      </c>
      <c r="C12" s="23">
        <v>8</v>
      </c>
      <c r="D12" s="39">
        <v>0.18</v>
      </c>
      <c r="E12" s="25">
        <v>0.1</v>
      </c>
      <c r="F12" s="24">
        <f t="shared" si="2"/>
        <v>5.5555555555555554</v>
      </c>
      <c r="G12" s="24">
        <f t="shared" si="7"/>
        <v>38.904450669156546</v>
      </c>
      <c r="H12" s="24">
        <f t="shared" si="0"/>
        <v>23451.560076556489</v>
      </c>
      <c r="I12" s="29">
        <f t="shared" si="8"/>
        <v>8646.5606545079372</v>
      </c>
      <c r="J12" s="24">
        <f t="shared" si="9"/>
        <v>8646.5606545079372</v>
      </c>
      <c r="K12" s="27">
        <f t="shared" si="4"/>
        <v>13792.95679326424</v>
      </c>
      <c r="L12" s="6">
        <f t="shared" si="1"/>
        <v>23451.560076556489</v>
      </c>
      <c r="M12" s="6">
        <f t="shared" si="5"/>
        <v>23451.560076556489</v>
      </c>
      <c r="N12" s="6">
        <f t="shared" si="6"/>
        <v>29835.755856668533</v>
      </c>
    </row>
    <row r="13" spans="1:14" x14ac:dyDescent="0.4">
      <c r="A13" s="8" t="s">
        <v>1</v>
      </c>
      <c r="C13" s="23">
        <v>9</v>
      </c>
      <c r="D13" s="39">
        <v>0.13</v>
      </c>
      <c r="E13" s="25">
        <v>0.1</v>
      </c>
      <c r="F13" s="24">
        <f>(1/D13)</f>
        <v>7.6923076923076916</v>
      </c>
      <c r="G13" s="24">
        <f t="shared" si="7"/>
        <v>299.26500514735801</v>
      </c>
      <c r="H13" s="24">
        <f t="shared" si="0"/>
        <v>92316.603193383766</v>
      </c>
      <c r="I13" s="29">
        <f t="shared" si="8"/>
        <v>35194.355879805807</v>
      </c>
      <c r="J13" s="24">
        <f t="shared" si="9"/>
        <v>35194.355879805807</v>
      </c>
      <c r="K13" s="27">
        <f t="shared" si="4"/>
        <v>48987.312673070046</v>
      </c>
      <c r="L13" s="6">
        <f t="shared" si="1"/>
        <v>92316.603193383766</v>
      </c>
      <c r="M13" s="6">
        <f t="shared" si="5"/>
        <v>92316.603193383766</v>
      </c>
      <c r="N13" s="6">
        <f t="shared" si="6"/>
        <v>122152.3590500523</v>
      </c>
    </row>
    <row r="14" spans="1:14" x14ac:dyDescent="0.4">
      <c r="A14" s="8" t="s">
        <v>1</v>
      </c>
      <c r="C14" s="23">
        <v>10</v>
      </c>
      <c r="D14" s="39">
        <v>0.1</v>
      </c>
      <c r="E14" s="25">
        <v>0.1</v>
      </c>
      <c r="F14" s="24">
        <f t="shared" si="2"/>
        <v>10</v>
      </c>
      <c r="G14" s="24">
        <f t="shared" si="7"/>
        <v>2992.6500514735799</v>
      </c>
      <c r="H14" s="24">
        <f t="shared" si="0"/>
        <v>440899.00905763044</v>
      </c>
      <c r="I14" s="29">
        <f t="shared" si="8"/>
        <v>122023.79634341678</v>
      </c>
      <c r="J14" s="24">
        <f t="shared" si="9"/>
        <v>122023.79634341678</v>
      </c>
      <c r="K14" s="27">
        <f t="shared" si="4"/>
        <v>171011.10901648682</v>
      </c>
      <c r="L14" s="6">
        <f t="shared" si="1"/>
        <v>440899.00905763044</v>
      </c>
      <c r="M14" s="6">
        <f t="shared" si="5"/>
        <v>440899.00905763044</v>
      </c>
      <c r="N14" s="6">
        <f t="shared" si="6"/>
        <v>563051.36810768279</v>
      </c>
    </row>
    <row r="15" spans="1:14" x14ac:dyDescent="0.4">
      <c r="A15" s="8" t="s">
        <v>1</v>
      </c>
      <c r="C15" s="23">
        <v>11</v>
      </c>
      <c r="D15" s="39">
        <v>0.09</v>
      </c>
      <c r="E15" s="25">
        <v>0.1</v>
      </c>
      <c r="F15" s="24">
        <f t="shared" si="2"/>
        <v>11.111111111111111</v>
      </c>
      <c r="G15" s="24">
        <f t="shared" si="7"/>
        <v>33251.667238595328</v>
      </c>
      <c r="H15" s="24">
        <f t="shared" si="0"/>
        <v>1729127.1161111447</v>
      </c>
      <c r="I15" s="29">
        <f t="shared" si="8"/>
        <v>536239.9705081943</v>
      </c>
      <c r="J15" s="24">
        <f t="shared" si="9"/>
        <v>536239.9705081943</v>
      </c>
      <c r="K15" s="27">
        <f t="shared" si="4"/>
        <v>707251.07952468109</v>
      </c>
      <c r="L15" s="6">
        <f t="shared" si="1"/>
        <v>1729127.1161111447</v>
      </c>
      <c r="M15" s="6">
        <f t="shared" si="5"/>
        <v>1729127.1161111447</v>
      </c>
      <c r="N15" s="6">
        <f t="shared" si="6"/>
        <v>2292178.4842188274</v>
      </c>
    </row>
    <row r="16" spans="1:14" x14ac:dyDescent="0.4">
      <c r="A16" s="8" t="s">
        <v>1</v>
      </c>
      <c r="C16" s="23">
        <v>12</v>
      </c>
      <c r="D16" s="39">
        <v>0.09</v>
      </c>
      <c r="E16" s="25">
        <v>0.1</v>
      </c>
      <c r="F16" s="24">
        <f t="shared" si="2"/>
        <v>11.111111111111111</v>
      </c>
      <c r="G16" s="24">
        <f t="shared" si="7"/>
        <v>369462.96931772586</v>
      </c>
      <c r="H16" s="24">
        <f t="shared" si="0"/>
        <v>7151109.0401384421</v>
      </c>
      <c r="I16" s="29">
        <f t="shared" si="8"/>
        <v>2042153.0821215231</v>
      </c>
      <c r="J16" s="24">
        <f t="shared" si="9"/>
        <v>2042153.0821215231</v>
      </c>
      <c r="K16" s="27">
        <f t="shared" si="4"/>
        <v>2749404.1616462041</v>
      </c>
      <c r="L16" s="6">
        <f t="shared" si="1"/>
        <v>7151109.0401384421</v>
      </c>
      <c r="M16" s="6">
        <f t="shared" si="5"/>
        <v>7151109.0401384421</v>
      </c>
      <c r="N16" s="6">
        <f t="shared" si="6"/>
        <v>9443287.5243572704</v>
      </c>
    </row>
    <row r="17" spans="1:14" x14ac:dyDescent="0.4">
      <c r="A17" s="8" t="s">
        <v>1</v>
      </c>
      <c r="C17" s="23">
        <v>13</v>
      </c>
      <c r="D17" s="39">
        <v>0.09</v>
      </c>
      <c r="E17" s="25">
        <v>0.1</v>
      </c>
      <c r="F17" s="24">
        <f t="shared" si="2"/>
        <v>11.111111111111111</v>
      </c>
      <c r="G17" s="24">
        <f t="shared" si="7"/>
        <v>4105144.1035302873</v>
      </c>
      <c r="H17" s="24">
        <f t="shared" si="0"/>
        <v>27799545.759367179</v>
      </c>
      <c r="I17" s="29">
        <f t="shared" si="8"/>
        <v>8439555.5125032254</v>
      </c>
      <c r="J17" s="24">
        <f t="shared" si="9"/>
        <v>8439555.5125032254</v>
      </c>
      <c r="K17" s="27">
        <f t="shared" si="4"/>
        <v>11188959.674149429</v>
      </c>
      <c r="L17" s="6">
        <f t="shared" si="1"/>
        <v>27799545.759367179</v>
      </c>
      <c r="M17" s="6">
        <f t="shared" si="5"/>
        <v>27799545.759367179</v>
      </c>
      <c r="N17" s="6">
        <f t="shared" si="6"/>
        <v>37242833.28372445</v>
      </c>
    </row>
    <row r="18" spans="1:14" x14ac:dyDescent="0.4">
      <c r="A18" s="8" t="s">
        <v>1</v>
      </c>
      <c r="C18" s="23">
        <v>14</v>
      </c>
      <c r="D18" s="39">
        <v>0.09</v>
      </c>
      <c r="E18" s="25">
        <v>0.1</v>
      </c>
      <c r="F18" s="24">
        <f t="shared" si="2"/>
        <v>11.111111111111111</v>
      </c>
      <c r="G18" s="24">
        <f t="shared" si="7"/>
        <v>45612712.261447638</v>
      </c>
      <c r="H18" s="24">
        <f t="shared" si="0"/>
        <v>113132829.27467756</v>
      </c>
      <c r="I18" s="29">
        <f t="shared" si="8"/>
        <v>32802668.688111007</v>
      </c>
      <c r="J18" s="24">
        <f t="shared" si="9"/>
        <v>32802668.688111007</v>
      </c>
      <c r="K18" s="27">
        <f t="shared" si="4"/>
        <v>43991628.362260439</v>
      </c>
      <c r="L18" s="6">
        <f t="shared" si="1"/>
        <v>113132829.27467756</v>
      </c>
      <c r="M18" s="6">
        <f t="shared" si="5"/>
        <v>113132829.27467756</v>
      </c>
      <c r="N18" s="6">
        <f t="shared" si="6"/>
        <v>150375662.558402</v>
      </c>
    </row>
    <row r="19" spans="1:14" ht="18" thickBot="1" x14ac:dyDescent="0.45">
      <c r="A19" s="8" t="s">
        <v>1</v>
      </c>
      <c r="C19" s="30">
        <v>15</v>
      </c>
      <c r="D19" s="40">
        <v>0.09</v>
      </c>
      <c r="E19" s="31">
        <v>0.1</v>
      </c>
      <c r="F19" s="32">
        <f>(1/D19)</f>
        <v>11.111111111111111</v>
      </c>
      <c r="G19" s="32">
        <f t="shared" si="7"/>
        <v>506807914.01608485</v>
      </c>
      <c r="H19" s="32">
        <f t="shared" si="0"/>
        <v>444804257.12113339</v>
      </c>
      <c r="I19" s="33">
        <f t="shared" si="8"/>
        <v>133487503.68066475</v>
      </c>
      <c r="J19" s="32">
        <f t="shared" si="9"/>
        <v>133487503.68066475</v>
      </c>
      <c r="K19" s="34">
        <f t="shared" si="4"/>
        <v>177479132.04292518</v>
      </c>
      <c r="L19" s="6">
        <f t="shared" si="1"/>
        <v>444804257.12113339</v>
      </c>
      <c r="M19" s="6">
        <f t="shared" si="5"/>
        <v>444804257.12113339</v>
      </c>
      <c r="N19" s="6">
        <f t="shared" si="6"/>
        <v>595179919.67953539</v>
      </c>
    </row>
    <row r="20" spans="1:14" ht="18" thickBot="1" x14ac:dyDescent="0.45"/>
    <row r="21" spans="1:14" ht="30.6" thickBot="1" x14ac:dyDescent="0.45">
      <c r="C21" s="45" t="s">
        <v>2</v>
      </c>
      <c r="D21" s="46"/>
      <c r="E21" s="46"/>
      <c r="F21" s="46"/>
      <c r="G21" s="46"/>
      <c r="H21" s="46"/>
      <c r="I21" s="46"/>
      <c r="J21" s="46"/>
      <c r="K21" s="47"/>
      <c r="L21" s="36"/>
      <c r="M21" s="36"/>
      <c r="N21" s="36"/>
    </row>
    <row r="22" spans="1:14" x14ac:dyDescent="0.4">
      <c r="C22" s="12" t="s">
        <v>10</v>
      </c>
      <c r="D22" s="13" t="s">
        <v>11</v>
      </c>
      <c r="E22" s="13" t="s">
        <v>14</v>
      </c>
      <c r="F22" s="13" t="s">
        <v>25</v>
      </c>
      <c r="G22" s="13" t="s">
        <v>26</v>
      </c>
      <c r="H22" s="13" t="s">
        <v>24</v>
      </c>
      <c r="I22" s="13" t="s">
        <v>23</v>
      </c>
      <c r="J22" s="13" t="s">
        <v>12</v>
      </c>
      <c r="K22" s="14" t="s">
        <v>13</v>
      </c>
      <c r="L22" s="4" t="s">
        <v>44</v>
      </c>
      <c r="M22" s="3" t="s">
        <v>12</v>
      </c>
      <c r="N22" s="4" t="s">
        <v>45</v>
      </c>
    </row>
    <row r="23" spans="1:14" x14ac:dyDescent="0.4">
      <c r="A23" s="8" t="s">
        <v>2</v>
      </c>
      <c r="C23" s="18">
        <v>0</v>
      </c>
      <c r="D23" s="38"/>
      <c r="E23" s="19"/>
      <c r="F23" s="19"/>
      <c r="G23" s="20">
        <v>1</v>
      </c>
      <c r="H23" s="20"/>
      <c r="I23" s="21"/>
      <c r="J23" s="20">
        <v>0</v>
      </c>
      <c r="K23" s="22">
        <f>노작_가격</f>
        <v>1000</v>
      </c>
      <c r="L23" s="6"/>
      <c r="M23" s="6"/>
      <c r="N23" s="6">
        <f>노작_가격</f>
        <v>1000</v>
      </c>
    </row>
    <row r="24" spans="1:14" x14ac:dyDescent="0.4">
      <c r="A24" s="8" t="s">
        <v>2</v>
      </c>
      <c r="C24" s="23">
        <v>1</v>
      </c>
      <c r="D24" s="39">
        <v>1</v>
      </c>
      <c r="E24" s="25">
        <v>0.25</v>
      </c>
      <c r="F24" s="24">
        <f>(1/D24)</f>
        <v>1</v>
      </c>
      <c r="G24" s="24">
        <f>G23*F24</f>
        <v>1</v>
      </c>
      <c r="H24" s="24">
        <f t="shared" ref="H24:H38" si="10">(장신구_강화석_가격)*(D24)+(K23+장신구_강화석_가격)*(1-D24)*F24</f>
        <v>3.5</v>
      </c>
      <c r="I24" s="26"/>
      <c r="J24" s="24">
        <f>IF(I24=0,H24,IF(H24&lt;I24,H24,I24))</f>
        <v>3.5</v>
      </c>
      <c r="K24" s="27">
        <f>J24+K23</f>
        <v>1003.5</v>
      </c>
      <c r="L24" s="6">
        <f t="shared" ref="L24:L38" si="11">(장신구_강화석_가격)*(D24)+(K23+장신구_강화석_가격)*(1-D24)*F24</f>
        <v>3.5</v>
      </c>
      <c r="M24" s="6">
        <f>L24</f>
        <v>3.5</v>
      </c>
      <c r="N24" s="6">
        <f>M24+N23</f>
        <v>1003.5</v>
      </c>
    </row>
    <row r="25" spans="1:14" x14ac:dyDescent="0.4">
      <c r="A25" s="8" t="s">
        <v>2</v>
      </c>
      <c r="C25" s="23">
        <v>2</v>
      </c>
      <c r="D25" s="39">
        <v>0.74</v>
      </c>
      <c r="E25" s="25">
        <v>0.2</v>
      </c>
      <c r="F25" s="24">
        <f t="shared" ref="F25:F31" si="12">(1/D25)</f>
        <v>1.3513513513513513</v>
      </c>
      <c r="G25" s="24">
        <f>G24*F25</f>
        <v>1.3513513513513513</v>
      </c>
      <c r="H25" s="24">
        <f t="shared" si="10"/>
        <v>356.40081081081075</v>
      </c>
      <c r="I25" s="28">
        <f>(장신구_이발디_가격)*(D24*E24)+(장신구_이발디_가격+장신구_안드바리_가격)*(1-D24*E24)*(1/E24)</f>
        <v>2614.5</v>
      </c>
      <c r="J25" s="24">
        <f t="shared" ref="J25:J28" si="13">IF(I25=0,H25,IF(H25&lt;I25,H25,I25))</f>
        <v>356.40081081081075</v>
      </c>
      <c r="K25" s="27">
        <f t="shared" ref="K25:K38" si="14">J25+K24</f>
        <v>1359.9008108108108</v>
      </c>
      <c r="L25" s="6">
        <f t="shared" si="11"/>
        <v>356.40081081081075</v>
      </c>
      <c r="M25" s="6">
        <f t="shared" ref="M25:M38" si="15">L25</f>
        <v>356.40081081081075</v>
      </c>
      <c r="N25" s="6">
        <f t="shared" ref="N25:N38" si="16">M25+N24</f>
        <v>1359.9008108108108</v>
      </c>
    </row>
    <row r="26" spans="1:14" x14ac:dyDescent="0.4">
      <c r="A26" s="8" t="s">
        <v>2</v>
      </c>
      <c r="C26" s="23">
        <v>3</v>
      </c>
      <c r="D26" s="39">
        <v>0.4</v>
      </c>
      <c r="E26" s="25">
        <v>0.15</v>
      </c>
      <c r="F26" s="24">
        <f t="shared" si="12"/>
        <v>2.5</v>
      </c>
      <c r="G26" s="24">
        <f t="shared" ref="G26:G38" si="17">G25*F26</f>
        <v>3.3783783783783781</v>
      </c>
      <c r="H26" s="24">
        <f t="shared" si="10"/>
        <v>2046.5012162162161</v>
      </c>
      <c r="I26" s="29">
        <f t="shared" ref="I26:I38" si="18">K24+(장신구_이발디_가격)*D25*E25+(장신구_이발디_가격+장신구_강화석_가격)*(D25*(1-E25)*D26)+(K24+장신구_이발디_가격+장신구_강화석_가격)*(D25*(1-E25)*(1-D26))*(F26)+(K24+장신구_이발디_가격)*(1-D25)*(F25)</f>
        <v>2884.5449081081078</v>
      </c>
      <c r="J26" s="24">
        <f t="shared" si="13"/>
        <v>2046.5012162162161</v>
      </c>
      <c r="K26" s="27">
        <f t="shared" si="14"/>
        <v>3406.4020270270266</v>
      </c>
      <c r="L26" s="6">
        <f t="shared" si="11"/>
        <v>2046.5012162162161</v>
      </c>
      <c r="M26" s="6">
        <f t="shared" si="15"/>
        <v>2046.5012162162161</v>
      </c>
      <c r="N26" s="6">
        <f t="shared" si="16"/>
        <v>3406.4020270270266</v>
      </c>
    </row>
    <row r="27" spans="1:14" x14ac:dyDescent="0.4">
      <c r="A27" s="8" t="s">
        <v>2</v>
      </c>
      <c r="C27" s="23">
        <v>4</v>
      </c>
      <c r="D27" s="39">
        <v>0.28999999999999998</v>
      </c>
      <c r="E27" s="25">
        <v>0.15</v>
      </c>
      <c r="F27" s="24">
        <f t="shared" si="12"/>
        <v>3.4482758620689657</v>
      </c>
      <c r="G27" s="24">
        <f t="shared" si="17"/>
        <v>11.649580615097856</v>
      </c>
      <c r="H27" s="24">
        <f t="shared" si="10"/>
        <v>8349.3958247903065</v>
      </c>
      <c r="I27" s="29">
        <f t="shared" si="18"/>
        <v>5506.5061467847154</v>
      </c>
      <c r="J27" s="24">
        <f t="shared" si="13"/>
        <v>5506.5061467847154</v>
      </c>
      <c r="K27" s="27">
        <f t="shared" si="14"/>
        <v>8912.908173811742</v>
      </c>
      <c r="L27" s="6">
        <f t="shared" si="11"/>
        <v>8349.3958247903065</v>
      </c>
      <c r="M27" s="6">
        <f t="shared" si="15"/>
        <v>8349.3958247903065</v>
      </c>
      <c r="N27" s="6">
        <f t="shared" si="16"/>
        <v>11755.797851817333</v>
      </c>
    </row>
    <row r="28" spans="1:14" x14ac:dyDescent="0.4">
      <c r="A28" s="8" t="s">
        <v>2</v>
      </c>
      <c r="C28" s="23">
        <v>5</v>
      </c>
      <c r="D28" s="39">
        <v>0.23</v>
      </c>
      <c r="E28" s="25">
        <v>0.1</v>
      </c>
      <c r="F28" s="24">
        <f t="shared" si="12"/>
        <v>4.3478260869565215</v>
      </c>
      <c r="G28" s="24">
        <f t="shared" si="17"/>
        <v>50.650350500425454</v>
      </c>
      <c r="H28" s="24">
        <f t="shared" si="10"/>
        <v>29851.388886239311</v>
      </c>
      <c r="I28" s="29">
        <f t="shared" si="18"/>
        <v>15876.143799528138</v>
      </c>
      <c r="J28" s="24">
        <f t="shared" si="13"/>
        <v>15876.143799528138</v>
      </c>
      <c r="K28" s="27">
        <f t="shared" si="14"/>
        <v>24789.05197333988</v>
      </c>
      <c r="L28" s="6">
        <f t="shared" si="11"/>
        <v>29851.388886239311</v>
      </c>
      <c r="M28" s="6">
        <f t="shared" si="15"/>
        <v>29851.388886239311</v>
      </c>
      <c r="N28" s="6">
        <f t="shared" si="16"/>
        <v>41607.18673805664</v>
      </c>
    </row>
    <row r="29" spans="1:14" x14ac:dyDescent="0.4">
      <c r="A29" s="8" t="s">
        <v>2</v>
      </c>
      <c r="C29" s="23">
        <v>6</v>
      </c>
      <c r="D29" s="39">
        <v>0.19</v>
      </c>
      <c r="E29" s="25">
        <v>0.1</v>
      </c>
      <c r="F29" s="24">
        <f t="shared" si="12"/>
        <v>5.2631578947368425</v>
      </c>
      <c r="G29" s="24">
        <f t="shared" si="17"/>
        <v>266.58079210750242</v>
      </c>
      <c r="H29" s="24">
        <f t="shared" si="10"/>
        <v>105695.22867581739</v>
      </c>
      <c r="I29" s="29">
        <f t="shared" si="18"/>
        <v>48294.533505570347</v>
      </c>
      <c r="J29" s="24">
        <f>IF(I29=0,H29,IF(H29&lt;I29,H29,I29))</f>
        <v>48294.533505570347</v>
      </c>
      <c r="K29" s="27">
        <f t="shared" si="14"/>
        <v>73083.58547891023</v>
      </c>
      <c r="L29" s="6">
        <f t="shared" si="11"/>
        <v>105695.22867581739</v>
      </c>
      <c r="M29" s="6">
        <f t="shared" si="15"/>
        <v>105695.22867581739</v>
      </c>
      <c r="N29" s="6">
        <f t="shared" si="16"/>
        <v>147302.41541387403</v>
      </c>
    </row>
    <row r="30" spans="1:14" x14ac:dyDescent="0.4">
      <c r="A30" s="8" t="s">
        <v>2</v>
      </c>
      <c r="C30" s="23">
        <v>7</v>
      </c>
      <c r="D30" s="39">
        <v>0.15</v>
      </c>
      <c r="E30" s="25">
        <v>0.1</v>
      </c>
      <c r="F30" s="24">
        <f t="shared" si="12"/>
        <v>6.666666666666667</v>
      </c>
      <c r="G30" s="24">
        <f t="shared" si="17"/>
        <v>1777.2052807166829</v>
      </c>
      <c r="H30" s="24">
        <f t="shared" si="10"/>
        <v>414160.67604715796</v>
      </c>
      <c r="I30" s="29">
        <f t="shared" si="18"/>
        <v>156550.72231263941</v>
      </c>
      <c r="J30" s="24">
        <f t="shared" ref="J30:J38" si="19">IF(I30=0,H30,IF(H30&lt;I30,H30,I30))</f>
        <v>156550.72231263941</v>
      </c>
      <c r="K30" s="27">
        <f t="shared" si="14"/>
        <v>229634.30779154965</v>
      </c>
      <c r="L30" s="6">
        <f t="shared" si="11"/>
        <v>414160.67604715796</v>
      </c>
      <c r="M30" s="6">
        <f t="shared" si="15"/>
        <v>414160.67604715796</v>
      </c>
      <c r="N30" s="6">
        <f t="shared" si="16"/>
        <v>561463.09146103193</v>
      </c>
    </row>
    <row r="31" spans="1:14" x14ac:dyDescent="0.4">
      <c r="A31" s="8" t="s">
        <v>2</v>
      </c>
      <c r="C31" s="23">
        <v>8</v>
      </c>
      <c r="D31" s="39">
        <v>0.13</v>
      </c>
      <c r="E31" s="25">
        <v>0.1</v>
      </c>
      <c r="F31" s="24">
        <f t="shared" si="12"/>
        <v>7.6923076923076916</v>
      </c>
      <c r="G31" s="24">
        <f t="shared" si="17"/>
        <v>13670.809851666791</v>
      </c>
      <c r="H31" s="24">
        <f t="shared" si="10"/>
        <v>1536807.3225280631</v>
      </c>
      <c r="I31" s="29">
        <f t="shared" si="18"/>
        <v>555830.37980618107</v>
      </c>
      <c r="J31" s="24">
        <f t="shared" si="19"/>
        <v>555830.37980618107</v>
      </c>
      <c r="K31" s="27">
        <f t="shared" si="14"/>
        <v>785464.68759773066</v>
      </c>
      <c r="L31" s="6">
        <f t="shared" si="11"/>
        <v>1536807.3225280631</v>
      </c>
      <c r="M31" s="6">
        <f t="shared" si="15"/>
        <v>1536807.3225280631</v>
      </c>
      <c r="N31" s="6">
        <f t="shared" si="16"/>
        <v>2098270.413989095</v>
      </c>
    </row>
    <row r="32" spans="1:14" x14ac:dyDescent="0.4">
      <c r="A32" s="8" t="s">
        <v>2</v>
      </c>
      <c r="C32" s="23">
        <v>9</v>
      </c>
      <c r="D32" s="39">
        <v>0.11</v>
      </c>
      <c r="E32" s="25">
        <v>0.1</v>
      </c>
      <c r="F32" s="24">
        <f>(1/D32)</f>
        <v>9.0909090909090917</v>
      </c>
      <c r="G32" s="24">
        <f t="shared" si="17"/>
        <v>124280.0895606072</v>
      </c>
      <c r="H32" s="24">
        <f t="shared" si="10"/>
        <v>6355152.0846543666</v>
      </c>
      <c r="I32" s="29">
        <f t="shared" si="18"/>
        <v>1986790.5740907264</v>
      </c>
      <c r="J32" s="24">
        <f t="shared" si="19"/>
        <v>1986790.5740907264</v>
      </c>
      <c r="K32" s="27">
        <f t="shared" si="14"/>
        <v>2772255.2616884569</v>
      </c>
      <c r="L32" s="6">
        <f t="shared" si="11"/>
        <v>6355152.0846543666</v>
      </c>
      <c r="M32" s="6">
        <f t="shared" si="15"/>
        <v>6355152.0846543666</v>
      </c>
      <c r="N32" s="6">
        <f t="shared" si="16"/>
        <v>8453422.4986434616</v>
      </c>
    </row>
    <row r="33" spans="1:14" x14ac:dyDescent="0.4">
      <c r="A33" s="8" t="s">
        <v>2</v>
      </c>
      <c r="C33" s="23">
        <v>10</v>
      </c>
      <c r="D33" s="39">
        <v>0.1</v>
      </c>
      <c r="E33" s="25">
        <v>0.1</v>
      </c>
      <c r="F33" s="24">
        <f t="shared" ref="F33:F37" si="20">(1/D33)</f>
        <v>10</v>
      </c>
      <c r="G33" s="24">
        <f t="shared" si="17"/>
        <v>1242800.8956060719</v>
      </c>
      <c r="H33" s="24">
        <f t="shared" si="10"/>
        <v>24950329.205196112</v>
      </c>
      <c r="I33" s="29">
        <f t="shared" si="18"/>
        <v>7843951.3544153124</v>
      </c>
      <c r="J33" s="24">
        <f t="shared" si="19"/>
        <v>7843951.3544153124</v>
      </c>
      <c r="K33" s="27">
        <f t="shared" si="14"/>
        <v>10616206.616103768</v>
      </c>
      <c r="L33" s="6">
        <f t="shared" si="11"/>
        <v>24950329.205196112</v>
      </c>
      <c r="M33" s="6">
        <f t="shared" si="15"/>
        <v>24950329.205196112</v>
      </c>
      <c r="N33" s="6">
        <f t="shared" si="16"/>
        <v>33403751.703839574</v>
      </c>
    </row>
    <row r="34" spans="1:14" x14ac:dyDescent="0.4">
      <c r="A34" s="8" t="s">
        <v>2</v>
      </c>
      <c r="C34" s="23">
        <v>11</v>
      </c>
      <c r="D34" s="39">
        <v>0.1</v>
      </c>
      <c r="E34" s="25">
        <v>0.1</v>
      </c>
      <c r="F34" s="24">
        <f t="shared" si="20"/>
        <v>10</v>
      </c>
      <c r="G34" s="24">
        <f t="shared" si="17"/>
        <v>12428008.956060719</v>
      </c>
      <c r="H34" s="24">
        <f t="shared" si="10"/>
        <v>95545891.394933924</v>
      </c>
      <c r="I34" s="29">
        <f t="shared" si="18"/>
        <v>29971915.555352218</v>
      </c>
      <c r="J34" s="24">
        <f t="shared" si="19"/>
        <v>29971915.555352218</v>
      </c>
      <c r="K34" s="27">
        <f t="shared" si="14"/>
        <v>40588122.171455987</v>
      </c>
      <c r="L34" s="6">
        <f t="shared" si="11"/>
        <v>95545891.394933924</v>
      </c>
      <c r="M34" s="6">
        <f t="shared" si="15"/>
        <v>95545891.394933924</v>
      </c>
      <c r="N34" s="6">
        <f t="shared" si="16"/>
        <v>128949643.09877349</v>
      </c>
    </row>
    <row r="35" spans="1:14" x14ac:dyDescent="0.4">
      <c r="A35" s="8" t="s">
        <v>2</v>
      </c>
      <c r="C35" s="23">
        <v>12</v>
      </c>
      <c r="D35" s="39">
        <v>0.1</v>
      </c>
      <c r="E35" s="25">
        <v>0.1</v>
      </c>
      <c r="F35" s="24">
        <f t="shared" si="20"/>
        <v>10</v>
      </c>
      <c r="G35" s="24">
        <f t="shared" si="17"/>
        <v>124280089.56060719</v>
      </c>
      <c r="H35" s="24">
        <f t="shared" si="10"/>
        <v>365293131.3931039</v>
      </c>
      <c r="I35" s="29">
        <f t="shared" si="18"/>
        <v>114765029.69658174</v>
      </c>
      <c r="J35" s="24">
        <f t="shared" si="19"/>
        <v>114765029.69658174</v>
      </c>
      <c r="K35" s="27">
        <f t="shared" si="14"/>
        <v>155353151.86803773</v>
      </c>
      <c r="L35" s="6">
        <f t="shared" si="11"/>
        <v>365293131.3931039</v>
      </c>
      <c r="M35" s="6">
        <f t="shared" si="15"/>
        <v>365293131.3931039</v>
      </c>
      <c r="N35" s="6">
        <f t="shared" si="16"/>
        <v>494242774.49187738</v>
      </c>
    </row>
    <row r="36" spans="1:14" x14ac:dyDescent="0.4">
      <c r="A36" s="8" t="s">
        <v>2</v>
      </c>
      <c r="C36" s="23">
        <v>13</v>
      </c>
      <c r="D36" s="39">
        <v>0.09</v>
      </c>
      <c r="E36" s="25">
        <v>0.1</v>
      </c>
      <c r="F36" s="24">
        <f t="shared" si="20"/>
        <v>11.111111111111111</v>
      </c>
      <c r="G36" s="24">
        <f t="shared" si="17"/>
        <v>1380889884.0067465</v>
      </c>
      <c r="H36" s="24">
        <f t="shared" si="10"/>
        <v>1570793015.7029371</v>
      </c>
      <c r="I36" s="29">
        <f t="shared" si="18"/>
        <v>442820288.06293482</v>
      </c>
      <c r="J36" s="24">
        <f t="shared" si="19"/>
        <v>442820288.06293482</v>
      </c>
      <c r="K36" s="27">
        <f t="shared" si="14"/>
        <v>598173439.93097258</v>
      </c>
      <c r="L36" s="6">
        <f t="shared" si="11"/>
        <v>1570793015.7029371</v>
      </c>
      <c r="M36" s="6">
        <f t="shared" si="15"/>
        <v>1570793015.7029371</v>
      </c>
      <c r="N36" s="6">
        <f t="shared" si="16"/>
        <v>2065035790.1948144</v>
      </c>
    </row>
    <row r="37" spans="1:14" x14ac:dyDescent="0.4">
      <c r="A37" s="8" t="s">
        <v>2</v>
      </c>
      <c r="C37" s="23">
        <v>14</v>
      </c>
      <c r="D37" s="39">
        <v>0.09</v>
      </c>
      <c r="E37" s="25">
        <v>0.1</v>
      </c>
      <c r="F37" s="24">
        <f t="shared" si="20"/>
        <v>11.111111111111111</v>
      </c>
      <c r="G37" s="24">
        <f t="shared" si="17"/>
        <v>15343220933.408295</v>
      </c>
      <c r="H37" s="24">
        <f t="shared" si="10"/>
        <v>6048198150.5615005</v>
      </c>
      <c r="I37" s="29">
        <f t="shared" si="18"/>
        <v>1853384635.2354572</v>
      </c>
      <c r="J37" s="24">
        <f t="shared" si="19"/>
        <v>1853384635.2354572</v>
      </c>
      <c r="K37" s="27">
        <f t="shared" si="14"/>
        <v>2451558075.1664295</v>
      </c>
      <c r="L37" s="6">
        <f t="shared" si="11"/>
        <v>6048198150.5615005</v>
      </c>
      <c r="M37" s="6">
        <f t="shared" si="15"/>
        <v>6048198150.5615005</v>
      </c>
      <c r="N37" s="6">
        <f t="shared" si="16"/>
        <v>8113233940.7563152</v>
      </c>
    </row>
    <row r="38" spans="1:14" ht="18" thickBot="1" x14ac:dyDescent="0.45">
      <c r="A38" s="8" t="s">
        <v>2</v>
      </c>
      <c r="C38" s="30">
        <v>15</v>
      </c>
      <c r="D38" s="40">
        <v>0.09</v>
      </c>
      <c r="E38" s="31">
        <v>0.1</v>
      </c>
      <c r="F38" s="32">
        <f>(1/D38)</f>
        <v>11.111111111111111</v>
      </c>
      <c r="G38" s="32">
        <f t="shared" si="17"/>
        <v>170480232593.42548</v>
      </c>
      <c r="H38" s="32">
        <f t="shared" si="10"/>
        <v>24787976129.053341</v>
      </c>
      <c r="I38" s="33">
        <f t="shared" si="18"/>
        <v>7136279874.0804996</v>
      </c>
      <c r="J38" s="32">
        <f t="shared" si="19"/>
        <v>7136279874.0804996</v>
      </c>
      <c r="K38" s="34">
        <f t="shared" si="14"/>
        <v>9587837949.2469292</v>
      </c>
      <c r="L38" s="6">
        <f t="shared" si="11"/>
        <v>24787976129.053341</v>
      </c>
      <c r="M38" s="6">
        <f t="shared" si="15"/>
        <v>24787976129.053341</v>
      </c>
      <c r="N38" s="6">
        <f t="shared" si="16"/>
        <v>32901210069.809654</v>
      </c>
    </row>
    <row r="39" spans="1:14" ht="18" thickBot="1" x14ac:dyDescent="0.45"/>
    <row r="40" spans="1:14" ht="30.6" thickBot="1" x14ac:dyDescent="0.45">
      <c r="C40" s="45" t="s">
        <v>16</v>
      </c>
      <c r="D40" s="46"/>
      <c r="E40" s="46"/>
      <c r="F40" s="46"/>
      <c r="G40" s="46"/>
      <c r="H40" s="46"/>
      <c r="I40" s="46"/>
      <c r="J40" s="46"/>
      <c r="K40" s="47"/>
      <c r="L40" s="36"/>
      <c r="M40" s="36"/>
      <c r="N40" s="36"/>
    </row>
    <row r="41" spans="1:14" x14ac:dyDescent="0.4">
      <c r="C41" s="12" t="s">
        <v>10</v>
      </c>
      <c r="D41" s="13" t="s">
        <v>11</v>
      </c>
      <c r="E41" s="13" t="s">
        <v>14</v>
      </c>
      <c r="F41" s="13" t="s">
        <v>25</v>
      </c>
      <c r="G41" s="13" t="s">
        <v>26</v>
      </c>
      <c r="H41" s="13" t="s">
        <v>24</v>
      </c>
      <c r="I41" s="13" t="s">
        <v>23</v>
      </c>
      <c r="J41" s="13" t="s">
        <v>12</v>
      </c>
      <c r="K41" s="14" t="s">
        <v>13</v>
      </c>
      <c r="L41" s="4" t="s">
        <v>44</v>
      </c>
      <c r="M41" s="3" t="s">
        <v>12</v>
      </c>
      <c r="N41" s="4" t="s">
        <v>45</v>
      </c>
    </row>
    <row r="42" spans="1:14" x14ac:dyDescent="0.4">
      <c r="A42" s="8" t="s">
        <v>16</v>
      </c>
      <c r="C42" s="18">
        <v>0</v>
      </c>
      <c r="D42" s="38"/>
      <c r="E42" s="19"/>
      <c r="F42" s="19"/>
      <c r="G42" s="20">
        <v>1</v>
      </c>
      <c r="H42" s="20"/>
      <c r="I42" s="21"/>
      <c r="J42" s="20">
        <v>0</v>
      </c>
      <c r="K42" s="22">
        <f>노작_가격</f>
        <v>1000</v>
      </c>
      <c r="L42" s="6"/>
      <c r="M42" s="6"/>
      <c r="N42" s="6">
        <f>노작_가격</f>
        <v>1000</v>
      </c>
    </row>
    <row r="43" spans="1:14" x14ac:dyDescent="0.4">
      <c r="A43" s="8" t="s">
        <v>16</v>
      </c>
      <c r="C43" s="23">
        <v>1</v>
      </c>
      <c r="D43" s="39">
        <v>1</v>
      </c>
      <c r="E43" s="25">
        <v>0.25</v>
      </c>
      <c r="F43" s="24">
        <f>(1/D43)</f>
        <v>1</v>
      </c>
      <c r="G43" s="24">
        <f>G42*F43</f>
        <v>1</v>
      </c>
      <c r="H43" s="24">
        <f t="shared" ref="H43:H57" si="21">(방어구_강화석_가격)*(D43)+(K42+방어구_강화석_가격)*(1-D43)*F43</f>
        <v>0.7</v>
      </c>
      <c r="I43" s="26"/>
      <c r="J43" s="24">
        <f>IF(I43=0,H43,IF(H43&lt;I43,H43,I43))</f>
        <v>0.7</v>
      </c>
      <c r="K43" s="27">
        <f>J43+K42</f>
        <v>1000.7</v>
      </c>
      <c r="L43" s="6">
        <f t="shared" ref="L43:L57" si="22">(방어구_강화석_가격)*(D43)+(K42+방어구_강화석_가격)*(1-D43)*F43</f>
        <v>0.7</v>
      </c>
      <c r="M43" s="6">
        <f>L43</f>
        <v>0.7</v>
      </c>
      <c r="N43" s="6">
        <f>M43+N42</f>
        <v>1000.7</v>
      </c>
    </row>
    <row r="44" spans="1:14" x14ac:dyDescent="0.4">
      <c r="A44" s="8" t="s">
        <v>16</v>
      </c>
      <c r="C44" s="23">
        <v>2</v>
      </c>
      <c r="D44" s="39">
        <v>0.83</v>
      </c>
      <c r="E44" s="25">
        <v>0.2</v>
      </c>
      <c r="F44" s="24">
        <f t="shared" ref="F44:F50" si="23">(1/D44)</f>
        <v>1.2048192771084338</v>
      </c>
      <c r="G44" s="24">
        <f>G43*F44</f>
        <v>1.2048192771084338</v>
      </c>
      <c r="H44" s="24">
        <f t="shared" si="21"/>
        <v>205.68702409638561</v>
      </c>
      <c r="I44" s="28">
        <f>(방어구_이발디_가격)*(D43*E43)+(방어구_이발디_가격+방어구_안드바리_가격)*(1-D43*E43)*(1/E43)</f>
        <v>140.75</v>
      </c>
      <c r="J44" s="24">
        <f t="shared" ref="J44:J47" si="24">IF(I44=0,H44,IF(H44&lt;I44,H44,I44))</f>
        <v>140.75</v>
      </c>
      <c r="K44" s="27">
        <f t="shared" ref="K44:K57" si="25">J44+K43</f>
        <v>1141.45</v>
      </c>
      <c r="L44" s="6">
        <f t="shared" si="22"/>
        <v>205.68702409638561</v>
      </c>
      <c r="M44" s="6">
        <f t="shared" ref="M44:M57" si="26">L44</f>
        <v>205.68702409638561</v>
      </c>
      <c r="N44" s="6">
        <f t="shared" ref="N44:N57" si="27">M44+N43</f>
        <v>1206.3870240963856</v>
      </c>
    </row>
    <row r="45" spans="1:14" x14ac:dyDescent="0.4">
      <c r="A45" s="8" t="s">
        <v>16</v>
      </c>
      <c r="C45" s="23">
        <v>3</v>
      </c>
      <c r="D45" s="39">
        <v>0.44</v>
      </c>
      <c r="E45" s="25">
        <v>0.15</v>
      </c>
      <c r="F45" s="24">
        <f t="shared" si="23"/>
        <v>2.2727272727272729</v>
      </c>
      <c r="G45" s="24">
        <f t="shared" ref="G45:G57" si="28">G44*F45</f>
        <v>2.7382256297918954</v>
      </c>
      <c r="H45" s="24">
        <f t="shared" si="21"/>
        <v>1453.9534545454551</v>
      </c>
      <c r="I45" s="29">
        <f t="shared" ref="I45:I57" si="29">K43+(방어구_이발디_가격)*D44*E44+(방어구_이발디_가격+방어구_강화석_가격)*(D44*(1-E44)*D45)+(K43+방어구_이발디_가격+방어구_강화석_가격)*(D44*(1-E44)*(1-D45))*(F45)+(K43+방어구_이발디_가격)*(1-D44)*(F44)</f>
        <v>2104.9236554830236</v>
      </c>
      <c r="J45" s="24">
        <f t="shared" si="24"/>
        <v>1453.9534545454551</v>
      </c>
      <c r="K45" s="27">
        <f t="shared" si="25"/>
        <v>2595.4034545454551</v>
      </c>
      <c r="L45" s="6">
        <f t="shared" si="22"/>
        <v>1453.9534545454551</v>
      </c>
      <c r="M45" s="6">
        <f t="shared" si="26"/>
        <v>1453.9534545454551</v>
      </c>
      <c r="N45" s="6">
        <f t="shared" si="27"/>
        <v>2660.3404786418405</v>
      </c>
    </row>
    <row r="46" spans="1:14" x14ac:dyDescent="0.4">
      <c r="A46" s="8" t="s">
        <v>16</v>
      </c>
      <c r="C46" s="23">
        <v>4</v>
      </c>
      <c r="D46" s="39">
        <v>0.28999999999999998</v>
      </c>
      <c r="E46" s="25">
        <v>0.1</v>
      </c>
      <c r="F46" s="24">
        <f t="shared" si="23"/>
        <v>3.4482758620689657</v>
      </c>
      <c r="G46" s="24">
        <f t="shared" si="28"/>
        <v>9.4421573441099849</v>
      </c>
      <c r="H46" s="24">
        <f t="shared" si="21"/>
        <v>6356.1804231974938</v>
      </c>
      <c r="I46" s="29">
        <f t="shared" si="29"/>
        <v>3722.7955082068975</v>
      </c>
      <c r="J46" s="24">
        <f t="shared" si="24"/>
        <v>3722.7955082068975</v>
      </c>
      <c r="K46" s="27">
        <f t="shared" si="25"/>
        <v>6318.1989627523526</v>
      </c>
      <c r="L46" s="6">
        <f t="shared" si="22"/>
        <v>6356.1804231974938</v>
      </c>
      <c r="M46" s="6">
        <f t="shared" si="26"/>
        <v>6356.1804231974938</v>
      </c>
      <c r="N46" s="6">
        <f t="shared" si="27"/>
        <v>9016.5209018393343</v>
      </c>
    </row>
    <row r="47" spans="1:14" x14ac:dyDescent="0.4">
      <c r="A47" s="8" t="s">
        <v>16</v>
      </c>
      <c r="C47" s="23">
        <v>5</v>
      </c>
      <c r="D47" s="39">
        <v>0.23</v>
      </c>
      <c r="E47" s="25">
        <v>0.1</v>
      </c>
      <c r="F47" s="24">
        <f t="shared" si="23"/>
        <v>4.3478260869565215</v>
      </c>
      <c r="G47" s="24">
        <f t="shared" si="28"/>
        <v>41.052858017869497</v>
      </c>
      <c r="H47" s="24">
        <f t="shared" si="21"/>
        <v>21154.735788344831</v>
      </c>
      <c r="I47" s="29">
        <f t="shared" si="29"/>
        <v>11337.527251072785</v>
      </c>
      <c r="J47" s="24">
        <f t="shared" si="24"/>
        <v>11337.527251072785</v>
      </c>
      <c r="K47" s="27">
        <f t="shared" si="25"/>
        <v>17655.726213825139</v>
      </c>
      <c r="L47" s="6">
        <f t="shared" si="22"/>
        <v>21154.735788344831</v>
      </c>
      <c r="M47" s="6">
        <f t="shared" si="26"/>
        <v>21154.735788344831</v>
      </c>
      <c r="N47" s="6">
        <f t="shared" si="27"/>
        <v>30171.256690184164</v>
      </c>
    </row>
    <row r="48" spans="1:14" x14ac:dyDescent="0.4">
      <c r="A48" s="8" t="s">
        <v>16</v>
      </c>
      <c r="C48" s="23">
        <v>6</v>
      </c>
      <c r="D48" s="39">
        <v>0.19</v>
      </c>
      <c r="E48" s="25">
        <v>0.1</v>
      </c>
      <c r="F48" s="24">
        <f t="shared" si="23"/>
        <v>5.2631578947368425</v>
      </c>
      <c r="G48" s="24">
        <f t="shared" si="28"/>
        <v>216.06767377826051</v>
      </c>
      <c r="H48" s="24">
        <f t="shared" si="21"/>
        <v>75272.265806307187</v>
      </c>
      <c r="I48" s="29">
        <f t="shared" si="29"/>
        <v>33196.961893641303</v>
      </c>
      <c r="J48" s="24">
        <f>IF(I48=0,H48,IF(H48&lt;I48,H48,I48))</f>
        <v>33196.961893641303</v>
      </c>
      <c r="K48" s="27">
        <f t="shared" si="25"/>
        <v>50852.688107466442</v>
      </c>
      <c r="L48" s="6">
        <f t="shared" si="22"/>
        <v>75272.265806307187</v>
      </c>
      <c r="M48" s="6">
        <f t="shared" si="26"/>
        <v>75272.265806307187</v>
      </c>
      <c r="N48" s="6">
        <f t="shared" si="27"/>
        <v>105443.52249649135</v>
      </c>
    </row>
    <row r="49" spans="1:14" x14ac:dyDescent="0.4">
      <c r="A49" s="8" t="s">
        <v>16</v>
      </c>
      <c r="C49" s="23">
        <v>7</v>
      </c>
      <c r="D49" s="39">
        <v>0.15</v>
      </c>
      <c r="E49" s="25">
        <v>0.1</v>
      </c>
      <c r="F49" s="24">
        <f t="shared" si="23"/>
        <v>6.666666666666667</v>
      </c>
      <c r="G49" s="24">
        <f t="shared" si="28"/>
        <v>1440.4511585217367</v>
      </c>
      <c r="H49" s="24">
        <f t="shared" si="21"/>
        <v>288169.30427564314</v>
      </c>
      <c r="I49" s="29">
        <f t="shared" si="29"/>
        <v>110218.65804211835</v>
      </c>
      <c r="J49" s="24">
        <f t="shared" ref="J49:J57" si="30">IF(I49=0,H49,IF(H49&lt;I49,H49,I49))</f>
        <v>110218.65804211835</v>
      </c>
      <c r="K49" s="27">
        <f t="shared" si="25"/>
        <v>161071.3461495848</v>
      </c>
      <c r="L49" s="6">
        <f t="shared" si="22"/>
        <v>288169.30427564314</v>
      </c>
      <c r="M49" s="6">
        <f t="shared" si="26"/>
        <v>288169.30427564314</v>
      </c>
      <c r="N49" s="6">
        <f t="shared" si="27"/>
        <v>393612.82677213452</v>
      </c>
    </row>
    <row r="50" spans="1:14" x14ac:dyDescent="0.4">
      <c r="A50" s="8" t="s">
        <v>16</v>
      </c>
      <c r="C50" s="23">
        <v>8</v>
      </c>
      <c r="D50" s="39">
        <v>0.13</v>
      </c>
      <c r="E50" s="25">
        <v>0.1</v>
      </c>
      <c r="F50" s="24">
        <f t="shared" si="23"/>
        <v>7.6923076923076916</v>
      </c>
      <c r="G50" s="24">
        <f t="shared" si="28"/>
        <v>11080.393527090282</v>
      </c>
      <c r="H50" s="24">
        <f t="shared" si="21"/>
        <v>1077943.7844626061</v>
      </c>
      <c r="I50" s="29">
        <f t="shared" si="29"/>
        <v>385193.10699417582</v>
      </c>
      <c r="J50" s="24">
        <f t="shared" si="30"/>
        <v>385193.10699417582</v>
      </c>
      <c r="K50" s="27">
        <f t="shared" si="25"/>
        <v>546264.45314376056</v>
      </c>
      <c r="L50" s="6">
        <f t="shared" si="22"/>
        <v>1077943.7844626061</v>
      </c>
      <c r="M50" s="6">
        <f t="shared" si="26"/>
        <v>1077943.7844626061</v>
      </c>
      <c r="N50" s="6">
        <f t="shared" si="27"/>
        <v>1471556.6112347406</v>
      </c>
    </row>
    <row r="51" spans="1:14" x14ac:dyDescent="0.4">
      <c r="A51" s="8" t="s">
        <v>16</v>
      </c>
      <c r="C51" s="23">
        <v>9</v>
      </c>
      <c r="D51" s="39">
        <v>0.11</v>
      </c>
      <c r="E51" s="25">
        <v>0.1</v>
      </c>
      <c r="F51" s="24">
        <f>(1/D51)</f>
        <v>9.0909090909090917</v>
      </c>
      <c r="G51" s="24">
        <f t="shared" si="28"/>
        <v>100730.85024627529</v>
      </c>
      <c r="H51" s="24">
        <f t="shared" si="21"/>
        <v>4419781.7706176993</v>
      </c>
      <c r="I51" s="29">
        <f t="shared" si="29"/>
        <v>1391755.2885482756</v>
      </c>
      <c r="J51" s="24">
        <f t="shared" si="30"/>
        <v>1391755.2885482756</v>
      </c>
      <c r="K51" s="27">
        <f t="shared" si="25"/>
        <v>1938019.7416920362</v>
      </c>
      <c r="L51" s="6">
        <f t="shared" si="22"/>
        <v>4419781.7706176993</v>
      </c>
      <c r="M51" s="6">
        <f t="shared" si="26"/>
        <v>4419781.7706176993</v>
      </c>
      <c r="N51" s="6">
        <f t="shared" si="27"/>
        <v>5891338.3818524396</v>
      </c>
    </row>
    <row r="52" spans="1:14" x14ac:dyDescent="0.4">
      <c r="A52" s="8" t="s">
        <v>16</v>
      </c>
      <c r="C52" s="23">
        <v>10</v>
      </c>
      <c r="D52" s="39">
        <v>0.1</v>
      </c>
      <c r="E52" s="25">
        <v>0.1</v>
      </c>
      <c r="F52" s="24">
        <f t="shared" ref="F52:F56" si="31">(1/D52)</f>
        <v>10</v>
      </c>
      <c r="G52" s="24">
        <f t="shared" si="28"/>
        <v>1007308.502462753</v>
      </c>
      <c r="H52" s="24">
        <f t="shared" si="21"/>
        <v>17442184.045228325</v>
      </c>
      <c r="I52" s="29">
        <f t="shared" si="29"/>
        <v>5453077.8398243682</v>
      </c>
      <c r="J52" s="24">
        <f t="shared" si="30"/>
        <v>5453077.8398243682</v>
      </c>
      <c r="K52" s="27">
        <f t="shared" si="25"/>
        <v>7391097.5815164046</v>
      </c>
      <c r="L52" s="6">
        <f t="shared" si="22"/>
        <v>17442184.045228325</v>
      </c>
      <c r="M52" s="6">
        <f t="shared" si="26"/>
        <v>17442184.045228325</v>
      </c>
      <c r="N52" s="6">
        <f t="shared" si="27"/>
        <v>23333522.427080765</v>
      </c>
    </row>
    <row r="53" spans="1:14" x14ac:dyDescent="0.4">
      <c r="A53" s="8" t="s">
        <v>16</v>
      </c>
      <c r="C53" s="23">
        <v>11</v>
      </c>
      <c r="D53" s="39">
        <v>0.1</v>
      </c>
      <c r="E53" s="25">
        <v>0.1</v>
      </c>
      <c r="F53" s="24">
        <f t="shared" si="31"/>
        <v>10</v>
      </c>
      <c r="G53" s="24">
        <f t="shared" si="28"/>
        <v>10073085.024627529</v>
      </c>
      <c r="H53" s="24">
        <f t="shared" si="21"/>
        <v>66519884.603647642</v>
      </c>
      <c r="I53" s="29">
        <f t="shared" si="29"/>
        <v>20950337.995990913</v>
      </c>
      <c r="J53" s="24">
        <f t="shared" si="30"/>
        <v>20950337.995990913</v>
      </c>
      <c r="K53" s="27">
        <f t="shared" si="25"/>
        <v>28341435.577507317</v>
      </c>
      <c r="L53" s="6">
        <f t="shared" si="22"/>
        <v>66519884.603647642</v>
      </c>
      <c r="M53" s="6">
        <f t="shared" si="26"/>
        <v>66519884.603647642</v>
      </c>
      <c r="N53" s="6">
        <f t="shared" si="27"/>
        <v>89853407.0307284</v>
      </c>
    </row>
    <row r="54" spans="1:14" x14ac:dyDescent="0.4">
      <c r="A54" s="8" t="s">
        <v>16</v>
      </c>
      <c r="C54" s="23">
        <v>12</v>
      </c>
      <c r="D54" s="39">
        <v>0.1</v>
      </c>
      <c r="E54" s="25">
        <v>0.1</v>
      </c>
      <c r="F54" s="24">
        <f t="shared" si="31"/>
        <v>10</v>
      </c>
      <c r="G54" s="24">
        <f t="shared" si="28"/>
        <v>100730850.24627529</v>
      </c>
      <c r="H54" s="24">
        <f t="shared" si="21"/>
        <v>255072926.56756583</v>
      </c>
      <c r="I54" s="29">
        <f t="shared" si="29"/>
        <v>79898109.44449234</v>
      </c>
      <c r="J54" s="24">
        <f t="shared" si="30"/>
        <v>79898109.44449234</v>
      </c>
      <c r="K54" s="27">
        <f t="shared" si="25"/>
        <v>108239545.02199966</v>
      </c>
      <c r="L54" s="6">
        <f t="shared" si="22"/>
        <v>255072926.56756583</v>
      </c>
      <c r="M54" s="6">
        <f t="shared" si="26"/>
        <v>255072926.56756583</v>
      </c>
      <c r="N54" s="6">
        <f t="shared" si="27"/>
        <v>344926333.59829426</v>
      </c>
    </row>
    <row r="55" spans="1:14" x14ac:dyDescent="0.4">
      <c r="A55" s="8" t="s">
        <v>16</v>
      </c>
      <c r="C55" s="23">
        <v>13</v>
      </c>
      <c r="D55" s="39">
        <v>0.09</v>
      </c>
      <c r="E55" s="25">
        <v>0.1</v>
      </c>
      <c r="F55" s="24">
        <f t="shared" si="31"/>
        <v>11.111111111111111</v>
      </c>
      <c r="G55" s="24">
        <f t="shared" si="28"/>
        <v>1119231669.4030588</v>
      </c>
      <c r="H55" s="24">
        <f t="shared" si="21"/>
        <v>1094422073.4743299</v>
      </c>
      <c r="I55" s="29">
        <f t="shared" si="29"/>
        <v>309205410.27677482</v>
      </c>
      <c r="J55" s="24">
        <f t="shared" si="30"/>
        <v>309205410.27677482</v>
      </c>
      <c r="K55" s="27">
        <f t="shared" si="25"/>
        <v>417444955.29877448</v>
      </c>
      <c r="L55" s="6">
        <f t="shared" si="22"/>
        <v>1094422073.4743299</v>
      </c>
      <c r="M55" s="6">
        <f t="shared" si="26"/>
        <v>1094422073.4743299</v>
      </c>
      <c r="N55" s="6">
        <f t="shared" si="27"/>
        <v>1439348407.0726242</v>
      </c>
    </row>
    <row r="56" spans="1:14" x14ac:dyDescent="0.4">
      <c r="A56" s="8" t="s">
        <v>16</v>
      </c>
      <c r="C56" s="23">
        <v>14</v>
      </c>
      <c r="D56" s="39">
        <v>0.09</v>
      </c>
      <c r="E56" s="25">
        <v>0.1</v>
      </c>
      <c r="F56" s="24">
        <f t="shared" si="31"/>
        <v>11.111111111111111</v>
      </c>
      <c r="G56" s="24">
        <f t="shared" si="28"/>
        <v>12435907437.811764</v>
      </c>
      <c r="H56" s="24">
        <f t="shared" si="21"/>
        <v>4220832332.9394975</v>
      </c>
      <c r="I56" s="29">
        <f t="shared" si="29"/>
        <v>1291310182.4310112</v>
      </c>
      <c r="J56" s="24">
        <f t="shared" si="30"/>
        <v>1291310182.4310112</v>
      </c>
      <c r="K56" s="27">
        <f t="shared" si="25"/>
        <v>1708755137.7297857</v>
      </c>
      <c r="L56" s="6">
        <f t="shared" si="22"/>
        <v>4220832332.9394975</v>
      </c>
      <c r="M56" s="6">
        <f t="shared" si="26"/>
        <v>4220832332.9394975</v>
      </c>
      <c r="N56" s="6">
        <f t="shared" si="27"/>
        <v>5660180740.0121212</v>
      </c>
    </row>
    <row r="57" spans="1:14" ht="18" thickBot="1" x14ac:dyDescent="0.45">
      <c r="A57" s="8" t="s">
        <v>16</v>
      </c>
      <c r="C57" s="30">
        <v>15</v>
      </c>
      <c r="D57" s="40">
        <v>0.09</v>
      </c>
      <c r="E57" s="31">
        <v>0.1</v>
      </c>
      <c r="F57" s="32">
        <f>(1/D57)</f>
        <v>11.111111111111111</v>
      </c>
      <c r="G57" s="32">
        <f t="shared" si="28"/>
        <v>138176749309.01959</v>
      </c>
      <c r="H57" s="32">
        <f t="shared" si="21"/>
        <v>17277413066.408611</v>
      </c>
      <c r="I57" s="33">
        <f t="shared" si="29"/>
        <v>4980165083.1896324</v>
      </c>
      <c r="J57" s="32">
        <f t="shared" si="30"/>
        <v>4980165083.1896324</v>
      </c>
      <c r="K57" s="34">
        <f t="shared" si="25"/>
        <v>6688920220.9194183</v>
      </c>
      <c r="L57" s="6">
        <f t="shared" si="22"/>
        <v>17277413066.408611</v>
      </c>
      <c r="M57" s="6">
        <f t="shared" si="26"/>
        <v>17277413066.408611</v>
      </c>
      <c r="N57" s="6">
        <f t="shared" si="27"/>
        <v>22937593806.420731</v>
      </c>
    </row>
    <row r="58" spans="1:14" ht="18" thickBot="1" x14ac:dyDescent="0.45"/>
    <row r="59" spans="1:14" ht="30.6" thickBot="1" x14ac:dyDescent="0.45">
      <c r="C59" s="45" t="s">
        <v>0</v>
      </c>
      <c r="D59" s="46"/>
      <c r="E59" s="46"/>
      <c r="F59" s="46"/>
      <c r="G59" s="46"/>
      <c r="H59" s="46"/>
      <c r="I59" s="46"/>
      <c r="J59" s="46"/>
      <c r="K59" s="47"/>
      <c r="L59" s="36"/>
      <c r="M59" s="36"/>
      <c r="N59" s="36"/>
    </row>
    <row r="60" spans="1:14" x14ac:dyDescent="0.4">
      <c r="C60" s="12" t="s">
        <v>10</v>
      </c>
      <c r="D60" s="13" t="s">
        <v>11</v>
      </c>
      <c r="E60" s="13" t="s">
        <v>14</v>
      </c>
      <c r="F60" s="13" t="s">
        <v>25</v>
      </c>
      <c r="G60" s="13" t="s">
        <v>26</v>
      </c>
      <c r="H60" s="13" t="s">
        <v>24</v>
      </c>
      <c r="I60" s="13" t="s">
        <v>23</v>
      </c>
      <c r="J60" s="13" t="s">
        <v>12</v>
      </c>
      <c r="K60" s="14" t="s">
        <v>13</v>
      </c>
      <c r="L60" s="4" t="s">
        <v>44</v>
      </c>
      <c r="M60" s="3" t="s">
        <v>12</v>
      </c>
      <c r="N60" s="4" t="s">
        <v>45</v>
      </c>
    </row>
    <row r="61" spans="1:14" x14ac:dyDescent="0.4">
      <c r="A61" s="8" t="s">
        <v>0</v>
      </c>
      <c r="C61" s="18">
        <v>0</v>
      </c>
      <c r="D61" s="38"/>
      <c r="E61" s="19"/>
      <c r="F61" s="19"/>
      <c r="G61" s="20">
        <v>1</v>
      </c>
      <c r="H61" s="20"/>
      <c r="I61" s="21"/>
      <c r="J61" s="20">
        <v>0</v>
      </c>
      <c r="K61" s="22">
        <f>노작_가격</f>
        <v>1000</v>
      </c>
      <c r="L61" s="6"/>
      <c r="M61" s="6"/>
      <c r="N61" s="6">
        <f>노작_가격</f>
        <v>1000</v>
      </c>
    </row>
    <row r="62" spans="1:14" x14ac:dyDescent="0.4">
      <c r="A62" s="8" t="s">
        <v>0</v>
      </c>
      <c r="C62" s="23">
        <v>1</v>
      </c>
      <c r="D62" s="39">
        <v>1</v>
      </c>
      <c r="E62" s="25">
        <v>0.45</v>
      </c>
      <c r="F62" s="24">
        <f>(1/D62)</f>
        <v>1</v>
      </c>
      <c r="G62" s="24">
        <f>G61*F62</f>
        <v>1</v>
      </c>
      <c r="H62" s="24">
        <f t="shared" ref="H62:H76" si="32">(방어구_강화석_가격)*(D62)+(K61+방어구_강화석_가격)*(1-D62)*F62</f>
        <v>0.7</v>
      </c>
      <c r="I62" s="26"/>
      <c r="J62" s="24">
        <f>IF(I62=0,H62,IF(H62&lt;I62,H62,I62))</f>
        <v>0.7</v>
      </c>
      <c r="K62" s="27">
        <f>J62+K61</f>
        <v>1000.7</v>
      </c>
      <c r="L62" s="6">
        <f t="shared" ref="L62:L76" si="33">(방어구_강화석_가격)*(D62)+(K61+방어구_강화석_가격)*(1-D62)*F62</f>
        <v>0.7</v>
      </c>
      <c r="M62" s="6">
        <f>L62</f>
        <v>0.7</v>
      </c>
      <c r="N62" s="6">
        <f>M62+N61</f>
        <v>1000.7</v>
      </c>
    </row>
    <row r="63" spans="1:14" x14ac:dyDescent="0.4">
      <c r="A63" s="8" t="s">
        <v>0</v>
      </c>
      <c r="C63" s="23">
        <v>2</v>
      </c>
      <c r="D63" s="39">
        <v>1</v>
      </c>
      <c r="E63" s="25">
        <v>0.4</v>
      </c>
      <c r="F63" s="24">
        <f t="shared" ref="F63:F69" si="34">(1/D63)</f>
        <v>1</v>
      </c>
      <c r="G63" s="24">
        <f>G62*F63</f>
        <v>1</v>
      </c>
      <c r="H63" s="24">
        <f t="shared" si="32"/>
        <v>0.7</v>
      </c>
      <c r="I63" s="26"/>
      <c r="J63" s="24">
        <f t="shared" ref="J63:J66" si="35">IF(I63=0,H63,IF(H63&lt;I63,H63,I63))</f>
        <v>0.7</v>
      </c>
      <c r="K63" s="27">
        <f t="shared" ref="K63:K76" si="36">J63+K62</f>
        <v>1001.4000000000001</v>
      </c>
      <c r="L63" s="6">
        <f t="shared" si="33"/>
        <v>0.7</v>
      </c>
      <c r="M63" s="6">
        <f t="shared" ref="M63:M76" si="37">L63</f>
        <v>0.7</v>
      </c>
      <c r="N63" s="6">
        <f t="shared" ref="N63:N76" si="38">M63+N62</f>
        <v>1001.4000000000001</v>
      </c>
    </row>
    <row r="64" spans="1:14" x14ac:dyDescent="0.4">
      <c r="A64" s="8" t="s">
        <v>0</v>
      </c>
      <c r="C64" s="23">
        <v>3</v>
      </c>
      <c r="D64" s="39">
        <v>1</v>
      </c>
      <c r="E64" s="25">
        <v>0.35</v>
      </c>
      <c r="F64" s="24">
        <f t="shared" si="34"/>
        <v>1</v>
      </c>
      <c r="G64" s="24">
        <f t="shared" ref="G64:G76" si="39">G63*F64</f>
        <v>1</v>
      </c>
      <c r="H64" s="24">
        <f t="shared" si="32"/>
        <v>0.7</v>
      </c>
      <c r="I64" s="26"/>
      <c r="J64" s="24">
        <f t="shared" si="35"/>
        <v>0.7</v>
      </c>
      <c r="K64" s="27">
        <f t="shared" si="36"/>
        <v>1002.1000000000001</v>
      </c>
      <c r="L64" s="6">
        <f t="shared" si="33"/>
        <v>0.7</v>
      </c>
      <c r="M64" s="6">
        <f t="shared" si="37"/>
        <v>0.7</v>
      </c>
      <c r="N64" s="6">
        <f t="shared" si="38"/>
        <v>1002.1000000000001</v>
      </c>
    </row>
    <row r="65" spans="1:14" x14ac:dyDescent="0.4">
      <c r="A65" s="8" t="s">
        <v>0</v>
      </c>
      <c r="C65" s="23">
        <v>4</v>
      </c>
      <c r="D65" s="39">
        <v>1</v>
      </c>
      <c r="E65" s="25">
        <v>0.3</v>
      </c>
      <c r="F65" s="24">
        <f t="shared" si="34"/>
        <v>1</v>
      </c>
      <c r="G65" s="24">
        <f t="shared" si="39"/>
        <v>1</v>
      </c>
      <c r="H65" s="24">
        <f t="shared" si="32"/>
        <v>0.7</v>
      </c>
      <c r="I65" s="26"/>
      <c r="J65" s="24">
        <f t="shared" si="35"/>
        <v>0.7</v>
      </c>
      <c r="K65" s="27">
        <f t="shared" si="36"/>
        <v>1002.8000000000002</v>
      </c>
      <c r="L65" s="6">
        <f t="shared" si="33"/>
        <v>0.7</v>
      </c>
      <c r="M65" s="6">
        <f t="shared" si="37"/>
        <v>0.7</v>
      </c>
      <c r="N65" s="6">
        <f t="shared" si="38"/>
        <v>1002.8000000000002</v>
      </c>
    </row>
    <row r="66" spans="1:14" x14ac:dyDescent="0.4">
      <c r="A66" s="8" t="s">
        <v>0</v>
      </c>
      <c r="C66" s="23">
        <v>5</v>
      </c>
      <c r="D66" s="39">
        <v>1</v>
      </c>
      <c r="E66" s="25">
        <v>0.25</v>
      </c>
      <c r="F66" s="24">
        <f t="shared" si="34"/>
        <v>1</v>
      </c>
      <c r="G66" s="24">
        <f t="shared" si="39"/>
        <v>1</v>
      </c>
      <c r="H66" s="24">
        <f t="shared" si="32"/>
        <v>0.7</v>
      </c>
      <c r="I66" s="26"/>
      <c r="J66" s="24">
        <f t="shared" si="35"/>
        <v>0.7</v>
      </c>
      <c r="K66" s="27">
        <f t="shared" si="36"/>
        <v>1003.5000000000002</v>
      </c>
      <c r="L66" s="6">
        <f t="shared" si="33"/>
        <v>0.7</v>
      </c>
      <c r="M66" s="6">
        <f t="shared" si="37"/>
        <v>0.7</v>
      </c>
      <c r="N66" s="6">
        <f t="shared" si="38"/>
        <v>1003.5000000000002</v>
      </c>
    </row>
    <row r="67" spans="1:14" x14ac:dyDescent="0.4">
      <c r="A67" s="8" t="s">
        <v>0</v>
      </c>
      <c r="C67" s="23">
        <v>6</v>
      </c>
      <c r="D67" s="39">
        <v>0.42</v>
      </c>
      <c r="E67" s="25">
        <v>0.2</v>
      </c>
      <c r="F67" s="24">
        <f t="shared" si="34"/>
        <v>2.3809523809523809</v>
      </c>
      <c r="G67" s="24">
        <f t="shared" si="39"/>
        <v>2.3809523809523809</v>
      </c>
      <c r="H67" s="24">
        <f t="shared" si="32"/>
        <v>1387.0463809523817</v>
      </c>
      <c r="I67" s="28">
        <f>(방어구_이발디_가격)*(D66*E66)+(방어구_이발디_가격+방어구_안드바리_가격)*(1-D66*E66)*(1/E66)</f>
        <v>140.75</v>
      </c>
      <c r="J67" s="24">
        <f>IF(I67=0,H67,IF(H67&lt;I67,H67,I67))</f>
        <v>140.75</v>
      </c>
      <c r="K67" s="27">
        <f t="shared" si="36"/>
        <v>1144.2500000000002</v>
      </c>
      <c r="L67" s="6">
        <f t="shared" si="33"/>
        <v>1387.0463809523817</v>
      </c>
      <c r="M67" s="6">
        <f t="shared" si="37"/>
        <v>1387.0463809523817</v>
      </c>
      <c r="N67" s="6">
        <f t="shared" si="38"/>
        <v>2390.5463809523817</v>
      </c>
    </row>
    <row r="68" spans="1:14" x14ac:dyDescent="0.4">
      <c r="A68" s="8" t="s">
        <v>0</v>
      </c>
      <c r="C68" s="23">
        <v>7</v>
      </c>
      <c r="D68" s="39">
        <v>0.26</v>
      </c>
      <c r="E68" s="25">
        <v>0.15</v>
      </c>
      <c r="F68" s="24">
        <f t="shared" si="34"/>
        <v>3.8461538461538458</v>
      </c>
      <c r="G68" s="24">
        <f t="shared" si="39"/>
        <v>9.1575091575091569</v>
      </c>
      <c r="H68" s="24">
        <f t="shared" si="32"/>
        <v>3258.8858461538462</v>
      </c>
      <c r="I68" s="29">
        <f t="shared" ref="I68:I76" si="40">K66+(방어구_이발디_가격)*D67*E67+(방어구_이발디_가격+방어구_강화석_가격)*(D67*(1-E67)*D68)+(K66+방어구_이발디_가격+방어구_강화석_가격)*(D67*(1-E67)*(1-D68))*(F68)+(K66+방어구_이발디_가격)*(1-D67)*(F67)</f>
        <v>3437.472753465202</v>
      </c>
      <c r="J68" s="24">
        <f t="shared" ref="J68:J76" si="41">IF(I68=0,H68,IF(H68&lt;I68,H68,I68))</f>
        <v>3258.8858461538462</v>
      </c>
      <c r="K68" s="27">
        <f t="shared" si="36"/>
        <v>4403.1358461538466</v>
      </c>
      <c r="L68" s="6">
        <f t="shared" si="33"/>
        <v>3258.8858461538462</v>
      </c>
      <c r="M68" s="6">
        <f t="shared" si="37"/>
        <v>3258.8858461538462</v>
      </c>
      <c r="N68" s="6">
        <f t="shared" si="38"/>
        <v>5649.4322271062283</v>
      </c>
    </row>
    <row r="69" spans="1:14" x14ac:dyDescent="0.4">
      <c r="A69" s="8" t="s">
        <v>0</v>
      </c>
      <c r="C69" s="23">
        <v>8</v>
      </c>
      <c r="D69" s="39">
        <v>0.18</v>
      </c>
      <c r="E69" s="25">
        <v>0.1</v>
      </c>
      <c r="F69" s="24">
        <f t="shared" si="34"/>
        <v>5.5555555555555554</v>
      </c>
      <c r="G69" s="24">
        <f t="shared" si="39"/>
        <v>50.875050875050867</v>
      </c>
      <c r="H69" s="24">
        <f t="shared" si="32"/>
        <v>20062.044854700856</v>
      </c>
      <c r="I69" s="29">
        <f t="shared" si="40"/>
        <v>5691.3095079658133</v>
      </c>
      <c r="J69" s="24">
        <f t="shared" si="41"/>
        <v>5691.3095079658133</v>
      </c>
      <c r="K69" s="27">
        <f t="shared" si="36"/>
        <v>10094.44535411966</v>
      </c>
      <c r="L69" s="6">
        <f t="shared" si="33"/>
        <v>20062.044854700856</v>
      </c>
      <c r="M69" s="6">
        <f t="shared" si="37"/>
        <v>20062.044854700856</v>
      </c>
      <c r="N69" s="6">
        <f t="shared" si="38"/>
        <v>25711.477081807083</v>
      </c>
    </row>
    <row r="70" spans="1:14" x14ac:dyDescent="0.4">
      <c r="A70" s="8" t="s">
        <v>0</v>
      </c>
      <c r="C70" s="23">
        <v>9</v>
      </c>
      <c r="D70" s="39">
        <v>0.13</v>
      </c>
      <c r="E70" s="25">
        <v>0.1</v>
      </c>
      <c r="F70" s="24">
        <f>(1/D70)</f>
        <v>7.6923076923076916</v>
      </c>
      <c r="G70" s="24">
        <f t="shared" si="39"/>
        <v>391.34654519269895</v>
      </c>
      <c r="H70" s="24">
        <f t="shared" si="32"/>
        <v>67559.909908339265</v>
      </c>
      <c r="I70" s="29">
        <f t="shared" si="40"/>
        <v>29435.073053463511</v>
      </c>
      <c r="J70" s="24">
        <f t="shared" si="41"/>
        <v>29435.073053463511</v>
      </c>
      <c r="K70" s="27">
        <f t="shared" si="36"/>
        <v>39529.518407583171</v>
      </c>
      <c r="L70" s="6">
        <f t="shared" si="33"/>
        <v>67559.909908339265</v>
      </c>
      <c r="M70" s="6">
        <f t="shared" si="37"/>
        <v>67559.909908339265</v>
      </c>
      <c r="N70" s="6">
        <f t="shared" si="38"/>
        <v>93271.386990146348</v>
      </c>
    </row>
    <row r="71" spans="1:14" x14ac:dyDescent="0.4">
      <c r="A71" s="8" t="s">
        <v>0</v>
      </c>
      <c r="C71" s="23">
        <v>10</v>
      </c>
      <c r="D71" s="39">
        <v>0.1</v>
      </c>
      <c r="E71" s="25">
        <v>0.1</v>
      </c>
      <c r="F71" s="24">
        <f t="shared" ref="F71:F75" si="42">(1/D71)</f>
        <v>10</v>
      </c>
      <c r="G71" s="24">
        <f t="shared" si="39"/>
        <v>3913.4654519269898</v>
      </c>
      <c r="H71" s="24">
        <f t="shared" si="32"/>
        <v>355772.03566824854</v>
      </c>
      <c r="I71" s="29">
        <f t="shared" si="40"/>
        <v>88551.726164193067</v>
      </c>
      <c r="J71" s="24">
        <f t="shared" si="41"/>
        <v>88551.726164193067</v>
      </c>
      <c r="K71" s="27">
        <f t="shared" si="36"/>
        <v>128081.24457177625</v>
      </c>
      <c r="L71" s="6">
        <f t="shared" si="33"/>
        <v>355772.03566824854</v>
      </c>
      <c r="M71" s="6">
        <f t="shared" si="37"/>
        <v>355772.03566824854</v>
      </c>
      <c r="N71" s="6">
        <f t="shared" si="38"/>
        <v>449043.42265839491</v>
      </c>
    </row>
    <row r="72" spans="1:14" x14ac:dyDescent="0.4">
      <c r="A72" s="8" t="s">
        <v>0</v>
      </c>
      <c r="C72" s="23">
        <v>11</v>
      </c>
      <c r="D72" s="39">
        <v>0.1</v>
      </c>
      <c r="E72" s="25">
        <v>0.1</v>
      </c>
      <c r="F72" s="24">
        <f t="shared" si="42"/>
        <v>10</v>
      </c>
      <c r="G72" s="24">
        <f t="shared" si="39"/>
        <v>39134.654519269898</v>
      </c>
      <c r="H72" s="24">
        <f t="shared" si="32"/>
        <v>1152737.5711459862</v>
      </c>
      <c r="I72" s="29">
        <f t="shared" si="40"/>
        <v>427658.68228597409</v>
      </c>
      <c r="J72" s="24">
        <f t="shared" si="41"/>
        <v>427658.68228597409</v>
      </c>
      <c r="K72" s="27">
        <f t="shared" si="36"/>
        <v>555739.9268577504</v>
      </c>
      <c r="L72" s="6">
        <f t="shared" si="33"/>
        <v>1152737.5711459862</v>
      </c>
      <c r="M72" s="6">
        <f t="shared" si="37"/>
        <v>1152737.5711459862</v>
      </c>
      <c r="N72" s="6">
        <f t="shared" si="38"/>
        <v>1601780.9938043812</v>
      </c>
    </row>
    <row r="73" spans="1:14" x14ac:dyDescent="0.4">
      <c r="A73" s="8" t="s">
        <v>0</v>
      </c>
      <c r="C73" s="23">
        <v>12</v>
      </c>
      <c r="D73" s="39">
        <v>0.1</v>
      </c>
      <c r="E73" s="25">
        <v>0.1</v>
      </c>
      <c r="F73" s="24">
        <f t="shared" si="42"/>
        <v>10</v>
      </c>
      <c r="G73" s="24">
        <f t="shared" si="39"/>
        <v>391346.54519269895</v>
      </c>
      <c r="H73" s="24">
        <f t="shared" si="32"/>
        <v>5001665.7117197532</v>
      </c>
      <c r="I73" s="29">
        <f t="shared" si="40"/>
        <v>1384902.8421209012</v>
      </c>
      <c r="J73" s="24">
        <f t="shared" si="41"/>
        <v>1384902.8421209012</v>
      </c>
      <c r="K73" s="27">
        <f t="shared" si="36"/>
        <v>1940642.7689786516</v>
      </c>
      <c r="L73" s="6">
        <f t="shared" si="33"/>
        <v>5001665.7117197532</v>
      </c>
      <c r="M73" s="6">
        <f t="shared" si="37"/>
        <v>5001665.7117197532</v>
      </c>
      <c r="N73" s="6">
        <f t="shared" si="38"/>
        <v>6603446.7055241344</v>
      </c>
    </row>
    <row r="74" spans="1:14" x14ac:dyDescent="0.4">
      <c r="A74" s="8" t="s">
        <v>0</v>
      </c>
      <c r="C74" s="23">
        <v>13</v>
      </c>
      <c r="D74" s="39">
        <v>0.09</v>
      </c>
      <c r="E74" s="25">
        <v>0.1</v>
      </c>
      <c r="F74" s="24">
        <f>(1/D74)</f>
        <v>11.111111111111111</v>
      </c>
      <c r="G74" s="24">
        <f t="shared" si="39"/>
        <v>4348294.9465855435</v>
      </c>
      <c r="H74" s="24">
        <f t="shared" si="32"/>
        <v>19622061.804895256</v>
      </c>
      <c r="I74" s="29">
        <f t="shared" si="40"/>
        <v>6063470.7281880574</v>
      </c>
      <c r="J74" s="24">
        <f t="shared" si="41"/>
        <v>6063470.7281880574</v>
      </c>
      <c r="K74" s="27">
        <f t="shared" si="36"/>
        <v>8004113.497166709</v>
      </c>
      <c r="L74" s="6">
        <f t="shared" si="33"/>
        <v>19622061.804895256</v>
      </c>
      <c r="M74" s="6">
        <f t="shared" si="37"/>
        <v>19622061.804895256</v>
      </c>
      <c r="N74" s="6">
        <f t="shared" si="38"/>
        <v>26225508.510419391</v>
      </c>
    </row>
    <row r="75" spans="1:14" x14ac:dyDescent="0.4">
      <c r="A75" s="8" t="s">
        <v>0</v>
      </c>
      <c r="C75" s="23">
        <v>14</v>
      </c>
      <c r="D75" s="39">
        <v>0.09</v>
      </c>
      <c r="E75" s="25">
        <v>0.1</v>
      </c>
      <c r="F75" s="24">
        <f t="shared" si="42"/>
        <v>11.111111111111111</v>
      </c>
      <c r="G75" s="24">
        <f t="shared" si="39"/>
        <v>48314388.295394927</v>
      </c>
      <c r="H75" s="24">
        <f t="shared" si="32"/>
        <v>80930488.056574494</v>
      </c>
      <c r="I75" s="29">
        <f t="shared" si="40"/>
        <v>23152467.563331533</v>
      </c>
      <c r="J75" s="24">
        <f t="shared" si="41"/>
        <v>23152467.563331533</v>
      </c>
      <c r="K75" s="27">
        <f t="shared" si="36"/>
        <v>31156581.060498241</v>
      </c>
      <c r="L75" s="6">
        <f t="shared" si="33"/>
        <v>80930488.056574494</v>
      </c>
      <c r="M75" s="6">
        <f t="shared" si="37"/>
        <v>80930488.056574494</v>
      </c>
      <c r="N75" s="6">
        <f t="shared" si="38"/>
        <v>107155996.56699389</v>
      </c>
    </row>
    <row r="76" spans="1:14" ht="18" thickBot="1" x14ac:dyDescent="0.45">
      <c r="A76" s="8" t="s">
        <v>0</v>
      </c>
      <c r="C76" s="30">
        <v>15</v>
      </c>
      <c r="D76" s="40">
        <v>0.09</v>
      </c>
      <c r="E76" s="31">
        <v>0.1</v>
      </c>
      <c r="F76" s="32">
        <f>(1/D76)</f>
        <v>11.111111111111111</v>
      </c>
      <c r="G76" s="32">
        <f t="shared" si="39"/>
        <v>536826536.6154992</v>
      </c>
      <c r="H76" s="32">
        <f t="shared" si="32"/>
        <v>315027660.08581555</v>
      </c>
      <c r="I76" s="33">
        <f t="shared" si="40"/>
        <v>95490347.069584876</v>
      </c>
      <c r="J76" s="32">
        <f t="shared" si="41"/>
        <v>95490347.069584876</v>
      </c>
      <c r="K76" s="34">
        <f t="shared" si="36"/>
        <v>126646928.13008311</v>
      </c>
      <c r="L76" s="6">
        <f t="shared" si="33"/>
        <v>315027660.08581555</v>
      </c>
      <c r="M76" s="6">
        <f t="shared" si="37"/>
        <v>315027660.08581555</v>
      </c>
      <c r="N76" s="6">
        <f t="shared" si="38"/>
        <v>422183656.65280944</v>
      </c>
    </row>
    <row r="77" spans="1:14" ht="18" thickBot="1" x14ac:dyDescent="0.45"/>
    <row r="78" spans="1:14" ht="30.6" thickBot="1" x14ac:dyDescent="0.45">
      <c r="C78" s="45" t="s">
        <v>15</v>
      </c>
      <c r="D78" s="46"/>
      <c r="E78" s="46"/>
      <c r="F78" s="46"/>
      <c r="G78" s="46"/>
      <c r="H78" s="46"/>
      <c r="I78" s="46"/>
      <c r="J78" s="46"/>
      <c r="K78" s="47"/>
      <c r="L78" s="36"/>
      <c r="M78" s="36"/>
      <c r="N78" s="36"/>
    </row>
    <row r="79" spans="1:14" x14ac:dyDescent="0.4">
      <c r="C79" s="12" t="s">
        <v>10</v>
      </c>
      <c r="D79" s="13" t="s">
        <v>11</v>
      </c>
      <c r="E79" s="13" t="s">
        <v>14</v>
      </c>
      <c r="F79" s="13" t="s">
        <v>25</v>
      </c>
      <c r="G79" s="13" t="s">
        <v>26</v>
      </c>
      <c r="H79" s="13" t="s">
        <v>24</v>
      </c>
      <c r="I79" s="13" t="s">
        <v>23</v>
      </c>
      <c r="J79" s="13" t="s">
        <v>12</v>
      </c>
      <c r="K79" s="14" t="s">
        <v>13</v>
      </c>
      <c r="L79" s="4" t="s">
        <v>44</v>
      </c>
      <c r="M79" s="3" t="s">
        <v>12</v>
      </c>
      <c r="N79" s="4" t="s">
        <v>45</v>
      </c>
    </row>
    <row r="80" spans="1:14" x14ac:dyDescent="0.4">
      <c r="A80" s="8" t="s">
        <v>15</v>
      </c>
      <c r="C80" s="18">
        <v>0</v>
      </c>
      <c r="D80" s="38"/>
      <c r="E80" s="19"/>
      <c r="F80" s="19"/>
      <c r="G80" s="20">
        <v>1</v>
      </c>
      <c r="H80" s="20"/>
      <c r="I80" s="21"/>
      <c r="J80" s="20">
        <v>0</v>
      </c>
      <c r="K80" s="22">
        <f>노작_가격</f>
        <v>1000</v>
      </c>
      <c r="L80" s="6"/>
      <c r="M80" s="6"/>
      <c r="N80" s="6">
        <f>노작_가격</f>
        <v>1000</v>
      </c>
    </row>
    <row r="81" spans="1:14" x14ac:dyDescent="0.4">
      <c r="A81" s="8" t="s">
        <v>15</v>
      </c>
      <c r="C81" s="23">
        <v>1</v>
      </c>
      <c r="D81" s="39">
        <v>1</v>
      </c>
      <c r="E81" s="25">
        <v>0.25</v>
      </c>
      <c r="F81" s="24">
        <f>(1/D81)</f>
        <v>1</v>
      </c>
      <c r="G81" s="24">
        <f>G80*F81</f>
        <v>1</v>
      </c>
      <c r="H81" s="24">
        <f t="shared" ref="H81:H95" si="43">(방어구_강화석_가격)*(D81)+(K80+방어구_강화석_가격)*(1-D81)*F81</f>
        <v>0.7</v>
      </c>
      <c r="I81" s="26"/>
      <c r="J81" s="24">
        <f>IF(I81=0,H81,IF(H81&lt;I81,H81,I81))</f>
        <v>0.7</v>
      </c>
      <c r="K81" s="27">
        <f>J81+K80</f>
        <v>1000.7</v>
      </c>
      <c r="L81" s="6">
        <f t="shared" ref="L81:L95" si="44">(방어구_강화석_가격)*(D81)+(K80+방어구_강화석_가격)*(1-D81)*F81</f>
        <v>0.7</v>
      </c>
      <c r="M81" s="6">
        <f>L81</f>
        <v>0.7</v>
      </c>
      <c r="N81" s="6">
        <f>M81+N80</f>
        <v>1000.7</v>
      </c>
    </row>
    <row r="82" spans="1:14" x14ac:dyDescent="0.4">
      <c r="A82" s="8" t="s">
        <v>15</v>
      </c>
      <c r="C82" s="23">
        <v>2</v>
      </c>
      <c r="D82" s="39">
        <v>0.83</v>
      </c>
      <c r="E82" s="25">
        <v>0.2</v>
      </c>
      <c r="F82" s="24">
        <f t="shared" ref="F82:F88" si="45">(1/D82)</f>
        <v>1.2048192771084338</v>
      </c>
      <c r="G82" s="24">
        <f>G81*F82</f>
        <v>1.2048192771084338</v>
      </c>
      <c r="H82" s="24">
        <f t="shared" si="43"/>
        <v>205.68702409638561</v>
      </c>
      <c r="I82" s="28">
        <f>(방어구_이발디_가격)*(D81*E81)+(방어구_이발디_가격+방어구_안드바리_가격)*(1-D81*E81)*(1/E81)</f>
        <v>140.75</v>
      </c>
      <c r="J82" s="24">
        <f t="shared" ref="J82:J85" si="46">IF(I82=0,H82,IF(H82&lt;I82,H82,I82))</f>
        <v>140.75</v>
      </c>
      <c r="K82" s="27">
        <f t="shared" ref="K82:K95" si="47">J82+K81</f>
        <v>1141.45</v>
      </c>
      <c r="L82" s="6">
        <f t="shared" si="44"/>
        <v>205.68702409638561</v>
      </c>
      <c r="M82" s="6">
        <f t="shared" ref="M82:M95" si="48">L82</f>
        <v>205.68702409638561</v>
      </c>
      <c r="N82" s="6">
        <f t="shared" ref="N82:N95" si="49">M82+N81</f>
        <v>1206.3870240963856</v>
      </c>
    </row>
    <row r="83" spans="1:14" x14ac:dyDescent="0.4">
      <c r="A83" s="8" t="s">
        <v>15</v>
      </c>
      <c r="C83" s="23">
        <v>3</v>
      </c>
      <c r="D83" s="39">
        <v>0.44</v>
      </c>
      <c r="E83" s="25">
        <v>0.15</v>
      </c>
      <c r="F83" s="24">
        <f t="shared" si="45"/>
        <v>2.2727272727272729</v>
      </c>
      <c r="G83" s="24">
        <f t="shared" ref="G83:G95" si="50">G82*F83</f>
        <v>2.7382256297918954</v>
      </c>
      <c r="H83" s="24">
        <f t="shared" si="43"/>
        <v>1453.9534545454551</v>
      </c>
      <c r="I83" s="29">
        <f t="shared" ref="I83:I95" si="51">K81+(방어구_이발디_가격)*D82*E82+(방어구_이발디_가격+방어구_강화석_가격)*(D82*(1-E82)*D83)+(K81+방어구_이발디_가격+방어구_강화석_가격)*(D82*(1-E82)*(1-D83))*(F83)+(K81+방어구_이발디_가격)*(1-D82)*(F82)</f>
        <v>2104.9236554830236</v>
      </c>
      <c r="J83" s="24">
        <f t="shared" si="46"/>
        <v>1453.9534545454551</v>
      </c>
      <c r="K83" s="27">
        <f t="shared" si="47"/>
        <v>2595.4034545454551</v>
      </c>
      <c r="L83" s="6">
        <f t="shared" si="44"/>
        <v>1453.9534545454551</v>
      </c>
      <c r="M83" s="6">
        <f t="shared" si="48"/>
        <v>1453.9534545454551</v>
      </c>
      <c r="N83" s="6">
        <f t="shared" si="49"/>
        <v>2660.3404786418405</v>
      </c>
    </row>
    <row r="84" spans="1:14" x14ac:dyDescent="0.4">
      <c r="A84" s="8" t="s">
        <v>15</v>
      </c>
      <c r="C84" s="23">
        <v>4</v>
      </c>
      <c r="D84" s="39">
        <v>0.28999999999999998</v>
      </c>
      <c r="E84" s="25">
        <v>0.1</v>
      </c>
      <c r="F84" s="24">
        <f t="shared" si="45"/>
        <v>3.4482758620689657</v>
      </c>
      <c r="G84" s="24">
        <f t="shared" si="50"/>
        <v>9.4421573441099849</v>
      </c>
      <c r="H84" s="24">
        <f t="shared" si="43"/>
        <v>6356.1804231974938</v>
      </c>
      <c r="I84" s="29">
        <f t="shared" si="51"/>
        <v>3722.7955082068975</v>
      </c>
      <c r="J84" s="24">
        <f t="shared" si="46"/>
        <v>3722.7955082068975</v>
      </c>
      <c r="K84" s="27">
        <f t="shared" si="47"/>
        <v>6318.1989627523526</v>
      </c>
      <c r="L84" s="6">
        <f t="shared" si="44"/>
        <v>6356.1804231974938</v>
      </c>
      <c r="M84" s="6">
        <f t="shared" si="48"/>
        <v>6356.1804231974938</v>
      </c>
      <c r="N84" s="6">
        <f t="shared" si="49"/>
        <v>9016.5209018393343</v>
      </c>
    </row>
    <row r="85" spans="1:14" x14ac:dyDescent="0.4">
      <c r="A85" s="8" t="s">
        <v>15</v>
      </c>
      <c r="C85" s="23">
        <v>5</v>
      </c>
      <c r="D85" s="39">
        <v>0.23</v>
      </c>
      <c r="E85" s="25">
        <v>0.1</v>
      </c>
      <c r="F85" s="24">
        <f t="shared" si="45"/>
        <v>4.3478260869565215</v>
      </c>
      <c r="G85" s="24">
        <f t="shared" si="50"/>
        <v>41.052858017869497</v>
      </c>
      <c r="H85" s="24">
        <f t="shared" si="43"/>
        <v>21154.735788344831</v>
      </c>
      <c r="I85" s="29">
        <f t="shared" si="51"/>
        <v>11337.527251072785</v>
      </c>
      <c r="J85" s="24">
        <f t="shared" si="46"/>
        <v>11337.527251072785</v>
      </c>
      <c r="K85" s="27">
        <f t="shared" si="47"/>
        <v>17655.726213825139</v>
      </c>
      <c r="L85" s="6">
        <f t="shared" si="44"/>
        <v>21154.735788344831</v>
      </c>
      <c r="M85" s="6">
        <f t="shared" si="48"/>
        <v>21154.735788344831</v>
      </c>
      <c r="N85" s="6">
        <f t="shared" si="49"/>
        <v>30171.256690184164</v>
      </c>
    </row>
    <row r="86" spans="1:14" x14ac:dyDescent="0.4">
      <c r="A86" s="8" t="s">
        <v>15</v>
      </c>
      <c r="C86" s="23">
        <v>6</v>
      </c>
      <c r="D86" s="39">
        <v>0.19</v>
      </c>
      <c r="E86" s="25">
        <v>0.1</v>
      </c>
      <c r="F86" s="24">
        <f t="shared" si="45"/>
        <v>5.2631578947368425</v>
      </c>
      <c r="G86" s="24">
        <f t="shared" si="50"/>
        <v>216.06767377826051</v>
      </c>
      <c r="H86" s="24">
        <f t="shared" si="43"/>
        <v>75272.265806307187</v>
      </c>
      <c r="I86" s="29">
        <f t="shared" si="51"/>
        <v>33196.961893641303</v>
      </c>
      <c r="J86" s="24">
        <f>IF(I86=0,H86,IF(H86&lt;I86,H86,I86))</f>
        <v>33196.961893641303</v>
      </c>
      <c r="K86" s="27">
        <f t="shared" si="47"/>
        <v>50852.688107466442</v>
      </c>
      <c r="L86" s="6">
        <f t="shared" si="44"/>
        <v>75272.265806307187</v>
      </c>
      <c r="M86" s="6">
        <f t="shared" si="48"/>
        <v>75272.265806307187</v>
      </c>
      <c r="N86" s="6">
        <f t="shared" si="49"/>
        <v>105443.52249649135</v>
      </c>
    </row>
    <row r="87" spans="1:14" x14ac:dyDescent="0.4">
      <c r="A87" s="8" t="s">
        <v>15</v>
      </c>
      <c r="C87" s="23">
        <v>7</v>
      </c>
      <c r="D87" s="39">
        <v>0.15</v>
      </c>
      <c r="E87" s="25">
        <v>0.1</v>
      </c>
      <c r="F87" s="24">
        <f t="shared" si="45"/>
        <v>6.666666666666667</v>
      </c>
      <c r="G87" s="24">
        <f t="shared" si="50"/>
        <v>1440.4511585217367</v>
      </c>
      <c r="H87" s="24">
        <f t="shared" si="43"/>
        <v>288169.30427564314</v>
      </c>
      <c r="I87" s="29">
        <f t="shared" si="51"/>
        <v>110218.65804211835</v>
      </c>
      <c r="J87" s="24">
        <f t="shared" ref="J87:J95" si="52">IF(I87=0,H87,IF(H87&lt;I87,H87,I87))</f>
        <v>110218.65804211835</v>
      </c>
      <c r="K87" s="27">
        <f t="shared" si="47"/>
        <v>161071.3461495848</v>
      </c>
      <c r="L87" s="6">
        <f t="shared" si="44"/>
        <v>288169.30427564314</v>
      </c>
      <c r="M87" s="6">
        <f t="shared" si="48"/>
        <v>288169.30427564314</v>
      </c>
      <c r="N87" s="6">
        <f t="shared" si="49"/>
        <v>393612.82677213452</v>
      </c>
    </row>
    <row r="88" spans="1:14" x14ac:dyDescent="0.4">
      <c r="A88" s="8" t="s">
        <v>15</v>
      </c>
      <c r="C88" s="23">
        <v>8</v>
      </c>
      <c r="D88" s="39">
        <v>0.13</v>
      </c>
      <c r="E88" s="25">
        <v>0.1</v>
      </c>
      <c r="F88" s="24">
        <f t="shared" si="45"/>
        <v>7.6923076923076916</v>
      </c>
      <c r="G88" s="24">
        <f t="shared" si="50"/>
        <v>11080.393527090282</v>
      </c>
      <c r="H88" s="24">
        <f t="shared" si="43"/>
        <v>1077943.7844626061</v>
      </c>
      <c r="I88" s="29">
        <f t="shared" si="51"/>
        <v>385193.10699417582</v>
      </c>
      <c r="J88" s="24">
        <f t="shared" si="52"/>
        <v>385193.10699417582</v>
      </c>
      <c r="K88" s="27">
        <f t="shared" si="47"/>
        <v>546264.45314376056</v>
      </c>
      <c r="L88" s="6">
        <f t="shared" si="44"/>
        <v>1077943.7844626061</v>
      </c>
      <c r="M88" s="6">
        <f t="shared" si="48"/>
        <v>1077943.7844626061</v>
      </c>
      <c r="N88" s="6">
        <f t="shared" si="49"/>
        <v>1471556.6112347406</v>
      </c>
    </row>
    <row r="89" spans="1:14" x14ac:dyDescent="0.4">
      <c r="A89" s="8" t="s">
        <v>15</v>
      </c>
      <c r="C89" s="23">
        <v>9</v>
      </c>
      <c r="D89" s="39">
        <v>0.11</v>
      </c>
      <c r="E89" s="25">
        <v>0.1</v>
      </c>
      <c r="F89" s="24">
        <f>(1/D89)</f>
        <v>9.0909090909090917</v>
      </c>
      <c r="G89" s="24">
        <f t="shared" si="50"/>
        <v>100730.85024627529</v>
      </c>
      <c r="H89" s="24">
        <f t="shared" si="43"/>
        <v>4419781.7706176993</v>
      </c>
      <c r="I89" s="29">
        <f t="shared" si="51"/>
        <v>1391755.2885482756</v>
      </c>
      <c r="J89" s="24">
        <f t="shared" si="52"/>
        <v>1391755.2885482756</v>
      </c>
      <c r="K89" s="27">
        <f t="shared" si="47"/>
        <v>1938019.7416920362</v>
      </c>
      <c r="L89" s="6">
        <f t="shared" si="44"/>
        <v>4419781.7706176993</v>
      </c>
      <c r="M89" s="6">
        <f t="shared" si="48"/>
        <v>4419781.7706176993</v>
      </c>
      <c r="N89" s="6">
        <f t="shared" si="49"/>
        <v>5891338.3818524396</v>
      </c>
    </row>
    <row r="90" spans="1:14" x14ac:dyDescent="0.4">
      <c r="A90" s="8" t="s">
        <v>15</v>
      </c>
      <c r="C90" s="23">
        <v>10</v>
      </c>
      <c r="D90" s="39">
        <v>0.1</v>
      </c>
      <c r="E90" s="25">
        <v>0.1</v>
      </c>
      <c r="F90" s="24">
        <f t="shared" ref="F90:F94" si="53">(1/D90)</f>
        <v>10</v>
      </c>
      <c r="G90" s="24">
        <f t="shared" si="50"/>
        <v>1007308.502462753</v>
      </c>
      <c r="H90" s="24">
        <f t="shared" si="43"/>
        <v>17442184.045228325</v>
      </c>
      <c r="I90" s="29">
        <f t="shared" si="51"/>
        <v>5453077.8398243682</v>
      </c>
      <c r="J90" s="24">
        <f t="shared" si="52"/>
        <v>5453077.8398243682</v>
      </c>
      <c r="K90" s="27">
        <f t="shared" si="47"/>
        <v>7391097.5815164046</v>
      </c>
      <c r="L90" s="6">
        <f t="shared" si="44"/>
        <v>17442184.045228325</v>
      </c>
      <c r="M90" s="6">
        <f t="shared" si="48"/>
        <v>17442184.045228325</v>
      </c>
      <c r="N90" s="6">
        <f t="shared" si="49"/>
        <v>23333522.427080765</v>
      </c>
    </row>
    <row r="91" spans="1:14" x14ac:dyDescent="0.4">
      <c r="A91" s="8" t="s">
        <v>15</v>
      </c>
      <c r="C91" s="23">
        <v>11</v>
      </c>
      <c r="D91" s="39">
        <v>0.1</v>
      </c>
      <c r="E91" s="25">
        <v>0.1</v>
      </c>
      <c r="F91" s="24">
        <f t="shared" si="53"/>
        <v>10</v>
      </c>
      <c r="G91" s="24">
        <f t="shared" si="50"/>
        <v>10073085.024627529</v>
      </c>
      <c r="H91" s="24">
        <f t="shared" si="43"/>
        <v>66519884.603647642</v>
      </c>
      <c r="I91" s="29">
        <f t="shared" si="51"/>
        <v>20950337.995990913</v>
      </c>
      <c r="J91" s="24">
        <f t="shared" si="52"/>
        <v>20950337.995990913</v>
      </c>
      <c r="K91" s="27">
        <f t="shared" si="47"/>
        <v>28341435.577507317</v>
      </c>
      <c r="L91" s="6">
        <f t="shared" si="44"/>
        <v>66519884.603647642</v>
      </c>
      <c r="M91" s="6">
        <f t="shared" si="48"/>
        <v>66519884.603647642</v>
      </c>
      <c r="N91" s="6">
        <f t="shared" si="49"/>
        <v>89853407.0307284</v>
      </c>
    </row>
    <row r="92" spans="1:14" x14ac:dyDescent="0.4">
      <c r="A92" s="8" t="s">
        <v>15</v>
      </c>
      <c r="C92" s="23">
        <v>12</v>
      </c>
      <c r="D92" s="39">
        <v>0.1</v>
      </c>
      <c r="E92" s="25">
        <v>0.1</v>
      </c>
      <c r="F92" s="24">
        <f t="shared" si="53"/>
        <v>10</v>
      </c>
      <c r="G92" s="24">
        <f t="shared" si="50"/>
        <v>100730850.24627529</v>
      </c>
      <c r="H92" s="24">
        <f t="shared" si="43"/>
        <v>255072926.56756583</v>
      </c>
      <c r="I92" s="29">
        <f t="shared" si="51"/>
        <v>79898109.44449234</v>
      </c>
      <c r="J92" s="24">
        <f t="shared" si="52"/>
        <v>79898109.44449234</v>
      </c>
      <c r="K92" s="27">
        <f t="shared" si="47"/>
        <v>108239545.02199966</v>
      </c>
      <c r="L92" s="6">
        <f t="shared" si="44"/>
        <v>255072926.56756583</v>
      </c>
      <c r="M92" s="6">
        <f t="shared" si="48"/>
        <v>255072926.56756583</v>
      </c>
      <c r="N92" s="6">
        <f t="shared" si="49"/>
        <v>344926333.59829426</v>
      </c>
    </row>
    <row r="93" spans="1:14" x14ac:dyDescent="0.4">
      <c r="A93" s="8" t="s">
        <v>15</v>
      </c>
      <c r="C93" s="23">
        <v>13</v>
      </c>
      <c r="D93" s="39">
        <v>0.09</v>
      </c>
      <c r="E93" s="25">
        <v>0.1</v>
      </c>
      <c r="F93" s="24">
        <f t="shared" si="53"/>
        <v>11.111111111111111</v>
      </c>
      <c r="G93" s="24">
        <f t="shared" si="50"/>
        <v>1119231669.4030588</v>
      </c>
      <c r="H93" s="24">
        <f t="shared" si="43"/>
        <v>1094422073.4743299</v>
      </c>
      <c r="I93" s="29">
        <f t="shared" si="51"/>
        <v>309205410.27677482</v>
      </c>
      <c r="J93" s="24">
        <f t="shared" si="52"/>
        <v>309205410.27677482</v>
      </c>
      <c r="K93" s="27">
        <f t="shared" si="47"/>
        <v>417444955.29877448</v>
      </c>
      <c r="L93" s="6">
        <f t="shared" si="44"/>
        <v>1094422073.4743299</v>
      </c>
      <c r="M93" s="6">
        <f t="shared" si="48"/>
        <v>1094422073.4743299</v>
      </c>
      <c r="N93" s="6">
        <f t="shared" si="49"/>
        <v>1439348407.0726242</v>
      </c>
    </row>
    <row r="94" spans="1:14" x14ac:dyDescent="0.4">
      <c r="A94" s="8" t="s">
        <v>15</v>
      </c>
      <c r="C94" s="23">
        <v>14</v>
      </c>
      <c r="D94" s="39">
        <v>0.09</v>
      </c>
      <c r="E94" s="25">
        <v>0.1</v>
      </c>
      <c r="F94" s="24">
        <f t="shared" si="53"/>
        <v>11.111111111111111</v>
      </c>
      <c r="G94" s="24">
        <f t="shared" si="50"/>
        <v>12435907437.811764</v>
      </c>
      <c r="H94" s="24">
        <f t="shared" si="43"/>
        <v>4220832332.9394975</v>
      </c>
      <c r="I94" s="29">
        <f t="shared" si="51"/>
        <v>1291310182.4310112</v>
      </c>
      <c r="J94" s="24">
        <f t="shared" si="52"/>
        <v>1291310182.4310112</v>
      </c>
      <c r="K94" s="27">
        <f t="shared" si="47"/>
        <v>1708755137.7297857</v>
      </c>
      <c r="L94" s="6">
        <f t="shared" si="44"/>
        <v>4220832332.9394975</v>
      </c>
      <c r="M94" s="6">
        <f t="shared" si="48"/>
        <v>4220832332.9394975</v>
      </c>
      <c r="N94" s="6">
        <f t="shared" si="49"/>
        <v>5660180740.0121212</v>
      </c>
    </row>
    <row r="95" spans="1:14" ht="18" thickBot="1" x14ac:dyDescent="0.45">
      <c r="A95" s="8" t="s">
        <v>15</v>
      </c>
      <c r="C95" s="30">
        <v>15</v>
      </c>
      <c r="D95" s="40">
        <v>0.09</v>
      </c>
      <c r="E95" s="31">
        <v>0.1</v>
      </c>
      <c r="F95" s="32">
        <f>(1/D95)</f>
        <v>11.111111111111111</v>
      </c>
      <c r="G95" s="32">
        <f t="shared" si="50"/>
        <v>138176749309.01959</v>
      </c>
      <c r="H95" s="32">
        <f t="shared" si="43"/>
        <v>17277413066.408611</v>
      </c>
      <c r="I95" s="33">
        <f t="shared" si="51"/>
        <v>4980165083.1896324</v>
      </c>
      <c r="J95" s="32">
        <f t="shared" si="52"/>
        <v>4980165083.1896324</v>
      </c>
      <c r="K95" s="34">
        <f t="shared" si="47"/>
        <v>6688920220.9194183</v>
      </c>
      <c r="L95" s="6">
        <f t="shared" si="44"/>
        <v>17277413066.408611</v>
      </c>
      <c r="M95" s="6">
        <f t="shared" si="48"/>
        <v>17277413066.408611</v>
      </c>
      <c r="N95" s="6">
        <f t="shared" si="49"/>
        <v>22937593806.420731</v>
      </c>
    </row>
    <row r="96" spans="1:14" ht="18" thickBot="1" x14ac:dyDescent="0.45"/>
    <row r="97" spans="1:14" ht="30.6" thickBot="1" x14ac:dyDescent="0.45">
      <c r="C97" s="45" t="s">
        <v>3</v>
      </c>
      <c r="D97" s="46"/>
      <c r="E97" s="46"/>
      <c r="F97" s="46"/>
      <c r="G97" s="46"/>
      <c r="H97" s="46"/>
      <c r="I97" s="46"/>
      <c r="J97" s="46"/>
      <c r="K97" s="47"/>
      <c r="L97" s="36"/>
      <c r="M97" s="36"/>
      <c r="N97" s="36"/>
    </row>
    <row r="98" spans="1:14" x14ac:dyDescent="0.4">
      <c r="C98" s="12" t="s">
        <v>10</v>
      </c>
      <c r="D98" s="13" t="s">
        <v>11</v>
      </c>
      <c r="E98" s="13" t="s">
        <v>14</v>
      </c>
      <c r="F98" s="13" t="s">
        <v>25</v>
      </c>
      <c r="G98" s="13" t="s">
        <v>26</v>
      </c>
      <c r="H98" s="13" t="s">
        <v>24</v>
      </c>
      <c r="I98" s="13" t="s">
        <v>23</v>
      </c>
      <c r="J98" s="13" t="s">
        <v>12</v>
      </c>
      <c r="K98" s="14" t="s">
        <v>13</v>
      </c>
      <c r="L98" s="4" t="s">
        <v>44</v>
      </c>
      <c r="M98" s="3" t="s">
        <v>12</v>
      </c>
      <c r="N98" s="4" t="s">
        <v>45</v>
      </c>
    </row>
    <row r="99" spans="1:14" x14ac:dyDescent="0.4">
      <c r="A99" s="8" t="s">
        <v>3</v>
      </c>
      <c r="C99" s="18">
        <v>0</v>
      </c>
      <c r="D99" s="38"/>
      <c r="E99" s="19"/>
      <c r="F99" s="19"/>
      <c r="G99" s="20">
        <v>1</v>
      </c>
      <c r="H99" s="20"/>
      <c r="I99" s="21"/>
      <c r="J99" s="20">
        <v>0</v>
      </c>
      <c r="K99" s="22">
        <f>(유물_골드/60000)*금빛_인장</f>
        <v>108.33333333333334</v>
      </c>
      <c r="L99" s="6"/>
      <c r="M99" s="6"/>
      <c r="N99" s="6">
        <f>노작_가격</f>
        <v>1000</v>
      </c>
    </row>
    <row r="100" spans="1:14" x14ac:dyDescent="0.4">
      <c r="A100" s="8" t="s">
        <v>3</v>
      </c>
      <c r="C100" s="23">
        <v>1</v>
      </c>
      <c r="D100" s="39">
        <v>1</v>
      </c>
      <c r="E100" s="25">
        <v>0.37</v>
      </c>
      <c r="F100" s="24">
        <f>(1/D100)</f>
        <v>1</v>
      </c>
      <c r="G100" s="24">
        <f>G99*F100</f>
        <v>1</v>
      </c>
      <c r="H100" s="24">
        <f>(유물_강화석_가격)*(D100)+(K99+유물_강화석_가격)*(1-D100)*F100</f>
        <v>3.14</v>
      </c>
      <c r="I100" s="26"/>
      <c r="J100" s="24">
        <f>IF(I100=0,H100,IF(H100&lt;I100,H100,I100))</f>
        <v>3.14</v>
      </c>
      <c r="K100" s="27">
        <f>J100+K99</f>
        <v>111.47333333333334</v>
      </c>
      <c r="L100" s="6">
        <f>(유물_강화석_가격)*(D100)+(K99+유물_강화석_가격)*(1-D100)*F100</f>
        <v>3.14</v>
      </c>
      <c r="M100" s="6">
        <f>L100</f>
        <v>3.14</v>
      </c>
      <c r="N100" s="6">
        <f>M100+N99</f>
        <v>1003.14</v>
      </c>
    </row>
    <row r="101" spans="1:14" x14ac:dyDescent="0.4">
      <c r="A101" s="8" t="s">
        <v>3</v>
      </c>
      <c r="C101" s="23">
        <v>2</v>
      </c>
      <c r="D101" s="39">
        <v>0.48</v>
      </c>
      <c r="E101" s="25">
        <v>0.3</v>
      </c>
      <c r="F101" s="24">
        <f t="shared" ref="F101:F104" si="54">(1/D101)</f>
        <v>2.0833333333333335</v>
      </c>
      <c r="G101" s="24">
        <f>G100*F101</f>
        <v>2.0833333333333335</v>
      </c>
      <c r="H101" s="24">
        <f>(유물_강화석_가격)*(D101)+(K100+유물_강화석_가격)*(1-D101)*F101</f>
        <v>125.67164444444447</v>
      </c>
      <c r="I101" s="28">
        <f>(유물_이발디_가격)*(D100*E100)+(유물_이발디_가격+유물_안드바리_가격)*(1-D100*E100)*(1/E100)</f>
        <v>777.93513513513506</v>
      </c>
      <c r="J101" s="24">
        <f t="shared" ref="J101:J104" si="55">IF(I101=0,H101,IF(H101&lt;I101,H101,I101))</f>
        <v>125.67164444444447</v>
      </c>
      <c r="K101" s="27">
        <f t="shared" ref="K101:K104" si="56">J101+K100</f>
        <v>237.1449777777778</v>
      </c>
      <c r="L101" s="6">
        <f>(유물_강화석_가격)*(D101)+(K100+유물_강화석_가격)*(1-D101)*F101</f>
        <v>125.67164444444447</v>
      </c>
      <c r="M101" s="6">
        <f t="shared" ref="M101:M104" si="57">L101</f>
        <v>125.67164444444447</v>
      </c>
      <c r="N101" s="6">
        <f t="shared" ref="N101:N104" si="58">M101+N100</f>
        <v>1128.8116444444445</v>
      </c>
    </row>
    <row r="102" spans="1:14" x14ac:dyDescent="0.4">
      <c r="A102" s="8" t="s">
        <v>3</v>
      </c>
      <c r="C102" s="23">
        <v>3</v>
      </c>
      <c r="D102" s="39">
        <v>0.2</v>
      </c>
      <c r="E102" s="25">
        <v>0.22</v>
      </c>
      <c r="F102" s="24">
        <f t="shared" si="54"/>
        <v>5</v>
      </c>
      <c r="G102" s="24">
        <f>G101*F102</f>
        <v>10.416666666666668</v>
      </c>
      <c r="H102" s="24">
        <f>(유물_강화석_가격)*(D102)+(K101+유물_강화석_가격)*(1-D102)*F102</f>
        <v>961.76791111111118</v>
      </c>
      <c r="I102" s="29">
        <f>K100+(유물_이발디_가격)*D101*E101+(유물_이발디_가격+유물_강화석_가격)*(D101*(1-E101)*D102)+(K100+유물_이발디_가격+유물_강화석_가격)*(D101*(1-E101)*(1-D102))*(F102)+(K100+유물_이발디_가격)*(1-D101)*(F101)</f>
        <v>1283.5887724444447</v>
      </c>
      <c r="J102" s="24">
        <f t="shared" si="55"/>
        <v>961.76791111111118</v>
      </c>
      <c r="K102" s="27">
        <f t="shared" si="56"/>
        <v>1198.912888888889</v>
      </c>
      <c r="L102" s="6">
        <f>(유물_강화석_가격)*(D102)+(K101+유물_강화석_가격)*(1-D102)*F102</f>
        <v>961.76791111111118</v>
      </c>
      <c r="M102" s="6">
        <f t="shared" si="57"/>
        <v>961.76791111111118</v>
      </c>
      <c r="N102" s="6">
        <f t="shared" si="58"/>
        <v>2090.5795555555555</v>
      </c>
    </row>
    <row r="103" spans="1:14" x14ac:dyDescent="0.4">
      <c r="A103" s="8" t="s">
        <v>3</v>
      </c>
      <c r="C103" s="23">
        <v>4</v>
      </c>
      <c r="D103" s="39">
        <v>0.12</v>
      </c>
      <c r="E103" s="25">
        <v>0.15</v>
      </c>
      <c r="F103" s="24">
        <f t="shared" si="54"/>
        <v>8.3333333333333339</v>
      </c>
      <c r="G103" s="24">
        <f>G102*F103</f>
        <v>86.805555555555571</v>
      </c>
      <c r="H103" s="24">
        <f>(유물_강화석_가격)*(D103)+(K102+유물_강화석_가격)*(1-D103)*F103</f>
        <v>8815.4313185185201</v>
      </c>
      <c r="I103" s="29">
        <f>K101+(유물_이발디_가격)*D102*E102+(유물_이발디_가격+유물_강화석_가격)*(D102*(1-E102)*D103)+(K101+유물_이발디_가격+유물_강화석_가격)*(D102*(1-E102)*(1-D103))*(F103)+(K101+유물_이발디_가격)*(1-D102)*(F102)</f>
        <v>3230.9544842666664</v>
      </c>
      <c r="J103" s="24">
        <f t="shared" si="55"/>
        <v>3230.9544842666664</v>
      </c>
      <c r="K103" s="27">
        <f t="shared" si="56"/>
        <v>4429.8673731555555</v>
      </c>
      <c r="L103" s="6">
        <f>(유물_강화석_가격)*(D103)+(K102+유물_강화석_가격)*(1-D103)*F103</f>
        <v>8815.4313185185201</v>
      </c>
      <c r="M103" s="6">
        <f t="shared" si="57"/>
        <v>8815.4313185185201</v>
      </c>
      <c r="N103" s="6">
        <f t="shared" si="58"/>
        <v>10906.010874074076</v>
      </c>
    </row>
    <row r="104" spans="1:14" ht="18" thickBot="1" x14ac:dyDescent="0.45">
      <c r="A104" s="8" t="s">
        <v>3</v>
      </c>
      <c r="C104" s="30">
        <v>5</v>
      </c>
      <c r="D104" s="40">
        <v>0.1</v>
      </c>
      <c r="E104" s="31">
        <v>0.15</v>
      </c>
      <c r="F104" s="31">
        <f t="shared" si="54"/>
        <v>10</v>
      </c>
      <c r="G104" s="32">
        <f>G103*F104</f>
        <v>868.05555555555566</v>
      </c>
      <c r="H104" s="32">
        <f>(유물_강화석_가격)*(D104)+(K103+유물_강화석_가격)*(1-D104)*F104</f>
        <v>39897.380358399998</v>
      </c>
      <c r="I104" s="33">
        <f>K102+(유물_이발디_가격)*D103*E103+(유물_이발디_가격+유물_강화석_가격)*(D103*(1-E103)*D104)+(K102+유물_이발디_가격+유물_강화석_가격)*(D103*(1-E103)*(1-D104))*(F104)+(K102+유물_이발디_가격)*(1-D103)*(F103)</f>
        <v>13909.498654074076</v>
      </c>
      <c r="J104" s="32">
        <f t="shared" si="55"/>
        <v>13909.498654074076</v>
      </c>
      <c r="K104" s="34">
        <f t="shared" si="56"/>
        <v>18339.366027229633</v>
      </c>
      <c r="L104" s="6">
        <f>(유물_강화석_가격)*(D104)+(K103+유물_강화석_가격)*(1-D104)*F104</f>
        <v>39897.380358399998</v>
      </c>
      <c r="M104" s="6">
        <f t="shared" si="57"/>
        <v>39897.380358399998</v>
      </c>
      <c r="N104" s="6">
        <f t="shared" si="58"/>
        <v>50803.391232474074</v>
      </c>
    </row>
    <row r="105" spans="1:14" ht="18" thickBot="1" x14ac:dyDescent="0.45"/>
    <row r="106" spans="1:14" ht="30.6" thickBot="1" x14ac:dyDescent="0.45">
      <c r="C106" s="45" t="s">
        <v>17</v>
      </c>
      <c r="D106" s="46"/>
      <c r="E106" s="46"/>
      <c r="F106" s="46"/>
      <c r="G106" s="46"/>
      <c r="H106" s="46"/>
      <c r="I106" s="46"/>
      <c r="J106" s="46"/>
      <c r="K106" s="47"/>
      <c r="L106" s="36"/>
      <c r="M106" s="36"/>
      <c r="N106" s="36"/>
    </row>
    <row r="107" spans="1:14" x14ac:dyDescent="0.4">
      <c r="C107" s="15" t="s">
        <v>10</v>
      </c>
      <c r="D107" s="16" t="s">
        <v>11</v>
      </c>
      <c r="E107" s="16"/>
      <c r="F107" s="16" t="s">
        <v>25</v>
      </c>
      <c r="G107" s="16" t="s">
        <v>40</v>
      </c>
      <c r="H107" s="16" t="s">
        <v>24</v>
      </c>
      <c r="I107" s="16"/>
      <c r="J107" s="16"/>
      <c r="K107" s="17" t="s">
        <v>13</v>
      </c>
      <c r="L107" s="7"/>
      <c r="M107" s="7"/>
      <c r="N107" s="7"/>
    </row>
    <row r="108" spans="1:14" x14ac:dyDescent="0.4">
      <c r="A108" s="8" t="s">
        <v>30</v>
      </c>
      <c r="C108" s="23">
        <v>0</v>
      </c>
      <c r="D108" s="38"/>
      <c r="E108" s="41"/>
      <c r="F108" s="42"/>
      <c r="G108" s="20">
        <v>1</v>
      </c>
      <c r="H108" s="43"/>
      <c r="I108" s="43"/>
      <c r="J108" s="43"/>
      <c r="K108" s="44">
        <v>240</v>
      </c>
      <c r="L108" s="37"/>
      <c r="M108" s="37"/>
      <c r="N108" s="37"/>
    </row>
    <row r="109" spans="1:14" x14ac:dyDescent="0.4">
      <c r="A109" s="8" t="s">
        <v>30</v>
      </c>
      <c r="C109" s="23">
        <v>1</v>
      </c>
      <c r="D109" s="39">
        <v>1</v>
      </c>
      <c r="E109" s="25"/>
      <c r="F109" s="24">
        <f t="shared" ref="F109:F123" si="59">(1/D109)</f>
        <v>1</v>
      </c>
      <c r="G109" s="24">
        <f t="shared" ref="G109:G123" si="60">F109*G108</f>
        <v>1</v>
      </c>
      <c r="H109" s="24">
        <f t="shared" ref="H109:H123" si="61">(K108)*(1-D109)*F109</f>
        <v>0</v>
      </c>
      <c r="I109" s="24"/>
      <c r="J109" s="24"/>
      <c r="K109" s="27">
        <f>H109+K108</f>
        <v>240</v>
      </c>
      <c r="L109" s="6"/>
      <c r="M109" s="6"/>
      <c r="N109" s="6"/>
    </row>
    <row r="110" spans="1:14" x14ac:dyDescent="0.4">
      <c r="A110" s="8" t="s">
        <v>30</v>
      </c>
      <c r="C110" s="23">
        <v>2</v>
      </c>
      <c r="D110" s="39">
        <v>0.83</v>
      </c>
      <c r="E110" s="25"/>
      <c r="F110" s="24">
        <f t="shared" si="59"/>
        <v>1.2048192771084338</v>
      </c>
      <c r="G110" s="24">
        <f t="shared" si="60"/>
        <v>1.2048192771084338</v>
      </c>
      <c r="H110" s="24">
        <f t="shared" si="61"/>
        <v>49.156626506024118</v>
      </c>
      <c r="I110" s="24"/>
      <c r="J110" s="24"/>
      <c r="K110" s="27">
        <f t="shared" ref="K110:K123" si="62">H110+K109</f>
        <v>289.15662650602411</v>
      </c>
      <c r="L110" s="6"/>
      <c r="M110" s="6"/>
      <c r="N110" s="6"/>
    </row>
    <row r="111" spans="1:14" x14ac:dyDescent="0.4">
      <c r="A111" s="8" t="s">
        <v>30</v>
      </c>
      <c r="C111" s="23">
        <v>3</v>
      </c>
      <c r="D111" s="39">
        <v>0.52</v>
      </c>
      <c r="E111" s="25"/>
      <c r="F111" s="24">
        <f t="shared" si="59"/>
        <v>1.9230769230769229</v>
      </c>
      <c r="G111" s="24">
        <f t="shared" si="60"/>
        <v>2.3169601482854496</v>
      </c>
      <c r="H111" s="24">
        <f t="shared" si="61"/>
        <v>266.91380908248374</v>
      </c>
      <c r="I111" s="24"/>
      <c r="J111" s="24"/>
      <c r="K111" s="27">
        <f t="shared" si="62"/>
        <v>556.07043558850785</v>
      </c>
      <c r="L111" s="6"/>
      <c r="M111" s="6"/>
      <c r="N111" s="6"/>
    </row>
    <row r="112" spans="1:14" x14ac:dyDescent="0.4">
      <c r="A112" s="8" t="s">
        <v>30</v>
      </c>
      <c r="C112" s="23">
        <v>4</v>
      </c>
      <c r="D112" s="39">
        <v>0.37</v>
      </c>
      <c r="E112" s="25"/>
      <c r="F112" s="24">
        <f t="shared" si="59"/>
        <v>2.7027027027027026</v>
      </c>
      <c r="G112" s="24">
        <f t="shared" si="60"/>
        <v>6.262054454825539</v>
      </c>
      <c r="H112" s="24">
        <f t="shared" si="61"/>
        <v>946.82263356962153</v>
      </c>
      <c r="I112" s="24"/>
      <c r="J112" s="24"/>
      <c r="K112" s="27">
        <f t="shared" si="62"/>
        <v>1502.8930691581295</v>
      </c>
      <c r="L112" s="6"/>
      <c r="M112" s="6"/>
      <c r="N112" s="6"/>
    </row>
    <row r="113" spans="1:14" x14ac:dyDescent="0.4">
      <c r="A113" s="8" t="s">
        <v>30</v>
      </c>
      <c r="C113" s="23">
        <v>5</v>
      </c>
      <c r="D113" s="39">
        <v>0.28000000000000003</v>
      </c>
      <c r="E113" s="25"/>
      <c r="F113" s="24">
        <f t="shared" si="59"/>
        <v>3.5714285714285712</v>
      </c>
      <c r="G113" s="24">
        <f t="shared" si="60"/>
        <v>22.364480195805495</v>
      </c>
      <c r="H113" s="24">
        <f t="shared" si="61"/>
        <v>3864.5821778351901</v>
      </c>
      <c r="I113" s="24"/>
      <c r="J113" s="24"/>
      <c r="K113" s="27">
        <f t="shared" si="62"/>
        <v>5367.4752469933192</v>
      </c>
      <c r="L113" s="6"/>
      <c r="M113" s="6"/>
      <c r="N113" s="6"/>
    </row>
    <row r="114" spans="1:14" x14ac:dyDescent="0.4">
      <c r="A114" s="8" t="s">
        <v>30</v>
      </c>
      <c r="C114" s="23">
        <v>6</v>
      </c>
      <c r="D114" s="39">
        <v>0.23</v>
      </c>
      <c r="E114" s="25"/>
      <c r="F114" s="24">
        <f t="shared" si="59"/>
        <v>4.3478260869565215</v>
      </c>
      <c r="G114" s="24">
        <f t="shared" si="60"/>
        <v>97.236870416545628</v>
      </c>
      <c r="H114" s="24">
        <f t="shared" si="61"/>
        <v>17969.373652977632</v>
      </c>
      <c r="I114" s="24"/>
      <c r="J114" s="24"/>
      <c r="K114" s="27">
        <f t="shared" si="62"/>
        <v>23336.848899970952</v>
      </c>
      <c r="L114" s="6"/>
      <c r="M114" s="6"/>
      <c r="N114" s="6"/>
    </row>
    <row r="115" spans="1:14" x14ac:dyDescent="0.4">
      <c r="A115" s="8" t="s">
        <v>30</v>
      </c>
      <c r="C115" s="23">
        <v>7</v>
      </c>
      <c r="D115" s="39">
        <v>0.18</v>
      </c>
      <c r="E115" s="25"/>
      <c r="F115" s="24">
        <f t="shared" si="59"/>
        <v>5.5555555555555554</v>
      </c>
      <c r="G115" s="24">
        <f t="shared" si="60"/>
        <v>540.20483564747565</v>
      </c>
      <c r="H115" s="24">
        <f t="shared" si="61"/>
        <v>106312.31165542324</v>
      </c>
      <c r="I115" s="24"/>
      <c r="J115" s="24"/>
      <c r="K115" s="27">
        <f t="shared" si="62"/>
        <v>129649.16055539419</v>
      </c>
      <c r="L115" s="6"/>
      <c r="M115" s="6"/>
      <c r="N115" s="6"/>
    </row>
    <row r="116" spans="1:14" x14ac:dyDescent="0.4">
      <c r="A116" s="8" t="s">
        <v>30</v>
      </c>
      <c r="C116" s="23">
        <v>8</v>
      </c>
      <c r="D116" s="39">
        <v>0.15</v>
      </c>
      <c r="E116" s="25"/>
      <c r="F116" s="24">
        <f t="shared" si="59"/>
        <v>6.666666666666667</v>
      </c>
      <c r="G116" s="24">
        <f t="shared" si="60"/>
        <v>3601.365570983171</v>
      </c>
      <c r="H116" s="24">
        <f t="shared" si="61"/>
        <v>734678.57648056711</v>
      </c>
      <c r="I116" s="24"/>
      <c r="J116" s="24"/>
      <c r="K116" s="27">
        <f t="shared" si="62"/>
        <v>864327.73703596136</v>
      </c>
      <c r="L116" s="6"/>
      <c r="M116" s="6"/>
      <c r="N116" s="6"/>
    </row>
    <row r="117" spans="1:14" x14ac:dyDescent="0.4">
      <c r="A117" s="8" t="s">
        <v>30</v>
      </c>
      <c r="C117" s="23">
        <v>9</v>
      </c>
      <c r="D117" s="39">
        <v>0.13</v>
      </c>
      <c r="E117" s="25"/>
      <c r="F117" s="24">
        <f t="shared" si="59"/>
        <v>7.6923076923076916</v>
      </c>
      <c r="G117" s="24">
        <f t="shared" si="60"/>
        <v>27702.81208448593</v>
      </c>
      <c r="H117" s="24">
        <f t="shared" si="61"/>
        <v>5784347.1632406637</v>
      </c>
      <c r="I117" s="24"/>
      <c r="J117" s="24"/>
      <c r="K117" s="27">
        <f t="shared" si="62"/>
        <v>6648674.9002766255</v>
      </c>
      <c r="L117" s="6"/>
      <c r="M117" s="6"/>
      <c r="N117" s="6"/>
    </row>
    <row r="118" spans="1:14" x14ac:dyDescent="0.4">
      <c r="A118" s="8" t="s">
        <v>30</v>
      </c>
      <c r="C118" s="23">
        <v>10</v>
      </c>
      <c r="D118" s="39">
        <v>0.11</v>
      </c>
      <c r="E118" s="25"/>
      <c r="F118" s="24">
        <f t="shared" si="59"/>
        <v>9.0909090909090917</v>
      </c>
      <c r="G118" s="24">
        <f t="shared" si="60"/>
        <v>251843.74622259938</v>
      </c>
      <c r="H118" s="24">
        <f t="shared" si="61"/>
        <v>53793824.193147242</v>
      </c>
      <c r="I118" s="24"/>
      <c r="J118" s="24"/>
      <c r="K118" s="27">
        <f t="shared" si="62"/>
        <v>60442499.093423866</v>
      </c>
      <c r="L118" s="6"/>
      <c r="M118" s="6"/>
      <c r="N118" s="6"/>
    </row>
    <row r="119" spans="1:14" x14ac:dyDescent="0.4">
      <c r="A119" s="8" t="s">
        <v>30</v>
      </c>
      <c r="C119" s="23">
        <v>11</v>
      </c>
      <c r="D119" s="39">
        <v>0.11</v>
      </c>
      <c r="E119" s="25"/>
      <c r="F119" s="24">
        <f t="shared" si="59"/>
        <v>9.0909090909090917</v>
      </c>
      <c r="G119" s="24">
        <f t="shared" si="60"/>
        <v>2289488.6020236309</v>
      </c>
      <c r="H119" s="24">
        <f t="shared" si="61"/>
        <v>489034765.39224768</v>
      </c>
      <c r="I119" s="24"/>
      <c r="J119" s="24"/>
      <c r="K119" s="27">
        <f t="shared" si="62"/>
        <v>549477264.48567152</v>
      </c>
      <c r="L119" s="6"/>
      <c r="M119" s="6"/>
      <c r="N119" s="6"/>
    </row>
    <row r="120" spans="1:14" x14ac:dyDescent="0.4">
      <c r="A120" s="8" t="s">
        <v>30</v>
      </c>
      <c r="C120" s="23">
        <v>12</v>
      </c>
      <c r="D120" s="39">
        <v>0.11</v>
      </c>
      <c r="E120" s="25"/>
      <c r="F120" s="24">
        <f t="shared" si="59"/>
        <v>9.0909090909090917</v>
      </c>
      <c r="G120" s="24">
        <f t="shared" si="60"/>
        <v>20813532.745669372</v>
      </c>
      <c r="H120" s="24">
        <f t="shared" si="61"/>
        <v>4445770594.4749794</v>
      </c>
      <c r="I120" s="24"/>
      <c r="J120" s="24"/>
      <c r="K120" s="27">
        <f t="shared" si="62"/>
        <v>4995247858.9606514</v>
      </c>
      <c r="L120" s="6"/>
      <c r="M120" s="6"/>
      <c r="N120" s="6"/>
    </row>
    <row r="121" spans="1:14" x14ac:dyDescent="0.4">
      <c r="A121" s="8" t="s">
        <v>30</v>
      </c>
      <c r="C121" s="23">
        <v>13</v>
      </c>
      <c r="D121" s="39">
        <v>0.1</v>
      </c>
      <c r="E121" s="25"/>
      <c r="F121" s="24">
        <f t="shared" si="59"/>
        <v>10</v>
      </c>
      <c r="G121" s="24">
        <f t="shared" si="60"/>
        <v>208135327.45669371</v>
      </c>
      <c r="H121" s="24">
        <f t="shared" si="61"/>
        <v>44957230730.645866</v>
      </c>
      <c r="I121" s="24"/>
      <c r="J121" s="24"/>
      <c r="K121" s="27">
        <f t="shared" si="62"/>
        <v>49952478589.606522</v>
      </c>
      <c r="L121" s="6"/>
      <c r="M121" s="6"/>
      <c r="N121" s="6"/>
    </row>
    <row r="122" spans="1:14" x14ac:dyDescent="0.4">
      <c r="A122" s="8" t="s">
        <v>30</v>
      </c>
      <c r="C122" s="23">
        <v>14</v>
      </c>
      <c r="D122" s="39">
        <v>0.1</v>
      </c>
      <c r="E122" s="25"/>
      <c r="F122" s="24">
        <f t="shared" si="59"/>
        <v>10</v>
      </c>
      <c r="G122" s="24">
        <f t="shared" si="60"/>
        <v>2081353274.566937</v>
      </c>
      <c r="H122" s="24">
        <f t="shared" si="61"/>
        <v>449572307306.45874</v>
      </c>
      <c r="I122" s="24"/>
      <c r="J122" s="24"/>
      <c r="K122" s="27">
        <f t="shared" si="62"/>
        <v>499524785896.06525</v>
      </c>
      <c r="L122" s="6"/>
      <c r="M122" s="6"/>
      <c r="N122" s="6"/>
    </row>
    <row r="123" spans="1:14" ht="18" thickBot="1" x14ac:dyDescent="0.45">
      <c r="A123" s="8" t="s">
        <v>30</v>
      </c>
      <c r="C123" s="30">
        <v>15</v>
      </c>
      <c r="D123" s="40">
        <v>0.09</v>
      </c>
      <c r="E123" s="31"/>
      <c r="F123" s="32">
        <f t="shared" si="59"/>
        <v>11.111111111111111</v>
      </c>
      <c r="G123" s="32">
        <f t="shared" si="60"/>
        <v>23126147495.188187</v>
      </c>
      <c r="H123" s="32">
        <f t="shared" si="61"/>
        <v>5050750612949.1035</v>
      </c>
      <c r="I123" s="32"/>
      <c r="J123" s="32"/>
      <c r="K123" s="34">
        <f t="shared" si="62"/>
        <v>5550275398845.1689</v>
      </c>
      <c r="L123" s="6"/>
      <c r="M123" s="6"/>
      <c r="N123" s="6"/>
    </row>
    <row r="124" spans="1:14" ht="18" thickBot="1" x14ac:dyDescent="0.45">
      <c r="D124" s="2"/>
    </row>
    <row r="125" spans="1:14" ht="30.6" thickBot="1" x14ac:dyDescent="0.45">
      <c r="C125" s="45" t="s">
        <v>18</v>
      </c>
      <c r="D125" s="46"/>
      <c r="E125" s="46"/>
      <c r="F125" s="46"/>
      <c r="G125" s="46"/>
      <c r="H125" s="46"/>
      <c r="I125" s="46"/>
      <c r="J125" s="46"/>
      <c r="K125" s="47"/>
      <c r="L125" s="36"/>
      <c r="M125" s="36"/>
      <c r="N125" s="36"/>
    </row>
    <row r="126" spans="1:14" x14ac:dyDescent="0.4">
      <c r="C126" s="48" t="s">
        <v>10</v>
      </c>
      <c r="D126" s="49" t="s">
        <v>11</v>
      </c>
      <c r="E126" s="49"/>
      <c r="F126" s="49" t="s">
        <v>25</v>
      </c>
      <c r="G126" s="49" t="s">
        <v>40</v>
      </c>
      <c r="H126" s="49" t="s">
        <v>24</v>
      </c>
      <c r="I126" s="49"/>
      <c r="J126" s="49"/>
      <c r="K126" s="50" t="s">
        <v>13</v>
      </c>
      <c r="L126" s="7"/>
      <c r="M126" s="7"/>
      <c r="N126" s="7"/>
    </row>
    <row r="127" spans="1:14" x14ac:dyDescent="0.4">
      <c r="A127" s="8" t="s">
        <v>31</v>
      </c>
      <c r="C127" s="23">
        <v>0</v>
      </c>
      <c r="D127" s="38"/>
      <c r="E127" s="41"/>
      <c r="F127" s="42"/>
      <c r="G127" s="20">
        <v>1</v>
      </c>
      <c r="H127" s="43"/>
      <c r="I127" s="43"/>
      <c r="J127" s="43"/>
      <c r="K127" s="44">
        <v>240</v>
      </c>
      <c r="L127" s="37"/>
      <c r="M127" s="37"/>
      <c r="N127" s="37"/>
    </row>
    <row r="128" spans="1:14" x14ac:dyDescent="0.4">
      <c r="A128" s="8" t="s">
        <v>31</v>
      </c>
      <c r="C128" s="23">
        <v>1</v>
      </c>
      <c r="D128" s="39">
        <v>1</v>
      </c>
      <c r="E128" s="25"/>
      <c r="F128" s="24">
        <f t="shared" ref="F128:F142" si="63">(1/D128)</f>
        <v>1</v>
      </c>
      <c r="G128" s="24">
        <f t="shared" ref="G128:G142" si="64">F128*G127</f>
        <v>1</v>
      </c>
      <c r="H128" s="24">
        <f t="shared" ref="H128:H142" si="65">(K127)*(1-D128)*F128</f>
        <v>0</v>
      </c>
      <c r="I128" s="24"/>
      <c r="J128" s="24"/>
      <c r="K128" s="27">
        <f>H128+K127</f>
        <v>240</v>
      </c>
      <c r="L128" s="6"/>
      <c r="M128" s="6"/>
      <c r="N128" s="6"/>
    </row>
    <row r="129" spans="1:14" x14ac:dyDescent="0.4">
      <c r="A129" s="8" t="s">
        <v>31</v>
      </c>
      <c r="C129" s="23">
        <v>2</v>
      </c>
      <c r="D129" s="39">
        <v>0.83</v>
      </c>
      <c r="E129" s="25"/>
      <c r="F129" s="24">
        <f t="shared" si="63"/>
        <v>1.2048192771084338</v>
      </c>
      <c r="G129" s="24">
        <f t="shared" si="64"/>
        <v>1.2048192771084338</v>
      </c>
      <c r="H129" s="24">
        <f t="shared" si="65"/>
        <v>49.156626506024118</v>
      </c>
      <c r="I129" s="24"/>
      <c r="J129" s="24"/>
      <c r="K129" s="27">
        <f t="shared" ref="K129:K142" si="66">H129+K128</f>
        <v>289.15662650602411</v>
      </c>
      <c r="L129" s="6"/>
      <c r="M129" s="6"/>
      <c r="N129" s="6"/>
    </row>
    <row r="130" spans="1:14" x14ac:dyDescent="0.4">
      <c r="A130" s="8" t="s">
        <v>31</v>
      </c>
      <c r="C130" s="23">
        <v>3</v>
      </c>
      <c r="D130" s="39">
        <v>0.51</v>
      </c>
      <c r="E130" s="25"/>
      <c r="F130" s="24">
        <f t="shared" si="63"/>
        <v>1.9607843137254901</v>
      </c>
      <c r="G130" s="24">
        <f t="shared" si="64"/>
        <v>2.3623907394283017</v>
      </c>
      <c r="H130" s="24">
        <f t="shared" si="65"/>
        <v>277.81715095676822</v>
      </c>
      <c r="I130" s="24"/>
      <c r="J130" s="24"/>
      <c r="K130" s="27">
        <f t="shared" si="66"/>
        <v>566.97377746279233</v>
      </c>
      <c r="L130" s="6"/>
      <c r="M130" s="6"/>
      <c r="N130" s="6"/>
    </row>
    <row r="131" spans="1:14" x14ac:dyDescent="0.4">
      <c r="A131" s="8" t="s">
        <v>31</v>
      </c>
      <c r="C131" s="23">
        <v>4</v>
      </c>
      <c r="D131" s="39">
        <v>0.37</v>
      </c>
      <c r="E131" s="25"/>
      <c r="F131" s="24">
        <f t="shared" si="63"/>
        <v>2.7027027027027026</v>
      </c>
      <c r="G131" s="24">
        <f t="shared" si="64"/>
        <v>6.3848398362927075</v>
      </c>
      <c r="H131" s="24">
        <f t="shared" si="65"/>
        <v>965.38778324745726</v>
      </c>
      <c r="I131" s="24"/>
      <c r="J131" s="24"/>
      <c r="K131" s="27">
        <f t="shared" si="66"/>
        <v>1532.3615607102497</v>
      </c>
      <c r="L131" s="6"/>
      <c r="M131" s="6"/>
      <c r="N131" s="6"/>
    </row>
    <row r="132" spans="1:14" x14ac:dyDescent="0.4">
      <c r="A132" s="8" t="s">
        <v>31</v>
      </c>
      <c r="C132" s="23">
        <v>5</v>
      </c>
      <c r="D132" s="39">
        <v>0.28000000000000003</v>
      </c>
      <c r="E132" s="25"/>
      <c r="F132" s="24">
        <f t="shared" si="63"/>
        <v>3.5714285714285712</v>
      </c>
      <c r="G132" s="24">
        <f t="shared" si="64"/>
        <v>22.802999415331097</v>
      </c>
      <c r="H132" s="24">
        <f t="shared" si="65"/>
        <v>3940.3582989692136</v>
      </c>
      <c r="I132" s="24"/>
      <c r="J132" s="24"/>
      <c r="K132" s="27">
        <f t="shared" si="66"/>
        <v>5472.7198596794633</v>
      </c>
      <c r="L132" s="6"/>
      <c r="M132" s="6"/>
      <c r="N132" s="6"/>
    </row>
    <row r="133" spans="1:14" x14ac:dyDescent="0.4">
      <c r="A133" s="8" t="s">
        <v>31</v>
      </c>
      <c r="C133" s="23">
        <v>6</v>
      </c>
      <c r="D133" s="39">
        <v>0.22</v>
      </c>
      <c r="E133" s="25"/>
      <c r="F133" s="24">
        <f t="shared" si="63"/>
        <v>4.5454545454545459</v>
      </c>
      <c r="G133" s="24">
        <f t="shared" si="64"/>
        <v>103.64999734241408</v>
      </c>
      <c r="H133" s="24">
        <f t="shared" si="65"/>
        <v>19403.279502499918</v>
      </c>
      <c r="I133" s="24"/>
      <c r="J133" s="24"/>
      <c r="K133" s="27">
        <f t="shared" si="66"/>
        <v>24875.99936217938</v>
      </c>
      <c r="L133" s="6"/>
      <c r="M133" s="6"/>
      <c r="N133" s="6"/>
    </row>
    <row r="134" spans="1:14" x14ac:dyDescent="0.4">
      <c r="A134" s="8" t="s">
        <v>31</v>
      </c>
      <c r="C134" s="23">
        <v>7</v>
      </c>
      <c r="D134" s="39">
        <v>0.18</v>
      </c>
      <c r="E134" s="25"/>
      <c r="F134" s="24">
        <f t="shared" si="63"/>
        <v>5.5555555555555554</v>
      </c>
      <c r="G134" s="24">
        <f t="shared" si="64"/>
        <v>575.83331856896712</v>
      </c>
      <c r="H134" s="24">
        <f t="shared" si="65"/>
        <v>113323.99709437274</v>
      </c>
      <c r="I134" s="24"/>
      <c r="J134" s="24"/>
      <c r="K134" s="27">
        <f t="shared" si="66"/>
        <v>138199.99645655212</v>
      </c>
      <c r="L134" s="6"/>
      <c r="M134" s="6"/>
      <c r="N134" s="6"/>
    </row>
    <row r="135" spans="1:14" x14ac:dyDescent="0.4">
      <c r="A135" s="8" t="s">
        <v>31</v>
      </c>
      <c r="C135" s="23">
        <v>8</v>
      </c>
      <c r="D135" s="39">
        <v>0.15</v>
      </c>
      <c r="E135" s="25"/>
      <c r="F135" s="24">
        <f t="shared" si="63"/>
        <v>6.666666666666667</v>
      </c>
      <c r="G135" s="24">
        <f t="shared" si="64"/>
        <v>3838.8887904597809</v>
      </c>
      <c r="H135" s="24">
        <f t="shared" si="65"/>
        <v>783133.31325379538</v>
      </c>
      <c r="I135" s="24"/>
      <c r="J135" s="24"/>
      <c r="K135" s="27">
        <f t="shared" si="66"/>
        <v>921333.30971034756</v>
      </c>
      <c r="L135" s="6"/>
      <c r="M135" s="6"/>
      <c r="N135" s="6"/>
    </row>
    <row r="136" spans="1:14" x14ac:dyDescent="0.4">
      <c r="A136" s="8" t="s">
        <v>31</v>
      </c>
      <c r="C136" s="23">
        <v>9</v>
      </c>
      <c r="D136" s="39">
        <v>0.13</v>
      </c>
      <c r="E136" s="25"/>
      <c r="F136" s="24">
        <f t="shared" si="63"/>
        <v>7.6923076923076916</v>
      </c>
      <c r="G136" s="24">
        <f t="shared" si="64"/>
        <v>29529.913772767544</v>
      </c>
      <c r="H136" s="24">
        <f t="shared" si="65"/>
        <v>6165845.9957538638</v>
      </c>
      <c r="I136" s="24"/>
      <c r="J136" s="24"/>
      <c r="K136" s="27">
        <f t="shared" si="66"/>
        <v>7087179.3054642119</v>
      </c>
      <c r="L136" s="6"/>
      <c r="M136" s="6"/>
      <c r="N136" s="6"/>
    </row>
    <row r="137" spans="1:14" x14ac:dyDescent="0.4">
      <c r="A137" s="8" t="s">
        <v>31</v>
      </c>
      <c r="C137" s="23">
        <v>10</v>
      </c>
      <c r="D137" s="39">
        <v>0.11</v>
      </c>
      <c r="E137" s="25"/>
      <c r="F137" s="24">
        <f t="shared" si="63"/>
        <v>9.0909090909090917</v>
      </c>
      <c r="G137" s="24">
        <f t="shared" si="64"/>
        <v>268453.76157061406</v>
      </c>
      <c r="H137" s="24">
        <f t="shared" si="65"/>
        <v>57341723.471483178</v>
      </c>
      <c r="I137" s="24"/>
      <c r="J137" s="24"/>
      <c r="K137" s="27">
        <f t="shared" si="66"/>
        <v>64428902.776947394</v>
      </c>
      <c r="L137" s="6"/>
      <c r="M137" s="6"/>
      <c r="N137" s="6"/>
    </row>
    <row r="138" spans="1:14" x14ac:dyDescent="0.4">
      <c r="A138" s="8" t="s">
        <v>31</v>
      </c>
      <c r="C138" s="23">
        <v>11</v>
      </c>
      <c r="D138" s="39">
        <v>0.11</v>
      </c>
      <c r="E138" s="25"/>
      <c r="F138" s="24">
        <f t="shared" si="63"/>
        <v>9.0909090909090917</v>
      </c>
      <c r="G138" s="24">
        <f t="shared" si="64"/>
        <v>2440488.7415510369</v>
      </c>
      <c r="H138" s="24">
        <f t="shared" si="65"/>
        <v>521288395.19530165</v>
      </c>
      <c r="I138" s="24"/>
      <c r="J138" s="24"/>
      <c r="K138" s="27">
        <f t="shared" si="66"/>
        <v>585717297.97224903</v>
      </c>
      <c r="L138" s="6"/>
      <c r="M138" s="6"/>
      <c r="N138" s="6"/>
    </row>
    <row r="139" spans="1:14" x14ac:dyDescent="0.4">
      <c r="A139" s="8" t="s">
        <v>31</v>
      </c>
      <c r="C139" s="23">
        <v>12</v>
      </c>
      <c r="D139" s="39">
        <v>0.1</v>
      </c>
      <c r="E139" s="25"/>
      <c r="F139" s="24">
        <f t="shared" si="63"/>
        <v>10</v>
      </c>
      <c r="G139" s="24">
        <f t="shared" si="64"/>
        <v>24404887.415510371</v>
      </c>
      <c r="H139" s="24">
        <f t="shared" si="65"/>
        <v>5271455681.7502413</v>
      </c>
      <c r="I139" s="24"/>
      <c r="J139" s="24"/>
      <c r="K139" s="27">
        <f t="shared" si="66"/>
        <v>5857172979.7224903</v>
      </c>
      <c r="L139" s="6"/>
      <c r="M139" s="6"/>
      <c r="N139" s="6"/>
    </row>
    <row r="140" spans="1:14" x14ac:dyDescent="0.4">
      <c r="A140" s="8" t="s">
        <v>31</v>
      </c>
      <c r="C140" s="23">
        <v>13</v>
      </c>
      <c r="D140" s="39">
        <v>0.1</v>
      </c>
      <c r="E140" s="25"/>
      <c r="F140" s="24">
        <f t="shared" si="63"/>
        <v>10</v>
      </c>
      <c r="G140" s="24">
        <f t="shared" si="64"/>
        <v>244048874.15510371</v>
      </c>
      <c r="H140" s="24">
        <f t="shared" si="65"/>
        <v>52714556817.502411</v>
      </c>
      <c r="I140" s="24"/>
      <c r="J140" s="24"/>
      <c r="K140" s="27">
        <f t="shared" si="66"/>
        <v>58571729797.224899</v>
      </c>
      <c r="L140" s="6"/>
      <c r="M140" s="6"/>
      <c r="N140" s="6"/>
    </row>
    <row r="141" spans="1:14" x14ac:dyDescent="0.4">
      <c r="A141" s="8" t="s">
        <v>31</v>
      </c>
      <c r="C141" s="23">
        <v>14</v>
      </c>
      <c r="D141" s="39">
        <v>0.1</v>
      </c>
      <c r="E141" s="25"/>
      <c r="F141" s="24">
        <f t="shared" si="63"/>
        <v>10</v>
      </c>
      <c r="G141" s="24">
        <f t="shared" si="64"/>
        <v>2440488741.5510373</v>
      </c>
      <c r="H141" s="24">
        <f t="shared" si="65"/>
        <v>527145568175.02411</v>
      </c>
      <c r="I141" s="24"/>
      <c r="J141" s="24"/>
      <c r="K141" s="27">
        <f t="shared" si="66"/>
        <v>585717297972.24902</v>
      </c>
      <c r="L141" s="6"/>
      <c r="M141" s="6"/>
      <c r="N141" s="6"/>
    </row>
    <row r="142" spans="1:14" ht="18" thickBot="1" x14ac:dyDescent="0.45">
      <c r="A142" s="8" t="s">
        <v>31</v>
      </c>
      <c r="C142" s="30">
        <v>15</v>
      </c>
      <c r="D142" s="40">
        <v>0.09</v>
      </c>
      <c r="E142" s="31"/>
      <c r="F142" s="32">
        <f t="shared" si="63"/>
        <v>11.111111111111111</v>
      </c>
      <c r="G142" s="32">
        <f t="shared" si="64"/>
        <v>27116541572.789303</v>
      </c>
      <c r="H142" s="32">
        <f t="shared" si="65"/>
        <v>5922252679497.1846</v>
      </c>
      <c r="I142" s="32"/>
      <c r="J142" s="32"/>
      <c r="K142" s="34">
        <f t="shared" si="66"/>
        <v>6507969977469.4336</v>
      </c>
      <c r="L142" s="6"/>
      <c r="M142" s="6"/>
      <c r="N142" s="6"/>
    </row>
    <row r="143" spans="1:14" ht="18" thickBot="1" x14ac:dyDescent="0.45"/>
    <row r="144" spans="1:14" ht="30.6" thickBot="1" x14ac:dyDescent="0.45">
      <c r="C144" s="45" t="s">
        <v>19</v>
      </c>
      <c r="D144" s="46"/>
      <c r="E144" s="46"/>
      <c r="F144" s="46"/>
      <c r="G144" s="46"/>
      <c r="H144" s="46"/>
      <c r="I144" s="46"/>
      <c r="J144" s="46"/>
      <c r="K144" s="47"/>
      <c r="L144" s="36"/>
      <c r="M144" s="36"/>
      <c r="N144" s="36"/>
    </row>
    <row r="145" spans="1:14" x14ac:dyDescent="0.4">
      <c r="C145" s="48" t="s">
        <v>10</v>
      </c>
      <c r="D145" s="49" t="s">
        <v>11</v>
      </c>
      <c r="E145" s="49"/>
      <c r="F145" s="49" t="s">
        <v>25</v>
      </c>
      <c r="G145" s="49" t="s">
        <v>40</v>
      </c>
      <c r="H145" s="49" t="s">
        <v>24</v>
      </c>
      <c r="I145" s="49"/>
      <c r="J145" s="49"/>
      <c r="K145" s="50" t="s">
        <v>13</v>
      </c>
      <c r="L145" s="7"/>
      <c r="M145" s="7"/>
      <c r="N145" s="7"/>
    </row>
    <row r="146" spans="1:14" x14ac:dyDescent="0.4">
      <c r="A146" s="8" t="s">
        <v>32</v>
      </c>
      <c r="C146" s="23">
        <v>0</v>
      </c>
      <c r="D146" s="38"/>
      <c r="E146" s="41"/>
      <c r="F146" s="42"/>
      <c r="G146" s="20">
        <v>1</v>
      </c>
      <c r="H146" s="43"/>
      <c r="I146" s="43"/>
      <c r="J146" s="43"/>
      <c r="K146" s="44">
        <v>240</v>
      </c>
      <c r="L146" s="37"/>
      <c r="M146" s="37"/>
      <c r="N146" s="37"/>
    </row>
    <row r="147" spans="1:14" x14ac:dyDescent="0.4">
      <c r="A147" s="8" t="s">
        <v>32</v>
      </c>
      <c r="C147" s="23">
        <v>1</v>
      </c>
      <c r="D147" s="39">
        <v>1</v>
      </c>
      <c r="E147" s="25"/>
      <c r="F147" s="24">
        <f t="shared" ref="F147:F161" si="67">(1/D147)</f>
        <v>1</v>
      </c>
      <c r="G147" s="24">
        <f t="shared" ref="G147:G161" si="68">F147*G146</f>
        <v>1</v>
      </c>
      <c r="H147" s="24">
        <f t="shared" ref="H147:H161" si="69">(K146)*(1-D147)*F147</f>
        <v>0</v>
      </c>
      <c r="I147" s="24"/>
      <c r="J147" s="24"/>
      <c r="K147" s="27">
        <f>H147+K146</f>
        <v>240</v>
      </c>
      <c r="L147" s="6"/>
      <c r="M147" s="6"/>
      <c r="N147" s="6"/>
    </row>
    <row r="148" spans="1:14" x14ac:dyDescent="0.4">
      <c r="A148" s="8" t="s">
        <v>32</v>
      </c>
      <c r="C148" s="23">
        <v>2</v>
      </c>
      <c r="D148" s="39">
        <v>0.85</v>
      </c>
      <c r="E148" s="25"/>
      <c r="F148" s="24">
        <f t="shared" si="67"/>
        <v>1.1764705882352942</v>
      </c>
      <c r="G148" s="24">
        <f t="shared" si="68"/>
        <v>1.1764705882352942</v>
      </c>
      <c r="H148" s="24">
        <f t="shared" si="69"/>
        <v>42.352941176470601</v>
      </c>
      <c r="I148" s="24"/>
      <c r="J148" s="24"/>
      <c r="K148" s="27">
        <f t="shared" ref="K148:K161" si="70">H148+K147</f>
        <v>282.35294117647061</v>
      </c>
      <c r="L148" s="6"/>
      <c r="M148" s="6"/>
      <c r="N148" s="6"/>
    </row>
    <row r="149" spans="1:14" x14ac:dyDescent="0.4">
      <c r="A149" s="8" t="s">
        <v>32</v>
      </c>
      <c r="C149" s="23">
        <v>3</v>
      </c>
      <c r="D149" s="39">
        <v>0.54</v>
      </c>
      <c r="E149" s="25"/>
      <c r="F149" s="24">
        <f t="shared" si="67"/>
        <v>1.8518518518518516</v>
      </c>
      <c r="G149" s="24">
        <f t="shared" si="68"/>
        <v>2.1786492374727668</v>
      </c>
      <c r="H149" s="24">
        <f t="shared" si="69"/>
        <v>240.52287581699343</v>
      </c>
      <c r="I149" s="24"/>
      <c r="J149" s="24"/>
      <c r="K149" s="27">
        <f t="shared" si="70"/>
        <v>522.87581699346401</v>
      </c>
      <c r="L149" s="6"/>
      <c r="M149" s="6"/>
      <c r="N149" s="6"/>
    </row>
    <row r="150" spans="1:14" x14ac:dyDescent="0.4">
      <c r="A150" s="8" t="s">
        <v>32</v>
      </c>
      <c r="C150" s="23">
        <v>4</v>
      </c>
      <c r="D150" s="39">
        <v>0.38</v>
      </c>
      <c r="E150" s="25"/>
      <c r="F150" s="24">
        <f t="shared" si="67"/>
        <v>2.6315789473684212</v>
      </c>
      <c r="G150" s="24">
        <f t="shared" si="68"/>
        <v>5.7332874670335974</v>
      </c>
      <c r="H150" s="24">
        <f t="shared" si="69"/>
        <v>853.11317509459923</v>
      </c>
      <c r="I150" s="24"/>
      <c r="J150" s="24"/>
      <c r="K150" s="27">
        <f t="shared" si="70"/>
        <v>1375.9889920880632</v>
      </c>
      <c r="L150" s="6"/>
      <c r="M150" s="6"/>
      <c r="N150" s="6"/>
    </row>
    <row r="151" spans="1:14" x14ac:dyDescent="0.4">
      <c r="A151" s="8" t="s">
        <v>32</v>
      </c>
      <c r="C151" s="23">
        <v>5</v>
      </c>
      <c r="D151" s="39">
        <v>0.28999999999999998</v>
      </c>
      <c r="E151" s="25"/>
      <c r="F151" s="24">
        <f t="shared" si="67"/>
        <v>3.4482758620689657</v>
      </c>
      <c r="G151" s="24">
        <f t="shared" si="68"/>
        <v>19.769956782874473</v>
      </c>
      <c r="H151" s="24">
        <f t="shared" si="69"/>
        <v>3368.8006358018101</v>
      </c>
      <c r="I151" s="24"/>
      <c r="J151" s="24"/>
      <c r="K151" s="27">
        <f t="shared" si="70"/>
        <v>4744.7896278898734</v>
      </c>
      <c r="L151" s="6"/>
      <c r="M151" s="6"/>
      <c r="N151" s="6"/>
    </row>
    <row r="152" spans="1:14" x14ac:dyDescent="0.4">
      <c r="A152" s="8" t="s">
        <v>32</v>
      </c>
      <c r="C152" s="23">
        <v>6</v>
      </c>
      <c r="D152" s="39">
        <v>0.23</v>
      </c>
      <c r="E152" s="25"/>
      <c r="F152" s="24">
        <f t="shared" si="67"/>
        <v>4.3478260869565215</v>
      </c>
      <c r="G152" s="24">
        <f t="shared" si="68"/>
        <v>85.956333838584669</v>
      </c>
      <c r="H152" s="24">
        <f t="shared" si="69"/>
        <v>15884.730493370445</v>
      </c>
      <c r="I152" s="24"/>
      <c r="J152" s="24"/>
      <c r="K152" s="27">
        <f t="shared" si="70"/>
        <v>20629.520121260321</v>
      </c>
      <c r="L152" s="6"/>
      <c r="M152" s="6"/>
      <c r="N152" s="6"/>
    </row>
    <row r="153" spans="1:14" x14ac:dyDescent="0.4">
      <c r="A153" s="8" t="s">
        <v>32</v>
      </c>
      <c r="C153" s="23">
        <v>7</v>
      </c>
      <c r="D153" s="39">
        <v>0.19</v>
      </c>
      <c r="E153" s="25"/>
      <c r="F153" s="24">
        <f t="shared" si="67"/>
        <v>5.2631578947368425</v>
      </c>
      <c r="G153" s="24">
        <f t="shared" si="68"/>
        <v>452.40175704518248</v>
      </c>
      <c r="H153" s="24">
        <f t="shared" si="69"/>
        <v>87946.901569583482</v>
      </c>
      <c r="I153" s="24"/>
      <c r="J153" s="24"/>
      <c r="K153" s="27">
        <f t="shared" si="70"/>
        <v>108576.4216908438</v>
      </c>
      <c r="L153" s="6"/>
      <c r="M153" s="6"/>
      <c r="N153" s="6"/>
    </row>
    <row r="154" spans="1:14" x14ac:dyDescent="0.4">
      <c r="A154" s="8" t="s">
        <v>32</v>
      </c>
      <c r="C154" s="23">
        <v>8</v>
      </c>
      <c r="D154" s="39">
        <v>0.16</v>
      </c>
      <c r="E154" s="25"/>
      <c r="F154" s="24">
        <f t="shared" si="67"/>
        <v>6.25</v>
      </c>
      <c r="G154" s="24">
        <f t="shared" si="68"/>
        <v>2827.5109815323904</v>
      </c>
      <c r="H154" s="24">
        <f t="shared" si="69"/>
        <v>570026.21387692983</v>
      </c>
      <c r="I154" s="24"/>
      <c r="J154" s="24"/>
      <c r="K154" s="27">
        <f t="shared" si="70"/>
        <v>678602.6355677736</v>
      </c>
      <c r="L154" s="6"/>
      <c r="M154" s="6"/>
      <c r="N154" s="6"/>
    </row>
    <row r="155" spans="1:14" x14ac:dyDescent="0.4">
      <c r="A155" s="8" t="s">
        <v>32</v>
      </c>
      <c r="C155" s="23">
        <v>9</v>
      </c>
      <c r="D155" s="39">
        <v>0.13</v>
      </c>
      <c r="E155" s="25"/>
      <c r="F155" s="24">
        <f t="shared" si="67"/>
        <v>7.6923076923076916</v>
      </c>
      <c r="G155" s="24">
        <f t="shared" si="68"/>
        <v>21750.084473326078</v>
      </c>
      <c r="H155" s="24">
        <f t="shared" si="69"/>
        <v>4541417.6380304853</v>
      </c>
      <c r="I155" s="24"/>
      <c r="J155" s="24"/>
      <c r="K155" s="27">
        <f t="shared" si="70"/>
        <v>5220020.2735982593</v>
      </c>
      <c r="L155" s="6"/>
      <c r="M155" s="6"/>
      <c r="N155" s="6"/>
    </row>
    <row r="156" spans="1:14" x14ac:dyDescent="0.4">
      <c r="A156" s="8" t="s">
        <v>32</v>
      </c>
      <c r="C156" s="23">
        <v>10</v>
      </c>
      <c r="D156" s="39">
        <v>0.12</v>
      </c>
      <c r="E156" s="25"/>
      <c r="F156" s="24">
        <f t="shared" si="67"/>
        <v>8.3333333333333339</v>
      </c>
      <c r="G156" s="24">
        <f t="shared" si="68"/>
        <v>181250.703944384</v>
      </c>
      <c r="H156" s="24">
        <f t="shared" si="69"/>
        <v>38280148.673053905</v>
      </c>
      <c r="I156" s="24"/>
      <c r="J156" s="24"/>
      <c r="K156" s="27">
        <f t="shared" si="70"/>
        <v>43500168.946652167</v>
      </c>
      <c r="L156" s="6"/>
      <c r="M156" s="6"/>
      <c r="N156" s="6"/>
    </row>
    <row r="157" spans="1:14" x14ac:dyDescent="0.4">
      <c r="A157" s="8" t="s">
        <v>32</v>
      </c>
      <c r="C157" s="23">
        <v>11</v>
      </c>
      <c r="D157" s="39">
        <v>0.11</v>
      </c>
      <c r="E157" s="25"/>
      <c r="F157" s="24">
        <f t="shared" si="67"/>
        <v>9.0909090909090917</v>
      </c>
      <c r="G157" s="24">
        <f t="shared" si="68"/>
        <v>1647733.672221673</v>
      </c>
      <c r="H157" s="24">
        <f t="shared" si="69"/>
        <v>351955912.38654935</v>
      </c>
      <c r="I157" s="24"/>
      <c r="J157" s="24"/>
      <c r="K157" s="27">
        <f t="shared" si="70"/>
        <v>395456081.33320153</v>
      </c>
      <c r="L157" s="6"/>
      <c r="M157" s="6"/>
      <c r="N157" s="6"/>
    </row>
    <row r="158" spans="1:14" x14ac:dyDescent="0.4">
      <c r="A158" s="8" t="s">
        <v>32</v>
      </c>
      <c r="C158" s="23">
        <v>12</v>
      </c>
      <c r="D158" s="39">
        <v>0.11</v>
      </c>
      <c r="E158" s="25"/>
      <c r="F158" s="24">
        <f t="shared" si="67"/>
        <v>9.0909090909090917</v>
      </c>
      <c r="G158" s="24">
        <f t="shared" si="68"/>
        <v>14979397.020197028</v>
      </c>
      <c r="H158" s="24">
        <f t="shared" si="69"/>
        <v>3199599203.5140853</v>
      </c>
      <c r="I158" s="24"/>
      <c r="J158" s="24"/>
      <c r="K158" s="27">
        <f t="shared" si="70"/>
        <v>3595055284.8472867</v>
      </c>
      <c r="L158" s="6"/>
      <c r="M158" s="6"/>
      <c r="N158" s="6"/>
    </row>
    <row r="159" spans="1:14" x14ac:dyDescent="0.4">
      <c r="A159" s="8" t="s">
        <v>32</v>
      </c>
      <c r="C159" s="23">
        <v>13</v>
      </c>
      <c r="D159" s="39">
        <v>0.1</v>
      </c>
      <c r="E159" s="25"/>
      <c r="F159" s="24">
        <f t="shared" si="67"/>
        <v>10</v>
      </c>
      <c r="G159" s="24">
        <f t="shared" si="68"/>
        <v>149793970.20197028</v>
      </c>
      <c r="H159" s="24">
        <f t="shared" si="69"/>
        <v>32355497563.62558</v>
      </c>
      <c r="I159" s="24"/>
      <c r="J159" s="24"/>
      <c r="K159" s="27">
        <f t="shared" si="70"/>
        <v>35950552848.47287</v>
      </c>
      <c r="L159" s="6"/>
      <c r="M159" s="6"/>
      <c r="N159" s="6"/>
    </row>
    <row r="160" spans="1:14" x14ac:dyDescent="0.4">
      <c r="A160" s="8" t="s">
        <v>32</v>
      </c>
      <c r="C160" s="23">
        <v>14</v>
      </c>
      <c r="D160" s="39">
        <v>0.1</v>
      </c>
      <c r="E160" s="25"/>
      <c r="F160" s="24">
        <f t="shared" si="67"/>
        <v>10</v>
      </c>
      <c r="G160" s="24">
        <f t="shared" si="68"/>
        <v>1497939702.0197029</v>
      </c>
      <c r="H160" s="24">
        <f t="shared" si="69"/>
        <v>323554975636.25586</v>
      </c>
      <c r="I160" s="24"/>
      <c r="J160" s="24"/>
      <c r="K160" s="27">
        <f t="shared" si="70"/>
        <v>359505528484.72876</v>
      </c>
      <c r="L160" s="6"/>
      <c r="M160" s="6"/>
      <c r="N160" s="6"/>
    </row>
    <row r="161" spans="1:14" ht="18" thickBot="1" x14ac:dyDescent="0.45">
      <c r="A161" s="8" t="s">
        <v>32</v>
      </c>
      <c r="C161" s="30">
        <v>15</v>
      </c>
      <c r="D161" s="40">
        <v>0.1</v>
      </c>
      <c r="E161" s="31"/>
      <c r="F161" s="32">
        <f t="shared" si="67"/>
        <v>10</v>
      </c>
      <c r="G161" s="32">
        <f t="shared" si="68"/>
        <v>14979397020.197029</v>
      </c>
      <c r="H161" s="32">
        <f t="shared" si="69"/>
        <v>3235549756362.5591</v>
      </c>
      <c r="I161" s="32"/>
      <c r="J161" s="32"/>
      <c r="K161" s="34">
        <f t="shared" si="70"/>
        <v>3595055284847.2881</v>
      </c>
      <c r="L161" s="6"/>
      <c r="M161" s="6"/>
      <c r="N161" s="6"/>
    </row>
    <row r="162" spans="1:14" ht="18" thickBot="1" x14ac:dyDescent="0.45"/>
    <row r="163" spans="1:14" ht="30.6" thickBot="1" x14ac:dyDescent="0.45">
      <c r="C163" s="45" t="s">
        <v>20</v>
      </c>
      <c r="D163" s="46"/>
      <c r="E163" s="46"/>
      <c r="F163" s="46"/>
      <c r="G163" s="46"/>
      <c r="H163" s="46"/>
      <c r="I163" s="46"/>
      <c r="J163" s="46"/>
      <c r="K163" s="47"/>
      <c r="L163" s="36"/>
      <c r="M163" s="36"/>
      <c r="N163" s="36"/>
    </row>
    <row r="164" spans="1:14" x14ac:dyDescent="0.4">
      <c r="C164" s="15" t="s">
        <v>10</v>
      </c>
      <c r="D164" s="16" t="s">
        <v>11</v>
      </c>
      <c r="E164" s="16"/>
      <c r="F164" s="16" t="s">
        <v>25</v>
      </c>
      <c r="G164" s="16" t="s">
        <v>40</v>
      </c>
      <c r="H164" s="16" t="s">
        <v>24</v>
      </c>
      <c r="I164" s="16"/>
      <c r="J164" s="16"/>
      <c r="K164" s="17" t="s">
        <v>13</v>
      </c>
      <c r="L164" s="7"/>
      <c r="M164" s="7"/>
      <c r="N164" s="7"/>
    </row>
    <row r="165" spans="1:14" x14ac:dyDescent="0.4">
      <c r="A165" s="8" t="s">
        <v>42</v>
      </c>
      <c r="C165" s="23">
        <v>0</v>
      </c>
      <c r="D165" s="38"/>
      <c r="E165" s="41"/>
      <c r="F165" s="42"/>
      <c r="G165" s="20">
        <v>1</v>
      </c>
      <c r="H165" s="43"/>
      <c r="I165" s="43"/>
      <c r="J165" s="43"/>
      <c r="K165" s="44">
        <v>240</v>
      </c>
      <c r="L165" s="37"/>
      <c r="M165" s="37"/>
      <c r="N165" s="37"/>
    </row>
    <row r="166" spans="1:14" x14ac:dyDescent="0.4">
      <c r="A166" s="8" t="s">
        <v>42</v>
      </c>
      <c r="C166" s="23">
        <v>1</v>
      </c>
      <c r="D166" s="39">
        <v>1</v>
      </c>
      <c r="E166" s="25"/>
      <c r="F166" s="24">
        <f t="shared" ref="F166:F180" si="71">(1/D166)</f>
        <v>1</v>
      </c>
      <c r="G166" s="24">
        <f>F166*G165</f>
        <v>1</v>
      </c>
      <c r="H166" s="24">
        <f>(K165)*(1-D166)*F166</f>
        <v>0</v>
      </c>
      <c r="I166" s="24"/>
      <c r="J166" s="24"/>
      <c r="K166" s="27">
        <f>H166+K165</f>
        <v>240</v>
      </c>
      <c r="L166" s="6"/>
      <c r="M166" s="6"/>
      <c r="N166" s="6"/>
    </row>
    <row r="167" spans="1:14" x14ac:dyDescent="0.4">
      <c r="A167" s="8" t="s">
        <v>42</v>
      </c>
      <c r="C167" s="23">
        <v>2</v>
      </c>
      <c r="D167" s="39">
        <v>0.85</v>
      </c>
      <c r="E167" s="25"/>
      <c r="F167" s="24">
        <f t="shared" si="71"/>
        <v>1.1764705882352942</v>
      </c>
      <c r="G167" s="24">
        <f t="shared" ref="G167:G180" si="72">F167*G166</f>
        <v>1.1764705882352942</v>
      </c>
      <c r="H167" s="24">
        <f>(K166)*(1-D167)*F167</f>
        <v>42.352941176470601</v>
      </c>
      <c r="I167" s="24"/>
      <c r="J167" s="24"/>
      <c r="K167" s="27">
        <f t="shared" ref="K167:K180" si="73">H167+K166</f>
        <v>282.35294117647061</v>
      </c>
      <c r="L167" s="6"/>
      <c r="M167" s="6"/>
      <c r="N167" s="6"/>
    </row>
    <row r="168" spans="1:14" x14ac:dyDescent="0.4">
      <c r="A168" s="8" t="s">
        <v>42</v>
      </c>
      <c r="C168" s="23">
        <v>3</v>
      </c>
      <c r="D168" s="39">
        <v>0.4</v>
      </c>
      <c r="E168" s="25"/>
      <c r="F168" s="24">
        <f t="shared" si="71"/>
        <v>2.5</v>
      </c>
      <c r="G168" s="24">
        <f t="shared" si="72"/>
        <v>2.9411764705882355</v>
      </c>
      <c r="H168" s="24">
        <f t="shared" ref="H168:H180" si="74">(K167)*(1-D168)*F168</f>
        <v>423.52941176470586</v>
      </c>
      <c r="I168" s="24"/>
      <c r="J168" s="24"/>
      <c r="K168" s="27">
        <f t="shared" si="73"/>
        <v>705.88235294117646</v>
      </c>
      <c r="L168" s="6"/>
      <c r="M168" s="6"/>
      <c r="N168" s="6"/>
    </row>
    <row r="169" spans="1:14" x14ac:dyDescent="0.4">
      <c r="A169" s="8" t="s">
        <v>42</v>
      </c>
      <c r="C169" s="23">
        <v>4</v>
      </c>
      <c r="D169" s="39">
        <v>0.37</v>
      </c>
      <c r="E169" s="25"/>
      <c r="F169" s="24">
        <f t="shared" si="71"/>
        <v>2.7027027027027026</v>
      </c>
      <c r="G169" s="24">
        <f t="shared" si="72"/>
        <v>7.9491255961844205</v>
      </c>
      <c r="H169" s="24">
        <f t="shared" si="74"/>
        <v>1201.9077901430842</v>
      </c>
      <c r="I169" s="24"/>
      <c r="J169" s="24"/>
      <c r="K169" s="27">
        <f t="shared" si="73"/>
        <v>1907.7901430842608</v>
      </c>
      <c r="L169" s="6"/>
      <c r="M169" s="6"/>
      <c r="N169" s="6"/>
    </row>
    <row r="170" spans="1:14" x14ac:dyDescent="0.4">
      <c r="A170" s="8" t="s">
        <v>42</v>
      </c>
      <c r="C170" s="23">
        <v>5</v>
      </c>
      <c r="D170" s="39">
        <v>0.35</v>
      </c>
      <c r="E170" s="25"/>
      <c r="F170" s="24">
        <f t="shared" si="71"/>
        <v>2.8571428571428572</v>
      </c>
      <c r="G170" s="24">
        <f t="shared" si="72"/>
        <v>22.711787417669772</v>
      </c>
      <c r="H170" s="24">
        <f t="shared" si="74"/>
        <v>3543.0388371564841</v>
      </c>
      <c r="I170" s="24"/>
      <c r="J170" s="24"/>
      <c r="K170" s="27">
        <f t="shared" si="73"/>
        <v>5450.8289802407453</v>
      </c>
      <c r="L170" s="6"/>
      <c r="M170" s="6"/>
      <c r="N170" s="6"/>
    </row>
    <row r="171" spans="1:14" x14ac:dyDescent="0.4">
      <c r="A171" s="8" t="s">
        <v>42</v>
      </c>
      <c r="C171" s="23">
        <v>6</v>
      </c>
      <c r="D171" s="39">
        <v>0.33</v>
      </c>
      <c r="E171" s="25"/>
      <c r="F171" s="24">
        <f t="shared" si="71"/>
        <v>3.0303030303030303</v>
      </c>
      <c r="G171" s="24">
        <f t="shared" si="72"/>
        <v>68.823598235362951</v>
      </c>
      <c r="H171" s="24">
        <f t="shared" si="74"/>
        <v>11066.834596246361</v>
      </c>
      <c r="I171" s="24"/>
      <c r="J171" s="24"/>
      <c r="K171" s="27">
        <f t="shared" si="73"/>
        <v>16517.663576487106</v>
      </c>
      <c r="L171" s="6"/>
      <c r="M171" s="6"/>
      <c r="N171" s="6"/>
    </row>
    <row r="172" spans="1:14" x14ac:dyDescent="0.4">
      <c r="A172" s="8" t="s">
        <v>42</v>
      </c>
      <c r="C172" s="23">
        <v>7</v>
      </c>
      <c r="D172" s="39">
        <v>0.16</v>
      </c>
      <c r="E172" s="25"/>
      <c r="F172" s="24">
        <f t="shared" si="71"/>
        <v>6.25</v>
      </c>
      <c r="G172" s="24">
        <f t="shared" si="72"/>
        <v>430.14748897101845</v>
      </c>
      <c r="H172" s="24">
        <f t="shared" si="74"/>
        <v>86717.733776557303</v>
      </c>
      <c r="I172" s="24"/>
      <c r="J172" s="24"/>
      <c r="K172" s="27">
        <f t="shared" si="73"/>
        <v>103235.39735304441</v>
      </c>
      <c r="L172" s="6"/>
      <c r="M172" s="6"/>
      <c r="N172" s="6"/>
    </row>
    <row r="173" spans="1:14" x14ac:dyDescent="0.4">
      <c r="A173" s="8" t="s">
        <v>42</v>
      </c>
      <c r="C173" s="23">
        <v>8</v>
      </c>
      <c r="D173" s="39">
        <v>0.13</v>
      </c>
      <c r="E173" s="25"/>
      <c r="F173" s="24">
        <f t="shared" si="71"/>
        <v>7.6923076923076916</v>
      </c>
      <c r="G173" s="24">
        <f t="shared" si="72"/>
        <v>3308.8268382386032</v>
      </c>
      <c r="H173" s="24">
        <f t="shared" si="74"/>
        <v>690883.04382422019</v>
      </c>
      <c r="I173" s="24"/>
      <c r="J173" s="24"/>
      <c r="K173" s="27">
        <f t="shared" si="73"/>
        <v>794118.44117726455</v>
      </c>
      <c r="L173" s="6"/>
      <c r="M173" s="6"/>
      <c r="N173" s="6"/>
    </row>
    <row r="174" spans="1:14" x14ac:dyDescent="0.4">
      <c r="A174" s="8" t="s">
        <v>42</v>
      </c>
      <c r="C174" s="23">
        <v>9</v>
      </c>
      <c r="D174" s="39">
        <v>0.12</v>
      </c>
      <c r="E174" s="25"/>
      <c r="F174" s="24">
        <f t="shared" si="71"/>
        <v>8.3333333333333339</v>
      </c>
      <c r="G174" s="24">
        <f t="shared" si="72"/>
        <v>27573.556985321695</v>
      </c>
      <c r="H174" s="24">
        <f t="shared" si="74"/>
        <v>5823535.2352999412</v>
      </c>
      <c r="I174" s="24"/>
      <c r="J174" s="24"/>
      <c r="K174" s="27">
        <f t="shared" si="73"/>
        <v>6617653.6764772059</v>
      </c>
      <c r="L174" s="6"/>
      <c r="M174" s="6"/>
      <c r="N174" s="6"/>
    </row>
    <row r="175" spans="1:14" x14ac:dyDescent="0.4">
      <c r="A175" s="8" t="s">
        <v>42</v>
      </c>
      <c r="C175" s="23">
        <v>10</v>
      </c>
      <c r="D175" s="39">
        <v>0.11</v>
      </c>
      <c r="E175" s="25"/>
      <c r="F175" s="24">
        <f t="shared" si="71"/>
        <v>9.0909090909090917</v>
      </c>
      <c r="G175" s="24">
        <f t="shared" si="72"/>
        <v>250668.69986656087</v>
      </c>
      <c r="H175" s="24">
        <f t="shared" si="74"/>
        <v>53542834.291497402</v>
      </c>
      <c r="I175" s="24"/>
      <c r="J175" s="24"/>
      <c r="K175" s="27">
        <f t="shared" si="73"/>
        <v>60160487.967974611</v>
      </c>
      <c r="L175" s="6"/>
      <c r="M175" s="6"/>
      <c r="N175" s="6"/>
    </row>
    <row r="176" spans="1:14" x14ac:dyDescent="0.4">
      <c r="A176" s="8" t="s">
        <v>42</v>
      </c>
      <c r="C176" s="23">
        <v>11</v>
      </c>
      <c r="D176" s="39">
        <v>0.11</v>
      </c>
      <c r="E176" s="25"/>
      <c r="F176" s="24">
        <f t="shared" si="71"/>
        <v>9.0909090909090917</v>
      </c>
      <c r="G176" s="24">
        <f t="shared" si="72"/>
        <v>2278806.3624232807</v>
      </c>
      <c r="H176" s="24">
        <f t="shared" si="74"/>
        <v>486753039.01361281</v>
      </c>
      <c r="I176" s="24"/>
      <c r="J176" s="24"/>
      <c r="K176" s="27">
        <f t="shared" si="73"/>
        <v>546913526.98158741</v>
      </c>
      <c r="L176" s="6"/>
      <c r="M176" s="6"/>
      <c r="N176" s="6"/>
    </row>
    <row r="177" spans="1:14" x14ac:dyDescent="0.4">
      <c r="A177" s="8" t="s">
        <v>42</v>
      </c>
      <c r="C177" s="23">
        <v>12</v>
      </c>
      <c r="D177" s="39">
        <v>0.11</v>
      </c>
      <c r="E177" s="25"/>
      <c r="F177" s="24">
        <f t="shared" si="71"/>
        <v>9.0909090909090917</v>
      </c>
      <c r="G177" s="24">
        <f t="shared" si="72"/>
        <v>20716421.476575281</v>
      </c>
      <c r="H177" s="24">
        <f t="shared" si="74"/>
        <v>4425027627.3964806</v>
      </c>
      <c r="I177" s="24"/>
      <c r="J177" s="24"/>
      <c r="K177" s="27">
        <f t="shared" si="73"/>
        <v>4971941154.378068</v>
      </c>
      <c r="L177" s="6"/>
      <c r="M177" s="6"/>
      <c r="N177" s="6"/>
    </row>
    <row r="178" spans="1:14" x14ac:dyDescent="0.4">
      <c r="A178" s="8" t="s">
        <v>42</v>
      </c>
      <c r="C178" s="23">
        <v>13</v>
      </c>
      <c r="D178" s="39">
        <v>0.1</v>
      </c>
      <c r="E178" s="25"/>
      <c r="F178" s="24">
        <f t="shared" si="71"/>
        <v>10</v>
      </c>
      <c r="G178" s="24">
        <f t="shared" si="72"/>
        <v>207164214.76575282</v>
      </c>
      <c r="H178" s="24">
        <f t="shared" si="74"/>
        <v>44747470389.402611</v>
      </c>
      <c r="I178" s="24"/>
      <c r="J178" s="24"/>
      <c r="K178" s="27">
        <f t="shared" si="73"/>
        <v>49719411543.780678</v>
      </c>
      <c r="L178" s="6"/>
      <c r="M178" s="6"/>
      <c r="N178" s="6"/>
    </row>
    <row r="179" spans="1:14" x14ac:dyDescent="0.4">
      <c r="A179" s="8" t="s">
        <v>42</v>
      </c>
      <c r="C179" s="23">
        <v>14</v>
      </c>
      <c r="D179" s="39">
        <v>0.1</v>
      </c>
      <c r="E179" s="25"/>
      <c r="F179" s="24">
        <f t="shared" si="71"/>
        <v>10</v>
      </c>
      <c r="G179" s="24">
        <f t="shared" si="72"/>
        <v>2071642147.6575282</v>
      </c>
      <c r="H179" s="24">
        <f t="shared" si="74"/>
        <v>447474703894.02612</v>
      </c>
      <c r="I179" s="24"/>
      <c r="J179" s="24"/>
      <c r="K179" s="27">
        <f t="shared" si="73"/>
        <v>497194115437.80682</v>
      </c>
      <c r="L179" s="6"/>
      <c r="M179" s="6"/>
      <c r="N179" s="6"/>
    </row>
    <row r="180" spans="1:14" ht="18" thickBot="1" x14ac:dyDescent="0.45">
      <c r="A180" s="8" t="s">
        <v>42</v>
      </c>
      <c r="C180" s="30">
        <v>15</v>
      </c>
      <c r="D180" s="40">
        <v>0.1</v>
      </c>
      <c r="E180" s="31"/>
      <c r="F180" s="32">
        <f t="shared" si="71"/>
        <v>10</v>
      </c>
      <c r="G180" s="32">
        <f t="shared" si="72"/>
        <v>20716421476.575283</v>
      </c>
      <c r="H180" s="32">
        <f t="shared" si="74"/>
        <v>4474747038940.2617</v>
      </c>
      <c r="I180" s="32"/>
      <c r="J180" s="32"/>
      <c r="K180" s="34">
        <f t="shared" si="73"/>
        <v>4971941154378.0684</v>
      </c>
      <c r="L180" s="6"/>
      <c r="M180" s="6"/>
      <c r="N180" s="6"/>
    </row>
    <row r="181" spans="1:14" x14ac:dyDescent="0.4"/>
    <row r="182" spans="1:14" x14ac:dyDescent="0.4"/>
  </sheetData>
  <sheetProtection formatCells="0" formatColumns="0" formatRows="0" insertColumns="0" insertRows="0" insertHyperlinks="0" deleteColumns="0" deleteRows="0" sort="0" autoFilter="0" pivotTables="0"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25</vt:i4>
      </vt:variant>
    </vt:vector>
  </HeadingPairs>
  <TitlesOfParts>
    <vt:vector size="28" baseType="lpstr">
      <vt:lpstr>다이아</vt:lpstr>
      <vt:lpstr>강화 확률</vt:lpstr>
      <vt:lpstr>오딘</vt:lpstr>
      <vt:lpstr>강화_수치</vt:lpstr>
      <vt:lpstr>금빛_인장</vt:lpstr>
      <vt:lpstr>노작_가격</vt:lpstr>
      <vt:lpstr>다이아</vt:lpstr>
      <vt:lpstr>다이아_시세</vt:lpstr>
      <vt:lpstr>무기_강화석_가격</vt:lpstr>
      <vt:lpstr>무기_안드바리_가격</vt:lpstr>
      <vt:lpstr>무기_이발디_가격</vt:lpstr>
      <vt:lpstr>방어구_강화석_가격</vt:lpstr>
      <vt:lpstr>방어구_안드바리_가격</vt:lpstr>
      <vt:lpstr>방어구_이발디_가격</vt:lpstr>
      <vt:lpstr>요구_장비</vt:lpstr>
      <vt:lpstr>유물_강화석_가격</vt:lpstr>
      <vt:lpstr>유물_골드</vt:lpstr>
      <vt:lpstr>유물_안드바리_가격</vt:lpstr>
      <vt:lpstr>유물_이발디_가격</vt:lpstr>
      <vt:lpstr>이발디</vt:lpstr>
      <vt:lpstr>이발디_OFF</vt:lpstr>
      <vt:lpstr>이발디_ON</vt:lpstr>
      <vt:lpstr>장비_강화</vt:lpstr>
      <vt:lpstr>장비_종류</vt:lpstr>
      <vt:lpstr>장신구_강화석_가격</vt:lpstr>
      <vt:lpstr>장신구_안드바리_가격</vt:lpstr>
      <vt:lpstr>장신구_이발디_가격</vt:lpstr>
      <vt:lpstr>현금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영범</dc:creator>
  <cp:lastModifiedBy>영범</cp:lastModifiedBy>
  <dcterms:created xsi:type="dcterms:W3CDTF">2023-05-12T14:08:32Z</dcterms:created>
  <dcterms:modified xsi:type="dcterms:W3CDTF">2023-05-13T15:50:27Z</dcterms:modified>
</cp:coreProperties>
</file>