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장창희\Desktop\게임\"/>
    </mc:Choice>
  </mc:AlternateContent>
  <xr:revisionPtr revIDLastSave="0" documentId="13_ncr:1_{E1C07F77-8898-4640-AB6C-68CC315874FE}" xr6:coauthVersionLast="46" xr6:coauthVersionMax="46" xr10:uidLastSave="{00000000-0000-0000-0000-000000000000}"/>
  <bookViews>
    <workbookView xWindow="180" yWindow="60" windowWidth="22710" windowHeight="13530" xr2:uid="{C4E776B0-9527-440C-B19A-06448849B8D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1" i="1" l="1" a="1"/>
  <c r="L31" i="1" s="1"/>
  <c r="J43" i="1"/>
  <c r="J40" i="1"/>
  <c r="I7" i="1"/>
  <c r="I11" i="1" s="1"/>
  <c r="H7" i="1"/>
  <c r="M31" i="1" a="1"/>
  <c r="M31" i="1" s="1"/>
  <c r="K31" i="1" a="1"/>
  <c r="K31" i="1" s="1"/>
  <c r="J31" i="1" a="1"/>
  <c r="J31" i="1" s="1"/>
  <c r="I31" i="1" a="1"/>
  <c r="I31" i="1" s="1"/>
  <c r="M25" i="1" a="1"/>
  <c r="M25" i="1" s="1"/>
  <c r="L25" i="1" a="1"/>
  <c r="L25" i="1" s="1"/>
  <c r="K25" i="1" a="1"/>
  <c r="K25" i="1" s="1"/>
  <c r="J25" i="1" a="1"/>
  <c r="J25" i="1" s="1"/>
  <c r="I25" i="1" a="1"/>
  <c r="I25" i="1" s="1"/>
  <c r="M19" i="1" a="1"/>
  <c r="M19" i="1" s="1"/>
  <c r="L19" i="1" a="1"/>
  <c r="L19" i="1" s="1"/>
  <c r="K19" i="1" a="1"/>
  <c r="K19" i="1" s="1"/>
  <c r="J19" i="1" a="1"/>
  <c r="J19" i="1" s="1"/>
  <c r="I19" i="1" a="1"/>
  <c r="I19" i="1" s="1"/>
  <c r="C19" i="1" a="1"/>
  <c r="C19" i="1" s="1"/>
  <c r="D19" i="1" a="1"/>
  <c r="D19" i="1" s="1"/>
  <c r="F19" i="1" a="1"/>
  <c r="F19" i="1" s="1"/>
  <c r="E19" i="1" a="1"/>
  <c r="E19" i="1" s="1"/>
  <c r="E31" i="1" a="1"/>
  <c r="E31" i="1" s="1"/>
  <c r="F31" i="1" a="1"/>
  <c r="F31" i="1" s="1"/>
  <c r="F25" i="1" a="1"/>
  <c r="F25" i="1" s="1"/>
  <c r="E25" i="1" a="1"/>
  <c r="E25" i="1" s="1"/>
  <c r="D25" i="1" a="1"/>
  <c r="D25" i="1" s="1"/>
  <c r="C25" i="1" a="1"/>
  <c r="C25" i="1" s="1"/>
  <c r="B25" i="1" a="1"/>
  <c r="B25" i="1" s="1"/>
  <c r="B31" i="1" a="1"/>
  <c r="B31" i="1" s="1"/>
  <c r="C31" i="1" a="1"/>
  <c r="C31" i="1" s="1"/>
  <c r="D31" i="1" a="1"/>
  <c r="D31" i="1" s="1"/>
  <c r="B19" i="1" a="1"/>
  <c r="B19" i="1" s="1"/>
  <c r="I42" i="1"/>
  <c r="I41" i="1"/>
  <c r="I39" i="1"/>
  <c r="I38" i="1"/>
  <c r="C7" i="1"/>
  <c r="D8" i="1" s="1"/>
  <c r="A11" i="1"/>
  <c r="B11" i="1"/>
  <c r="J7" i="1" l="1"/>
  <c r="K7" i="1" s="1"/>
  <c r="L7" i="1" s="1"/>
  <c r="H11" i="1"/>
  <c r="J11" i="1" s="1"/>
  <c r="C11" i="1"/>
  <c r="E8" i="1"/>
  <c r="F32" i="1" s="1"/>
  <c r="D7" i="1"/>
  <c r="E7" i="1" s="1"/>
  <c r="E32" i="1" l="1"/>
  <c r="B20" i="1"/>
  <c r="L35" i="1"/>
  <c r="I20" i="1"/>
  <c r="L32" i="1"/>
  <c r="D26" i="1"/>
  <c r="C20" i="1"/>
  <c r="C26" i="1"/>
  <c r="E26" i="1"/>
  <c r="D20" i="1"/>
  <c r="B32" i="1"/>
  <c r="C32" i="1" s="1"/>
  <c r="D32" i="1" s="1"/>
  <c r="B26" i="1"/>
  <c r="F20" i="1"/>
  <c r="E20" i="1"/>
  <c r="F26" i="1"/>
  <c r="K8" i="1"/>
  <c r="L8" i="1" s="1"/>
  <c r="M32" i="1" s="1"/>
  <c r="K12" i="1"/>
  <c r="L12" i="1" s="1"/>
  <c r="M33" i="1" s="1"/>
  <c r="K11" i="1"/>
  <c r="L11" i="1" s="1"/>
  <c r="L36" i="1" s="1"/>
  <c r="J20" i="1"/>
  <c r="M26" i="1"/>
  <c r="L26" i="1"/>
  <c r="K26" i="1"/>
  <c r="J26" i="1"/>
  <c r="I26" i="1"/>
  <c r="K20" i="1"/>
  <c r="M20" i="1"/>
  <c r="I32" i="1"/>
  <c r="J32" i="1" s="1"/>
  <c r="K32" i="1" s="1"/>
  <c r="L20" i="1"/>
  <c r="D12" i="1"/>
  <c r="D11" i="1"/>
  <c r="E11" i="1" s="1"/>
  <c r="K27" i="1" l="1"/>
  <c r="E27" i="1"/>
  <c r="D21" i="1"/>
  <c r="D27" i="1"/>
  <c r="C21" i="1"/>
  <c r="E33" i="1"/>
  <c r="C27" i="1"/>
  <c r="B21" i="1"/>
  <c r="B27" i="1"/>
  <c r="F27" i="1"/>
  <c r="E21" i="1"/>
  <c r="B33" i="1"/>
  <c r="C33" i="1" s="1"/>
  <c r="D33" i="1" s="1"/>
  <c r="F21" i="1"/>
  <c r="L27" i="1"/>
  <c r="M27" i="1"/>
  <c r="J21" i="1"/>
  <c r="K21" i="1"/>
  <c r="I21" i="1"/>
  <c r="L21" i="1"/>
  <c r="J27" i="1"/>
  <c r="M21" i="1"/>
  <c r="I33" i="1"/>
  <c r="J33" i="1" s="1"/>
  <c r="K33" i="1" s="1"/>
  <c r="L33" i="1"/>
  <c r="I27" i="1"/>
  <c r="E12" i="1"/>
  <c r="F3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<sst xmlns="http://schemas.openxmlformats.org/spreadsheetml/2006/main" count="159" uniqueCount="59">
  <si>
    <t>추정agi</t>
    <phoneticPr fontId="1" type="noConversion"/>
  </si>
  <si>
    <t>추정회보</t>
    <phoneticPr fontId="1" type="noConversion"/>
  </si>
  <si>
    <t>디버프(%)</t>
    <phoneticPr fontId="1" type="noConversion"/>
  </si>
  <si>
    <t>요구덱명합</t>
    <phoneticPr fontId="1" type="noConversion"/>
  </si>
  <si>
    <t>펫집중/적중검</t>
    <phoneticPr fontId="1" type="noConversion"/>
  </si>
  <si>
    <t>실제요구치</t>
    <phoneticPr fontId="1" type="noConversion"/>
  </si>
  <si>
    <t>스킬명중률 적용</t>
    <phoneticPr fontId="1" type="noConversion"/>
  </si>
  <si>
    <t>디버프x</t>
    <phoneticPr fontId="1" type="noConversion"/>
  </si>
  <si>
    <t>디버프o</t>
    <phoneticPr fontId="1" type="noConversion"/>
  </si>
  <si>
    <t>리체</t>
    <phoneticPr fontId="1" type="noConversion"/>
  </si>
  <si>
    <t>란지에</t>
    <phoneticPr fontId="1" type="noConversion"/>
  </si>
  <si>
    <t>로아미니</t>
    <phoneticPr fontId="1" type="noConversion"/>
  </si>
  <si>
    <t>알레그로(75)</t>
    <phoneticPr fontId="1" type="noConversion"/>
  </si>
  <si>
    <t>압살(95)</t>
    <phoneticPr fontId="1" type="noConversion"/>
  </si>
  <si>
    <t>교살(85)</t>
    <phoneticPr fontId="1" type="noConversion"/>
  </si>
  <si>
    <t>모두(85)</t>
    <phoneticPr fontId="1" type="noConversion"/>
  </si>
  <si>
    <t>크샷/멀샷(85)</t>
    <phoneticPr fontId="1" type="noConversion"/>
  </si>
  <si>
    <t>아피샷(115)</t>
    <phoneticPr fontId="1" type="noConversion"/>
  </si>
  <si>
    <t>미샷(105)</t>
    <phoneticPr fontId="1" type="noConversion"/>
  </si>
  <si>
    <t>커스버스트(115)</t>
    <phoneticPr fontId="1" type="noConversion"/>
  </si>
  <si>
    <t>범위기(100)</t>
    <phoneticPr fontId="1" type="noConversion"/>
  </si>
  <si>
    <t>티치엘,나야</t>
    <phoneticPr fontId="1" type="noConversion"/>
  </si>
  <si>
    <t>이스핀</t>
    <phoneticPr fontId="1" type="noConversion"/>
  </si>
  <si>
    <t>연(77)</t>
    <phoneticPr fontId="1" type="noConversion"/>
  </si>
  <si>
    <t>그크,카스(95)</t>
    <phoneticPr fontId="1" type="noConversion"/>
  </si>
  <si>
    <t>나머지(90)</t>
    <phoneticPr fontId="1" type="noConversion"/>
  </si>
  <si>
    <t>기타</t>
    <phoneticPr fontId="1" type="noConversion"/>
  </si>
  <si>
    <t>캐릭터</t>
    <phoneticPr fontId="1" type="noConversion"/>
  </si>
  <si>
    <t>스킬명</t>
    <phoneticPr fontId="1" type="noConversion"/>
  </si>
  <si>
    <t>막시민</t>
    <phoneticPr fontId="1" type="noConversion"/>
  </si>
  <si>
    <t>룬스킬</t>
    <phoneticPr fontId="1" type="noConversion"/>
  </si>
  <si>
    <t>손 랜덤 옵션</t>
    <phoneticPr fontId="1" type="noConversion"/>
  </si>
  <si>
    <t>프레시에어 적용</t>
    <phoneticPr fontId="1" type="noConversion"/>
  </si>
  <si>
    <t>덱명합</t>
    <phoneticPr fontId="1" type="noConversion"/>
  </si>
  <si>
    <t>올힛</t>
    <phoneticPr fontId="1" type="noConversion"/>
  </si>
  <si>
    <t>맹독</t>
    <phoneticPr fontId="1" type="noConversion"/>
  </si>
  <si>
    <t>미스</t>
    <phoneticPr fontId="1" type="noConversion"/>
  </si>
  <si>
    <t>카이트</t>
    <phoneticPr fontId="1" type="noConversion"/>
  </si>
  <si>
    <t>솔/팟</t>
    <phoneticPr fontId="1" type="noConversion"/>
  </si>
  <si>
    <t>솔</t>
    <phoneticPr fontId="1" type="noConversion"/>
  </si>
  <si>
    <t>팀(로아)</t>
    <phoneticPr fontId="1" type="noConversion"/>
  </si>
  <si>
    <t>샤헬</t>
    <phoneticPr fontId="1" type="noConversion"/>
  </si>
  <si>
    <t>솔플</t>
    <phoneticPr fontId="1" type="noConversion"/>
  </si>
  <si>
    <t>핵950</t>
    <phoneticPr fontId="1" type="noConversion"/>
  </si>
  <si>
    <t>특이사항</t>
    <phoneticPr fontId="1" type="noConversion"/>
  </si>
  <si>
    <t>타입</t>
    <phoneticPr fontId="1" type="noConversion"/>
  </si>
  <si>
    <t>Hack</t>
    <phoneticPr fontId="1" type="noConversion"/>
  </si>
  <si>
    <t>Int</t>
    <phoneticPr fontId="1" type="noConversion"/>
  </si>
  <si>
    <t>Stab+Hack</t>
    <phoneticPr fontId="1" type="noConversion"/>
  </si>
  <si>
    <t>Stab</t>
    <phoneticPr fontId="1" type="noConversion"/>
  </si>
  <si>
    <t>Int+Hack</t>
    <phoneticPr fontId="1" type="noConversion"/>
  </si>
  <si>
    <t>Mr</t>
    <phoneticPr fontId="1" type="noConversion"/>
  </si>
  <si>
    <t>녹턴</t>
    <phoneticPr fontId="1" type="noConversion"/>
  </si>
  <si>
    <t>증감치</t>
    <phoneticPr fontId="1" type="noConversion"/>
  </si>
  <si>
    <t>스타카르트</t>
    <phoneticPr fontId="1" type="noConversion"/>
  </si>
  <si>
    <t>스탭1013</t>
    <phoneticPr fontId="1" type="noConversion"/>
  </si>
  <si>
    <t>알레그로</t>
    <phoneticPr fontId="1" type="noConversion"/>
  </si>
  <si>
    <t>팀(-30%)</t>
    <phoneticPr fontId="1" type="noConversion"/>
  </si>
  <si>
    <t>핵900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</si>
</sst>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theme="2" tint="-9.9948118533890809E-2"/>
      </right>
      <top style="thin">
        <color indexed="64"/>
      </top>
      <bottom/>
      <diagonal/>
    </border>
    <border>
      <left/>
      <right style="thin">
        <color theme="2" tint="-9.9948118533890809E-2"/>
      </right>
      <top/>
      <bottom/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0" xfId="0" applyFill="1">
      <alignment vertical="center"/>
    </xf>
    <xf numFmtId="0" fontId="0" fillId="3" borderId="5" xfId="0" applyFill="1" applyBorder="1">
      <alignment vertical="center"/>
    </xf>
    <xf numFmtId="0" fontId="0" fillId="3" borderId="4" xfId="0" applyFill="1" applyBorder="1">
      <alignment vertical="center"/>
    </xf>
    <xf numFmtId="0" fontId="0" fillId="3" borderId="2" xfId="0" applyFill="1" applyBorder="1">
      <alignment vertical="center"/>
    </xf>
    <xf numFmtId="0" fontId="0" fillId="0" borderId="3" xfId="0" applyFill="1" applyBorder="1">
      <alignment vertical="center"/>
    </xf>
    <xf numFmtId="0" fontId="0" fillId="0" borderId="4" xfId="0" applyFill="1" applyBorder="1">
      <alignment vertical="center"/>
    </xf>
    <xf numFmtId="0" fontId="2" fillId="0" borderId="0" xfId="0" applyFont="1" applyFill="1">
      <alignment vertical="center"/>
    </xf>
    <xf numFmtId="0" fontId="2" fillId="2" borderId="7" xfId="0" applyFont="1" applyFill="1" applyBorder="1">
      <alignment vertical="center"/>
    </xf>
    <xf numFmtId="0" fontId="0" fillId="3" borderId="9" xfId="0" applyFill="1" applyBorder="1">
      <alignment vertical="center"/>
    </xf>
    <xf numFmtId="0" fontId="0" fillId="3" borderId="10" xfId="0" applyFill="1" applyBorder="1">
      <alignment vertical="center"/>
    </xf>
    <xf numFmtId="0" fontId="2" fillId="2" borderId="4" xfId="0" applyFont="1" applyFill="1" applyBorder="1">
      <alignment vertical="center"/>
    </xf>
    <xf numFmtId="0" fontId="3" fillId="0" borderId="0" xfId="0" applyFont="1" applyFill="1">
      <alignment vertical="center"/>
    </xf>
    <xf numFmtId="0" fontId="0" fillId="2" borderId="3" xfId="0" applyFill="1" applyBorder="1">
      <alignment vertical="center"/>
    </xf>
    <xf numFmtId="0" fontId="0" fillId="2" borderId="6" xfId="0" applyFill="1" applyBorder="1">
      <alignment vertical="center"/>
    </xf>
    <xf numFmtId="0" fontId="0" fillId="2" borderId="10" xfId="0" applyFill="1" applyBorder="1">
      <alignment vertical="center"/>
    </xf>
    <xf numFmtId="0" fontId="0" fillId="2" borderId="9" xfId="0" applyFill="1" applyBorder="1">
      <alignment vertical="center"/>
    </xf>
    <xf numFmtId="0" fontId="0" fillId="2" borderId="11" xfId="0" applyFill="1" applyBorder="1">
      <alignment vertical="center"/>
    </xf>
    <xf numFmtId="0" fontId="0" fillId="3" borderId="8" xfId="0" applyFill="1" applyBorder="1">
      <alignment vertical="center"/>
    </xf>
    <xf numFmtId="0" fontId="2" fillId="2" borderId="6" xfId="0" applyFont="1" applyFill="1" applyBorder="1">
      <alignment vertical="center"/>
    </xf>
    <xf numFmtId="0" fontId="2" fillId="2" borderId="3" xfId="0" applyFont="1" applyFill="1" applyBorder="1">
      <alignment vertical="center"/>
    </xf>
    <xf numFmtId="0" fontId="0" fillId="2" borderId="12" xfId="0" applyFill="1" applyBorder="1">
      <alignment vertical="center"/>
    </xf>
    <xf numFmtId="0" fontId="0" fillId="0" borderId="0" xfId="0" applyNumberFormat="1">
      <alignment vertical="center"/>
    </xf>
    <xf numFmtId="0" fontId="0" fillId="4" borderId="0" xfId="0" applyFill="1" applyBorder="1">
      <alignment vertical="center"/>
    </xf>
    <xf numFmtId="0" fontId="0" fillId="4" borderId="0" xfId="0" applyFill="1">
      <alignment vertical="center"/>
    </xf>
    <xf numFmtId="0" fontId="0" fillId="3" borderId="8" xfId="0" applyFill="1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92A9E-FD2C-41D7-979D-A4365416789F}">
  <dimension ref="A1:M50"/>
  <sheetViews>
    <sheetView tabSelected="1" zoomScale="90" zoomScaleNormal="90" workbookViewId="0">
      <selection activeCell="J41" sqref="J41"/>
    </sheetView>
  </sheetViews>
  <sheetFormatPr defaultRowHeight="16.5" x14ac:dyDescent="0.3"/>
  <cols>
    <col min="1" max="6" width="15.625" customWidth="1"/>
    <col min="7" max="7" width="10.625" customWidth="1"/>
    <col min="8" max="13" width="15.625" customWidth="1"/>
  </cols>
  <sheetData>
    <row r="1" spans="1:13" x14ac:dyDescent="0.3">
      <c r="A1" s="2"/>
      <c r="B1" s="2"/>
      <c r="C1" s="2"/>
      <c r="H1" s="2"/>
      <c r="I1" s="2"/>
      <c r="J1" s="2"/>
    </row>
    <row r="2" spans="1:13" x14ac:dyDescent="0.3">
      <c r="A2" s="14" t="s">
        <v>30</v>
      </c>
      <c r="B2" s="13" t="s">
        <v>31</v>
      </c>
      <c r="C2" s="13" t="s">
        <v>32</v>
      </c>
      <c r="H2" s="14" t="s">
        <v>30</v>
      </c>
      <c r="I2" s="13" t="s">
        <v>31</v>
      </c>
      <c r="J2" s="13" t="s">
        <v>32</v>
      </c>
    </row>
    <row r="3" spans="1:13" x14ac:dyDescent="0.3">
      <c r="A3" s="15">
        <v>40</v>
      </c>
      <c r="B3" s="12">
        <v>15</v>
      </c>
      <c r="C3" s="12">
        <v>15</v>
      </c>
      <c r="H3" s="15">
        <v>40</v>
      </c>
      <c r="I3" s="12">
        <v>15</v>
      </c>
      <c r="J3" s="12">
        <v>0</v>
      </c>
    </row>
    <row r="6" spans="1:13" x14ac:dyDescent="0.3">
      <c r="A6" t="s">
        <v>0</v>
      </c>
      <c r="B6" t="s">
        <v>1</v>
      </c>
      <c r="C6" t="s">
        <v>3</v>
      </c>
      <c r="D6" t="s">
        <v>4</v>
      </c>
      <c r="E6" t="s">
        <v>5</v>
      </c>
      <c r="H6" t="s">
        <v>0</v>
      </c>
      <c r="I6" t="s">
        <v>1</v>
      </c>
      <c r="J6" t="s">
        <v>3</v>
      </c>
      <c r="K6" t="s">
        <v>4</v>
      </c>
      <c r="L6" t="s">
        <v>5</v>
      </c>
    </row>
    <row r="7" spans="1:13" x14ac:dyDescent="0.3">
      <c r="A7" s="16">
        <v>200</v>
      </c>
      <c r="B7" s="16">
        <v>1075</v>
      </c>
      <c r="C7">
        <f>-INT(-(A7+B7)*1.2)</f>
        <v>1530</v>
      </c>
      <c r="D7">
        <f>INT((C7+10)/21+10)</f>
        <v>83</v>
      </c>
      <c r="E7">
        <f>C7-D7-INT(0.5*A3)-B3-C3</f>
        <v>1397</v>
      </c>
      <c r="H7" s="16">
        <f>A7</f>
        <v>200</v>
      </c>
      <c r="I7" s="16">
        <f>B7</f>
        <v>1075</v>
      </c>
      <c r="J7">
        <f>-INT(-(H7+I7)*1.2)</f>
        <v>1530</v>
      </c>
      <c r="K7">
        <f>INT((J7+10)/21+10)</f>
        <v>83</v>
      </c>
      <c r="L7">
        <f>J7-K7-INT(0.5*H3)-I3-J3</f>
        <v>1412</v>
      </c>
    </row>
    <row r="8" spans="1:13" x14ac:dyDescent="0.3">
      <c r="D8">
        <f>INT(C7/3.85+30)</f>
        <v>427</v>
      </c>
      <c r="E8">
        <f>C7-D8-INT(0.5*A3)-B3-C3</f>
        <v>1053</v>
      </c>
      <c r="K8">
        <f>INT(J7/3.85+30)</f>
        <v>427</v>
      </c>
      <c r="L8">
        <f>J7-K8-INT(0.5*H3)-I3-J3</f>
        <v>1068</v>
      </c>
    </row>
    <row r="9" spans="1:13" x14ac:dyDescent="0.3">
      <c r="A9" t="s">
        <v>2</v>
      </c>
      <c r="B9" s="11">
        <v>30</v>
      </c>
      <c r="H9" t="s">
        <v>2</v>
      </c>
      <c r="I9" s="11">
        <v>20</v>
      </c>
    </row>
    <row r="10" spans="1:13" x14ac:dyDescent="0.3">
      <c r="A10" t="s">
        <v>0</v>
      </c>
      <c r="B10" t="s">
        <v>1</v>
      </c>
      <c r="C10" t="s">
        <v>3</v>
      </c>
      <c r="H10" t="s">
        <v>0</v>
      </c>
      <c r="I10" t="s">
        <v>1</v>
      </c>
      <c r="J10" t="s">
        <v>3</v>
      </c>
    </row>
    <row r="11" spans="1:13" x14ac:dyDescent="0.3">
      <c r="A11">
        <f>-INT(-A7/100*(100-B9))</f>
        <v>140</v>
      </c>
      <c r="B11">
        <f>B7</f>
        <v>1075</v>
      </c>
      <c r="C11">
        <f>-INT(-(A11+B11)*1.2)</f>
        <v>1458</v>
      </c>
      <c r="D11">
        <f>INT((C11+10)/21+10)</f>
        <v>79</v>
      </c>
      <c r="E11">
        <f>C11-D11-INT(0.5*A3)-B3-C3</f>
        <v>1329</v>
      </c>
      <c r="H11">
        <f>-INT(-H7/100*(100-I9))</f>
        <v>160</v>
      </c>
      <c r="I11">
        <f>I7</f>
        <v>1075</v>
      </c>
      <c r="J11">
        <f>-INT(-(H11+I11)*1.2)</f>
        <v>1482</v>
      </c>
      <c r="K11">
        <f>INT((J11+10)/21+10)</f>
        <v>81</v>
      </c>
      <c r="L11">
        <f>J11-K11-INT(0.5*H3)-I3-J3</f>
        <v>1366</v>
      </c>
    </row>
    <row r="12" spans="1:13" x14ac:dyDescent="0.3">
      <c r="D12">
        <f>INT(C11/3.85+30)</f>
        <v>408</v>
      </c>
      <c r="E12">
        <f>C11-D12-INT(0.5*A3)-B3-C3</f>
        <v>1000</v>
      </c>
      <c r="K12">
        <f>INT(J11/3.85+30)</f>
        <v>414</v>
      </c>
      <c r="L12">
        <f>J11-K12-INT(0.5*H3)-I3-J3</f>
        <v>1033</v>
      </c>
    </row>
    <row r="15" spans="1:13" x14ac:dyDescent="0.3">
      <c r="A15" t="s">
        <v>6</v>
      </c>
      <c r="H15" t="s">
        <v>6</v>
      </c>
    </row>
    <row r="16" spans="1:13" x14ac:dyDescent="0.3">
      <c r="A16" s="8" t="s">
        <v>27</v>
      </c>
      <c r="B16" s="29" t="s">
        <v>9</v>
      </c>
      <c r="C16" s="29"/>
      <c r="D16" s="30"/>
      <c r="E16" s="22" t="s">
        <v>21</v>
      </c>
      <c r="F16" s="6"/>
      <c r="H16" s="8" t="s">
        <v>27</v>
      </c>
      <c r="I16" s="29" t="s">
        <v>9</v>
      </c>
      <c r="J16" s="29"/>
      <c r="K16" s="30"/>
      <c r="L16" s="22" t="s">
        <v>21</v>
      </c>
      <c r="M16" s="6"/>
    </row>
    <row r="17" spans="1:13" x14ac:dyDescent="0.3">
      <c r="A17" s="17" t="s">
        <v>28</v>
      </c>
      <c r="B17" s="21" t="s">
        <v>12</v>
      </c>
      <c r="C17" s="21" t="s">
        <v>13</v>
      </c>
      <c r="D17" s="20" t="s">
        <v>14</v>
      </c>
      <c r="E17" s="21" t="s">
        <v>15</v>
      </c>
      <c r="F17" s="20"/>
      <c r="H17" s="19" t="s">
        <v>28</v>
      </c>
      <c r="I17" s="21" t="s">
        <v>12</v>
      </c>
      <c r="J17" s="21" t="s">
        <v>13</v>
      </c>
      <c r="K17" s="20" t="s">
        <v>14</v>
      </c>
      <c r="L17" s="21" t="s">
        <v>15</v>
      </c>
      <c r="M17" s="20"/>
    </row>
    <row r="18" spans="1:13" x14ac:dyDescent="0.3">
      <c r="A18" s="18" t="s">
        <v>45</v>
      </c>
      <c r="B18" s="25" t="s">
        <v>46</v>
      </c>
      <c r="C18" s="25" t="s">
        <v>46</v>
      </c>
      <c r="D18" s="18" t="s">
        <v>46</v>
      </c>
      <c r="E18" s="25" t="s">
        <v>47</v>
      </c>
      <c r="F18" s="18" t="s">
        <v>48</v>
      </c>
      <c r="H18" s="17" t="s">
        <v>45</v>
      </c>
      <c r="I18" s="25" t="s">
        <v>46</v>
      </c>
      <c r="J18" s="25" t="s">
        <v>46</v>
      </c>
      <c r="K18" s="18" t="s">
        <v>46</v>
      </c>
      <c r="L18" s="25" t="s">
        <v>47</v>
      </c>
      <c r="M18" s="18" t="s">
        <v>48</v>
      </c>
    </row>
    <row r="19" spans="1:13" x14ac:dyDescent="0.3">
      <c r="A19" s="18" t="s">
        <v>53</v>
      </c>
      <c r="B19" s="25" cm="1">
        <f t="array" ref="B19">_xlfn.IFS(B18="Stab",90,B18="Hack",54,B18="int",-9,B18="Stab+Hack",-10,B18="Mr",-9,B18="Int+Hack",-8,B18="",0)</f>
        <v>54</v>
      </c>
      <c r="C19" s="25" cm="1">
        <f t="array" ref="C19">_xlfn.IFS(C18="Stab",90,C18="Hack",54,C18="int",-9,C18="Stab+Hack",-10,C18="Mr",-9,C18="Int+Hack",-8,C18="",0)</f>
        <v>54</v>
      </c>
      <c r="D19" s="18" cm="1">
        <f t="array" ref="D19">_xlfn.IFS(D18="Stab",90,D18="Hack",54,D18="int",-9,D18="Stab+Hack",-10,D18="Mr",-9,D18="Int+Hack",-8,D18="",0)</f>
        <v>54</v>
      </c>
      <c r="E19" s="25" cm="1">
        <f t="array" ref="E19">_xlfn.IFS(E18="Stab",90,E18="Hack",54,E18="int",-9,E18="Stab+Hack",-10,E18="Mr",-9,E18="Int+Hack",-8,E18="",0)</f>
        <v>-9</v>
      </c>
      <c r="F19" s="18" cm="1">
        <f t="array" ref="F19">_xlfn.IFS(F18="Stab",90,F18="Hack",54,F18="int",-9,F18="Stab+Hack",-10,F18="Mr",-9,F18="Int+Hack",-8,F18="",0)</f>
        <v>-10</v>
      </c>
      <c r="H19" s="17" t="s">
        <v>53</v>
      </c>
      <c r="I19" s="25" cm="1">
        <f t="array" ref="I19">_xlfn.IFS(I18="Stab",90,I18="Hack",54,I18="int",-9,I18="Stab+Hack",-10,I18="Mr",-9,I18="Int+Hack",-8,I18="",0)</f>
        <v>54</v>
      </c>
      <c r="J19" s="25" cm="1">
        <f t="array" ref="J19">_xlfn.IFS(J18="Stab",90,J18="Hack",54,J18="int",-9,J18="Stab+Hack",-10,J18="Mr",-9,J18="Int+Hack",-8,J18="",0)</f>
        <v>54</v>
      </c>
      <c r="K19" s="18" cm="1">
        <f t="array" ref="K19">_xlfn.IFS(K18="Stab",90,K18="Hack",54,K18="int",-9,K18="Stab+Hack",-10,K18="Mr",-9,K18="Int+Hack",-8,K18="",0)</f>
        <v>54</v>
      </c>
      <c r="L19" s="25" cm="1">
        <f t="array" ref="L19">_xlfn.IFS(L18="Stab",90,L18="Hack",54,L18="int",-9,L18="Stab+Hack",-10,L18="Mr",-9,L18="Int+Hack",-8,L18="",0)</f>
        <v>-9</v>
      </c>
      <c r="M19" s="18" cm="1">
        <f t="array" ref="M19">_xlfn.IFS(M18="Stab",90,M18="Hack",54,M18="int",-9,M18="Stab+Hack",-10,M18="Mr",-9,M18="Int+Hack",-8,M18="",0)</f>
        <v>-10</v>
      </c>
    </row>
    <row r="20" spans="1:13" x14ac:dyDescent="0.3">
      <c r="A20" s="9" t="s">
        <v>7</v>
      </c>
      <c r="B20" s="1">
        <f>E7+25-B19</f>
        <v>1368</v>
      </c>
      <c r="C20" s="1">
        <f>E7+5-C19</f>
        <v>1348</v>
      </c>
      <c r="D20" s="3">
        <f>E7+15-D19</f>
        <v>1358</v>
      </c>
      <c r="E20" s="1">
        <f>E7+15-E19</f>
        <v>1421</v>
      </c>
      <c r="F20" s="3">
        <f>E7+15-F19</f>
        <v>1422</v>
      </c>
      <c r="H20" s="9" t="s">
        <v>7</v>
      </c>
      <c r="I20" s="1">
        <f>L7+25-I19</f>
        <v>1383</v>
      </c>
      <c r="J20" s="1">
        <f>L7+5-J19</f>
        <v>1363</v>
      </c>
      <c r="K20" s="3">
        <f>L7+15-K19</f>
        <v>1373</v>
      </c>
      <c r="L20" s="27">
        <f>L7+15-L19</f>
        <v>1436</v>
      </c>
      <c r="M20" s="3">
        <f>L7+15-M19</f>
        <v>1437</v>
      </c>
    </row>
    <row r="21" spans="1:13" x14ac:dyDescent="0.3">
      <c r="A21" s="10" t="s">
        <v>8</v>
      </c>
      <c r="B21" s="27">
        <f>E11+25-B19</f>
        <v>1300</v>
      </c>
      <c r="C21" s="1">
        <f>E11+5-C19</f>
        <v>1280</v>
      </c>
      <c r="D21" s="4">
        <f>E11+15-D19</f>
        <v>1290</v>
      </c>
      <c r="E21" s="27">
        <f>E11+15-E19</f>
        <v>1353</v>
      </c>
      <c r="F21" s="3">
        <f>E11+15-F19</f>
        <v>1354</v>
      </c>
      <c r="H21" s="10" t="s">
        <v>8</v>
      </c>
      <c r="I21" s="1">
        <f>L11+25-I19</f>
        <v>1337</v>
      </c>
      <c r="J21" s="1">
        <f>L11+5-J19</f>
        <v>1317</v>
      </c>
      <c r="K21" s="4">
        <f>L11+15-K19</f>
        <v>1327</v>
      </c>
      <c r="L21" s="1">
        <f>L11+15-L19</f>
        <v>1390</v>
      </c>
      <c r="M21" s="3">
        <f>L11+15-M19</f>
        <v>1391</v>
      </c>
    </row>
    <row r="22" spans="1:13" x14ac:dyDescent="0.3">
      <c r="A22" s="7" t="s">
        <v>27</v>
      </c>
      <c r="B22" s="29" t="s">
        <v>10</v>
      </c>
      <c r="C22" s="29"/>
      <c r="D22" s="30"/>
      <c r="E22" s="22" t="s">
        <v>11</v>
      </c>
      <c r="F22" s="6"/>
      <c r="H22" s="7" t="s">
        <v>27</v>
      </c>
      <c r="I22" s="29" t="s">
        <v>10</v>
      </c>
      <c r="J22" s="29"/>
      <c r="K22" s="30"/>
      <c r="L22" s="22" t="s">
        <v>11</v>
      </c>
      <c r="M22" s="6"/>
    </row>
    <row r="23" spans="1:13" x14ac:dyDescent="0.3">
      <c r="A23" s="17" t="s">
        <v>28</v>
      </c>
      <c r="B23" s="21" t="s">
        <v>16</v>
      </c>
      <c r="C23" s="21" t="s">
        <v>17</v>
      </c>
      <c r="D23" s="20" t="s">
        <v>18</v>
      </c>
      <c r="E23" s="21" t="s">
        <v>19</v>
      </c>
      <c r="F23" s="18" t="s">
        <v>20</v>
      </c>
      <c r="H23" s="17" t="s">
        <v>28</v>
      </c>
      <c r="I23" s="21" t="s">
        <v>16</v>
      </c>
      <c r="J23" s="21" t="s">
        <v>17</v>
      </c>
      <c r="K23" s="20" t="s">
        <v>18</v>
      </c>
      <c r="L23" s="21" t="s">
        <v>19</v>
      </c>
      <c r="M23" s="18" t="s">
        <v>20</v>
      </c>
    </row>
    <row r="24" spans="1:13" x14ac:dyDescent="0.3">
      <c r="A24" s="18" t="s">
        <v>45</v>
      </c>
      <c r="B24" s="25" t="s">
        <v>49</v>
      </c>
      <c r="C24" s="25" t="s">
        <v>47</v>
      </c>
      <c r="D24" s="18" t="s">
        <v>47</v>
      </c>
      <c r="E24" s="25" t="s">
        <v>47</v>
      </c>
      <c r="F24" s="18" t="s">
        <v>47</v>
      </c>
      <c r="H24" s="17" t="s">
        <v>45</v>
      </c>
      <c r="I24" s="25" t="s">
        <v>49</v>
      </c>
      <c r="J24" s="25" t="s">
        <v>47</v>
      </c>
      <c r="K24" s="18" t="s">
        <v>47</v>
      </c>
      <c r="L24" s="25" t="s">
        <v>47</v>
      </c>
      <c r="M24" s="18" t="s">
        <v>47</v>
      </c>
    </row>
    <row r="25" spans="1:13" x14ac:dyDescent="0.3">
      <c r="A25" s="18"/>
      <c r="B25" s="25" cm="1">
        <f t="array" ref="B25">_xlfn.IFS(B24="Stab",90,B24="Hack",54,B24="int",-9,B24="Stab+Hack",-10,B24="Mr",-9,B24="Int+Hack",-8,B24="",0)</f>
        <v>90</v>
      </c>
      <c r="C25" s="25" cm="1">
        <f t="array" ref="C25">_xlfn.IFS(C24="Stab",90,C24="Hack",54,C24="int",-9,C24="Stab+Hack",-10,C24="Mr",-9,C24="Int+Hack",-8,C24="",0)</f>
        <v>-9</v>
      </c>
      <c r="D25" s="18" cm="1">
        <f t="array" ref="D25">_xlfn.IFS(D24="Stab",90,D24="Hack",54,D24="int",-9,D24="Stab+Hack",-10,D24="Mr",-9,D24="Int+Hack",-8,D24="",0)</f>
        <v>-9</v>
      </c>
      <c r="E25" s="25" cm="1">
        <f t="array" ref="E25">_xlfn.IFS(E24="Stab",90,E24="Hack",54,E24="int",-9,E24="Stab+Hack",-10,E24="Mr",-9,E24="Int+Hack",-8,E24="",0)</f>
        <v>-9</v>
      </c>
      <c r="F25" s="18" cm="1">
        <f t="array" ref="F25">_xlfn.IFS(F24="Stab",90,F24="Hack",54,F24="int",-9,F24="Stab+Hack",-10,F24="Mr",-9,F24="Int+Hack",-8,F24="",0)</f>
        <v>-9</v>
      </c>
      <c r="H25" s="17"/>
      <c r="I25" s="25" cm="1">
        <f t="array" ref="I25">_xlfn.IFS(I24="Stab",90,I24="Hack",54,I24="int",-9,I24="Stab+Hack",-10,I24="Mr",-9,I24="Int+Hack",-8,I24="",0)</f>
        <v>90</v>
      </c>
      <c r="J25" s="25" cm="1">
        <f t="array" ref="J25">_xlfn.IFS(J24="Stab",90,J24="Hack",54,J24="int",-9,J24="Stab+Hack",-10,J24="Mr",-9,J24="Int+Hack",-8,J24="",0)</f>
        <v>-9</v>
      </c>
      <c r="K25" s="18" cm="1">
        <f t="array" ref="K25">_xlfn.IFS(K24="Stab",90,K24="Hack",54,K24="int",-9,K24="Stab+Hack",-10,K24="Mr",-9,K24="Int+Hack",-8,K24="",0)</f>
        <v>-9</v>
      </c>
      <c r="L25" s="25" cm="1">
        <f t="array" ref="L25">_xlfn.IFS(L24="Stab",90,L24="Hack",54,L24="int",-9,L24="Stab+Hack",-10,L24="Mr",-9,L24="Int+Hack",-8,L24="",0)</f>
        <v>-9</v>
      </c>
      <c r="M25" s="18" cm="1">
        <f t="array" ref="M25">_xlfn.IFS(M24="Stab",90,M24="Hack",54,M24="int",-9,M24="Stab+Hack",-10,M24="Mr",-9,M24="Int+Hack",-8,M24="",0)</f>
        <v>-9</v>
      </c>
    </row>
    <row r="26" spans="1:13" x14ac:dyDescent="0.3">
      <c r="A26" s="9" t="s">
        <v>7</v>
      </c>
      <c r="B26" s="1">
        <f>E7+15-B25</f>
        <v>1322</v>
      </c>
      <c r="C26" s="1">
        <f>E7-15-C25</f>
        <v>1391</v>
      </c>
      <c r="D26" s="3">
        <f>E7-5-D25</f>
        <v>1401</v>
      </c>
      <c r="E26" s="1">
        <f>E7-15-E25</f>
        <v>1391</v>
      </c>
      <c r="F26" s="3">
        <f>E7-F25</f>
        <v>1406</v>
      </c>
      <c r="H26" s="9" t="s">
        <v>7</v>
      </c>
      <c r="I26" s="1">
        <f>L7+15-I25</f>
        <v>1337</v>
      </c>
      <c r="J26" s="1">
        <f>L7-15-J25</f>
        <v>1406</v>
      </c>
      <c r="K26" s="3">
        <f>L7-5-K25</f>
        <v>1416</v>
      </c>
      <c r="L26" s="1">
        <f>L7-15-L25</f>
        <v>1406</v>
      </c>
      <c r="M26" s="3">
        <f>L7-M25</f>
        <v>1421</v>
      </c>
    </row>
    <row r="27" spans="1:13" x14ac:dyDescent="0.3">
      <c r="A27" s="10" t="s">
        <v>8</v>
      </c>
      <c r="B27" s="1">
        <f>E11+15-B25</f>
        <v>1254</v>
      </c>
      <c r="C27" s="1">
        <f>E11-15-C25</f>
        <v>1323</v>
      </c>
      <c r="D27" s="4">
        <f>E11-5-D25</f>
        <v>1333</v>
      </c>
      <c r="E27" s="1">
        <f>E11-15-E25</f>
        <v>1323</v>
      </c>
      <c r="F27" s="3">
        <f>E11-F25</f>
        <v>1338</v>
      </c>
      <c r="H27" s="10" t="s">
        <v>8</v>
      </c>
      <c r="I27" s="1">
        <f>L11+15-I25</f>
        <v>1291</v>
      </c>
      <c r="J27" s="1">
        <f>L11-15-J25</f>
        <v>1360</v>
      </c>
      <c r="K27" s="4">
        <f>L11-5-K25</f>
        <v>1370</v>
      </c>
      <c r="L27" s="1">
        <f>L11-15-L25</f>
        <v>1360</v>
      </c>
      <c r="M27" s="3">
        <f>L11-M25</f>
        <v>1375</v>
      </c>
    </row>
    <row r="28" spans="1:13" x14ac:dyDescent="0.3">
      <c r="A28" s="7" t="s">
        <v>27</v>
      </c>
      <c r="B28" s="29" t="s">
        <v>22</v>
      </c>
      <c r="C28" s="29"/>
      <c r="D28" s="30"/>
      <c r="E28" s="6" t="s">
        <v>26</v>
      </c>
      <c r="F28" s="6" t="s">
        <v>29</v>
      </c>
      <c r="H28" s="7" t="s">
        <v>27</v>
      </c>
      <c r="I28" s="29" t="s">
        <v>22</v>
      </c>
      <c r="J28" s="29"/>
      <c r="K28" s="30"/>
      <c r="L28" s="6" t="s">
        <v>26</v>
      </c>
      <c r="M28" s="6" t="s">
        <v>29</v>
      </c>
    </row>
    <row r="29" spans="1:13" x14ac:dyDescent="0.3">
      <c r="A29" s="18" t="s">
        <v>28</v>
      </c>
      <c r="B29" s="25" t="s">
        <v>23</v>
      </c>
      <c r="C29" s="25" t="s">
        <v>25</v>
      </c>
      <c r="D29" s="18" t="s">
        <v>24</v>
      </c>
      <c r="E29" s="24">
        <v>85</v>
      </c>
      <c r="F29" s="23">
        <v>115</v>
      </c>
      <c r="H29" s="17" t="s">
        <v>28</v>
      </c>
      <c r="I29" s="25" t="s">
        <v>23</v>
      </c>
      <c r="J29" s="25" t="s">
        <v>25</v>
      </c>
      <c r="K29" s="18" t="s">
        <v>24</v>
      </c>
      <c r="L29" s="24">
        <v>95</v>
      </c>
      <c r="M29" s="23">
        <v>115</v>
      </c>
    </row>
    <row r="30" spans="1:13" x14ac:dyDescent="0.3">
      <c r="A30" s="18"/>
      <c r="B30" s="25" t="s">
        <v>46</v>
      </c>
      <c r="C30" s="25"/>
      <c r="D30" s="18" t="s">
        <v>49</v>
      </c>
      <c r="E30" s="24" t="s">
        <v>49</v>
      </c>
      <c r="F30" s="23" t="s">
        <v>50</v>
      </c>
      <c r="H30" s="17"/>
      <c r="I30" s="25" t="s">
        <v>46</v>
      </c>
      <c r="J30" s="25"/>
      <c r="K30" s="18"/>
      <c r="L30" s="24" t="s">
        <v>49</v>
      </c>
      <c r="M30" s="23" t="s">
        <v>50</v>
      </c>
    </row>
    <row r="31" spans="1:13" x14ac:dyDescent="0.3">
      <c r="A31" s="18"/>
      <c r="B31" s="25" cm="1">
        <f t="array" ref="B31">_xlfn.IFS(B30="Stab",90,B30="Hack",54,B30="int",-9,B30="Stab+Hack",-10,B30="Mr",-9,B30="Int+Hack",-8,B30="",0)</f>
        <v>54</v>
      </c>
      <c r="C31" s="25" cm="1">
        <f t="array" ref="C31">_xlfn.IFS(C30="Stab",90,C30="Hack",54,C30="int",-9,C30="Stab+Hack",-10,C30="Mr",-9,C30="Int+Hack",-8,C30="",0)</f>
        <v>0</v>
      </c>
      <c r="D31" s="18" cm="1">
        <f t="array" ref="D31">_xlfn.IFS(D30="Stab",90,D30="Hack",54,D30="int",-9,D30="Stab+Hack",-10,D30="Mr",-9,D30="Int+Hack",-8,D30="",0)</f>
        <v>90</v>
      </c>
      <c r="E31" s="17" cm="1">
        <f t="array" ref="E31">_xlfn.IFS(E30="Stab",90,E30="Hack",54,E30="int",-9,E30="Stab+Hack",-10,E30="Mr",-9,E30="Int+Hack",-8,E30="",0)</f>
        <v>90</v>
      </c>
      <c r="F31" s="18" cm="1">
        <f t="array" ref="F31">_xlfn.IFS(F30="Stab",90,F30="Hack",54,F30="int",-9,F30="Stab+Hack",-10,F30="Mr",-9,F30="Int+Hack",-8,F30="",0)</f>
        <v>-8</v>
      </c>
      <c r="H31" s="17"/>
      <c r="I31" s="25" cm="1">
        <f t="array" ref="I31">_xlfn.IFS(I30="Stab",90,I30="Hack",54,I30="int",-9,I30="Stab+Hack",-10,I30="Mr",-9,I30="Int+Hack",-8,I30="",0)</f>
        <v>54</v>
      </c>
      <c r="J31" s="25" cm="1">
        <f t="array" ref="J31">_xlfn.IFS(J30="Stab",90,J30="Hack",54,J30="int",-9,J30="Stab+Hack",-10,J30="Mr",-9,J30="Int+Hack",-8,J30="",0)</f>
        <v>0</v>
      </c>
      <c r="K31" s="18" cm="1">
        <f t="array" ref="K31">_xlfn.IFS(K30="Stab",90,K30="Hack",54,K30="int",-9,K30="Stab+Hack",-10,K30="Mr",-9,K30="Int+Hack",-8,K30="",0)</f>
        <v>0</v>
      </c>
      <c r="L31" s="18" cm="1">
        <f t="array" ref="L31">_xlfn.IFS(L30="Stab",90,L30="Hack",54,L30="int",-9,L30="Stab+Hack",-10,L30="Mr",-9,L30="Int+Hack",-8,L30="",0)</f>
        <v>90</v>
      </c>
      <c r="M31" s="18" cm="1">
        <f t="array" ref="M31">_xlfn.IFS(M30="Stab",90,M30="Hack",54,M30="int",-9,M30="Stab+Hack",-10,M30="Mr",-9,M30="Int+Hack",-8,M30="",0)</f>
        <v>-8</v>
      </c>
    </row>
    <row r="32" spans="1:13" x14ac:dyDescent="0.3">
      <c r="A32" s="9" t="s">
        <v>7</v>
      </c>
      <c r="B32" s="1">
        <f>E7+23-B31</f>
        <v>1366</v>
      </c>
      <c r="C32" s="1">
        <f>B32-13-C31</f>
        <v>1353</v>
      </c>
      <c r="D32" s="3">
        <f>C32-5-D31</f>
        <v>1258</v>
      </c>
      <c r="E32" s="3">
        <f>E7+100-E29-E31</f>
        <v>1322</v>
      </c>
      <c r="F32" s="3">
        <f>E8+100-F29-F31</f>
        <v>1046</v>
      </c>
      <c r="H32" s="9" t="s">
        <v>7</v>
      </c>
      <c r="I32" s="1">
        <f>L7+23-I31</f>
        <v>1381</v>
      </c>
      <c r="J32" s="1">
        <f>I32-13-J31</f>
        <v>1368</v>
      </c>
      <c r="K32" s="3">
        <f>J32-5-K31</f>
        <v>1363</v>
      </c>
      <c r="L32" s="3">
        <f>L7+100-L29-L31</f>
        <v>1327</v>
      </c>
      <c r="M32" s="3">
        <f>L8+100-M29-M31</f>
        <v>1061</v>
      </c>
    </row>
    <row r="33" spans="1:13" x14ac:dyDescent="0.3">
      <c r="A33" s="10" t="s">
        <v>8</v>
      </c>
      <c r="B33" s="2">
        <f>E11+23-B31</f>
        <v>1298</v>
      </c>
      <c r="C33" s="2">
        <f>B33-13-C31</f>
        <v>1285</v>
      </c>
      <c r="D33" s="4">
        <f>C33-5-D31</f>
        <v>1190</v>
      </c>
      <c r="E33" s="4">
        <f>E11+100-E29-E31</f>
        <v>1254</v>
      </c>
      <c r="F33" s="4">
        <f>E12+100-F29-F31</f>
        <v>993</v>
      </c>
      <c r="H33" s="10" t="s">
        <v>8</v>
      </c>
      <c r="I33" s="2">
        <f>L11+23-I31</f>
        <v>1335</v>
      </c>
      <c r="J33" s="2">
        <f>I33-13-J31</f>
        <v>1322</v>
      </c>
      <c r="K33" s="4">
        <f>J33-5-K31</f>
        <v>1317</v>
      </c>
      <c r="L33" s="4">
        <f>L11+100-L29-L31</f>
        <v>1281</v>
      </c>
      <c r="M33" s="4">
        <f>L12+100-M29-M31</f>
        <v>1026</v>
      </c>
    </row>
    <row r="34" spans="1:13" x14ac:dyDescent="0.3">
      <c r="A34" s="5"/>
      <c r="L34">
        <v>63</v>
      </c>
    </row>
    <row r="35" spans="1:13" x14ac:dyDescent="0.3">
      <c r="L35" s="28">
        <f>L7+100-L29-L34</f>
        <v>1354</v>
      </c>
    </row>
    <row r="36" spans="1:13" x14ac:dyDescent="0.3">
      <c r="L36" s="28">
        <f>L11+100-L29-L34</f>
        <v>1308</v>
      </c>
    </row>
    <row r="37" spans="1:13" x14ac:dyDescent="0.3">
      <c r="I37">
        <v>100</v>
      </c>
      <c r="J37">
        <v>100</v>
      </c>
    </row>
    <row r="38" spans="1:13" x14ac:dyDescent="0.3">
      <c r="A38" t="s">
        <v>28</v>
      </c>
      <c r="B38" t="s">
        <v>38</v>
      </c>
      <c r="C38" t="s">
        <v>33</v>
      </c>
      <c r="D38" t="s">
        <v>34</v>
      </c>
      <c r="E38" t="s">
        <v>44</v>
      </c>
      <c r="H38" t="s">
        <v>49</v>
      </c>
      <c r="I38">
        <f>I37*0.1</f>
        <v>10</v>
      </c>
    </row>
    <row r="39" spans="1:13" x14ac:dyDescent="0.3">
      <c r="A39" t="s">
        <v>35</v>
      </c>
      <c r="B39" t="s">
        <v>39</v>
      </c>
      <c r="C39">
        <v>1307</v>
      </c>
      <c r="D39" t="s">
        <v>36</v>
      </c>
      <c r="H39" t="s">
        <v>46</v>
      </c>
      <c r="I39">
        <f>I37*0.06</f>
        <v>6</v>
      </c>
    </row>
    <row r="40" spans="1:13" x14ac:dyDescent="0.3">
      <c r="A40" t="s">
        <v>37</v>
      </c>
      <c r="B40" t="s">
        <v>39</v>
      </c>
      <c r="C40">
        <v>1435</v>
      </c>
      <c r="D40" t="s">
        <v>34</v>
      </c>
      <c r="H40" t="s">
        <v>48</v>
      </c>
      <c r="J40">
        <f>-0.005*J37</f>
        <v>-0.5</v>
      </c>
    </row>
    <row r="41" spans="1:13" x14ac:dyDescent="0.3">
      <c r="A41" t="s">
        <v>37</v>
      </c>
      <c r="B41" t="s">
        <v>40</v>
      </c>
      <c r="C41">
        <v>1330</v>
      </c>
      <c r="D41" t="s">
        <v>34</v>
      </c>
      <c r="H41" t="s">
        <v>47</v>
      </c>
      <c r="I41">
        <f>-I37*0.01</f>
        <v>-1</v>
      </c>
    </row>
    <row r="42" spans="1:13" x14ac:dyDescent="0.3">
      <c r="A42" t="s">
        <v>37</v>
      </c>
      <c r="B42" t="s">
        <v>40</v>
      </c>
      <c r="C42">
        <v>1315</v>
      </c>
      <c r="D42" t="s">
        <v>36</v>
      </c>
      <c r="H42" t="s">
        <v>51</v>
      </c>
      <c r="I42">
        <f>-I37*0.01</f>
        <v>-1</v>
      </c>
    </row>
    <row r="43" spans="1:13" x14ac:dyDescent="0.3">
      <c r="A43" t="s">
        <v>41</v>
      </c>
      <c r="B43" t="s">
        <v>42</v>
      </c>
      <c r="C43">
        <v>1370</v>
      </c>
      <c r="D43" t="s">
        <v>34</v>
      </c>
      <c r="E43" t="s">
        <v>43</v>
      </c>
      <c r="H43" t="s">
        <v>50</v>
      </c>
      <c r="J43">
        <f>-0.004*J37</f>
        <v>-0.4</v>
      </c>
    </row>
    <row r="44" spans="1:13" x14ac:dyDescent="0.3">
      <c r="A44" t="s">
        <v>52</v>
      </c>
      <c r="B44" t="s">
        <v>40</v>
      </c>
      <c r="C44">
        <v>1306</v>
      </c>
      <c r="D44" t="s">
        <v>34</v>
      </c>
    </row>
    <row r="45" spans="1:13" x14ac:dyDescent="0.3">
      <c r="A45" t="s">
        <v>54</v>
      </c>
      <c r="B45" t="s">
        <v>42</v>
      </c>
      <c r="C45">
        <v>1300</v>
      </c>
      <c r="D45" t="s">
        <v>34</v>
      </c>
      <c r="E45" t="s">
        <v>55</v>
      </c>
      <c r="H45" s="26"/>
      <c r="I45" s="26"/>
    </row>
    <row r="46" spans="1:13" x14ac:dyDescent="0.3">
      <c r="A46" t="s">
        <v>56</v>
      </c>
      <c r="B46" t="s">
        <v>57</v>
      </c>
      <c r="C46">
        <v>1326</v>
      </c>
      <c r="D46" t="s">
        <v>34</v>
      </c>
      <c r="E46" t="s">
        <v>58</v>
      </c>
      <c r="H46" s="26"/>
    </row>
    <row r="47" spans="1:13" x14ac:dyDescent="0.3">
      <c r="H47" s="26"/>
    </row>
    <row r="48" spans="1:13" x14ac:dyDescent="0.3">
      <c r="H48" s="26"/>
    </row>
    <row r="49" spans="8:8" x14ac:dyDescent="0.3">
      <c r="H49" s="26"/>
    </row>
    <row r="50" spans="8:8" x14ac:dyDescent="0.3">
      <c r="H50" s="26"/>
    </row>
  </sheetData>
  <mergeCells count="6">
    <mergeCell ref="I28:K28"/>
    <mergeCell ref="B16:D16"/>
    <mergeCell ref="B22:D22"/>
    <mergeCell ref="B28:D28"/>
    <mergeCell ref="I16:K16"/>
    <mergeCell ref="I22:K22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장창희</dc:creator>
  <cp:lastModifiedBy>장창희</cp:lastModifiedBy>
  <dcterms:created xsi:type="dcterms:W3CDTF">2021-04-12T06:43:15Z</dcterms:created>
  <dcterms:modified xsi:type="dcterms:W3CDTF">2021-04-15T14:07:02Z</dcterms:modified>
</cp:coreProperties>
</file>