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세율\"/>
    </mc:Choice>
  </mc:AlternateContent>
  <xr:revisionPtr revIDLastSave="0" documentId="13_ncr:1_{822F528F-D7A4-493F-83F4-1B43496CD2C6}" xr6:coauthVersionLast="47" xr6:coauthVersionMax="47" xr10:uidLastSave="{00000000-0000-0000-0000-000000000000}"/>
  <bookViews>
    <workbookView xWindow="-60" yWindow="-60" windowWidth="28920" windowHeight="16320" activeTab="2" xr2:uid="{00000000-000D-0000-FFFF-FFFF00000000}"/>
  </bookViews>
  <sheets>
    <sheet name="종목" sheetId="13" r:id="rId1"/>
    <sheet name="기타소득대장" sheetId="12" r:id="rId2"/>
    <sheet name="기본입력사항" sheetId="62" r:id="rId3"/>
    <sheet name="2021년01월" sheetId="50" r:id="rId4"/>
    <sheet name="2021년02월" sheetId="51" r:id="rId5"/>
    <sheet name="2021년03월" sheetId="52" r:id="rId6"/>
    <sheet name="2021년04월" sheetId="53" r:id="rId7"/>
    <sheet name="2021년05월" sheetId="54" r:id="rId8"/>
    <sheet name="2021년06월" sheetId="55" r:id="rId9"/>
    <sheet name="2021년07월" sheetId="56" r:id="rId10"/>
    <sheet name="2021년08월" sheetId="57" r:id="rId11"/>
    <sheet name="2021년09월" sheetId="58" r:id="rId12"/>
    <sheet name="2021년10월" sheetId="59" r:id="rId13"/>
    <sheet name="2021년11월" sheetId="60" r:id="rId14"/>
    <sheet name="2021년12월" sheetId="61" r:id="rId15"/>
    <sheet name="기타소득원천징수영수증" sheetId="4" r:id="rId16"/>
    <sheet name="기타소득지급명세서" sheetId="6" r:id="rId17"/>
    <sheet name="기타소득지급명세서-수정" sheetId="10" r:id="rId18"/>
    <sheet name="기타소득작성법" sheetId="2" r:id="rId19"/>
  </sheets>
  <externalReferences>
    <externalReference r:id="rId20"/>
  </externalReferences>
  <definedNames>
    <definedName name="_xlnm.Print_Area" localSheetId="15">기타소득원천징수영수증!$A$1:$AK$57</definedName>
    <definedName name="_xlnm.Print_Area" localSheetId="16">기타소득지급명세서!$A$1:$AV$49</definedName>
    <definedName name="_xlnm.Print_Area" localSheetId="17">'기타소득지급명세서-수정'!$A$1:$AV$73</definedName>
    <definedName name="종목" localSheetId="2">[1]종목!$B$6:$C$35</definedName>
    <definedName name="종목">종목!$B$6:$C$18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4" l="1"/>
  <c r="E4" i="61" l="1"/>
  <c r="E4" i="60"/>
  <c r="E4" i="59"/>
  <c r="E4" i="58"/>
  <c r="E4" i="57"/>
  <c r="E4" i="56"/>
  <c r="E4" i="55"/>
  <c r="E4" i="54"/>
  <c r="E4" i="53"/>
  <c r="E4" i="52"/>
  <c r="E4" i="51"/>
  <c r="E4" i="50"/>
  <c r="C4" i="61"/>
  <c r="C4" i="60"/>
  <c r="C4" i="59"/>
  <c r="C4" i="58"/>
  <c r="C4" i="57"/>
  <c r="C4" i="56"/>
  <c r="C4" i="55"/>
  <c r="C4" i="54"/>
  <c r="C4" i="53"/>
  <c r="C4" i="52"/>
  <c r="C4" i="51"/>
  <c r="C4" i="50"/>
  <c r="E3" i="61"/>
  <c r="E3" i="60"/>
  <c r="E3" i="59"/>
  <c r="E3" i="58"/>
  <c r="E3" i="57"/>
  <c r="E3" i="56"/>
  <c r="E3" i="55"/>
  <c r="E3" i="54"/>
  <c r="E3" i="53"/>
  <c r="E3" i="52"/>
  <c r="E3" i="51"/>
  <c r="E3" i="50"/>
  <c r="C3" i="61"/>
  <c r="C3" i="60"/>
  <c r="C3" i="59"/>
  <c r="C3" i="58"/>
  <c r="C3" i="57"/>
  <c r="C3" i="56"/>
  <c r="C3" i="55"/>
  <c r="C3" i="54"/>
  <c r="C3" i="53"/>
  <c r="C3" i="52"/>
  <c r="C3" i="51"/>
  <c r="C3" i="50"/>
  <c r="F4" i="62"/>
  <c r="G4" i="62" s="1"/>
  <c r="G28" i="4" l="1"/>
  <c r="A28" i="4"/>
  <c r="E28" i="4" s="1"/>
  <c r="U18" i="6"/>
  <c r="AE56" i="10"/>
  <c r="AE52" i="10"/>
  <c r="AE48" i="10"/>
  <c r="AE44" i="10"/>
  <c r="AE40" i="10"/>
  <c r="AE36" i="10"/>
  <c r="AE32" i="10"/>
  <c r="AE28" i="10"/>
  <c r="AE24" i="10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AE20" i="10"/>
  <c r="U56" i="10"/>
  <c r="U52" i="10"/>
  <c r="U48" i="10"/>
  <c r="U44" i="10"/>
  <c r="U40" i="10"/>
  <c r="U36" i="10"/>
  <c r="U32" i="10"/>
  <c r="U28" i="10"/>
  <c r="U24" i="10"/>
  <c r="U20" i="10"/>
  <c r="I28" i="61" l="1"/>
  <c r="C28" i="61"/>
  <c r="AL27" i="61"/>
  <c r="AJ27" i="61"/>
  <c r="AK27" i="61" s="1"/>
  <c r="AG27" i="61"/>
  <c r="AH27" i="61" s="1"/>
  <c r="AI27" i="61" s="1"/>
  <c r="AF27" i="61"/>
  <c r="AD27" i="61"/>
  <c r="AE27" i="61" s="1"/>
  <c r="AC27" i="61"/>
  <c r="AA27" i="61"/>
  <c r="AB27" i="61" s="1"/>
  <c r="T27" i="61"/>
  <c r="S27" i="61"/>
  <c r="J27" i="61"/>
  <c r="N27" i="61" s="1"/>
  <c r="G27" i="61"/>
  <c r="H27" i="61" s="1"/>
  <c r="F27" i="61"/>
  <c r="D27" i="61"/>
  <c r="E27" i="61" s="1"/>
  <c r="AL26" i="61"/>
  <c r="AJ26" i="61"/>
  <c r="AK26" i="61" s="1"/>
  <c r="AG26" i="61"/>
  <c r="AH26" i="61" s="1"/>
  <c r="AI26" i="61" s="1"/>
  <c r="AF26" i="61"/>
  <c r="AD26" i="61"/>
  <c r="AE26" i="61" s="1"/>
  <c r="AC26" i="61"/>
  <c r="AA26" i="61"/>
  <c r="AB26" i="61" s="1"/>
  <c r="T26" i="61"/>
  <c r="S26" i="61"/>
  <c r="J26" i="61"/>
  <c r="N26" i="61" s="1"/>
  <c r="G26" i="61"/>
  <c r="H26" i="61" s="1"/>
  <c r="F26" i="61"/>
  <c r="D26" i="61"/>
  <c r="E26" i="61" s="1"/>
  <c r="AL25" i="61"/>
  <c r="AJ25" i="61"/>
  <c r="AK25" i="61" s="1"/>
  <c r="AG25" i="61"/>
  <c r="AH25" i="61" s="1"/>
  <c r="AI25" i="61" s="1"/>
  <c r="AF25" i="61"/>
  <c r="AD25" i="61"/>
  <c r="AE25" i="61" s="1"/>
  <c r="AC25" i="61"/>
  <c r="AB25" i="61"/>
  <c r="AA25" i="61"/>
  <c r="T25" i="61"/>
  <c r="S25" i="61"/>
  <c r="J25" i="61"/>
  <c r="N25" i="61" s="1"/>
  <c r="G25" i="61"/>
  <c r="H25" i="61" s="1"/>
  <c r="F25" i="61"/>
  <c r="D25" i="61"/>
  <c r="E25" i="61" s="1"/>
  <c r="AL24" i="61"/>
  <c r="AJ24" i="61"/>
  <c r="AK24" i="61" s="1"/>
  <c r="AG24" i="61"/>
  <c r="AH24" i="61" s="1"/>
  <c r="AI24" i="61" s="1"/>
  <c r="AF24" i="61"/>
  <c r="AD24" i="61"/>
  <c r="AE24" i="61" s="1"/>
  <c r="AC24" i="61"/>
  <c r="AA24" i="61"/>
  <c r="AB24" i="61" s="1"/>
  <c r="T24" i="61"/>
  <c r="S24" i="61"/>
  <c r="J24" i="61"/>
  <c r="N24" i="61" s="1"/>
  <c r="G24" i="61"/>
  <c r="H24" i="61" s="1"/>
  <c r="F24" i="61"/>
  <c r="D24" i="61"/>
  <c r="E24" i="61" s="1"/>
  <c r="AL23" i="61"/>
  <c r="AJ23" i="61"/>
  <c r="AK23" i="61" s="1"/>
  <c r="AG23" i="61"/>
  <c r="AH23" i="61" s="1"/>
  <c r="AI23" i="61" s="1"/>
  <c r="AF23" i="61"/>
  <c r="AD23" i="61"/>
  <c r="AE23" i="61" s="1"/>
  <c r="AC23" i="61"/>
  <c r="AB23" i="61"/>
  <c r="AA23" i="61"/>
  <c r="T23" i="61"/>
  <c r="S23" i="61"/>
  <c r="J23" i="61"/>
  <c r="N23" i="61" s="1"/>
  <c r="G23" i="61"/>
  <c r="H23" i="61" s="1"/>
  <c r="F23" i="61"/>
  <c r="D23" i="61"/>
  <c r="E23" i="61" s="1"/>
  <c r="AL22" i="61"/>
  <c r="AJ22" i="61"/>
  <c r="AK22" i="61" s="1"/>
  <c r="AG22" i="61"/>
  <c r="AH22" i="61" s="1"/>
  <c r="AI22" i="61" s="1"/>
  <c r="AF22" i="61"/>
  <c r="AD22" i="61"/>
  <c r="AE22" i="61" s="1"/>
  <c r="AC22" i="61"/>
  <c r="AA22" i="61"/>
  <c r="AB22" i="61" s="1"/>
  <c r="T22" i="61"/>
  <c r="S22" i="61"/>
  <c r="J22" i="61"/>
  <c r="N22" i="61" s="1"/>
  <c r="G22" i="61"/>
  <c r="H22" i="61" s="1"/>
  <c r="F22" i="61"/>
  <c r="D22" i="61"/>
  <c r="E22" i="61" s="1"/>
  <c r="AL21" i="61"/>
  <c r="AJ21" i="61"/>
  <c r="AK21" i="61" s="1"/>
  <c r="AG21" i="61"/>
  <c r="AH21" i="61" s="1"/>
  <c r="AI21" i="61" s="1"/>
  <c r="AF21" i="61"/>
  <c r="AD21" i="61"/>
  <c r="AE21" i="61" s="1"/>
  <c r="AC21" i="61"/>
  <c r="AB21" i="61"/>
  <c r="AA21" i="61"/>
  <c r="T21" i="61"/>
  <c r="S21" i="61"/>
  <c r="J21" i="61"/>
  <c r="N21" i="61" s="1"/>
  <c r="G21" i="61"/>
  <c r="H21" i="61" s="1"/>
  <c r="F21" i="61"/>
  <c r="D21" i="61"/>
  <c r="E21" i="61" s="1"/>
  <c r="AL20" i="61"/>
  <c r="AJ20" i="61"/>
  <c r="AK20" i="61" s="1"/>
  <c r="AG20" i="61"/>
  <c r="AH20" i="61" s="1"/>
  <c r="AI20" i="61" s="1"/>
  <c r="AF20" i="61"/>
  <c r="AD20" i="61"/>
  <c r="AE20" i="61" s="1"/>
  <c r="AC20" i="61"/>
  <c r="AA20" i="61"/>
  <c r="AB20" i="61" s="1"/>
  <c r="T20" i="61"/>
  <c r="S20" i="61"/>
  <c r="J20" i="61"/>
  <c r="N20" i="61" s="1"/>
  <c r="G20" i="61"/>
  <c r="H20" i="61" s="1"/>
  <c r="F20" i="61"/>
  <c r="D20" i="61"/>
  <c r="E20" i="61" s="1"/>
  <c r="AL19" i="61"/>
  <c r="AJ19" i="61"/>
  <c r="AK19" i="61" s="1"/>
  <c r="AG19" i="61"/>
  <c r="AH19" i="61" s="1"/>
  <c r="AI19" i="61" s="1"/>
  <c r="AF19" i="61"/>
  <c r="AD19" i="61"/>
  <c r="AE19" i="61" s="1"/>
  <c r="AC19" i="61"/>
  <c r="AB19" i="61"/>
  <c r="AA19" i="61"/>
  <c r="T19" i="61"/>
  <c r="S19" i="61"/>
  <c r="J19" i="61"/>
  <c r="N19" i="61" s="1"/>
  <c r="G19" i="61"/>
  <c r="H19" i="61" s="1"/>
  <c r="F19" i="61"/>
  <c r="D19" i="61"/>
  <c r="E19" i="61" s="1"/>
  <c r="AL18" i="61"/>
  <c r="AJ18" i="61"/>
  <c r="AK18" i="61" s="1"/>
  <c r="AG18" i="61"/>
  <c r="AH18" i="61" s="1"/>
  <c r="AI18" i="61" s="1"/>
  <c r="AF18" i="61"/>
  <c r="AD18" i="61"/>
  <c r="AE18" i="61" s="1"/>
  <c r="AC18" i="61"/>
  <c r="AA18" i="61"/>
  <c r="AB18" i="61" s="1"/>
  <c r="T18" i="61"/>
  <c r="S18" i="61"/>
  <c r="J18" i="61"/>
  <c r="N18" i="61" s="1"/>
  <c r="G18" i="61"/>
  <c r="H18" i="61" s="1"/>
  <c r="F18" i="61"/>
  <c r="D18" i="61"/>
  <c r="E18" i="61" s="1"/>
  <c r="AL17" i="61"/>
  <c r="AJ17" i="61"/>
  <c r="AK17" i="61" s="1"/>
  <c r="AG17" i="61"/>
  <c r="AH17" i="61" s="1"/>
  <c r="AI17" i="61" s="1"/>
  <c r="AF17" i="61"/>
  <c r="AD17" i="61"/>
  <c r="AE17" i="61" s="1"/>
  <c r="AC17" i="61"/>
  <c r="AA17" i="61"/>
  <c r="AB17" i="61" s="1"/>
  <c r="T17" i="61"/>
  <c r="S17" i="61"/>
  <c r="J17" i="61"/>
  <c r="N17" i="61" s="1"/>
  <c r="G17" i="61"/>
  <c r="H17" i="61" s="1"/>
  <c r="F17" i="61"/>
  <c r="D17" i="61"/>
  <c r="E17" i="61" s="1"/>
  <c r="AL16" i="61"/>
  <c r="AJ16" i="61"/>
  <c r="AK16" i="61" s="1"/>
  <c r="AG16" i="61"/>
  <c r="AH16" i="61" s="1"/>
  <c r="AI16" i="61" s="1"/>
  <c r="AF16" i="61"/>
  <c r="AD16" i="61"/>
  <c r="AE16" i="61" s="1"/>
  <c r="AC16" i="61"/>
  <c r="AA16" i="61"/>
  <c r="AB16" i="61" s="1"/>
  <c r="T16" i="61"/>
  <c r="S16" i="61"/>
  <c r="J16" i="61"/>
  <c r="N16" i="61" s="1"/>
  <c r="H16" i="61"/>
  <c r="G16" i="61"/>
  <c r="F16" i="61"/>
  <c r="D16" i="61"/>
  <c r="E16" i="61" s="1"/>
  <c r="AL15" i="61"/>
  <c r="AJ15" i="61"/>
  <c r="AK15" i="61" s="1"/>
  <c r="AG15" i="61"/>
  <c r="AH15" i="61" s="1"/>
  <c r="AI15" i="61" s="1"/>
  <c r="AF15" i="61"/>
  <c r="AD15" i="61"/>
  <c r="AE15" i="61" s="1"/>
  <c r="AC15" i="61"/>
  <c r="AA15" i="61"/>
  <c r="AB15" i="61" s="1"/>
  <c r="T15" i="61"/>
  <c r="S15" i="61"/>
  <c r="J15" i="61"/>
  <c r="N15" i="61" s="1"/>
  <c r="G15" i="61"/>
  <c r="H15" i="61" s="1"/>
  <c r="F15" i="61"/>
  <c r="D15" i="61"/>
  <c r="E15" i="61" s="1"/>
  <c r="AL14" i="61"/>
  <c r="AJ14" i="61"/>
  <c r="AK14" i="61" s="1"/>
  <c r="AG14" i="61"/>
  <c r="AH14" i="61" s="1"/>
  <c r="AI14" i="61" s="1"/>
  <c r="AF14" i="61"/>
  <c r="AD14" i="61"/>
  <c r="AE14" i="61" s="1"/>
  <c r="AC14" i="61"/>
  <c r="AB14" i="61"/>
  <c r="AA14" i="61"/>
  <c r="T14" i="61"/>
  <c r="S14" i="61"/>
  <c r="J14" i="61"/>
  <c r="N14" i="61" s="1"/>
  <c r="G14" i="61"/>
  <c r="H14" i="61" s="1"/>
  <c r="F14" i="61"/>
  <c r="D14" i="61"/>
  <c r="E14" i="61" s="1"/>
  <c r="AL13" i="61"/>
  <c r="AJ13" i="61"/>
  <c r="AK13" i="61" s="1"/>
  <c r="AG13" i="61"/>
  <c r="AH13" i="61" s="1"/>
  <c r="AI13" i="61" s="1"/>
  <c r="AF13" i="61"/>
  <c r="AD13" i="61"/>
  <c r="AE13" i="61" s="1"/>
  <c r="AC13" i="61"/>
  <c r="AA13" i="61"/>
  <c r="AB13" i="61" s="1"/>
  <c r="T13" i="61"/>
  <c r="S13" i="61"/>
  <c r="J13" i="61"/>
  <c r="N13" i="61" s="1"/>
  <c r="G13" i="61"/>
  <c r="H13" i="61" s="1"/>
  <c r="F13" i="61"/>
  <c r="D13" i="61"/>
  <c r="E13" i="61" s="1"/>
  <c r="AL12" i="61"/>
  <c r="AJ12" i="61"/>
  <c r="AK12" i="61" s="1"/>
  <c r="AG12" i="61"/>
  <c r="AH12" i="61" s="1"/>
  <c r="AI12" i="61" s="1"/>
  <c r="AF12" i="61"/>
  <c r="AD12" i="61"/>
  <c r="AE12" i="61" s="1"/>
  <c r="AC12" i="61"/>
  <c r="AB12" i="61"/>
  <c r="AA12" i="61"/>
  <c r="T12" i="61"/>
  <c r="S12" i="61"/>
  <c r="J12" i="61"/>
  <c r="N12" i="61" s="1"/>
  <c r="G12" i="61"/>
  <c r="H12" i="61" s="1"/>
  <c r="F12" i="61"/>
  <c r="D12" i="61"/>
  <c r="E12" i="61" s="1"/>
  <c r="AL11" i="61"/>
  <c r="AJ11" i="61"/>
  <c r="AK11" i="61" s="1"/>
  <c r="AG11" i="61"/>
  <c r="AH11" i="61" s="1"/>
  <c r="AI11" i="61" s="1"/>
  <c r="AF11" i="61"/>
  <c r="AD11" i="61"/>
  <c r="AE11" i="61" s="1"/>
  <c r="AC11" i="61"/>
  <c r="AA11" i="61"/>
  <c r="AB11" i="61" s="1"/>
  <c r="T11" i="61"/>
  <c r="S11" i="61"/>
  <c r="J11" i="61"/>
  <c r="N11" i="61" s="1"/>
  <c r="G11" i="61"/>
  <c r="H11" i="61" s="1"/>
  <c r="F11" i="61"/>
  <c r="D11" i="61"/>
  <c r="E11" i="61" s="1"/>
  <c r="AL10" i="61"/>
  <c r="AJ10" i="61"/>
  <c r="AK10" i="61" s="1"/>
  <c r="AG10" i="61"/>
  <c r="AH10" i="61" s="1"/>
  <c r="AI10" i="61" s="1"/>
  <c r="AF10" i="61"/>
  <c r="AD10" i="61"/>
  <c r="AE10" i="61" s="1"/>
  <c r="AC10" i="61"/>
  <c r="AB10" i="61"/>
  <c r="AA10" i="61"/>
  <c r="T10" i="61"/>
  <c r="S10" i="61"/>
  <c r="J10" i="61"/>
  <c r="N10" i="61" s="1"/>
  <c r="G10" i="61"/>
  <c r="H10" i="61" s="1"/>
  <c r="F10" i="61"/>
  <c r="D10" i="61"/>
  <c r="E10" i="61" s="1"/>
  <c r="AL9" i="61"/>
  <c r="AJ9" i="61"/>
  <c r="AK9" i="61" s="1"/>
  <c r="AG9" i="61"/>
  <c r="AH9" i="61" s="1"/>
  <c r="AI9" i="61" s="1"/>
  <c r="AF9" i="61"/>
  <c r="AD9" i="61"/>
  <c r="AE9" i="61" s="1"/>
  <c r="AC9" i="61"/>
  <c r="AA9" i="61"/>
  <c r="AB9" i="61" s="1"/>
  <c r="T9" i="61"/>
  <c r="S9" i="61"/>
  <c r="J9" i="61"/>
  <c r="N9" i="61" s="1"/>
  <c r="G9" i="61"/>
  <c r="H9" i="61" s="1"/>
  <c r="F9" i="61"/>
  <c r="D9" i="61"/>
  <c r="E9" i="61" s="1"/>
  <c r="A9" i="6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L8" i="61"/>
  <c r="AJ8" i="61"/>
  <c r="AK8" i="61" s="1"/>
  <c r="AG8" i="61"/>
  <c r="AH8" i="61" s="1"/>
  <c r="AI8" i="61" s="1"/>
  <c r="AF8" i="61"/>
  <c r="AD8" i="61"/>
  <c r="AE8" i="61" s="1"/>
  <c r="AC8" i="61"/>
  <c r="AA8" i="61"/>
  <c r="AB8" i="61" s="1"/>
  <c r="T8" i="61"/>
  <c r="S8" i="61"/>
  <c r="J8" i="61"/>
  <c r="G8" i="61"/>
  <c r="H3" i="61" s="1"/>
  <c r="E8" i="61"/>
  <c r="P3" i="61"/>
  <c r="I28" i="60"/>
  <c r="C28" i="60"/>
  <c r="AL27" i="60"/>
  <c r="AJ27" i="60"/>
  <c r="AK27" i="60" s="1"/>
  <c r="AG27" i="60"/>
  <c r="AH27" i="60" s="1"/>
  <c r="AI27" i="60" s="1"/>
  <c r="AF27" i="60"/>
  <c r="AD27" i="60"/>
  <c r="AE27" i="60" s="1"/>
  <c r="AC27" i="60"/>
  <c r="AA27" i="60"/>
  <c r="AB27" i="60" s="1"/>
  <c r="T27" i="60"/>
  <c r="S27" i="60"/>
  <c r="J27" i="60"/>
  <c r="N27" i="60" s="1"/>
  <c r="G27" i="60"/>
  <c r="H27" i="60" s="1"/>
  <c r="F27" i="60"/>
  <c r="D27" i="60"/>
  <c r="E27" i="60" s="1"/>
  <c r="AL26" i="60"/>
  <c r="AJ26" i="60"/>
  <c r="AK26" i="60" s="1"/>
  <c r="AG26" i="60"/>
  <c r="AH26" i="60" s="1"/>
  <c r="AI26" i="60" s="1"/>
  <c r="AF26" i="60"/>
  <c r="AD26" i="60"/>
  <c r="AE26" i="60" s="1"/>
  <c r="AC26" i="60"/>
  <c r="AA26" i="60"/>
  <c r="AB26" i="60" s="1"/>
  <c r="T26" i="60"/>
  <c r="S26" i="60"/>
  <c r="J26" i="60"/>
  <c r="N26" i="60" s="1"/>
  <c r="G26" i="60"/>
  <c r="H26" i="60" s="1"/>
  <c r="F26" i="60"/>
  <c r="D26" i="60"/>
  <c r="E26" i="60" s="1"/>
  <c r="AL25" i="60"/>
  <c r="AJ25" i="60"/>
  <c r="AK25" i="60" s="1"/>
  <c r="AG25" i="60"/>
  <c r="AH25" i="60" s="1"/>
  <c r="AI25" i="60" s="1"/>
  <c r="AF25" i="60"/>
  <c r="AD25" i="60"/>
  <c r="AE25" i="60" s="1"/>
  <c r="AC25" i="60"/>
  <c r="AB25" i="60"/>
  <c r="AA25" i="60"/>
  <c r="T25" i="60"/>
  <c r="S25" i="60"/>
  <c r="J25" i="60"/>
  <c r="N25" i="60" s="1"/>
  <c r="G25" i="60"/>
  <c r="H25" i="60" s="1"/>
  <c r="F25" i="60"/>
  <c r="D25" i="60"/>
  <c r="E25" i="60" s="1"/>
  <c r="AL24" i="60"/>
  <c r="AJ24" i="60"/>
  <c r="AK24" i="60" s="1"/>
  <c r="AG24" i="60"/>
  <c r="AH24" i="60" s="1"/>
  <c r="AI24" i="60" s="1"/>
  <c r="AF24" i="60"/>
  <c r="AD24" i="60"/>
  <c r="AE24" i="60" s="1"/>
  <c r="AC24" i="60"/>
  <c r="AA24" i="60"/>
  <c r="AB24" i="60" s="1"/>
  <c r="T24" i="60"/>
  <c r="S24" i="60"/>
  <c r="J24" i="60"/>
  <c r="N24" i="60" s="1"/>
  <c r="G24" i="60"/>
  <c r="H24" i="60" s="1"/>
  <c r="F24" i="60"/>
  <c r="D24" i="60"/>
  <c r="E24" i="60" s="1"/>
  <c r="AL23" i="60"/>
  <c r="AJ23" i="60"/>
  <c r="AK23" i="60" s="1"/>
  <c r="AG23" i="60"/>
  <c r="AH23" i="60" s="1"/>
  <c r="AI23" i="60" s="1"/>
  <c r="AF23" i="60"/>
  <c r="AD23" i="60"/>
  <c r="AE23" i="60" s="1"/>
  <c r="AC23" i="60"/>
  <c r="AB23" i="60"/>
  <c r="AA23" i="60"/>
  <c r="T23" i="60"/>
  <c r="S23" i="60"/>
  <c r="J23" i="60"/>
  <c r="N23" i="60" s="1"/>
  <c r="G23" i="60"/>
  <c r="H23" i="60" s="1"/>
  <c r="F23" i="60"/>
  <c r="D23" i="60"/>
  <c r="E23" i="60" s="1"/>
  <c r="AL22" i="60"/>
  <c r="AJ22" i="60"/>
  <c r="AK22" i="60" s="1"/>
  <c r="AG22" i="60"/>
  <c r="AH22" i="60" s="1"/>
  <c r="AI22" i="60" s="1"/>
  <c r="AF22" i="60"/>
  <c r="AD22" i="60"/>
  <c r="AE22" i="60" s="1"/>
  <c r="AC22" i="60"/>
  <c r="AA22" i="60"/>
  <c r="AB22" i="60" s="1"/>
  <c r="T22" i="60"/>
  <c r="S22" i="60"/>
  <c r="J22" i="60"/>
  <c r="N22" i="60" s="1"/>
  <c r="G22" i="60"/>
  <c r="H22" i="60" s="1"/>
  <c r="F22" i="60"/>
  <c r="D22" i="60"/>
  <c r="E22" i="60" s="1"/>
  <c r="AL21" i="60"/>
  <c r="AJ21" i="60"/>
  <c r="AK21" i="60" s="1"/>
  <c r="AG21" i="60"/>
  <c r="AH21" i="60" s="1"/>
  <c r="AI21" i="60" s="1"/>
  <c r="AF21" i="60"/>
  <c r="AD21" i="60"/>
  <c r="AE21" i="60" s="1"/>
  <c r="AC21" i="60"/>
  <c r="AA21" i="60"/>
  <c r="AB21" i="60" s="1"/>
  <c r="T21" i="60"/>
  <c r="S21" i="60"/>
  <c r="J21" i="60"/>
  <c r="N21" i="60" s="1"/>
  <c r="G21" i="60"/>
  <c r="H21" i="60" s="1"/>
  <c r="F21" i="60"/>
  <c r="D21" i="60"/>
  <c r="E21" i="60" s="1"/>
  <c r="AL20" i="60"/>
  <c r="AJ20" i="60"/>
  <c r="AK20" i="60" s="1"/>
  <c r="AG20" i="60"/>
  <c r="AH20" i="60" s="1"/>
  <c r="AI20" i="60" s="1"/>
  <c r="AF20" i="60"/>
  <c r="AD20" i="60"/>
  <c r="AE20" i="60" s="1"/>
  <c r="AC20" i="60"/>
  <c r="AA20" i="60"/>
  <c r="AB20" i="60" s="1"/>
  <c r="T20" i="60"/>
  <c r="S20" i="60"/>
  <c r="J20" i="60"/>
  <c r="N20" i="60" s="1"/>
  <c r="G20" i="60"/>
  <c r="H20" i="60" s="1"/>
  <c r="F20" i="60"/>
  <c r="D20" i="60"/>
  <c r="E20" i="60" s="1"/>
  <c r="AL19" i="60"/>
  <c r="AJ19" i="60"/>
  <c r="AK19" i="60" s="1"/>
  <c r="AG19" i="60"/>
  <c r="AH19" i="60" s="1"/>
  <c r="AI19" i="60" s="1"/>
  <c r="AF19" i="60"/>
  <c r="AD19" i="60"/>
  <c r="AE19" i="60" s="1"/>
  <c r="AC19" i="60"/>
  <c r="AA19" i="60"/>
  <c r="AB19" i="60" s="1"/>
  <c r="T19" i="60"/>
  <c r="S19" i="60"/>
  <c r="J19" i="60"/>
  <c r="N19" i="60" s="1"/>
  <c r="G19" i="60"/>
  <c r="H19" i="60" s="1"/>
  <c r="F19" i="60"/>
  <c r="D19" i="60"/>
  <c r="E19" i="60" s="1"/>
  <c r="AL18" i="60"/>
  <c r="AJ18" i="60"/>
  <c r="AK18" i="60" s="1"/>
  <c r="AG18" i="60"/>
  <c r="AH18" i="60" s="1"/>
  <c r="AI18" i="60" s="1"/>
  <c r="AF18" i="60"/>
  <c r="AD18" i="60"/>
  <c r="AE18" i="60" s="1"/>
  <c r="AC18" i="60"/>
  <c r="AB18" i="60"/>
  <c r="AA18" i="60"/>
  <c r="T18" i="60"/>
  <c r="S18" i="60"/>
  <c r="J18" i="60"/>
  <c r="N18" i="60" s="1"/>
  <c r="G18" i="60"/>
  <c r="H18" i="60" s="1"/>
  <c r="F18" i="60"/>
  <c r="D18" i="60"/>
  <c r="E18" i="60" s="1"/>
  <c r="AL17" i="60"/>
  <c r="AJ17" i="60"/>
  <c r="AK17" i="60" s="1"/>
  <c r="AG17" i="60"/>
  <c r="AH17" i="60" s="1"/>
  <c r="AI17" i="60" s="1"/>
  <c r="AF17" i="60"/>
  <c r="AD17" i="60"/>
  <c r="AE17" i="60" s="1"/>
  <c r="AC17" i="60"/>
  <c r="AA17" i="60"/>
  <c r="AB17" i="60" s="1"/>
  <c r="T17" i="60"/>
  <c r="S17" i="60"/>
  <c r="J17" i="60"/>
  <c r="N17" i="60" s="1"/>
  <c r="G17" i="60"/>
  <c r="H17" i="60" s="1"/>
  <c r="F17" i="60"/>
  <c r="D17" i="60"/>
  <c r="E17" i="60" s="1"/>
  <c r="AL16" i="60"/>
  <c r="AJ16" i="60"/>
  <c r="AK16" i="60" s="1"/>
  <c r="AG16" i="60"/>
  <c r="AH16" i="60" s="1"/>
  <c r="AI16" i="60" s="1"/>
  <c r="AF16" i="60"/>
  <c r="AD16" i="60"/>
  <c r="AE16" i="60" s="1"/>
  <c r="AC16" i="60"/>
  <c r="AA16" i="60"/>
  <c r="AB16" i="60" s="1"/>
  <c r="T16" i="60"/>
  <c r="S16" i="60"/>
  <c r="J16" i="60"/>
  <c r="N16" i="60" s="1"/>
  <c r="H16" i="60"/>
  <c r="G16" i="60"/>
  <c r="F16" i="60"/>
  <c r="D16" i="60"/>
  <c r="E16" i="60" s="1"/>
  <c r="AL15" i="60"/>
  <c r="AJ15" i="60"/>
  <c r="AK15" i="60" s="1"/>
  <c r="AG15" i="60"/>
  <c r="AH15" i="60" s="1"/>
  <c r="AI15" i="60" s="1"/>
  <c r="AF15" i="60"/>
  <c r="AD15" i="60"/>
  <c r="AE15" i="60" s="1"/>
  <c r="AC15" i="60"/>
  <c r="AA15" i="60"/>
  <c r="AB15" i="60" s="1"/>
  <c r="T15" i="60"/>
  <c r="S15" i="60"/>
  <c r="J15" i="60"/>
  <c r="N15" i="60" s="1"/>
  <c r="G15" i="60"/>
  <c r="H15" i="60" s="1"/>
  <c r="F15" i="60"/>
  <c r="D15" i="60"/>
  <c r="E15" i="60" s="1"/>
  <c r="AL14" i="60"/>
  <c r="AJ14" i="60"/>
  <c r="AK14" i="60" s="1"/>
  <c r="AG14" i="60"/>
  <c r="AH14" i="60" s="1"/>
  <c r="AI14" i="60" s="1"/>
  <c r="AF14" i="60"/>
  <c r="AD14" i="60"/>
  <c r="AE14" i="60" s="1"/>
  <c r="AC14" i="60"/>
  <c r="AA14" i="60"/>
  <c r="AB14" i="60" s="1"/>
  <c r="T14" i="60"/>
  <c r="S14" i="60"/>
  <c r="J14" i="60"/>
  <c r="N14" i="60" s="1"/>
  <c r="G14" i="60"/>
  <c r="H14" i="60" s="1"/>
  <c r="F14" i="60"/>
  <c r="D14" i="60"/>
  <c r="E14" i="60" s="1"/>
  <c r="AL13" i="60"/>
  <c r="AJ13" i="60"/>
  <c r="AK13" i="60" s="1"/>
  <c r="AG13" i="60"/>
  <c r="AH13" i="60" s="1"/>
  <c r="AI13" i="60" s="1"/>
  <c r="AF13" i="60"/>
  <c r="AD13" i="60"/>
  <c r="AE13" i="60" s="1"/>
  <c r="AC13" i="60"/>
  <c r="AB13" i="60"/>
  <c r="AA13" i="60"/>
  <c r="T13" i="60"/>
  <c r="S13" i="60"/>
  <c r="J13" i="60"/>
  <c r="N13" i="60" s="1"/>
  <c r="G13" i="60"/>
  <c r="H13" i="60" s="1"/>
  <c r="F13" i="60"/>
  <c r="D13" i="60"/>
  <c r="E13" i="60" s="1"/>
  <c r="AL12" i="60"/>
  <c r="AJ12" i="60"/>
  <c r="AK12" i="60" s="1"/>
  <c r="AG12" i="60"/>
  <c r="AH12" i="60" s="1"/>
  <c r="AI12" i="60" s="1"/>
  <c r="AF12" i="60"/>
  <c r="AD12" i="60"/>
  <c r="AE12" i="60" s="1"/>
  <c r="AC12" i="60"/>
  <c r="AA12" i="60"/>
  <c r="AB12" i="60" s="1"/>
  <c r="T12" i="60"/>
  <c r="S12" i="60"/>
  <c r="J12" i="60"/>
  <c r="N12" i="60" s="1"/>
  <c r="G12" i="60"/>
  <c r="H12" i="60" s="1"/>
  <c r="F12" i="60"/>
  <c r="D12" i="60"/>
  <c r="E12" i="60" s="1"/>
  <c r="AL11" i="60"/>
  <c r="AJ11" i="60"/>
  <c r="AK11" i="60" s="1"/>
  <c r="AG11" i="60"/>
  <c r="AH11" i="60" s="1"/>
  <c r="AI11" i="60" s="1"/>
  <c r="AF11" i="60"/>
  <c r="AD11" i="60"/>
  <c r="AE11" i="60" s="1"/>
  <c r="AC11" i="60"/>
  <c r="AA11" i="60"/>
  <c r="AB11" i="60" s="1"/>
  <c r="T11" i="60"/>
  <c r="S11" i="60"/>
  <c r="J11" i="60"/>
  <c r="N11" i="60" s="1"/>
  <c r="G11" i="60"/>
  <c r="H11" i="60" s="1"/>
  <c r="F11" i="60"/>
  <c r="D11" i="60"/>
  <c r="E11" i="60" s="1"/>
  <c r="AL10" i="60"/>
  <c r="AJ10" i="60"/>
  <c r="AK10" i="60" s="1"/>
  <c r="AG10" i="60"/>
  <c r="AH10" i="60" s="1"/>
  <c r="AI10" i="60" s="1"/>
  <c r="AF10" i="60"/>
  <c r="AD10" i="60"/>
  <c r="AE10" i="60" s="1"/>
  <c r="AC10" i="60"/>
  <c r="AA10" i="60"/>
  <c r="AB10" i="60" s="1"/>
  <c r="T10" i="60"/>
  <c r="S10" i="60"/>
  <c r="J10" i="60"/>
  <c r="N10" i="60" s="1"/>
  <c r="G10" i="60"/>
  <c r="H10" i="60" s="1"/>
  <c r="F10" i="60"/>
  <c r="D10" i="60"/>
  <c r="E10" i="60" s="1"/>
  <c r="AL9" i="60"/>
  <c r="AJ9" i="60"/>
  <c r="AK9" i="60" s="1"/>
  <c r="AG9" i="60"/>
  <c r="AH9" i="60" s="1"/>
  <c r="AI9" i="60" s="1"/>
  <c r="AF9" i="60"/>
  <c r="AD9" i="60"/>
  <c r="AE9" i="60" s="1"/>
  <c r="AC9" i="60"/>
  <c r="AB9" i="60"/>
  <c r="AA9" i="60"/>
  <c r="T9" i="60"/>
  <c r="S9" i="60"/>
  <c r="J9" i="60"/>
  <c r="N9" i="60" s="1"/>
  <c r="G9" i="60"/>
  <c r="H9" i="60" s="1"/>
  <c r="F9" i="60"/>
  <c r="D9" i="60"/>
  <c r="E9" i="60" s="1"/>
  <c r="A9" i="60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L8" i="60"/>
  <c r="AJ8" i="60"/>
  <c r="AK8" i="60" s="1"/>
  <c r="AG8" i="60"/>
  <c r="AH8" i="60" s="1"/>
  <c r="AI8" i="60" s="1"/>
  <c r="AF8" i="60"/>
  <c r="AD8" i="60"/>
  <c r="AE8" i="60" s="1"/>
  <c r="AC8" i="60"/>
  <c r="AA8" i="60"/>
  <c r="AB8" i="60" s="1"/>
  <c r="T8" i="60"/>
  <c r="S8" i="60"/>
  <c r="J8" i="60"/>
  <c r="G8" i="60"/>
  <c r="H3" i="60" s="1"/>
  <c r="E8" i="60"/>
  <c r="P3" i="60"/>
  <c r="I28" i="59"/>
  <c r="C28" i="59"/>
  <c r="AL27" i="59"/>
  <c r="AJ27" i="59"/>
  <c r="AK27" i="59" s="1"/>
  <c r="AG27" i="59"/>
  <c r="AH27" i="59" s="1"/>
  <c r="AI27" i="59" s="1"/>
  <c r="AF27" i="59"/>
  <c r="AD27" i="59"/>
  <c r="AE27" i="59" s="1"/>
  <c r="AC27" i="59"/>
  <c r="AB27" i="59"/>
  <c r="AA27" i="59"/>
  <c r="T27" i="59"/>
  <c r="S27" i="59"/>
  <c r="K27" i="59"/>
  <c r="L27" i="59" s="1"/>
  <c r="M27" i="59" s="1"/>
  <c r="J27" i="59"/>
  <c r="N27" i="59" s="1"/>
  <c r="G27" i="59"/>
  <c r="H27" i="59" s="1"/>
  <c r="F27" i="59"/>
  <c r="D27" i="59"/>
  <c r="E27" i="59" s="1"/>
  <c r="AL26" i="59"/>
  <c r="AJ26" i="59"/>
  <c r="AK26" i="59" s="1"/>
  <c r="AG26" i="59"/>
  <c r="AH26" i="59" s="1"/>
  <c r="AI26" i="59" s="1"/>
  <c r="AF26" i="59"/>
  <c r="AD26" i="59"/>
  <c r="AE26" i="59" s="1"/>
  <c r="AC26" i="59"/>
  <c r="AB26" i="59"/>
  <c r="AA26" i="59"/>
  <c r="T26" i="59"/>
  <c r="S26" i="59"/>
  <c r="J26" i="59"/>
  <c r="G26" i="59"/>
  <c r="H26" i="59" s="1"/>
  <c r="F26" i="59"/>
  <c r="D26" i="59"/>
  <c r="E26" i="59" s="1"/>
  <c r="AL25" i="59"/>
  <c r="AJ25" i="59"/>
  <c r="AK25" i="59" s="1"/>
  <c r="AG25" i="59"/>
  <c r="AH25" i="59" s="1"/>
  <c r="AI25" i="59" s="1"/>
  <c r="AF25" i="59"/>
  <c r="AD25" i="59"/>
  <c r="AE25" i="59" s="1"/>
  <c r="AC25" i="59"/>
  <c r="AA25" i="59"/>
  <c r="AB25" i="59" s="1"/>
  <c r="T25" i="59"/>
  <c r="S25" i="59"/>
  <c r="J25" i="59"/>
  <c r="N25" i="59" s="1"/>
  <c r="G25" i="59"/>
  <c r="H25" i="59" s="1"/>
  <c r="F25" i="59"/>
  <c r="D25" i="59"/>
  <c r="E25" i="59" s="1"/>
  <c r="AL24" i="59"/>
  <c r="AJ24" i="59"/>
  <c r="AK24" i="59" s="1"/>
  <c r="AG24" i="59"/>
  <c r="AH24" i="59" s="1"/>
  <c r="AI24" i="59" s="1"/>
  <c r="AF24" i="59"/>
  <c r="AD24" i="59"/>
  <c r="AE24" i="59" s="1"/>
  <c r="AC24" i="59"/>
  <c r="AA24" i="59"/>
  <c r="AB24" i="59" s="1"/>
  <c r="T24" i="59"/>
  <c r="S24" i="59"/>
  <c r="J24" i="59"/>
  <c r="N24" i="59" s="1"/>
  <c r="G24" i="59"/>
  <c r="H24" i="59" s="1"/>
  <c r="F24" i="59"/>
  <c r="D24" i="59"/>
  <c r="E24" i="59" s="1"/>
  <c r="AL23" i="59"/>
  <c r="AJ23" i="59"/>
  <c r="AK23" i="59" s="1"/>
  <c r="AG23" i="59"/>
  <c r="AH23" i="59" s="1"/>
  <c r="AI23" i="59" s="1"/>
  <c r="AF23" i="59"/>
  <c r="AD23" i="59"/>
  <c r="AE23" i="59" s="1"/>
  <c r="AC23" i="59"/>
  <c r="AA23" i="59"/>
  <c r="AB23" i="59" s="1"/>
  <c r="T23" i="59"/>
  <c r="S23" i="59"/>
  <c r="J23" i="59"/>
  <c r="N23" i="59" s="1"/>
  <c r="G23" i="59"/>
  <c r="H23" i="59" s="1"/>
  <c r="F23" i="59"/>
  <c r="D23" i="59"/>
  <c r="E23" i="59" s="1"/>
  <c r="AL22" i="59"/>
  <c r="AJ22" i="59"/>
  <c r="AK22" i="59" s="1"/>
  <c r="AG22" i="59"/>
  <c r="AH22" i="59" s="1"/>
  <c r="AI22" i="59" s="1"/>
  <c r="AF22" i="59"/>
  <c r="AD22" i="59"/>
  <c r="AE22" i="59" s="1"/>
  <c r="AC22" i="59"/>
  <c r="AA22" i="59"/>
  <c r="AB22" i="59" s="1"/>
  <c r="T22" i="59"/>
  <c r="S22" i="59"/>
  <c r="J22" i="59"/>
  <c r="N22" i="59" s="1"/>
  <c r="G22" i="59"/>
  <c r="H22" i="59" s="1"/>
  <c r="F22" i="59"/>
  <c r="D22" i="59"/>
  <c r="E22" i="59" s="1"/>
  <c r="AL21" i="59"/>
  <c r="AJ21" i="59"/>
  <c r="AK21" i="59" s="1"/>
  <c r="AG21" i="59"/>
  <c r="AH21" i="59" s="1"/>
  <c r="AI21" i="59" s="1"/>
  <c r="AF21" i="59"/>
  <c r="AD21" i="59"/>
  <c r="AE21" i="59" s="1"/>
  <c r="AC21" i="59"/>
  <c r="AB21" i="59"/>
  <c r="AA21" i="59"/>
  <c r="T21" i="59"/>
  <c r="S21" i="59"/>
  <c r="J21" i="59"/>
  <c r="N21" i="59" s="1"/>
  <c r="H21" i="59"/>
  <c r="G21" i="59"/>
  <c r="F21" i="59"/>
  <c r="D21" i="59"/>
  <c r="E21" i="59" s="1"/>
  <c r="AL20" i="59"/>
  <c r="AJ20" i="59"/>
  <c r="AK20" i="59" s="1"/>
  <c r="AG20" i="59"/>
  <c r="AH20" i="59" s="1"/>
  <c r="AI20" i="59" s="1"/>
  <c r="AF20" i="59"/>
  <c r="AD20" i="59"/>
  <c r="AE20" i="59" s="1"/>
  <c r="AC20" i="59"/>
  <c r="AA20" i="59"/>
  <c r="AB20" i="59" s="1"/>
  <c r="T20" i="59"/>
  <c r="S20" i="59"/>
  <c r="J20" i="59"/>
  <c r="N20" i="59" s="1"/>
  <c r="G20" i="59"/>
  <c r="H20" i="59" s="1"/>
  <c r="F20" i="59"/>
  <c r="D20" i="59"/>
  <c r="E20" i="59" s="1"/>
  <c r="AL19" i="59"/>
  <c r="AJ19" i="59"/>
  <c r="AK19" i="59" s="1"/>
  <c r="AG19" i="59"/>
  <c r="AH19" i="59" s="1"/>
  <c r="AI19" i="59" s="1"/>
  <c r="AF19" i="59"/>
  <c r="AD19" i="59"/>
  <c r="AE19" i="59" s="1"/>
  <c r="AC19" i="59"/>
  <c r="AA19" i="59"/>
  <c r="AB19" i="59" s="1"/>
  <c r="T19" i="59"/>
  <c r="S19" i="59"/>
  <c r="J19" i="59"/>
  <c r="N19" i="59" s="1"/>
  <c r="G19" i="59"/>
  <c r="H19" i="59" s="1"/>
  <c r="F19" i="59"/>
  <c r="D19" i="59"/>
  <c r="E19" i="59" s="1"/>
  <c r="AL18" i="59"/>
  <c r="AJ18" i="59"/>
  <c r="AK18" i="59" s="1"/>
  <c r="AG18" i="59"/>
  <c r="AH18" i="59" s="1"/>
  <c r="AI18" i="59" s="1"/>
  <c r="AF18" i="59"/>
  <c r="AD18" i="59"/>
  <c r="AE18" i="59" s="1"/>
  <c r="AC18" i="59"/>
  <c r="AB18" i="59"/>
  <c r="AA18" i="59"/>
  <c r="T18" i="59"/>
  <c r="S18" i="59"/>
  <c r="J18" i="59"/>
  <c r="N18" i="59" s="1"/>
  <c r="G18" i="59"/>
  <c r="H18" i="59" s="1"/>
  <c r="F18" i="59"/>
  <c r="D18" i="59"/>
  <c r="E18" i="59" s="1"/>
  <c r="AL17" i="59"/>
  <c r="AJ17" i="59"/>
  <c r="AK17" i="59" s="1"/>
  <c r="AG17" i="59"/>
  <c r="AH17" i="59" s="1"/>
  <c r="AI17" i="59" s="1"/>
  <c r="AF17" i="59"/>
  <c r="AD17" i="59"/>
  <c r="AE17" i="59" s="1"/>
  <c r="AC17" i="59"/>
  <c r="AA17" i="59"/>
  <c r="AB17" i="59" s="1"/>
  <c r="T17" i="59"/>
  <c r="S17" i="59"/>
  <c r="J17" i="59"/>
  <c r="N17" i="59" s="1"/>
  <c r="G17" i="59"/>
  <c r="H17" i="59" s="1"/>
  <c r="F17" i="59"/>
  <c r="D17" i="59"/>
  <c r="E17" i="59" s="1"/>
  <c r="AL16" i="59"/>
  <c r="AJ16" i="59"/>
  <c r="AK16" i="59" s="1"/>
  <c r="AG16" i="59"/>
  <c r="AH16" i="59" s="1"/>
  <c r="AI16" i="59" s="1"/>
  <c r="AF16" i="59"/>
  <c r="AD16" i="59"/>
  <c r="AE16" i="59" s="1"/>
  <c r="AC16" i="59"/>
  <c r="AA16" i="59"/>
  <c r="AB16" i="59" s="1"/>
  <c r="T16" i="59"/>
  <c r="S16" i="59"/>
  <c r="J16" i="59"/>
  <c r="N16" i="59" s="1"/>
  <c r="G16" i="59"/>
  <c r="H16" i="59" s="1"/>
  <c r="F16" i="59"/>
  <c r="D16" i="59"/>
  <c r="E16" i="59" s="1"/>
  <c r="AL15" i="59"/>
  <c r="AJ15" i="59"/>
  <c r="AK15" i="59" s="1"/>
  <c r="AG15" i="59"/>
  <c r="AH15" i="59" s="1"/>
  <c r="AI15" i="59" s="1"/>
  <c r="AF15" i="59"/>
  <c r="AD15" i="59"/>
  <c r="AE15" i="59" s="1"/>
  <c r="AC15" i="59"/>
  <c r="AA15" i="59"/>
  <c r="AB15" i="59" s="1"/>
  <c r="T15" i="59"/>
  <c r="S15" i="59"/>
  <c r="J15" i="59"/>
  <c r="N15" i="59" s="1"/>
  <c r="G15" i="59"/>
  <c r="H15" i="59" s="1"/>
  <c r="F15" i="59"/>
  <c r="D15" i="59"/>
  <c r="E15" i="59" s="1"/>
  <c r="AL14" i="59"/>
  <c r="AJ14" i="59"/>
  <c r="AK14" i="59" s="1"/>
  <c r="AG14" i="59"/>
  <c r="AH14" i="59" s="1"/>
  <c r="AI14" i="59" s="1"/>
  <c r="AF14" i="59"/>
  <c r="AD14" i="59"/>
  <c r="AE14" i="59" s="1"/>
  <c r="AC14" i="59"/>
  <c r="AB14" i="59"/>
  <c r="AA14" i="59"/>
  <c r="T14" i="59"/>
  <c r="S14" i="59"/>
  <c r="J14" i="59"/>
  <c r="N14" i="59" s="1"/>
  <c r="G14" i="59"/>
  <c r="H14" i="59" s="1"/>
  <c r="F14" i="59"/>
  <c r="D14" i="59"/>
  <c r="E14" i="59" s="1"/>
  <c r="AL13" i="59"/>
  <c r="AJ13" i="59"/>
  <c r="AK13" i="59" s="1"/>
  <c r="AG13" i="59"/>
  <c r="AH13" i="59" s="1"/>
  <c r="AI13" i="59" s="1"/>
  <c r="AF13" i="59"/>
  <c r="AD13" i="59"/>
  <c r="AE13" i="59" s="1"/>
  <c r="AC13" i="59"/>
  <c r="AA13" i="59"/>
  <c r="AB13" i="59" s="1"/>
  <c r="T13" i="59"/>
  <c r="S13" i="59"/>
  <c r="J13" i="59"/>
  <c r="N13" i="59" s="1"/>
  <c r="G13" i="59"/>
  <c r="H13" i="59" s="1"/>
  <c r="F13" i="59"/>
  <c r="D13" i="59"/>
  <c r="E13" i="59" s="1"/>
  <c r="AL12" i="59"/>
  <c r="AJ12" i="59"/>
  <c r="AK12" i="59" s="1"/>
  <c r="AG12" i="59"/>
  <c r="AH12" i="59" s="1"/>
  <c r="AI12" i="59" s="1"/>
  <c r="AF12" i="59"/>
  <c r="AD12" i="59"/>
  <c r="AE12" i="59" s="1"/>
  <c r="AC12" i="59"/>
  <c r="AA12" i="59"/>
  <c r="AB12" i="59" s="1"/>
  <c r="T12" i="59"/>
  <c r="S12" i="59"/>
  <c r="J12" i="59"/>
  <c r="N12" i="59" s="1"/>
  <c r="G12" i="59"/>
  <c r="H12" i="59" s="1"/>
  <c r="F12" i="59"/>
  <c r="D12" i="59"/>
  <c r="E12" i="59" s="1"/>
  <c r="AL11" i="59"/>
  <c r="AJ11" i="59"/>
  <c r="AK11" i="59" s="1"/>
  <c r="AG11" i="59"/>
  <c r="AH11" i="59" s="1"/>
  <c r="AI11" i="59" s="1"/>
  <c r="AF11" i="59"/>
  <c r="AD11" i="59"/>
  <c r="AE11" i="59" s="1"/>
  <c r="AC11" i="59"/>
  <c r="AA11" i="59"/>
  <c r="AB11" i="59" s="1"/>
  <c r="T11" i="59"/>
  <c r="S11" i="59"/>
  <c r="J11" i="59"/>
  <c r="N11" i="59" s="1"/>
  <c r="G11" i="59"/>
  <c r="H11" i="59" s="1"/>
  <c r="F11" i="59"/>
  <c r="D11" i="59"/>
  <c r="E11" i="59" s="1"/>
  <c r="AL10" i="59"/>
  <c r="AJ10" i="59"/>
  <c r="AK10" i="59" s="1"/>
  <c r="AG10" i="59"/>
  <c r="AH10" i="59" s="1"/>
  <c r="AI10" i="59" s="1"/>
  <c r="AF10" i="59"/>
  <c r="AD10" i="59"/>
  <c r="AE10" i="59" s="1"/>
  <c r="AC10" i="59"/>
  <c r="AA10" i="59"/>
  <c r="AB10" i="59" s="1"/>
  <c r="T10" i="59"/>
  <c r="S10" i="59"/>
  <c r="J10" i="59"/>
  <c r="N10" i="59" s="1"/>
  <c r="G10" i="59"/>
  <c r="H10" i="59" s="1"/>
  <c r="F10" i="59"/>
  <c r="D10" i="59"/>
  <c r="E10" i="59" s="1"/>
  <c r="AL9" i="59"/>
  <c r="AJ9" i="59"/>
  <c r="AK9" i="59" s="1"/>
  <c r="AG9" i="59"/>
  <c r="AH9" i="59" s="1"/>
  <c r="AI9" i="59" s="1"/>
  <c r="AF9" i="59"/>
  <c r="AD9" i="59"/>
  <c r="AE9" i="59" s="1"/>
  <c r="AC9" i="59"/>
  <c r="AB9" i="59"/>
  <c r="AA9" i="59"/>
  <c r="T9" i="59"/>
  <c r="S9" i="59"/>
  <c r="J9" i="59"/>
  <c r="N9" i="59" s="1"/>
  <c r="G9" i="59"/>
  <c r="H9" i="59" s="1"/>
  <c r="F9" i="59"/>
  <c r="D9" i="59"/>
  <c r="E9" i="59" s="1"/>
  <c r="A9" i="59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L8" i="59"/>
  <c r="AJ8" i="59"/>
  <c r="AK8" i="59" s="1"/>
  <c r="AG8" i="59"/>
  <c r="AH8" i="59" s="1"/>
  <c r="AI8" i="59" s="1"/>
  <c r="AF8" i="59"/>
  <c r="AD8" i="59"/>
  <c r="AE8" i="59" s="1"/>
  <c r="AC8" i="59"/>
  <c r="AB8" i="59"/>
  <c r="AA8" i="59"/>
  <c r="T8" i="59"/>
  <c r="S8" i="59"/>
  <c r="J8" i="59"/>
  <c r="G8" i="59"/>
  <c r="H3" i="59" s="1"/>
  <c r="E8" i="59"/>
  <c r="P3" i="59"/>
  <c r="I28" i="58"/>
  <c r="C28" i="58"/>
  <c r="AL27" i="58"/>
  <c r="AJ27" i="58"/>
  <c r="AK27" i="58" s="1"/>
  <c r="AG27" i="58"/>
  <c r="AH27" i="58" s="1"/>
  <c r="AI27" i="58" s="1"/>
  <c r="AF27" i="58"/>
  <c r="AD27" i="58"/>
  <c r="AE27" i="58" s="1"/>
  <c r="AC27" i="58"/>
  <c r="AA27" i="58"/>
  <c r="AB27" i="58" s="1"/>
  <c r="T27" i="58"/>
  <c r="S27" i="58"/>
  <c r="J27" i="58"/>
  <c r="N27" i="58" s="1"/>
  <c r="G27" i="58"/>
  <c r="H27" i="58" s="1"/>
  <c r="F27" i="58"/>
  <c r="D27" i="58"/>
  <c r="E27" i="58" s="1"/>
  <c r="AL26" i="58"/>
  <c r="AJ26" i="58"/>
  <c r="AK26" i="58" s="1"/>
  <c r="AG26" i="58"/>
  <c r="AH26" i="58" s="1"/>
  <c r="AI26" i="58" s="1"/>
  <c r="AF26" i="58"/>
  <c r="AD26" i="58"/>
  <c r="AE26" i="58" s="1"/>
  <c r="AC26" i="58"/>
  <c r="AA26" i="58"/>
  <c r="AB26" i="58" s="1"/>
  <c r="T26" i="58"/>
  <c r="S26" i="58"/>
  <c r="J26" i="58"/>
  <c r="N26" i="58" s="1"/>
  <c r="G26" i="58"/>
  <c r="H26" i="58" s="1"/>
  <c r="F26" i="58"/>
  <c r="D26" i="58"/>
  <c r="E26" i="58" s="1"/>
  <c r="AL25" i="58"/>
  <c r="AJ25" i="58"/>
  <c r="AK25" i="58" s="1"/>
  <c r="AG25" i="58"/>
  <c r="AH25" i="58" s="1"/>
  <c r="AI25" i="58" s="1"/>
  <c r="AF25" i="58"/>
  <c r="AD25" i="58"/>
  <c r="AE25" i="58" s="1"/>
  <c r="AC25" i="58"/>
  <c r="AB25" i="58"/>
  <c r="AA25" i="58"/>
  <c r="T25" i="58"/>
  <c r="S25" i="58"/>
  <c r="J25" i="58"/>
  <c r="N25" i="58" s="1"/>
  <c r="G25" i="58"/>
  <c r="H25" i="58" s="1"/>
  <c r="F25" i="58"/>
  <c r="D25" i="58"/>
  <c r="E25" i="58" s="1"/>
  <c r="AL24" i="58"/>
  <c r="AJ24" i="58"/>
  <c r="AK24" i="58" s="1"/>
  <c r="AG24" i="58"/>
  <c r="AH24" i="58" s="1"/>
  <c r="AI24" i="58" s="1"/>
  <c r="AF24" i="58"/>
  <c r="AD24" i="58"/>
  <c r="AE24" i="58" s="1"/>
  <c r="AC24" i="58"/>
  <c r="AA24" i="58"/>
  <c r="AB24" i="58" s="1"/>
  <c r="T24" i="58"/>
  <c r="S24" i="58"/>
  <c r="J24" i="58"/>
  <c r="N24" i="58" s="1"/>
  <c r="G24" i="58"/>
  <c r="H24" i="58" s="1"/>
  <c r="F24" i="58"/>
  <c r="D24" i="58"/>
  <c r="E24" i="58" s="1"/>
  <c r="AL23" i="58"/>
  <c r="AJ23" i="58"/>
  <c r="AK23" i="58" s="1"/>
  <c r="AG23" i="58"/>
  <c r="AH23" i="58" s="1"/>
  <c r="AI23" i="58" s="1"/>
  <c r="AF23" i="58"/>
  <c r="AD23" i="58"/>
  <c r="AE23" i="58" s="1"/>
  <c r="AC23" i="58"/>
  <c r="AB23" i="58"/>
  <c r="AA23" i="58"/>
  <c r="T23" i="58"/>
  <c r="S23" i="58"/>
  <c r="J23" i="58"/>
  <c r="N23" i="58" s="1"/>
  <c r="G23" i="58"/>
  <c r="H23" i="58" s="1"/>
  <c r="F23" i="58"/>
  <c r="D23" i="58"/>
  <c r="E23" i="58" s="1"/>
  <c r="AL22" i="58"/>
  <c r="AJ22" i="58"/>
  <c r="AK22" i="58" s="1"/>
  <c r="AG22" i="58"/>
  <c r="AH22" i="58" s="1"/>
  <c r="AI22" i="58" s="1"/>
  <c r="AF22" i="58"/>
  <c r="AD22" i="58"/>
  <c r="AE22" i="58" s="1"/>
  <c r="AC22" i="58"/>
  <c r="AA22" i="58"/>
  <c r="AB22" i="58" s="1"/>
  <c r="T22" i="58"/>
  <c r="S22" i="58"/>
  <c r="J22" i="58"/>
  <c r="N22" i="58" s="1"/>
  <c r="G22" i="58"/>
  <c r="H22" i="58" s="1"/>
  <c r="F22" i="58"/>
  <c r="D22" i="58"/>
  <c r="E22" i="58" s="1"/>
  <c r="AL21" i="58"/>
  <c r="AJ21" i="58"/>
  <c r="AK21" i="58" s="1"/>
  <c r="AG21" i="58"/>
  <c r="AH21" i="58" s="1"/>
  <c r="AI21" i="58" s="1"/>
  <c r="AF21" i="58"/>
  <c r="AD21" i="58"/>
  <c r="AE21" i="58" s="1"/>
  <c r="AC21" i="58"/>
  <c r="AA21" i="58"/>
  <c r="AB21" i="58" s="1"/>
  <c r="T21" i="58"/>
  <c r="S21" i="58"/>
  <c r="J21" i="58"/>
  <c r="N21" i="58" s="1"/>
  <c r="G21" i="58"/>
  <c r="H21" i="58" s="1"/>
  <c r="F21" i="58"/>
  <c r="D21" i="58"/>
  <c r="E21" i="58" s="1"/>
  <c r="AL20" i="58"/>
  <c r="AJ20" i="58"/>
  <c r="AK20" i="58" s="1"/>
  <c r="AG20" i="58"/>
  <c r="AH20" i="58" s="1"/>
  <c r="AI20" i="58" s="1"/>
  <c r="AF20" i="58"/>
  <c r="AD20" i="58"/>
  <c r="AE20" i="58" s="1"/>
  <c r="AC20" i="58"/>
  <c r="AA20" i="58"/>
  <c r="AB20" i="58" s="1"/>
  <c r="T20" i="58"/>
  <c r="S20" i="58"/>
  <c r="J20" i="58"/>
  <c r="N20" i="58" s="1"/>
  <c r="G20" i="58"/>
  <c r="H20" i="58" s="1"/>
  <c r="F20" i="58"/>
  <c r="D20" i="58"/>
  <c r="E20" i="58" s="1"/>
  <c r="AL19" i="58"/>
  <c r="AJ19" i="58"/>
  <c r="AK19" i="58" s="1"/>
  <c r="AG19" i="58"/>
  <c r="AH19" i="58" s="1"/>
  <c r="AI19" i="58" s="1"/>
  <c r="AF19" i="58"/>
  <c r="AD19" i="58"/>
  <c r="AE19" i="58" s="1"/>
  <c r="AC19" i="58"/>
  <c r="AA19" i="58"/>
  <c r="AB19" i="58" s="1"/>
  <c r="T19" i="58"/>
  <c r="S19" i="58"/>
  <c r="J19" i="58"/>
  <c r="N19" i="58" s="1"/>
  <c r="G19" i="58"/>
  <c r="H19" i="58" s="1"/>
  <c r="F19" i="58"/>
  <c r="D19" i="58"/>
  <c r="E19" i="58" s="1"/>
  <c r="AL18" i="58"/>
  <c r="AJ18" i="58"/>
  <c r="AK18" i="58" s="1"/>
  <c r="AG18" i="58"/>
  <c r="AH18" i="58" s="1"/>
  <c r="AI18" i="58" s="1"/>
  <c r="AF18" i="58"/>
  <c r="AD18" i="58"/>
  <c r="AE18" i="58" s="1"/>
  <c r="AC18" i="58"/>
  <c r="AA18" i="58"/>
  <c r="AB18" i="58" s="1"/>
  <c r="T18" i="58"/>
  <c r="S18" i="58"/>
  <c r="J18" i="58"/>
  <c r="N18" i="58" s="1"/>
  <c r="G18" i="58"/>
  <c r="H18" i="58" s="1"/>
  <c r="F18" i="58"/>
  <c r="D18" i="58"/>
  <c r="E18" i="58" s="1"/>
  <c r="AL17" i="58"/>
  <c r="AJ17" i="58"/>
  <c r="AK17" i="58" s="1"/>
  <c r="AG17" i="58"/>
  <c r="AH17" i="58" s="1"/>
  <c r="AI17" i="58" s="1"/>
  <c r="AF17" i="58"/>
  <c r="AD17" i="58"/>
  <c r="AE17" i="58" s="1"/>
  <c r="AC17" i="58"/>
  <c r="AB17" i="58"/>
  <c r="AA17" i="58"/>
  <c r="T17" i="58"/>
  <c r="S17" i="58"/>
  <c r="J17" i="58"/>
  <c r="N17" i="58" s="1"/>
  <c r="G17" i="58"/>
  <c r="H17" i="58" s="1"/>
  <c r="F17" i="58"/>
  <c r="D17" i="58"/>
  <c r="E17" i="58" s="1"/>
  <c r="AL16" i="58"/>
  <c r="AJ16" i="58"/>
  <c r="AK16" i="58" s="1"/>
  <c r="AG16" i="58"/>
  <c r="AH16" i="58" s="1"/>
  <c r="AI16" i="58" s="1"/>
  <c r="AF16" i="58"/>
  <c r="AD16" i="58"/>
  <c r="AE16" i="58" s="1"/>
  <c r="AC16" i="58"/>
  <c r="AA16" i="58"/>
  <c r="AB16" i="58" s="1"/>
  <c r="T16" i="58"/>
  <c r="S16" i="58"/>
  <c r="J16" i="58"/>
  <c r="N16" i="58" s="1"/>
  <c r="G16" i="58"/>
  <c r="H16" i="58" s="1"/>
  <c r="F16" i="58"/>
  <c r="D16" i="58"/>
  <c r="E16" i="58" s="1"/>
  <c r="AL15" i="58"/>
  <c r="AJ15" i="58"/>
  <c r="AK15" i="58" s="1"/>
  <c r="AG15" i="58"/>
  <c r="AH15" i="58" s="1"/>
  <c r="AI15" i="58" s="1"/>
  <c r="AF15" i="58"/>
  <c r="AD15" i="58"/>
  <c r="AE15" i="58" s="1"/>
  <c r="AC15" i="58"/>
  <c r="AA15" i="58"/>
  <c r="AB15" i="58" s="1"/>
  <c r="T15" i="58"/>
  <c r="S15" i="58"/>
  <c r="J15" i="58"/>
  <c r="N15" i="58" s="1"/>
  <c r="G15" i="58"/>
  <c r="H15" i="58" s="1"/>
  <c r="F15" i="58"/>
  <c r="D15" i="58"/>
  <c r="E15" i="58" s="1"/>
  <c r="AL14" i="58"/>
  <c r="AJ14" i="58"/>
  <c r="AK14" i="58" s="1"/>
  <c r="AG14" i="58"/>
  <c r="AH14" i="58" s="1"/>
  <c r="AI14" i="58" s="1"/>
  <c r="AF14" i="58"/>
  <c r="AD14" i="58"/>
  <c r="AE14" i="58" s="1"/>
  <c r="AC14" i="58"/>
  <c r="AB14" i="58"/>
  <c r="AA14" i="58"/>
  <c r="T14" i="58"/>
  <c r="S14" i="58"/>
  <c r="J14" i="58"/>
  <c r="N14" i="58" s="1"/>
  <c r="G14" i="58"/>
  <c r="H14" i="58" s="1"/>
  <c r="F14" i="58"/>
  <c r="D14" i="58"/>
  <c r="E14" i="58" s="1"/>
  <c r="AL13" i="58"/>
  <c r="AJ13" i="58"/>
  <c r="AK13" i="58" s="1"/>
  <c r="AG13" i="58"/>
  <c r="AH13" i="58" s="1"/>
  <c r="AI13" i="58" s="1"/>
  <c r="AF13" i="58"/>
  <c r="AD13" i="58"/>
  <c r="AE13" i="58" s="1"/>
  <c r="AC13" i="58"/>
  <c r="AA13" i="58"/>
  <c r="AB13" i="58" s="1"/>
  <c r="T13" i="58"/>
  <c r="S13" i="58"/>
  <c r="J13" i="58"/>
  <c r="N13" i="58" s="1"/>
  <c r="G13" i="58"/>
  <c r="H13" i="58" s="1"/>
  <c r="F13" i="58"/>
  <c r="D13" i="58"/>
  <c r="E13" i="58" s="1"/>
  <c r="AL12" i="58"/>
  <c r="AJ12" i="58"/>
  <c r="AK12" i="58" s="1"/>
  <c r="AG12" i="58"/>
  <c r="AH12" i="58" s="1"/>
  <c r="AI12" i="58" s="1"/>
  <c r="AF12" i="58"/>
  <c r="AD12" i="58"/>
  <c r="AE12" i="58" s="1"/>
  <c r="AC12" i="58"/>
  <c r="AA12" i="58"/>
  <c r="AB12" i="58" s="1"/>
  <c r="T12" i="58"/>
  <c r="S12" i="58"/>
  <c r="J12" i="58"/>
  <c r="N12" i="58" s="1"/>
  <c r="G12" i="58"/>
  <c r="H12" i="58" s="1"/>
  <c r="F12" i="58"/>
  <c r="D12" i="58"/>
  <c r="E12" i="58" s="1"/>
  <c r="AL11" i="58"/>
  <c r="AJ11" i="58"/>
  <c r="AK11" i="58" s="1"/>
  <c r="AG11" i="58"/>
  <c r="AH11" i="58" s="1"/>
  <c r="AI11" i="58" s="1"/>
  <c r="AF11" i="58"/>
  <c r="AD11" i="58"/>
  <c r="AE11" i="58" s="1"/>
  <c r="AC11" i="58"/>
  <c r="AA11" i="58"/>
  <c r="AB11" i="58" s="1"/>
  <c r="T11" i="58"/>
  <c r="S11" i="58"/>
  <c r="J11" i="58"/>
  <c r="N11" i="58" s="1"/>
  <c r="G11" i="58"/>
  <c r="H11" i="58" s="1"/>
  <c r="F11" i="58"/>
  <c r="D11" i="58"/>
  <c r="E11" i="58" s="1"/>
  <c r="AL10" i="58"/>
  <c r="AJ10" i="58"/>
  <c r="AK10" i="58" s="1"/>
  <c r="AG10" i="58"/>
  <c r="AH10" i="58" s="1"/>
  <c r="AI10" i="58" s="1"/>
  <c r="AF10" i="58"/>
  <c r="AD10" i="58"/>
  <c r="AE10" i="58" s="1"/>
  <c r="AC10" i="58"/>
  <c r="AA10" i="58"/>
  <c r="AB10" i="58" s="1"/>
  <c r="T10" i="58"/>
  <c r="S10" i="58"/>
  <c r="J10" i="58"/>
  <c r="N10" i="58" s="1"/>
  <c r="G10" i="58"/>
  <c r="H10" i="58" s="1"/>
  <c r="F10" i="58"/>
  <c r="D10" i="58"/>
  <c r="E10" i="58" s="1"/>
  <c r="AL9" i="58"/>
  <c r="AJ9" i="58"/>
  <c r="AK9" i="58" s="1"/>
  <c r="AG9" i="58"/>
  <c r="AH9" i="58" s="1"/>
  <c r="AI9" i="58" s="1"/>
  <c r="AF9" i="58"/>
  <c r="AD9" i="58"/>
  <c r="AE9" i="58" s="1"/>
  <c r="AC9" i="58"/>
  <c r="AB9" i="58"/>
  <c r="AA9" i="58"/>
  <c r="T9" i="58"/>
  <c r="S9" i="58"/>
  <c r="J9" i="58"/>
  <c r="N9" i="58" s="1"/>
  <c r="G9" i="58"/>
  <c r="H9" i="58" s="1"/>
  <c r="F9" i="58"/>
  <c r="D9" i="58"/>
  <c r="E9" i="58" s="1"/>
  <c r="A9" i="58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L8" i="58"/>
  <c r="AJ8" i="58"/>
  <c r="AK8" i="58" s="1"/>
  <c r="AG8" i="58"/>
  <c r="AH8" i="58" s="1"/>
  <c r="AI8" i="58" s="1"/>
  <c r="AF8" i="58"/>
  <c r="AD8" i="58"/>
  <c r="AE8" i="58" s="1"/>
  <c r="AC8" i="58"/>
  <c r="AB8" i="58"/>
  <c r="AA8" i="58"/>
  <c r="T8" i="58"/>
  <c r="S8" i="58"/>
  <c r="J8" i="58"/>
  <c r="J28" i="58" s="1"/>
  <c r="G8" i="58"/>
  <c r="H3" i="58" s="1"/>
  <c r="E8" i="58"/>
  <c r="P3" i="58"/>
  <c r="I28" i="57"/>
  <c r="C28" i="57"/>
  <c r="AL27" i="57"/>
  <c r="AJ27" i="57"/>
  <c r="AK27" i="57" s="1"/>
  <c r="AG27" i="57"/>
  <c r="AH27" i="57" s="1"/>
  <c r="AI27" i="57" s="1"/>
  <c r="AF27" i="57"/>
  <c r="AD27" i="57"/>
  <c r="AE27" i="57" s="1"/>
  <c r="AC27" i="57"/>
  <c r="AB27" i="57"/>
  <c r="AA27" i="57"/>
  <c r="T27" i="57"/>
  <c r="S27" i="57"/>
  <c r="J27" i="57"/>
  <c r="N27" i="57" s="1"/>
  <c r="G27" i="57"/>
  <c r="H27" i="57" s="1"/>
  <c r="F27" i="57"/>
  <c r="D27" i="57"/>
  <c r="E27" i="57" s="1"/>
  <c r="AL26" i="57"/>
  <c r="AJ26" i="57"/>
  <c r="AK26" i="57" s="1"/>
  <c r="AG26" i="57"/>
  <c r="AH26" i="57" s="1"/>
  <c r="AI26" i="57" s="1"/>
  <c r="AF26" i="57"/>
  <c r="AD26" i="57"/>
  <c r="AE26" i="57" s="1"/>
  <c r="AC26" i="57"/>
  <c r="AA26" i="57"/>
  <c r="AB26" i="57" s="1"/>
  <c r="T26" i="57"/>
  <c r="S26" i="57"/>
  <c r="J26" i="57"/>
  <c r="N26" i="57" s="1"/>
  <c r="G26" i="57"/>
  <c r="H26" i="57" s="1"/>
  <c r="F26" i="57"/>
  <c r="D26" i="57"/>
  <c r="E26" i="57" s="1"/>
  <c r="AL25" i="57"/>
  <c r="AJ25" i="57"/>
  <c r="AK25" i="57" s="1"/>
  <c r="AG25" i="57"/>
  <c r="AH25" i="57" s="1"/>
  <c r="AI25" i="57" s="1"/>
  <c r="AF25" i="57"/>
  <c r="AD25" i="57"/>
  <c r="AE25" i="57" s="1"/>
  <c r="AC25" i="57"/>
  <c r="AA25" i="57"/>
  <c r="AB25" i="57" s="1"/>
  <c r="T25" i="57"/>
  <c r="S25" i="57"/>
  <c r="J25" i="57"/>
  <c r="N25" i="57" s="1"/>
  <c r="G25" i="57"/>
  <c r="H25" i="57" s="1"/>
  <c r="F25" i="57"/>
  <c r="D25" i="57"/>
  <c r="E25" i="57" s="1"/>
  <c r="AL24" i="57"/>
  <c r="AJ24" i="57"/>
  <c r="AK24" i="57" s="1"/>
  <c r="AG24" i="57"/>
  <c r="AH24" i="57" s="1"/>
  <c r="AI24" i="57" s="1"/>
  <c r="AF24" i="57"/>
  <c r="AD24" i="57"/>
  <c r="AE24" i="57" s="1"/>
  <c r="AC24" i="57"/>
  <c r="AA24" i="57"/>
  <c r="AB24" i="57" s="1"/>
  <c r="T24" i="57"/>
  <c r="S24" i="57"/>
  <c r="J24" i="57"/>
  <c r="N24" i="57" s="1"/>
  <c r="G24" i="57"/>
  <c r="H24" i="57" s="1"/>
  <c r="F24" i="57"/>
  <c r="D24" i="57"/>
  <c r="E24" i="57" s="1"/>
  <c r="AL23" i="57"/>
  <c r="AJ23" i="57"/>
  <c r="AK23" i="57" s="1"/>
  <c r="AG23" i="57"/>
  <c r="AH23" i="57" s="1"/>
  <c r="AI23" i="57" s="1"/>
  <c r="AF23" i="57"/>
  <c r="AD23" i="57"/>
  <c r="AE23" i="57" s="1"/>
  <c r="AC23" i="57"/>
  <c r="AA23" i="57"/>
  <c r="AB23" i="57" s="1"/>
  <c r="T23" i="57"/>
  <c r="S23" i="57"/>
  <c r="J23" i="57"/>
  <c r="N23" i="57" s="1"/>
  <c r="G23" i="57"/>
  <c r="H23" i="57" s="1"/>
  <c r="F23" i="57"/>
  <c r="D23" i="57"/>
  <c r="E23" i="57" s="1"/>
  <c r="AL22" i="57"/>
  <c r="AJ22" i="57"/>
  <c r="AK22" i="57" s="1"/>
  <c r="AG22" i="57"/>
  <c r="AH22" i="57" s="1"/>
  <c r="AI22" i="57" s="1"/>
  <c r="AF22" i="57"/>
  <c r="AD22" i="57"/>
  <c r="AE22" i="57" s="1"/>
  <c r="AC22" i="57"/>
  <c r="AA22" i="57"/>
  <c r="AB22" i="57" s="1"/>
  <c r="T22" i="57"/>
  <c r="S22" i="57"/>
  <c r="J22" i="57"/>
  <c r="N22" i="57" s="1"/>
  <c r="G22" i="57"/>
  <c r="H22" i="57" s="1"/>
  <c r="F22" i="57"/>
  <c r="D22" i="57"/>
  <c r="E22" i="57" s="1"/>
  <c r="AL21" i="57"/>
  <c r="AJ21" i="57"/>
  <c r="AK21" i="57" s="1"/>
  <c r="AG21" i="57"/>
  <c r="AH21" i="57" s="1"/>
  <c r="AI21" i="57" s="1"/>
  <c r="AF21" i="57"/>
  <c r="AD21" i="57"/>
  <c r="AE21" i="57" s="1"/>
  <c r="AC21" i="57"/>
  <c r="AB21" i="57"/>
  <c r="AA21" i="57"/>
  <c r="T21" i="57"/>
  <c r="S21" i="57"/>
  <c r="J21" i="57"/>
  <c r="N21" i="57" s="1"/>
  <c r="G21" i="57"/>
  <c r="H21" i="57" s="1"/>
  <c r="F21" i="57"/>
  <c r="D21" i="57"/>
  <c r="E21" i="57" s="1"/>
  <c r="AL20" i="57"/>
  <c r="AJ20" i="57"/>
  <c r="AK20" i="57" s="1"/>
  <c r="AG20" i="57"/>
  <c r="AH20" i="57" s="1"/>
  <c r="AI20" i="57" s="1"/>
  <c r="AF20" i="57"/>
  <c r="AD20" i="57"/>
  <c r="AE20" i="57" s="1"/>
  <c r="AC20" i="57"/>
  <c r="AA20" i="57"/>
  <c r="AB20" i="57" s="1"/>
  <c r="T20" i="57"/>
  <c r="S20" i="57"/>
  <c r="J20" i="57"/>
  <c r="N20" i="57" s="1"/>
  <c r="G20" i="57"/>
  <c r="H20" i="57" s="1"/>
  <c r="F20" i="57"/>
  <c r="D20" i="57"/>
  <c r="E20" i="57" s="1"/>
  <c r="AL19" i="57"/>
  <c r="AJ19" i="57"/>
  <c r="AK19" i="57" s="1"/>
  <c r="AG19" i="57"/>
  <c r="AH19" i="57" s="1"/>
  <c r="AI19" i="57" s="1"/>
  <c r="AF19" i="57"/>
  <c r="AD19" i="57"/>
  <c r="AE19" i="57" s="1"/>
  <c r="AC19" i="57"/>
  <c r="AA19" i="57"/>
  <c r="AB19" i="57" s="1"/>
  <c r="T19" i="57"/>
  <c r="S19" i="57"/>
  <c r="J19" i="57"/>
  <c r="N19" i="57" s="1"/>
  <c r="G19" i="57"/>
  <c r="H19" i="57" s="1"/>
  <c r="F19" i="57"/>
  <c r="D19" i="57"/>
  <c r="E19" i="57" s="1"/>
  <c r="AL18" i="57"/>
  <c r="AJ18" i="57"/>
  <c r="AK18" i="57" s="1"/>
  <c r="AG18" i="57"/>
  <c r="AH18" i="57" s="1"/>
  <c r="AI18" i="57" s="1"/>
  <c r="AF18" i="57"/>
  <c r="AD18" i="57"/>
  <c r="AE18" i="57" s="1"/>
  <c r="AC18" i="57"/>
  <c r="AA18" i="57"/>
  <c r="AB18" i="57" s="1"/>
  <c r="T18" i="57"/>
  <c r="S18" i="57"/>
  <c r="J18" i="57"/>
  <c r="N18" i="57" s="1"/>
  <c r="G18" i="57"/>
  <c r="H18" i="57" s="1"/>
  <c r="F18" i="57"/>
  <c r="D18" i="57"/>
  <c r="E18" i="57" s="1"/>
  <c r="AL17" i="57"/>
  <c r="AJ17" i="57"/>
  <c r="AK17" i="57" s="1"/>
  <c r="AG17" i="57"/>
  <c r="AH17" i="57" s="1"/>
  <c r="AI17" i="57" s="1"/>
  <c r="AF17" i="57"/>
  <c r="AD17" i="57"/>
  <c r="AE17" i="57" s="1"/>
  <c r="AC17" i="57"/>
  <c r="AB17" i="57"/>
  <c r="AA17" i="57"/>
  <c r="T17" i="57"/>
  <c r="S17" i="57"/>
  <c r="J17" i="57"/>
  <c r="N17" i="57" s="1"/>
  <c r="G17" i="57"/>
  <c r="H17" i="57" s="1"/>
  <c r="F17" i="57"/>
  <c r="D17" i="57"/>
  <c r="E17" i="57" s="1"/>
  <c r="AL16" i="57"/>
  <c r="AJ16" i="57"/>
  <c r="AK16" i="57" s="1"/>
  <c r="AG16" i="57"/>
  <c r="AH16" i="57" s="1"/>
  <c r="AI16" i="57" s="1"/>
  <c r="AF16" i="57"/>
  <c r="AD16" i="57"/>
  <c r="AE16" i="57" s="1"/>
  <c r="AC16" i="57"/>
  <c r="AA16" i="57"/>
  <c r="AB16" i="57" s="1"/>
  <c r="T16" i="57"/>
  <c r="S16" i="57"/>
  <c r="J16" i="57"/>
  <c r="N16" i="57" s="1"/>
  <c r="G16" i="57"/>
  <c r="H16" i="57" s="1"/>
  <c r="F16" i="57"/>
  <c r="D16" i="57"/>
  <c r="E16" i="57" s="1"/>
  <c r="AL15" i="57"/>
  <c r="AJ15" i="57"/>
  <c r="AK15" i="57" s="1"/>
  <c r="AG15" i="57"/>
  <c r="AH15" i="57" s="1"/>
  <c r="AI15" i="57" s="1"/>
  <c r="AF15" i="57"/>
  <c r="AD15" i="57"/>
  <c r="AE15" i="57" s="1"/>
  <c r="AC15" i="57"/>
  <c r="AA15" i="57"/>
  <c r="AB15" i="57" s="1"/>
  <c r="T15" i="57"/>
  <c r="S15" i="57"/>
  <c r="J15" i="57"/>
  <c r="N15" i="57" s="1"/>
  <c r="G15" i="57"/>
  <c r="H15" i="57" s="1"/>
  <c r="F15" i="57"/>
  <c r="D15" i="57"/>
  <c r="E15" i="57" s="1"/>
  <c r="AL14" i="57"/>
  <c r="AJ14" i="57"/>
  <c r="AK14" i="57" s="1"/>
  <c r="AG14" i="57"/>
  <c r="AH14" i="57" s="1"/>
  <c r="AI14" i="57" s="1"/>
  <c r="AF14" i="57"/>
  <c r="AD14" i="57"/>
  <c r="AE14" i="57" s="1"/>
  <c r="AC14" i="57"/>
  <c r="AB14" i="57"/>
  <c r="AA14" i="57"/>
  <c r="T14" i="57"/>
  <c r="S14" i="57"/>
  <c r="J14" i="57"/>
  <c r="N14" i="57" s="1"/>
  <c r="G14" i="57"/>
  <c r="H14" i="57" s="1"/>
  <c r="F14" i="57"/>
  <c r="D14" i="57"/>
  <c r="E14" i="57" s="1"/>
  <c r="AL13" i="57"/>
  <c r="AJ13" i="57"/>
  <c r="AK13" i="57" s="1"/>
  <c r="AG13" i="57"/>
  <c r="AH13" i="57" s="1"/>
  <c r="AI13" i="57" s="1"/>
  <c r="AF13" i="57"/>
  <c r="AD13" i="57"/>
  <c r="AE13" i="57" s="1"/>
  <c r="AC13" i="57"/>
  <c r="AA13" i="57"/>
  <c r="AB13" i="57" s="1"/>
  <c r="T13" i="57"/>
  <c r="S13" i="57"/>
  <c r="J13" i="57"/>
  <c r="N13" i="57" s="1"/>
  <c r="G13" i="57"/>
  <c r="H13" i="57" s="1"/>
  <c r="F13" i="57"/>
  <c r="D13" i="57"/>
  <c r="E13" i="57" s="1"/>
  <c r="AL12" i="57"/>
  <c r="AJ12" i="57"/>
  <c r="AK12" i="57" s="1"/>
  <c r="AG12" i="57"/>
  <c r="AH12" i="57" s="1"/>
  <c r="AI12" i="57" s="1"/>
  <c r="AF12" i="57"/>
  <c r="AD12" i="57"/>
  <c r="AE12" i="57" s="1"/>
  <c r="AC12" i="57"/>
  <c r="AA12" i="57"/>
  <c r="AB12" i="57" s="1"/>
  <c r="T12" i="57"/>
  <c r="S12" i="57"/>
  <c r="J12" i="57"/>
  <c r="N12" i="57" s="1"/>
  <c r="H12" i="57"/>
  <c r="G12" i="57"/>
  <c r="F12" i="57"/>
  <c r="D12" i="57"/>
  <c r="E12" i="57" s="1"/>
  <c r="AL11" i="57"/>
  <c r="AJ11" i="57"/>
  <c r="AK11" i="57" s="1"/>
  <c r="AG11" i="57"/>
  <c r="AH11" i="57" s="1"/>
  <c r="AI11" i="57" s="1"/>
  <c r="AF11" i="57"/>
  <c r="AD11" i="57"/>
  <c r="AE11" i="57" s="1"/>
  <c r="AC11" i="57"/>
  <c r="AA11" i="57"/>
  <c r="AB11" i="57" s="1"/>
  <c r="T11" i="57"/>
  <c r="S11" i="57"/>
  <c r="J11" i="57"/>
  <c r="N11" i="57" s="1"/>
  <c r="G11" i="57"/>
  <c r="H11" i="57" s="1"/>
  <c r="F11" i="57"/>
  <c r="D11" i="57"/>
  <c r="E11" i="57" s="1"/>
  <c r="AL10" i="57"/>
  <c r="AJ10" i="57"/>
  <c r="AK10" i="57" s="1"/>
  <c r="AG10" i="57"/>
  <c r="AH10" i="57" s="1"/>
  <c r="AI10" i="57" s="1"/>
  <c r="AF10" i="57"/>
  <c r="AD10" i="57"/>
  <c r="AE10" i="57" s="1"/>
  <c r="AC10" i="57"/>
  <c r="AB10" i="57"/>
  <c r="AA10" i="57"/>
  <c r="T10" i="57"/>
  <c r="S10" i="57"/>
  <c r="J10" i="57"/>
  <c r="N10" i="57" s="1"/>
  <c r="G10" i="57"/>
  <c r="H10" i="57" s="1"/>
  <c r="F10" i="57"/>
  <c r="D10" i="57"/>
  <c r="E10" i="57" s="1"/>
  <c r="AL9" i="57"/>
  <c r="AJ9" i="57"/>
  <c r="AK9" i="57" s="1"/>
  <c r="AG9" i="57"/>
  <c r="AH9" i="57" s="1"/>
  <c r="AI9" i="57" s="1"/>
  <c r="AF9" i="57"/>
  <c r="AD9" i="57"/>
  <c r="AE9" i="57" s="1"/>
  <c r="AC9" i="57"/>
  <c r="AA9" i="57"/>
  <c r="AB9" i="57" s="1"/>
  <c r="T9" i="57"/>
  <c r="S9" i="57"/>
  <c r="J9" i="57"/>
  <c r="N9" i="57" s="1"/>
  <c r="G9" i="57"/>
  <c r="H9" i="57" s="1"/>
  <c r="F9" i="57"/>
  <c r="D9" i="57"/>
  <c r="E9" i="57" s="1"/>
  <c r="A9" i="57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L8" i="57"/>
  <c r="AJ8" i="57"/>
  <c r="AK8" i="57" s="1"/>
  <c r="AG8" i="57"/>
  <c r="AH8" i="57" s="1"/>
  <c r="AI8" i="57" s="1"/>
  <c r="AF8" i="57"/>
  <c r="AD8" i="57"/>
  <c r="AE8" i="57" s="1"/>
  <c r="AC8" i="57"/>
  <c r="AB8" i="57"/>
  <c r="AA8" i="57"/>
  <c r="T8" i="57"/>
  <c r="S8" i="57"/>
  <c r="J8" i="57"/>
  <c r="G8" i="57"/>
  <c r="H3" i="57" s="1"/>
  <c r="E8" i="57"/>
  <c r="P3" i="57"/>
  <c r="I28" i="56"/>
  <c r="C28" i="56"/>
  <c r="AL27" i="56"/>
  <c r="AJ27" i="56"/>
  <c r="AK27" i="56" s="1"/>
  <c r="AG27" i="56"/>
  <c r="AH27" i="56" s="1"/>
  <c r="AI27" i="56" s="1"/>
  <c r="AF27" i="56"/>
  <c r="AD27" i="56"/>
  <c r="AE27" i="56" s="1"/>
  <c r="AC27" i="56"/>
  <c r="AB27" i="56"/>
  <c r="AA27" i="56"/>
  <c r="T27" i="56"/>
  <c r="S27" i="56"/>
  <c r="J27" i="56"/>
  <c r="N27" i="56" s="1"/>
  <c r="G27" i="56"/>
  <c r="H27" i="56" s="1"/>
  <c r="F27" i="56"/>
  <c r="D27" i="56"/>
  <c r="E27" i="56" s="1"/>
  <c r="AL26" i="56"/>
  <c r="AJ26" i="56"/>
  <c r="AK26" i="56" s="1"/>
  <c r="AG26" i="56"/>
  <c r="AH26" i="56" s="1"/>
  <c r="AI26" i="56" s="1"/>
  <c r="AF26" i="56"/>
  <c r="AD26" i="56"/>
  <c r="AE26" i="56" s="1"/>
  <c r="AC26" i="56"/>
  <c r="AA26" i="56"/>
  <c r="AB26" i="56" s="1"/>
  <c r="T26" i="56"/>
  <c r="S26" i="56"/>
  <c r="J26" i="56"/>
  <c r="N26" i="56" s="1"/>
  <c r="G26" i="56"/>
  <c r="H26" i="56" s="1"/>
  <c r="F26" i="56"/>
  <c r="D26" i="56"/>
  <c r="E26" i="56" s="1"/>
  <c r="AL25" i="56"/>
  <c r="AJ25" i="56"/>
  <c r="AK25" i="56" s="1"/>
  <c r="AG25" i="56"/>
  <c r="AH25" i="56" s="1"/>
  <c r="AI25" i="56" s="1"/>
  <c r="AF25" i="56"/>
  <c r="AD25" i="56"/>
  <c r="AE25" i="56" s="1"/>
  <c r="AC25" i="56"/>
  <c r="AA25" i="56"/>
  <c r="AB25" i="56" s="1"/>
  <c r="T25" i="56"/>
  <c r="S25" i="56"/>
  <c r="J25" i="56"/>
  <c r="N25" i="56" s="1"/>
  <c r="G25" i="56"/>
  <c r="H25" i="56" s="1"/>
  <c r="F25" i="56"/>
  <c r="D25" i="56"/>
  <c r="E25" i="56" s="1"/>
  <c r="AL24" i="56"/>
  <c r="AJ24" i="56"/>
  <c r="AK24" i="56" s="1"/>
  <c r="AG24" i="56"/>
  <c r="AH24" i="56" s="1"/>
  <c r="AI24" i="56" s="1"/>
  <c r="AF24" i="56"/>
  <c r="AD24" i="56"/>
  <c r="AE24" i="56" s="1"/>
  <c r="AC24" i="56"/>
  <c r="AA24" i="56"/>
  <c r="AB24" i="56" s="1"/>
  <c r="T24" i="56"/>
  <c r="S24" i="56"/>
  <c r="J24" i="56"/>
  <c r="N24" i="56" s="1"/>
  <c r="G24" i="56"/>
  <c r="H24" i="56" s="1"/>
  <c r="F24" i="56"/>
  <c r="D24" i="56"/>
  <c r="E24" i="56" s="1"/>
  <c r="AL23" i="56"/>
  <c r="AJ23" i="56"/>
  <c r="AK23" i="56" s="1"/>
  <c r="AG23" i="56"/>
  <c r="AH23" i="56" s="1"/>
  <c r="AI23" i="56" s="1"/>
  <c r="AF23" i="56"/>
  <c r="AD23" i="56"/>
  <c r="AE23" i="56" s="1"/>
  <c r="AC23" i="56"/>
  <c r="AB23" i="56"/>
  <c r="AA23" i="56"/>
  <c r="T23" i="56"/>
  <c r="S23" i="56"/>
  <c r="J23" i="56"/>
  <c r="N23" i="56" s="1"/>
  <c r="G23" i="56"/>
  <c r="H23" i="56" s="1"/>
  <c r="F23" i="56"/>
  <c r="D23" i="56"/>
  <c r="E23" i="56" s="1"/>
  <c r="AL22" i="56"/>
  <c r="AJ22" i="56"/>
  <c r="AK22" i="56" s="1"/>
  <c r="AG22" i="56"/>
  <c r="AH22" i="56" s="1"/>
  <c r="AI22" i="56" s="1"/>
  <c r="AF22" i="56"/>
  <c r="AD22" i="56"/>
  <c r="AE22" i="56" s="1"/>
  <c r="AC22" i="56"/>
  <c r="AA22" i="56"/>
  <c r="AB22" i="56" s="1"/>
  <c r="T22" i="56"/>
  <c r="S22" i="56"/>
  <c r="J22" i="56"/>
  <c r="N22" i="56" s="1"/>
  <c r="G22" i="56"/>
  <c r="H22" i="56" s="1"/>
  <c r="F22" i="56"/>
  <c r="D22" i="56"/>
  <c r="E22" i="56" s="1"/>
  <c r="AL21" i="56"/>
  <c r="AJ21" i="56"/>
  <c r="AK21" i="56" s="1"/>
  <c r="AG21" i="56"/>
  <c r="AH21" i="56" s="1"/>
  <c r="AI21" i="56" s="1"/>
  <c r="AF21" i="56"/>
  <c r="AD21" i="56"/>
  <c r="AE21" i="56" s="1"/>
  <c r="AC21" i="56"/>
  <c r="AA21" i="56"/>
  <c r="AB21" i="56" s="1"/>
  <c r="T21" i="56"/>
  <c r="S21" i="56"/>
  <c r="J21" i="56"/>
  <c r="N21" i="56" s="1"/>
  <c r="G21" i="56"/>
  <c r="H21" i="56" s="1"/>
  <c r="F21" i="56"/>
  <c r="D21" i="56"/>
  <c r="E21" i="56" s="1"/>
  <c r="AL20" i="56"/>
  <c r="AJ20" i="56"/>
  <c r="AK20" i="56" s="1"/>
  <c r="AG20" i="56"/>
  <c r="AH20" i="56" s="1"/>
  <c r="AI20" i="56" s="1"/>
  <c r="AF20" i="56"/>
  <c r="AD20" i="56"/>
  <c r="AE20" i="56" s="1"/>
  <c r="AC20" i="56"/>
  <c r="AB20" i="56"/>
  <c r="AA20" i="56"/>
  <c r="T20" i="56"/>
  <c r="S20" i="56"/>
  <c r="J20" i="56"/>
  <c r="N20" i="56" s="1"/>
  <c r="G20" i="56"/>
  <c r="H20" i="56" s="1"/>
  <c r="F20" i="56"/>
  <c r="D20" i="56"/>
  <c r="E20" i="56" s="1"/>
  <c r="AL19" i="56"/>
  <c r="AJ19" i="56"/>
  <c r="AK19" i="56" s="1"/>
  <c r="AG19" i="56"/>
  <c r="AH19" i="56" s="1"/>
  <c r="AI19" i="56" s="1"/>
  <c r="AF19" i="56"/>
  <c r="AD19" i="56"/>
  <c r="AE19" i="56" s="1"/>
  <c r="AC19" i="56"/>
  <c r="AA19" i="56"/>
  <c r="AB19" i="56" s="1"/>
  <c r="T19" i="56"/>
  <c r="S19" i="56"/>
  <c r="J19" i="56"/>
  <c r="N19" i="56" s="1"/>
  <c r="G19" i="56"/>
  <c r="H19" i="56" s="1"/>
  <c r="F19" i="56"/>
  <c r="D19" i="56"/>
  <c r="E19" i="56" s="1"/>
  <c r="AL18" i="56"/>
  <c r="AJ18" i="56"/>
  <c r="AK18" i="56" s="1"/>
  <c r="AG18" i="56"/>
  <c r="AH18" i="56" s="1"/>
  <c r="AI18" i="56" s="1"/>
  <c r="AF18" i="56"/>
  <c r="AD18" i="56"/>
  <c r="AE18" i="56" s="1"/>
  <c r="AC18" i="56"/>
  <c r="AA18" i="56"/>
  <c r="AB18" i="56" s="1"/>
  <c r="T18" i="56"/>
  <c r="S18" i="56"/>
  <c r="J18" i="56"/>
  <c r="N18" i="56" s="1"/>
  <c r="G18" i="56"/>
  <c r="H18" i="56" s="1"/>
  <c r="F18" i="56"/>
  <c r="D18" i="56"/>
  <c r="E18" i="56" s="1"/>
  <c r="AL17" i="56"/>
  <c r="AJ17" i="56"/>
  <c r="AK17" i="56" s="1"/>
  <c r="AG17" i="56"/>
  <c r="AH17" i="56" s="1"/>
  <c r="AI17" i="56" s="1"/>
  <c r="AF17" i="56"/>
  <c r="AD17" i="56"/>
  <c r="AE17" i="56" s="1"/>
  <c r="AC17" i="56"/>
  <c r="AA17" i="56"/>
  <c r="AB17" i="56" s="1"/>
  <c r="T17" i="56"/>
  <c r="S17" i="56"/>
  <c r="J17" i="56"/>
  <c r="N17" i="56" s="1"/>
  <c r="G17" i="56"/>
  <c r="H17" i="56" s="1"/>
  <c r="F17" i="56"/>
  <c r="D17" i="56"/>
  <c r="E17" i="56" s="1"/>
  <c r="AL16" i="56"/>
  <c r="AJ16" i="56"/>
  <c r="AK16" i="56" s="1"/>
  <c r="AG16" i="56"/>
  <c r="AH16" i="56" s="1"/>
  <c r="AI16" i="56" s="1"/>
  <c r="AF16" i="56"/>
  <c r="AD16" i="56"/>
  <c r="AE16" i="56" s="1"/>
  <c r="AC16" i="56"/>
  <c r="AB16" i="56"/>
  <c r="AA16" i="56"/>
  <c r="T16" i="56"/>
  <c r="S16" i="56"/>
  <c r="J16" i="56"/>
  <c r="N16" i="56" s="1"/>
  <c r="G16" i="56"/>
  <c r="H16" i="56" s="1"/>
  <c r="F16" i="56"/>
  <c r="D16" i="56"/>
  <c r="E16" i="56" s="1"/>
  <c r="AL15" i="56"/>
  <c r="AJ15" i="56"/>
  <c r="AK15" i="56" s="1"/>
  <c r="AG15" i="56"/>
  <c r="AH15" i="56" s="1"/>
  <c r="AI15" i="56" s="1"/>
  <c r="AF15" i="56"/>
  <c r="AD15" i="56"/>
  <c r="AE15" i="56" s="1"/>
  <c r="AC15" i="56"/>
  <c r="AA15" i="56"/>
  <c r="AB15" i="56" s="1"/>
  <c r="T15" i="56"/>
  <c r="S15" i="56"/>
  <c r="J15" i="56"/>
  <c r="N15" i="56" s="1"/>
  <c r="G15" i="56"/>
  <c r="H15" i="56" s="1"/>
  <c r="F15" i="56"/>
  <c r="D15" i="56"/>
  <c r="E15" i="56" s="1"/>
  <c r="AL14" i="56"/>
  <c r="AJ14" i="56"/>
  <c r="AK14" i="56" s="1"/>
  <c r="AG14" i="56"/>
  <c r="AH14" i="56" s="1"/>
  <c r="AI14" i="56" s="1"/>
  <c r="AF14" i="56"/>
  <c r="AD14" i="56"/>
  <c r="AE14" i="56" s="1"/>
  <c r="AC14" i="56"/>
  <c r="AA14" i="56"/>
  <c r="AB14" i="56" s="1"/>
  <c r="T14" i="56"/>
  <c r="S14" i="56"/>
  <c r="J14" i="56"/>
  <c r="N14" i="56" s="1"/>
  <c r="H14" i="56"/>
  <c r="G14" i="56"/>
  <c r="F14" i="56"/>
  <c r="D14" i="56"/>
  <c r="E14" i="56" s="1"/>
  <c r="AL13" i="56"/>
  <c r="AJ13" i="56"/>
  <c r="AK13" i="56" s="1"/>
  <c r="AG13" i="56"/>
  <c r="AH13" i="56" s="1"/>
  <c r="AI13" i="56" s="1"/>
  <c r="AF13" i="56"/>
  <c r="AD13" i="56"/>
  <c r="AE13" i="56" s="1"/>
  <c r="AC13" i="56"/>
  <c r="AA13" i="56"/>
  <c r="AB13" i="56" s="1"/>
  <c r="T13" i="56"/>
  <c r="S13" i="56"/>
  <c r="J13" i="56"/>
  <c r="N13" i="56" s="1"/>
  <c r="G13" i="56"/>
  <c r="H13" i="56" s="1"/>
  <c r="F13" i="56"/>
  <c r="D13" i="56"/>
  <c r="E13" i="56" s="1"/>
  <c r="AL12" i="56"/>
  <c r="AJ12" i="56"/>
  <c r="AK12" i="56" s="1"/>
  <c r="AG12" i="56"/>
  <c r="AH12" i="56" s="1"/>
  <c r="AI12" i="56" s="1"/>
  <c r="AF12" i="56"/>
  <c r="AD12" i="56"/>
  <c r="AE12" i="56" s="1"/>
  <c r="AC12" i="56"/>
  <c r="AA12" i="56"/>
  <c r="AB12" i="56" s="1"/>
  <c r="T12" i="56"/>
  <c r="S12" i="56"/>
  <c r="J12" i="56"/>
  <c r="N12" i="56" s="1"/>
  <c r="G12" i="56"/>
  <c r="H12" i="56" s="1"/>
  <c r="F12" i="56"/>
  <c r="D12" i="56"/>
  <c r="E12" i="56" s="1"/>
  <c r="AL11" i="56"/>
  <c r="AJ11" i="56"/>
  <c r="AK11" i="56" s="1"/>
  <c r="AG11" i="56"/>
  <c r="AH11" i="56" s="1"/>
  <c r="AI11" i="56" s="1"/>
  <c r="AF11" i="56"/>
  <c r="AD11" i="56"/>
  <c r="AE11" i="56" s="1"/>
  <c r="AC11" i="56"/>
  <c r="AB11" i="56"/>
  <c r="AA11" i="56"/>
  <c r="T11" i="56"/>
  <c r="S11" i="56"/>
  <c r="J11" i="56"/>
  <c r="N11" i="56" s="1"/>
  <c r="G11" i="56"/>
  <c r="H11" i="56" s="1"/>
  <c r="F11" i="56"/>
  <c r="D11" i="56"/>
  <c r="E11" i="56" s="1"/>
  <c r="AL10" i="56"/>
  <c r="AJ10" i="56"/>
  <c r="AK10" i="56" s="1"/>
  <c r="AG10" i="56"/>
  <c r="AH10" i="56" s="1"/>
  <c r="AI10" i="56" s="1"/>
  <c r="AF10" i="56"/>
  <c r="AD10" i="56"/>
  <c r="AE10" i="56" s="1"/>
  <c r="AC10" i="56"/>
  <c r="AA10" i="56"/>
  <c r="AB10" i="56" s="1"/>
  <c r="T10" i="56"/>
  <c r="S10" i="56"/>
  <c r="J10" i="56"/>
  <c r="N10" i="56" s="1"/>
  <c r="G10" i="56"/>
  <c r="H10" i="56" s="1"/>
  <c r="F10" i="56"/>
  <c r="D10" i="56"/>
  <c r="E10" i="56" s="1"/>
  <c r="AL9" i="56"/>
  <c r="AJ9" i="56"/>
  <c r="AK9" i="56" s="1"/>
  <c r="AG9" i="56"/>
  <c r="AH9" i="56" s="1"/>
  <c r="AI9" i="56" s="1"/>
  <c r="AF9" i="56"/>
  <c r="AD9" i="56"/>
  <c r="AE9" i="56" s="1"/>
  <c r="AC9" i="56"/>
  <c r="AA9" i="56"/>
  <c r="AB9" i="56" s="1"/>
  <c r="T9" i="56"/>
  <c r="S9" i="56"/>
  <c r="J9" i="56"/>
  <c r="N9" i="56" s="1"/>
  <c r="G9" i="56"/>
  <c r="H9" i="56" s="1"/>
  <c r="F9" i="56"/>
  <c r="D9" i="56"/>
  <c r="E9" i="56" s="1"/>
  <c r="A9" i="56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L8" i="56"/>
  <c r="AJ8" i="56"/>
  <c r="AK8" i="56" s="1"/>
  <c r="AG8" i="56"/>
  <c r="AH8" i="56" s="1"/>
  <c r="AI8" i="56" s="1"/>
  <c r="AF8" i="56"/>
  <c r="AD8" i="56"/>
  <c r="AE8" i="56" s="1"/>
  <c r="AC8" i="56"/>
  <c r="AA8" i="56"/>
  <c r="AB8" i="56" s="1"/>
  <c r="T8" i="56"/>
  <c r="S8" i="56"/>
  <c r="J8" i="56"/>
  <c r="G8" i="56"/>
  <c r="E8" i="56"/>
  <c r="P3" i="56"/>
  <c r="I28" i="55"/>
  <c r="C28" i="55"/>
  <c r="AL27" i="55"/>
  <c r="AJ27" i="55"/>
  <c r="AK27" i="55" s="1"/>
  <c r="AG27" i="55"/>
  <c r="AH27" i="55" s="1"/>
  <c r="AI27" i="55" s="1"/>
  <c r="AF27" i="55"/>
  <c r="AD27" i="55"/>
  <c r="AE27" i="55" s="1"/>
  <c r="AC27" i="55"/>
  <c r="AA27" i="55"/>
  <c r="AB27" i="55" s="1"/>
  <c r="T27" i="55"/>
  <c r="S27" i="55"/>
  <c r="J27" i="55"/>
  <c r="N27" i="55" s="1"/>
  <c r="G27" i="55"/>
  <c r="H27" i="55" s="1"/>
  <c r="F27" i="55"/>
  <c r="D27" i="55"/>
  <c r="E27" i="55" s="1"/>
  <c r="AL26" i="55"/>
  <c r="AJ26" i="55"/>
  <c r="AK26" i="55" s="1"/>
  <c r="AG26" i="55"/>
  <c r="AH26" i="55" s="1"/>
  <c r="AI26" i="55" s="1"/>
  <c r="AF26" i="55"/>
  <c r="AD26" i="55"/>
  <c r="AE26" i="55" s="1"/>
  <c r="AC26" i="55"/>
  <c r="AA26" i="55"/>
  <c r="AB26" i="55" s="1"/>
  <c r="T26" i="55"/>
  <c r="S26" i="55"/>
  <c r="J26" i="55"/>
  <c r="N26" i="55" s="1"/>
  <c r="G26" i="55"/>
  <c r="H26" i="55" s="1"/>
  <c r="F26" i="55"/>
  <c r="D26" i="55"/>
  <c r="E26" i="55" s="1"/>
  <c r="AL25" i="55"/>
  <c r="AJ25" i="55"/>
  <c r="AK25" i="55" s="1"/>
  <c r="AG25" i="55"/>
  <c r="AH25" i="55" s="1"/>
  <c r="AI25" i="55" s="1"/>
  <c r="AF25" i="55"/>
  <c r="AD25" i="55"/>
  <c r="AE25" i="55" s="1"/>
  <c r="AC25" i="55"/>
  <c r="AA25" i="55"/>
  <c r="AB25" i="55" s="1"/>
  <c r="T25" i="55"/>
  <c r="S25" i="55"/>
  <c r="J25" i="55"/>
  <c r="N25" i="55" s="1"/>
  <c r="G25" i="55"/>
  <c r="H25" i="55" s="1"/>
  <c r="F25" i="55"/>
  <c r="D25" i="55"/>
  <c r="E25" i="55" s="1"/>
  <c r="AL24" i="55"/>
  <c r="AJ24" i="55"/>
  <c r="AK24" i="55" s="1"/>
  <c r="AG24" i="55"/>
  <c r="AH24" i="55" s="1"/>
  <c r="AI24" i="55" s="1"/>
  <c r="AF24" i="55"/>
  <c r="AD24" i="55"/>
  <c r="AE24" i="55" s="1"/>
  <c r="AC24" i="55"/>
  <c r="AA24" i="55"/>
  <c r="AB24" i="55" s="1"/>
  <c r="T24" i="55"/>
  <c r="S24" i="55"/>
  <c r="J24" i="55"/>
  <c r="N24" i="55" s="1"/>
  <c r="G24" i="55"/>
  <c r="H24" i="55" s="1"/>
  <c r="F24" i="55"/>
  <c r="D24" i="55"/>
  <c r="E24" i="55" s="1"/>
  <c r="AL23" i="55"/>
  <c r="AJ23" i="55"/>
  <c r="AK23" i="55" s="1"/>
  <c r="AG23" i="55"/>
  <c r="AH23" i="55" s="1"/>
  <c r="AI23" i="55" s="1"/>
  <c r="AF23" i="55"/>
  <c r="AD23" i="55"/>
  <c r="AE23" i="55" s="1"/>
  <c r="AC23" i="55"/>
  <c r="AA23" i="55"/>
  <c r="AB23" i="55" s="1"/>
  <c r="T23" i="55"/>
  <c r="S23" i="55"/>
  <c r="J23" i="55"/>
  <c r="N23" i="55" s="1"/>
  <c r="G23" i="55"/>
  <c r="H23" i="55" s="1"/>
  <c r="F23" i="55"/>
  <c r="D23" i="55"/>
  <c r="E23" i="55" s="1"/>
  <c r="AL22" i="55"/>
  <c r="AJ22" i="55"/>
  <c r="AK22" i="55" s="1"/>
  <c r="AG22" i="55"/>
  <c r="AH22" i="55" s="1"/>
  <c r="AI22" i="55" s="1"/>
  <c r="AF22" i="55"/>
  <c r="AD22" i="55"/>
  <c r="AE22" i="55" s="1"/>
  <c r="AC22" i="55"/>
  <c r="AA22" i="55"/>
  <c r="AB22" i="55" s="1"/>
  <c r="T22" i="55"/>
  <c r="S22" i="55"/>
  <c r="J22" i="55"/>
  <c r="N22" i="55" s="1"/>
  <c r="G22" i="55"/>
  <c r="H22" i="55" s="1"/>
  <c r="F22" i="55"/>
  <c r="D22" i="55"/>
  <c r="E22" i="55" s="1"/>
  <c r="AL21" i="55"/>
  <c r="AJ21" i="55"/>
  <c r="AK21" i="55" s="1"/>
  <c r="AG21" i="55"/>
  <c r="AH21" i="55" s="1"/>
  <c r="AI21" i="55" s="1"/>
  <c r="AF21" i="55"/>
  <c r="AD21" i="55"/>
  <c r="AE21" i="55" s="1"/>
  <c r="AC21" i="55"/>
  <c r="AA21" i="55"/>
  <c r="AB21" i="55" s="1"/>
  <c r="T21" i="55"/>
  <c r="S21" i="55"/>
  <c r="J21" i="55"/>
  <c r="N21" i="55" s="1"/>
  <c r="G21" i="55"/>
  <c r="H21" i="55" s="1"/>
  <c r="F21" i="55"/>
  <c r="D21" i="55"/>
  <c r="E21" i="55" s="1"/>
  <c r="AL20" i="55"/>
  <c r="AJ20" i="55"/>
  <c r="AK20" i="55" s="1"/>
  <c r="AG20" i="55"/>
  <c r="AH20" i="55" s="1"/>
  <c r="AI20" i="55" s="1"/>
  <c r="AF20" i="55"/>
  <c r="AD20" i="55"/>
  <c r="AE20" i="55" s="1"/>
  <c r="AC20" i="55"/>
  <c r="AA20" i="55"/>
  <c r="AB20" i="55" s="1"/>
  <c r="T20" i="55"/>
  <c r="S20" i="55"/>
  <c r="J20" i="55"/>
  <c r="N20" i="55" s="1"/>
  <c r="G20" i="55"/>
  <c r="H20" i="55" s="1"/>
  <c r="F20" i="55"/>
  <c r="D20" i="55"/>
  <c r="E20" i="55" s="1"/>
  <c r="AL19" i="55"/>
  <c r="AJ19" i="55"/>
  <c r="AK19" i="55" s="1"/>
  <c r="AG19" i="55"/>
  <c r="AH19" i="55" s="1"/>
  <c r="AI19" i="55" s="1"/>
  <c r="AF19" i="55"/>
  <c r="AD19" i="55"/>
  <c r="AE19" i="55" s="1"/>
  <c r="AC19" i="55"/>
  <c r="AB19" i="55"/>
  <c r="AA19" i="55"/>
  <c r="T19" i="55"/>
  <c r="S19" i="55"/>
  <c r="J19" i="55"/>
  <c r="N19" i="55" s="1"/>
  <c r="G19" i="55"/>
  <c r="H19" i="55" s="1"/>
  <c r="F19" i="55"/>
  <c r="D19" i="55"/>
  <c r="E19" i="55" s="1"/>
  <c r="AL18" i="55"/>
  <c r="AJ18" i="55"/>
  <c r="AK18" i="55" s="1"/>
  <c r="AG18" i="55"/>
  <c r="AH18" i="55" s="1"/>
  <c r="AI18" i="55" s="1"/>
  <c r="AF18" i="55"/>
  <c r="AD18" i="55"/>
  <c r="AE18" i="55" s="1"/>
  <c r="AC18" i="55"/>
  <c r="AA18" i="55"/>
  <c r="AB18" i="55" s="1"/>
  <c r="T18" i="55"/>
  <c r="S18" i="55"/>
  <c r="J18" i="55"/>
  <c r="N18" i="55" s="1"/>
  <c r="G18" i="55"/>
  <c r="H18" i="55" s="1"/>
  <c r="F18" i="55"/>
  <c r="D18" i="55"/>
  <c r="E18" i="55" s="1"/>
  <c r="AL17" i="55"/>
  <c r="AJ17" i="55"/>
  <c r="AK17" i="55" s="1"/>
  <c r="AG17" i="55"/>
  <c r="AH17" i="55" s="1"/>
  <c r="AI17" i="55" s="1"/>
  <c r="AF17" i="55"/>
  <c r="AD17" i="55"/>
  <c r="AE17" i="55" s="1"/>
  <c r="AC17" i="55"/>
  <c r="AA17" i="55"/>
  <c r="AB17" i="55" s="1"/>
  <c r="T17" i="55"/>
  <c r="S17" i="55"/>
  <c r="J17" i="55"/>
  <c r="N17" i="55" s="1"/>
  <c r="G17" i="55"/>
  <c r="H17" i="55" s="1"/>
  <c r="F17" i="55"/>
  <c r="D17" i="55"/>
  <c r="E17" i="55" s="1"/>
  <c r="AL16" i="55"/>
  <c r="AJ16" i="55"/>
  <c r="AK16" i="55" s="1"/>
  <c r="AG16" i="55"/>
  <c r="AH16" i="55" s="1"/>
  <c r="AI16" i="55" s="1"/>
  <c r="AF16" i="55"/>
  <c r="AD16" i="55"/>
  <c r="AE16" i="55" s="1"/>
  <c r="AC16" i="55"/>
  <c r="AA16" i="55"/>
  <c r="AB16" i="55" s="1"/>
  <c r="T16" i="55"/>
  <c r="S16" i="55"/>
  <c r="J16" i="55"/>
  <c r="N16" i="55" s="1"/>
  <c r="G16" i="55"/>
  <c r="H16" i="55" s="1"/>
  <c r="F16" i="55"/>
  <c r="D16" i="55"/>
  <c r="E16" i="55" s="1"/>
  <c r="AL15" i="55"/>
  <c r="AJ15" i="55"/>
  <c r="AK15" i="55" s="1"/>
  <c r="AG15" i="55"/>
  <c r="AH15" i="55" s="1"/>
  <c r="AI15" i="55" s="1"/>
  <c r="AF15" i="55"/>
  <c r="AD15" i="55"/>
  <c r="AE15" i="55" s="1"/>
  <c r="AC15" i="55"/>
  <c r="AB15" i="55"/>
  <c r="AA15" i="55"/>
  <c r="T15" i="55"/>
  <c r="S15" i="55"/>
  <c r="J15" i="55"/>
  <c r="N15" i="55" s="1"/>
  <c r="G15" i="55"/>
  <c r="H15" i="55" s="1"/>
  <c r="F15" i="55"/>
  <c r="D15" i="55"/>
  <c r="E15" i="55" s="1"/>
  <c r="AL14" i="55"/>
  <c r="AJ14" i="55"/>
  <c r="AK14" i="55" s="1"/>
  <c r="AG14" i="55"/>
  <c r="AH14" i="55" s="1"/>
  <c r="AI14" i="55" s="1"/>
  <c r="AF14" i="55"/>
  <c r="AD14" i="55"/>
  <c r="AE14" i="55" s="1"/>
  <c r="AC14" i="55"/>
  <c r="AA14" i="55"/>
  <c r="AB14" i="55" s="1"/>
  <c r="T14" i="55"/>
  <c r="S14" i="55"/>
  <c r="J14" i="55"/>
  <c r="N14" i="55" s="1"/>
  <c r="G14" i="55"/>
  <c r="H14" i="55" s="1"/>
  <c r="F14" i="55"/>
  <c r="D14" i="55"/>
  <c r="E14" i="55" s="1"/>
  <c r="AL13" i="55"/>
  <c r="AJ13" i="55"/>
  <c r="AK13" i="55" s="1"/>
  <c r="AG13" i="55"/>
  <c r="AH13" i="55" s="1"/>
  <c r="AI13" i="55" s="1"/>
  <c r="AF13" i="55"/>
  <c r="AD13" i="55"/>
  <c r="AE13" i="55" s="1"/>
  <c r="AC13" i="55"/>
  <c r="AA13" i="55"/>
  <c r="AB13" i="55" s="1"/>
  <c r="T13" i="55"/>
  <c r="S13" i="55"/>
  <c r="J13" i="55"/>
  <c r="N13" i="55" s="1"/>
  <c r="G13" i="55"/>
  <c r="H13" i="55" s="1"/>
  <c r="F13" i="55"/>
  <c r="D13" i="55"/>
  <c r="E13" i="55" s="1"/>
  <c r="AL12" i="55"/>
  <c r="AJ12" i="55"/>
  <c r="AK12" i="55" s="1"/>
  <c r="AG12" i="55"/>
  <c r="AH12" i="55" s="1"/>
  <c r="AI12" i="55" s="1"/>
  <c r="AF12" i="55"/>
  <c r="AD12" i="55"/>
  <c r="AE12" i="55" s="1"/>
  <c r="AC12" i="55"/>
  <c r="AA12" i="55"/>
  <c r="AB12" i="55" s="1"/>
  <c r="T12" i="55"/>
  <c r="S12" i="55"/>
  <c r="J12" i="55"/>
  <c r="N12" i="55" s="1"/>
  <c r="G12" i="55"/>
  <c r="H12" i="55" s="1"/>
  <c r="F12" i="55"/>
  <c r="D12" i="55"/>
  <c r="E12" i="55" s="1"/>
  <c r="AL11" i="55"/>
  <c r="AJ11" i="55"/>
  <c r="AK11" i="55" s="1"/>
  <c r="AG11" i="55"/>
  <c r="AH11" i="55" s="1"/>
  <c r="AI11" i="55" s="1"/>
  <c r="AF11" i="55"/>
  <c r="AD11" i="55"/>
  <c r="AE11" i="55" s="1"/>
  <c r="AC11" i="55"/>
  <c r="AA11" i="55"/>
  <c r="AB11" i="55" s="1"/>
  <c r="T11" i="55"/>
  <c r="S11" i="55"/>
  <c r="J11" i="55"/>
  <c r="N11" i="55" s="1"/>
  <c r="G11" i="55"/>
  <c r="H11" i="55" s="1"/>
  <c r="F11" i="55"/>
  <c r="D11" i="55"/>
  <c r="E11" i="55" s="1"/>
  <c r="AL10" i="55"/>
  <c r="AJ10" i="55"/>
  <c r="AK10" i="55" s="1"/>
  <c r="AG10" i="55"/>
  <c r="AH10" i="55" s="1"/>
  <c r="AI10" i="55" s="1"/>
  <c r="AF10" i="55"/>
  <c r="AD10" i="55"/>
  <c r="AE10" i="55" s="1"/>
  <c r="AC10" i="55"/>
  <c r="AA10" i="55"/>
  <c r="AB10" i="55" s="1"/>
  <c r="T10" i="55"/>
  <c r="S10" i="55"/>
  <c r="J10" i="55"/>
  <c r="N10" i="55" s="1"/>
  <c r="G10" i="55"/>
  <c r="H10" i="55" s="1"/>
  <c r="F10" i="55"/>
  <c r="D10" i="55"/>
  <c r="E10" i="55" s="1"/>
  <c r="AL9" i="55"/>
  <c r="AJ9" i="55"/>
  <c r="AK9" i="55" s="1"/>
  <c r="AG9" i="55"/>
  <c r="AH9" i="55" s="1"/>
  <c r="AI9" i="55" s="1"/>
  <c r="AF9" i="55"/>
  <c r="AD9" i="55"/>
  <c r="AE9" i="55" s="1"/>
  <c r="AC9" i="55"/>
  <c r="AA9" i="55"/>
  <c r="AB9" i="55" s="1"/>
  <c r="T9" i="55"/>
  <c r="S9" i="55"/>
  <c r="J9" i="55"/>
  <c r="N9" i="55" s="1"/>
  <c r="G9" i="55"/>
  <c r="H9" i="55" s="1"/>
  <c r="F9" i="55"/>
  <c r="D9" i="55"/>
  <c r="E9" i="55" s="1"/>
  <c r="A9" i="55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L8" i="55"/>
  <c r="AJ8" i="55"/>
  <c r="AK8" i="55" s="1"/>
  <c r="AG8" i="55"/>
  <c r="AH8" i="55" s="1"/>
  <c r="AI8" i="55" s="1"/>
  <c r="AF8" i="55"/>
  <c r="AD8" i="55"/>
  <c r="AE8" i="55" s="1"/>
  <c r="AC8" i="55"/>
  <c r="AA8" i="55"/>
  <c r="AB8" i="55" s="1"/>
  <c r="T8" i="55"/>
  <c r="S8" i="55"/>
  <c r="J8" i="55"/>
  <c r="G8" i="55"/>
  <c r="E8" i="55"/>
  <c r="P3" i="55"/>
  <c r="I28" i="54"/>
  <c r="C28" i="54"/>
  <c r="AL27" i="54"/>
  <c r="AJ27" i="54"/>
  <c r="AK27" i="54" s="1"/>
  <c r="AG27" i="54"/>
  <c r="AH27" i="54" s="1"/>
  <c r="AI27" i="54" s="1"/>
  <c r="AF27" i="54"/>
  <c r="AD27" i="54"/>
  <c r="AE27" i="54" s="1"/>
  <c r="AC27" i="54"/>
  <c r="AA27" i="54"/>
  <c r="AB27" i="54" s="1"/>
  <c r="T27" i="54"/>
  <c r="S27" i="54"/>
  <c r="J27" i="54"/>
  <c r="N27" i="54" s="1"/>
  <c r="G27" i="54"/>
  <c r="H27" i="54" s="1"/>
  <c r="F27" i="54"/>
  <c r="D27" i="54"/>
  <c r="E27" i="54" s="1"/>
  <c r="AL26" i="54"/>
  <c r="AJ26" i="54"/>
  <c r="AK26" i="54" s="1"/>
  <c r="AG26" i="54"/>
  <c r="AH26" i="54" s="1"/>
  <c r="AI26" i="54" s="1"/>
  <c r="AF26" i="54"/>
  <c r="AD26" i="54"/>
  <c r="AE26" i="54" s="1"/>
  <c r="AC26" i="54"/>
  <c r="AB26" i="54"/>
  <c r="AA26" i="54"/>
  <c r="T26" i="54"/>
  <c r="S26" i="54"/>
  <c r="J26" i="54"/>
  <c r="N26" i="54" s="1"/>
  <c r="G26" i="54"/>
  <c r="H26" i="54" s="1"/>
  <c r="F26" i="54"/>
  <c r="D26" i="54"/>
  <c r="E26" i="54" s="1"/>
  <c r="AL25" i="54"/>
  <c r="AJ25" i="54"/>
  <c r="AK25" i="54" s="1"/>
  <c r="AG25" i="54"/>
  <c r="AH25" i="54" s="1"/>
  <c r="AI25" i="54" s="1"/>
  <c r="AF25" i="54"/>
  <c r="AD25" i="54"/>
  <c r="AE25" i="54" s="1"/>
  <c r="AC25" i="54"/>
  <c r="AA25" i="54"/>
  <c r="AB25" i="54" s="1"/>
  <c r="T25" i="54"/>
  <c r="S25" i="54"/>
  <c r="J25" i="54"/>
  <c r="N25" i="54" s="1"/>
  <c r="G25" i="54"/>
  <c r="H25" i="54" s="1"/>
  <c r="F25" i="54"/>
  <c r="D25" i="54"/>
  <c r="E25" i="54" s="1"/>
  <c r="AL24" i="54"/>
  <c r="AJ24" i="54"/>
  <c r="AK24" i="54" s="1"/>
  <c r="AG24" i="54"/>
  <c r="AH24" i="54" s="1"/>
  <c r="AI24" i="54" s="1"/>
  <c r="AF24" i="54"/>
  <c r="AD24" i="54"/>
  <c r="AE24" i="54" s="1"/>
  <c r="AC24" i="54"/>
  <c r="AA24" i="54"/>
  <c r="AB24" i="54" s="1"/>
  <c r="T24" i="54"/>
  <c r="S24" i="54"/>
  <c r="J24" i="54"/>
  <c r="N24" i="54" s="1"/>
  <c r="G24" i="54"/>
  <c r="H24" i="54" s="1"/>
  <c r="F24" i="54"/>
  <c r="D24" i="54"/>
  <c r="E24" i="54" s="1"/>
  <c r="AL23" i="54"/>
  <c r="AJ23" i="54"/>
  <c r="AK23" i="54" s="1"/>
  <c r="AG23" i="54"/>
  <c r="AH23" i="54" s="1"/>
  <c r="AI23" i="54" s="1"/>
  <c r="AF23" i="54"/>
  <c r="AD23" i="54"/>
  <c r="AE23" i="54" s="1"/>
  <c r="AC23" i="54"/>
  <c r="AA23" i="54"/>
  <c r="AB23" i="54" s="1"/>
  <c r="T23" i="54"/>
  <c r="S23" i="54"/>
  <c r="J23" i="54"/>
  <c r="N23" i="54" s="1"/>
  <c r="G23" i="54"/>
  <c r="H23" i="54" s="1"/>
  <c r="F23" i="54"/>
  <c r="D23" i="54"/>
  <c r="E23" i="54" s="1"/>
  <c r="AL22" i="54"/>
  <c r="AJ22" i="54"/>
  <c r="AK22" i="54" s="1"/>
  <c r="AG22" i="54"/>
  <c r="AH22" i="54" s="1"/>
  <c r="AI22" i="54" s="1"/>
  <c r="AF22" i="54"/>
  <c r="AD22" i="54"/>
  <c r="AE22" i="54" s="1"/>
  <c r="AC22" i="54"/>
  <c r="AB22" i="54"/>
  <c r="AA22" i="54"/>
  <c r="T22" i="54"/>
  <c r="S22" i="54"/>
  <c r="J22" i="54"/>
  <c r="N22" i="54" s="1"/>
  <c r="G22" i="54"/>
  <c r="H22" i="54" s="1"/>
  <c r="F22" i="54"/>
  <c r="D22" i="54"/>
  <c r="E22" i="54" s="1"/>
  <c r="AL21" i="54"/>
  <c r="AJ21" i="54"/>
  <c r="AK21" i="54" s="1"/>
  <c r="AG21" i="54"/>
  <c r="AH21" i="54" s="1"/>
  <c r="AI21" i="54" s="1"/>
  <c r="AF21" i="54"/>
  <c r="AD21" i="54"/>
  <c r="AE21" i="54" s="1"/>
  <c r="AC21" i="54"/>
  <c r="AA21" i="54"/>
  <c r="AB21" i="54" s="1"/>
  <c r="T21" i="54"/>
  <c r="S21" i="54"/>
  <c r="J21" i="54"/>
  <c r="N21" i="54" s="1"/>
  <c r="G21" i="54"/>
  <c r="H21" i="54" s="1"/>
  <c r="F21" i="54"/>
  <c r="D21" i="54"/>
  <c r="E21" i="54" s="1"/>
  <c r="AL20" i="54"/>
  <c r="AJ20" i="54"/>
  <c r="AK20" i="54" s="1"/>
  <c r="AG20" i="54"/>
  <c r="AH20" i="54" s="1"/>
  <c r="AI20" i="54" s="1"/>
  <c r="AF20" i="54"/>
  <c r="AD20" i="54"/>
  <c r="AE20" i="54" s="1"/>
  <c r="AC20" i="54"/>
  <c r="AB20" i="54"/>
  <c r="AA20" i="54"/>
  <c r="T20" i="54"/>
  <c r="S20" i="54"/>
  <c r="J20" i="54"/>
  <c r="N20" i="54" s="1"/>
  <c r="G20" i="54"/>
  <c r="H20" i="54" s="1"/>
  <c r="F20" i="54"/>
  <c r="D20" i="54"/>
  <c r="E20" i="54" s="1"/>
  <c r="AL19" i="54"/>
  <c r="AJ19" i="54"/>
  <c r="AK19" i="54" s="1"/>
  <c r="AG19" i="54"/>
  <c r="AH19" i="54" s="1"/>
  <c r="AI19" i="54" s="1"/>
  <c r="AF19" i="54"/>
  <c r="AD19" i="54"/>
  <c r="AE19" i="54" s="1"/>
  <c r="AC19" i="54"/>
  <c r="AA19" i="54"/>
  <c r="AB19" i="54" s="1"/>
  <c r="T19" i="54"/>
  <c r="S19" i="54"/>
  <c r="J19" i="54"/>
  <c r="N19" i="54" s="1"/>
  <c r="G19" i="54"/>
  <c r="H19" i="54" s="1"/>
  <c r="F19" i="54"/>
  <c r="D19" i="54"/>
  <c r="E19" i="54" s="1"/>
  <c r="AL18" i="54"/>
  <c r="AJ18" i="54"/>
  <c r="AK18" i="54" s="1"/>
  <c r="AG18" i="54"/>
  <c r="AH18" i="54" s="1"/>
  <c r="AI18" i="54" s="1"/>
  <c r="AF18" i="54"/>
  <c r="AD18" i="54"/>
  <c r="AE18" i="54" s="1"/>
  <c r="AC18" i="54"/>
  <c r="AA18" i="54"/>
  <c r="AB18" i="54" s="1"/>
  <c r="T18" i="54"/>
  <c r="S18" i="54"/>
  <c r="J18" i="54"/>
  <c r="N18" i="54" s="1"/>
  <c r="G18" i="54"/>
  <c r="H18" i="54" s="1"/>
  <c r="F18" i="54"/>
  <c r="D18" i="54"/>
  <c r="E18" i="54" s="1"/>
  <c r="AL17" i="54"/>
  <c r="AJ17" i="54"/>
  <c r="AK17" i="54" s="1"/>
  <c r="AG17" i="54"/>
  <c r="AH17" i="54" s="1"/>
  <c r="AI17" i="54" s="1"/>
  <c r="AF17" i="54"/>
  <c r="AD17" i="54"/>
  <c r="AE17" i="54" s="1"/>
  <c r="AC17" i="54"/>
  <c r="AA17" i="54"/>
  <c r="AB17" i="54" s="1"/>
  <c r="T17" i="54"/>
  <c r="S17" i="54"/>
  <c r="J17" i="54"/>
  <c r="N17" i="54" s="1"/>
  <c r="G17" i="54"/>
  <c r="H17" i="54" s="1"/>
  <c r="F17" i="54"/>
  <c r="D17" i="54"/>
  <c r="E17" i="54" s="1"/>
  <c r="AL16" i="54"/>
  <c r="AJ16" i="54"/>
  <c r="AK16" i="54" s="1"/>
  <c r="AG16" i="54"/>
  <c r="AH16" i="54" s="1"/>
  <c r="AI16" i="54" s="1"/>
  <c r="AF16" i="54"/>
  <c r="AD16" i="54"/>
  <c r="AE16" i="54" s="1"/>
  <c r="AC16" i="54"/>
  <c r="AA16" i="54"/>
  <c r="AB16" i="54" s="1"/>
  <c r="T16" i="54"/>
  <c r="S16" i="54"/>
  <c r="J16" i="54"/>
  <c r="N16" i="54" s="1"/>
  <c r="G16" i="54"/>
  <c r="H16" i="54" s="1"/>
  <c r="F16" i="54"/>
  <c r="D16" i="54"/>
  <c r="E16" i="54" s="1"/>
  <c r="AL15" i="54"/>
  <c r="AJ15" i="54"/>
  <c r="AK15" i="54" s="1"/>
  <c r="AG15" i="54"/>
  <c r="AH15" i="54" s="1"/>
  <c r="AI15" i="54" s="1"/>
  <c r="AF15" i="54"/>
  <c r="AD15" i="54"/>
  <c r="AE15" i="54" s="1"/>
  <c r="AC15" i="54"/>
  <c r="AA15" i="54"/>
  <c r="AB15" i="54" s="1"/>
  <c r="T15" i="54"/>
  <c r="S15" i="54"/>
  <c r="J15" i="54"/>
  <c r="N15" i="54" s="1"/>
  <c r="G15" i="54"/>
  <c r="H15" i="54" s="1"/>
  <c r="F15" i="54"/>
  <c r="D15" i="54"/>
  <c r="E15" i="54" s="1"/>
  <c r="AL14" i="54"/>
  <c r="AJ14" i="54"/>
  <c r="AK14" i="54" s="1"/>
  <c r="AG14" i="54"/>
  <c r="AH14" i="54" s="1"/>
  <c r="AI14" i="54" s="1"/>
  <c r="AF14" i="54"/>
  <c r="AD14" i="54"/>
  <c r="AE14" i="54" s="1"/>
  <c r="AC14" i="54"/>
  <c r="AA14" i="54"/>
  <c r="AB14" i="54" s="1"/>
  <c r="T14" i="54"/>
  <c r="S14" i="54"/>
  <c r="J14" i="54"/>
  <c r="N14" i="54" s="1"/>
  <c r="G14" i="54"/>
  <c r="H14" i="54" s="1"/>
  <c r="F14" i="54"/>
  <c r="D14" i="54"/>
  <c r="E14" i="54" s="1"/>
  <c r="AL13" i="54"/>
  <c r="AJ13" i="54"/>
  <c r="AK13" i="54" s="1"/>
  <c r="AG13" i="54"/>
  <c r="AH13" i="54" s="1"/>
  <c r="AI13" i="54" s="1"/>
  <c r="AF13" i="54"/>
  <c r="AD13" i="54"/>
  <c r="AE13" i="54" s="1"/>
  <c r="AC13" i="54"/>
  <c r="AA13" i="54"/>
  <c r="AB13" i="54" s="1"/>
  <c r="T13" i="54"/>
  <c r="S13" i="54"/>
  <c r="J13" i="54"/>
  <c r="N13" i="54" s="1"/>
  <c r="G13" i="54"/>
  <c r="H13" i="54" s="1"/>
  <c r="F13" i="54"/>
  <c r="D13" i="54"/>
  <c r="E13" i="54" s="1"/>
  <c r="AL12" i="54"/>
  <c r="AJ12" i="54"/>
  <c r="AK12" i="54" s="1"/>
  <c r="AG12" i="54"/>
  <c r="AH12" i="54" s="1"/>
  <c r="AI12" i="54" s="1"/>
  <c r="AF12" i="54"/>
  <c r="AD12" i="54"/>
  <c r="AE12" i="54" s="1"/>
  <c r="AC12" i="54"/>
  <c r="AB12" i="54"/>
  <c r="AA12" i="54"/>
  <c r="T12" i="54"/>
  <c r="S12" i="54"/>
  <c r="J12" i="54"/>
  <c r="N12" i="54" s="1"/>
  <c r="G12" i="54"/>
  <c r="H12" i="54" s="1"/>
  <c r="F12" i="54"/>
  <c r="D12" i="54"/>
  <c r="E12" i="54" s="1"/>
  <c r="AL11" i="54"/>
  <c r="AJ11" i="54"/>
  <c r="AK11" i="54" s="1"/>
  <c r="AG11" i="54"/>
  <c r="AH11" i="54" s="1"/>
  <c r="AI11" i="54" s="1"/>
  <c r="AF11" i="54"/>
  <c r="AD11" i="54"/>
  <c r="AE11" i="54" s="1"/>
  <c r="AC11" i="54"/>
  <c r="AA11" i="54"/>
  <c r="AB11" i="54" s="1"/>
  <c r="T11" i="54"/>
  <c r="S11" i="54"/>
  <c r="J11" i="54"/>
  <c r="N11" i="54" s="1"/>
  <c r="H11" i="54"/>
  <c r="G11" i="54"/>
  <c r="F11" i="54"/>
  <c r="D11" i="54"/>
  <c r="E11" i="54" s="1"/>
  <c r="AL10" i="54"/>
  <c r="AJ10" i="54"/>
  <c r="AK10" i="54" s="1"/>
  <c r="AG10" i="54"/>
  <c r="AH10" i="54" s="1"/>
  <c r="AI10" i="54" s="1"/>
  <c r="AF10" i="54"/>
  <c r="AD10" i="54"/>
  <c r="AE10" i="54" s="1"/>
  <c r="AC10" i="54"/>
  <c r="AA10" i="54"/>
  <c r="AB10" i="54" s="1"/>
  <c r="T10" i="54"/>
  <c r="S10" i="54"/>
  <c r="J10" i="54"/>
  <c r="N10" i="54" s="1"/>
  <c r="G10" i="54"/>
  <c r="H10" i="54" s="1"/>
  <c r="F10" i="54"/>
  <c r="D10" i="54"/>
  <c r="E10" i="54" s="1"/>
  <c r="AL9" i="54"/>
  <c r="AJ9" i="54"/>
  <c r="AK9" i="54" s="1"/>
  <c r="AG9" i="54"/>
  <c r="AH9" i="54" s="1"/>
  <c r="AI9" i="54" s="1"/>
  <c r="AF9" i="54"/>
  <c r="AD9" i="54"/>
  <c r="AE9" i="54" s="1"/>
  <c r="AC9" i="54"/>
  <c r="AA9" i="54"/>
  <c r="AB9" i="54" s="1"/>
  <c r="T9" i="54"/>
  <c r="S9" i="54"/>
  <c r="J9" i="54"/>
  <c r="N9" i="54" s="1"/>
  <c r="G9" i="54"/>
  <c r="H9" i="54" s="1"/>
  <c r="F9" i="54"/>
  <c r="D9" i="54"/>
  <c r="E9" i="54" s="1"/>
  <c r="A9" i="54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L8" i="54"/>
  <c r="AJ8" i="54"/>
  <c r="AK8" i="54" s="1"/>
  <c r="AG8" i="54"/>
  <c r="AH8" i="54" s="1"/>
  <c r="AI8" i="54" s="1"/>
  <c r="AF8" i="54"/>
  <c r="AD8" i="54"/>
  <c r="AE8" i="54" s="1"/>
  <c r="AC8" i="54"/>
  <c r="AA8" i="54"/>
  <c r="AB8" i="54" s="1"/>
  <c r="T8" i="54"/>
  <c r="S8" i="54"/>
  <c r="J8" i="54"/>
  <c r="G8" i="54"/>
  <c r="E8" i="54"/>
  <c r="P3" i="54"/>
  <c r="I28" i="53"/>
  <c r="C28" i="53"/>
  <c r="AL27" i="53"/>
  <c r="AJ27" i="53"/>
  <c r="AK27" i="53" s="1"/>
  <c r="AG27" i="53"/>
  <c r="AH27" i="53" s="1"/>
  <c r="AI27" i="53" s="1"/>
  <c r="AF27" i="53"/>
  <c r="AD27" i="53"/>
  <c r="AE27" i="53" s="1"/>
  <c r="AC27" i="53"/>
  <c r="AA27" i="53"/>
  <c r="AB27" i="53" s="1"/>
  <c r="T27" i="53"/>
  <c r="S27" i="53"/>
  <c r="J27" i="53"/>
  <c r="N27" i="53" s="1"/>
  <c r="G27" i="53"/>
  <c r="H27" i="53" s="1"/>
  <c r="F27" i="53"/>
  <c r="D27" i="53"/>
  <c r="E27" i="53" s="1"/>
  <c r="AL26" i="53"/>
  <c r="AJ26" i="53"/>
  <c r="AK26" i="53" s="1"/>
  <c r="AG26" i="53"/>
  <c r="AH26" i="53" s="1"/>
  <c r="AI26" i="53" s="1"/>
  <c r="AF26" i="53"/>
  <c r="AD26" i="53"/>
  <c r="AE26" i="53" s="1"/>
  <c r="AC26" i="53"/>
  <c r="AA26" i="53"/>
  <c r="AB26" i="53" s="1"/>
  <c r="T26" i="53"/>
  <c r="S26" i="53"/>
  <c r="J26" i="53"/>
  <c r="N26" i="53" s="1"/>
  <c r="G26" i="53"/>
  <c r="H26" i="53" s="1"/>
  <c r="F26" i="53"/>
  <c r="D26" i="53"/>
  <c r="E26" i="53" s="1"/>
  <c r="AL25" i="53"/>
  <c r="AJ25" i="53"/>
  <c r="AK25" i="53" s="1"/>
  <c r="AG25" i="53"/>
  <c r="AH25" i="53" s="1"/>
  <c r="AI25" i="53" s="1"/>
  <c r="AF25" i="53"/>
  <c r="AD25" i="53"/>
  <c r="AE25" i="53" s="1"/>
  <c r="AC25" i="53"/>
  <c r="AA25" i="53"/>
  <c r="AB25" i="53" s="1"/>
  <c r="T25" i="53"/>
  <c r="S25" i="53"/>
  <c r="J25" i="53"/>
  <c r="N25" i="53" s="1"/>
  <c r="G25" i="53"/>
  <c r="H25" i="53" s="1"/>
  <c r="F25" i="53"/>
  <c r="D25" i="53"/>
  <c r="E25" i="53" s="1"/>
  <c r="AL24" i="53"/>
  <c r="AJ24" i="53"/>
  <c r="AK24" i="53" s="1"/>
  <c r="AG24" i="53"/>
  <c r="AH24" i="53" s="1"/>
  <c r="AI24" i="53" s="1"/>
  <c r="AF24" i="53"/>
  <c r="AD24" i="53"/>
  <c r="AE24" i="53" s="1"/>
  <c r="AC24" i="53"/>
  <c r="AA24" i="53"/>
  <c r="AB24" i="53" s="1"/>
  <c r="T24" i="53"/>
  <c r="S24" i="53"/>
  <c r="J24" i="53"/>
  <c r="N24" i="53" s="1"/>
  <c r="G24" i="53"/>
  <c r="H24" i="53" s="1"/>
  <c r="F24" i="53"/>
  <c r="D24" i="53"/>
  <c r="E24" i="53" s="1"/>
  <c r="AL23" i="53"/>
  <c r="AJ23" i="53"/>
  <c r="AK23" i="53" s="1"/>
  <c r="AG23" i="53"/>
  <c r="AH23" i="53" s="1"/>
  <c r="AI23" i="53" s="1"/>
  <c r="AF23" i="53"/>
  <c r="AD23" i="53"/>
  <c r="AE23" i="53" s="1"/>
  <c r="AC23" i="53"/>
  <c r="AA23" i="53"/>
  <c r="AB23" i="53" s="1"/>
  <c r="T23" i="53"/>
  <c r="S23" i="53"/>
  <c r="J23" i="53"/>
  <c r="N23" i="53" s="1"/>
  <c r="G23" i="53"/>
  <c r="H23" i="53" s="1"/>
  <c r="F23" i="53"/>
  <c r="D23" i="53"/>
  <c r="E23" i="53" s="1"/>
  <c r="AL22" i="53"/>
  <c r="AJ22" i="53"/>
  <c r="AK22" i="53" s="1"/>
  <c r="AG22" i="53"/>
  <c r="AH22" i="53" s="1"/>
  <c r="AI22" i="53" s="1"/>
  <c r="AF22" i="53"/>
  <c r="AD22" i="53"/>
  <c r="AE22" i="53" s="1"/>
  <c r="AC22" i="53"/>
  <c r="AA22" i="53"/>
  <c r="AB22" i="53" s="1"/>
  <c r="T22" i="53"/>
  <c r="S22" i="53"/>
  <c r="J22" i="53"/>
  <c r="N22" i="53" s="1"/>
  <c r="G22" i="53"/>
  <c r="H22" i="53" s="1"/>
  <c r="F22" i="53"/>
  <c r="D22" i="53"/>
  <c r="E22" i="53" s="1"/>
  <c r="AL21" i="53"/>
  <c r="AJ21" i="53"/>
  <c r="AK21" i="53" s="1"/>
  <c r="AG21" i="53"/>
  <c r="AH21" i="53" s="1"/>
  <c r="AI21" i="53" s="1"/>
  <c r="AF21" i="53"/>
  <c r="AD21" i="53"/>
  <c r="AE21" i="53" s="1"/>
  <c r="AC21" i="53"/>
  <c r="AA21" i="53"/>
  <c r="AB21" i="53" s="1"/>
  <c r="T21" i="53"/>
  <c r="S21" i="53"/>
  <c r="J21" i="53"/>
  <c r="N21" i="53" s="1"/>
  <c r="G21" i="53"/>
  <c r="H21" i="53" s="1"/>
  <c r="F21" i="53"/>
  <c r="D21" i="53"/>
  <c r="E21" i="53" s="1"/>
  <c r="AL20" i="53"/>
  <c r="AJ20" i="53"/>
  <c r="AK20" i="53" s="1"/>
  <c r="AG20" i="53"/>
  <c r="AH20" i="53" s="1"/>
  <c r="AI20" i="53" s="1"/>
  <c r="AF20" i="53"/>
  <c r="AD20" i="53"/>
  <c r="AE20" i="53" s="1"/>
  <c r="AC20" i="53"/>
  <c r="AA20" i="53"/>
  <c r="AB20" i="53" s="1"/>
  <c r="T20" i="53"/>
  <c r="S20" i="53"/>
  <c r="J20" i="53"/>
  <c r="N20" i="53" s="1"/>
  <c r="G20" i="53"/>
  <c r="H20" i="53" s="1"/>
  <c r="F20" i="53"/>
  <c r="D20" i="53"/>
  <c r="E20" i="53" s="1"/>
  <c r="AL19" i="53"/>
  <c r="AJ19" i="53"/>
  <c r="AK19" i="53" s="1"/>
  <c r="AG19" i="53"/>
  <c r="AH19" i="53" s="1"/>
  <c r="AI19" i="53" s="1"/>
  <c r="AF19" i="53"/>
  <c r="AD19" i="53"/>
  <c r="AE19" i="53" s="1"/>
  <c r="AC19" i="53"/>
  <c r="AA19" i="53"/>
  <c r="AB19" i="53" s="1"/>
  <c r="T19" i="53"/>
  <c r="S19" i="53"/>
  <c r="J19" i="53"/>
  <c r="N19" i="53" s="1"/>
  <c r="G19" i="53"/>
  <c r="H19" i="53" s="1"/>
  <c r="F19" i="53"/>
  <c r="D19" i="53"/>
  <c r="E19" i="53" s="1"/>
  <c r="AL18" i="53"/>
  <c r="AJ18" i="53"/>
  <c r="AK18" i="53" s="1"/>
  <c r="AG18" i="53"/>
  <c r="AH18" i="53" s="1"/>
  <c r="AI18" i="53" s="1"/>
  <c r="AF18" i="53"/>
  <c r="AD18" i="53"/>
  <c r="AE18" i="53" s="1"/>
  <c r="AC18" i="53"/>
  <c r="AA18" i="53"/>
  <c r="AB18" i="53" s="1"/>
  <c r="T18" i="53"/>
  <c r="S18" i="53"/>
  <c r="J18" i="53"/>
  <c r="N18" i="53" s="1"/>
  <c r="G18" i="53"/>
  <c r="H18" i="53" s="1"/>
  <c r="F18" i="53"/>
  <c r="D18" i="53"/>
  <c r="E18" i="53" s="1"/>
  <c r="AL17" i="53"/>
  <c r="AJ17" i="53"/>
  <c r="AK17" i="53" s="1"/>
  <c r="AG17" i="53"/>
  <c r="AH17" i="53" s="1"/>
  <c r="AI17" i="53" s="1"/>
  <c r="AF17" i="53"/>
  <c r="AD17" i="53"/>
  <c r="AE17" i="53" s="1"/>
  <c r="AC17" i="53"/>
  <c r="AA17" i="53"/>
  <c r="AB17" i="53" s="1"/>
  <c r="T17" i="53"/>
  <c r="S17" i="53"/>
  <c r="J17" i="53"/>
  <c r="N17" i="53" s="1"/>
  <c r="G17" i="53"/>
  <c r="H17" i="53" s="1"/>
  <c r="F17" i="53"/>
  <c r="D17" i="53"/>
  <c r="E17" i="53" s="1"/>
  <c r="AL16" i="53"/>
  <c r="AJ16" i="53"/>
  <c r="AK16" i="53" s="1"/>
  <c r="AG16" i="53"/>
  <c r="AH16" i="53" s="1"/>
  <c r="AI16" i="53" s="1"/>
  <c r="AF16" i="53"/>
  <c r="AD16" i="53"/>
  <c r="AE16" i="53" s="1"/>
  <c r="AC16" i="53"/>
  <c r="AA16" i="53"/>
  <c r="AB16" i="53" s="1"/>
  <c r="T16" i="53"/>
  <c r="S16" i="53"/>
  <c r="J16" i="53"/>
  <c r="N16" i="53" s="1"/>
  <c r="G16" i="53"/>
  <c r="H16" i="53" s="1"/>
  <c r="F16" i="53"/>
  <c r="D16" i="53"/>
  <c r="E16" i="53" s="1"/>
  <c r="AL15" i="53"/>
  <c r="AJ15" i="53"/>
  <c r="AK15" i="53" s="1"/>
  <c r="AG15" i="53"/>
  <c r="AH15" i="53" s="1"/>
  <c r="AI15" i="53" s="1"/>
  <c r="AF15" i="53"/>
  <c r="AD15" i="53"/>
  <c r="AE15" i="53" s="1"/>
  <c r="AC15" i="53"/>
  <c r="AB15" i="53"/>
  <c r="AA15" i="53"/>
  <c r="T15" i="53"/>
  <c r="S15" i="53"/>
  <c r="J15" i="53"/>
  <c r="N15" i="53" s="1"/>
  <c r="G15" i="53"/>
  <c r="H15" i="53" s="1"/>
  <c r="F15" i="53"/>
  <c r="D15" i="53"/>
  <c r="E15" i="53" s="1"/>
  <c r="AL14" i="53"/>
  <c r="AJ14" i="53"/>
  <c r="AK14" i="53" s="1"/>
  <c r="AG14" i="53"/>
  <c r="AH14" i="53" s="1"/>
  <c r="AI14" i="53" s="1"/>
  <c r="AF14" i="53"/>
  <c r="AD14" i="53"/>
  <c r="AE14" i="53" s="1"/>
  <c r="AC14" i="53"/>
  <c r="AA14" i="53"/>
  <c r="AB14" i="53" s="1"/>
  <c r="T14" i="53"/>
  <c r="S14" i="53"/>
  <c r="J14" i="53"/>
  <c r="N14" i="53" s="1"/>
  <c r="G14" i="53"/>
  <c r="H14" i="53" s="1"/>
  <c r="F14" i="53"/>
  <c r="D14" i="53"/>
  <c r="E14" i="53" s="1"/>
  <c r="AL13" i="53"/>
  <c r="AJ13" i="53"/>
  <c r="AK13" i="53" s="1"/>
  <c r="AG13" i="53"/>
  <c r="AH13" i="53" s="1"/>
  <c r="AI13" i="53" s="1"/>
  <c r="AF13" i="53"/>
  <c r="AD13" i="53"/>
  <c r="AE13" i="53" s="1"/>
  <c r="AC13" i="53"/>
  <c r="AA13" i="53"/>
  <c r="AB13" i="53" s="1"/>
  <c r="T13" i="53"/>
  <c r="S13" i="53"/>
  <c r="J13" i="53"/>
  <c r="N13" i="53" s="1"/>
  <c r="G13" i="53"/>
  <c r="H13" i="53" s="1"/>
  <c r="F13" i="53"/>
  <c r="D13" i="53"/>
  <c r="E13" i="53" s="1"/>
  <c r="AL12" i="53"/>
  <c r="AJ12" i="53"/>
  <c r="AK12" i="53" s="1"/>
  <c r="AG12" i="53"/>
  <c r="AH12" i="53" s="1"/>
  <c r="AI12" i="53" s="1"/>
  <c r="AF12" i="53"/>
  <c r="AD12" i="53"/>
  <c r="AE12" i="53" s="1"/>
  <c r="AC12" i="53"/>
  <c r="AA12" i="53"/>
  <c r="AB12" i="53" s="1"/>
  <c r="T12" i="53"/>
  <c r="S12" i="53"/>
  <c r="J12" i="53"/>
  <c r="N12" i="53" s="1"/>
  <c r="G12" i="53"/>
  <c r="H12" i="53" s="1"/>
  <c r="F12" i="53"/>
  <c r="D12" i="53"/>
  <c r="E12" i="53" s="1"/>
  <c r="AL11" i="53"/>
  <c r="AJ11" i="53"/>
  <c r="AK11" i="53" s="1"/>
  <c r="AG11" i="53"/>
  <c r="AH11" i="53" s="1"/>
  <c r="AI11" i="53" s="1"/>
  <c r="AF11" i="53"/>
  <c r="AD11" i="53"/>
  <c r="AE11" i="53" s="1"/>
  <c r="AC11" i="53"/>
  <c r="AB11" i="53"/>
  <c r="AA11" i="53"/>
  <c r="T11" i="53"/>
  <c r="S11" i="53"/>
  <c r="J11" i="53"/>
  <c r="N11" i="53" s="1"/>
  <c r="G11" i="53"/>
  <c r="H11" i="53" s="1"/>
  <c r="F11" i="53"/>
  <c r="D11" i="53"/>
  <c r="E11" i="53" s="1"/>
  <c r="AL10" i="53"/>
  <c r="AJ10" i="53"/>
  <c r="AK10" i="53" s="1"/>
  <c r="AG10" i="53"/>
  <c r="AH10" i="53" s="1"/>
  <c r="AI10" i="53" s="1"/>
  <c r="AF10" i="53"/>
  <c r="AD10" i="53"/>
  <c r="AE10" i="53" s="1"/>
  <c r="AC10" i="53"/>
  <c r="AA10" i="53"/>
  <c r="AB10" i="53" s="1"/>
  <c r="T10" i="53"/>
  <c r="S10" i="53"/>
  <c r="J10" i="53"/>
  <c r="N10" i="53" s="1"/>
  <c r="G10" i="53"/>
  <c r="H10" i="53" s="1"/>
  <c r="F10" i="53"/>
  <c r="D10" i="53"/>
  <c r="E10" i="53" s="1"/>
  <c r="AL9" i="53"/>
  <c r="AJ9" i="53"/>
  <c r="AK9" i="53" s="1"/>
  <c r="AG9" i="53"/>
  <c r="AH9" i="53" s="1"/>
  <c r="AI9" i="53" s="1"/>
  <c r="AF9" i="53"/>
  <c r="AD9" i="53"/>
  <c r="AE9" i="53" s="1"/>
  <c r="AC9" i="53"/>
  <c r="AB9" i="53"/>
  <c r="AA9" i="53"/>
  <c r="T9" i="53"/>
  <c r="S9" i="53"/>
  <c r="J9" i="53"/>
  <c r="N9" i="53" s="1"/>
  <c r="G9" i="53"/>
  <c r="H9" i="53" s="1"/>
  <c r="F9" i="53"/>
  <c r="D9" i="53"/>
  <c r="E9" i="53" s="1"/>
  <c r="A9" i="53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L8" i="53"/>
  <c r="AJ8" i="53"/>
  <c r="AK8" i="53" s="1"/>
  <c r="AG8" i="53"/>
  <c r="AH8" i="53" s="1"/>
  <c r="AI8" i="53" s="1"/>
  <c r="AF8" i="53"/>
  <c r="AD8" i="53"/>
  <c r="AE8" i="53" s="1"/>
  <c r="AC8" i="53"/>
  <c r="AA8" i="53"/>
  <c r="AB8" i="53" s="1"/>
  <c r="T8" i="53"/>
  <c r="S8" i="53"/>
  <c r="J8" i="53"/>
  <c r="G8" i="53"/>
  <c r="H3" i="53" s="1"/>
  <c r="E8" i="53"/>
  <c r="P3" i="53"/>
  <c r="I28" i="52"/>
  <c r="C28" i="52"/>
  <c r="AL27" i="52"/>
  <c r="AJ27" i="52"/>
  <c r="AK27" i="52" s="1"/>
  <c r="AG27" i="52"/>
  <c r="AH27" i="52" s="1"/>
  <c r="AI27" i="52" s="1"/>
  <c r="AF27" i="52"/>
  <c r="AD27" i="52"/>
  <c r="AE27" i="52" s="1"/>
  <c r="AC27" i="52"/>
  <c r="AA27" i="52"/>
  <c r="AB27" i="52" s="1"/>
  <c r="T27" i="52"/>
  <c r="S27" i="52"/>
  <c r="J27" i="52"/>
  <c r="N27" i="52" s="1"/>
  <c r="G27" i="52"/>
  <c r="H27" i="52" s="1"/>
  <c r="F27" i="52"/>
  <c r="D27" i="52"/>
  <c r="E27" i="52" s="1"/>
  <c r="AL26" i="52"/>
  <c r="AJ26" i="52"/>
  <c r="AK26" i="52" s="1"/>
  <c r="AG26" i="52"/>
  <c r="AH26" i="52" s="1"/>
  <c r="AI26" i="52" s="1"/>
  <c r="AF26" i="52"/>
  <c r="AD26" i="52"/>
  <c r="AE26" i="52" s="1"/>
  <c r="AC26" i="52"/>
  <c r="AA26" i="52"/>
  <c r="AB26" i="52" s="1"/>
  <c r="T26" i="52"/>
  <c r="S26" i="52"/>
  <c r="J26" i="52"/>
  <c r="N26" i="52" s="1"/>
  <c r="G26" i="52"/>
  <c r="H26" i="52" s="1"/>
  <c r="F26" i="52"/>
  <c r="D26" i="52"/>
  <c r="E26" i="52" s="1"/>
  <c r="AL25" i="52"/>
  <c r="AJ25" i="52"/>
  <c r="AK25" i="52" s="1"/>
  <c r="AG25" i="52"/>
  <c r="AH25" i="52" s="1"/>
  <c r="AI25" i="52" s="1"/>
  <c r="AF25" i="52"/>
  <c r="AD25" i="52"/>
  <c r="AE25" i="52" s="1"/>
  <c r="AC25" i="52"/>
  <c r="AB25" i="52"/>
  <c r="AA25" i="52"/>
  <c r="T25" i="52"/>
  <c r="S25" i="52"/>
  <c r="J25" i="52"/>
  <c r="N25" i="52" s="1"/>
  <c r="G25" i="52"/>
  <c r="H25" i="52" s="1"/>
  <c r="F25" i="52"/>
  <c r="D25" i="52"/>
  <c r="E25" i="52" s="1"/>
  <c r="AL24" i="52"/>
  <c r="AJ24" i="52"/>
  <c r="AK24" i="52" s="1"/>
  <c r="AG24" i="52"/>
  <c r="AH24" i="52" s="1"/>
  <c r="AI24" i="52" s="1"/>
  <c r="AF24" i="52"/>
  <c r="AD24" i="52"/>
  <c r="AE24" i="52" s="1"/>
  <c r="AC24" i="52"/>
  <c r="AA24" i="52"/>
  <c r="AB24" i="52" s="1"/>
  <c r="T24" i="52"/>
  <c r="S24" i="52"/>
  <c r="J24" i="52"/>
  <c r="N24" i="52" s="1"/>
  <c r="G24" i="52"/>
  <c r="H24" i="52" s="1"/>
  <c r="F24" i="52"/>
  <c r="D24" i="52"/>
  <c r="E24" i="52" s="1"/>
  <c r="AL23" i="52"/>
  <c r="AJ23" i="52"/>
  <c r="AK23" i="52" s="1"/>
  <c r="AG23" i="52"/>
  <c r="AH23" i="52" s="1"/>
  <c r="AI23" i="52" s="1"/>
  <c r="AF23" i="52"/>
  <c r="AD23" i="52"/>
  <c r="AE23" i="52" s="1"/>
  <c r="AC23" i="52"/>
  <c r="AA23" i="52"/>
  <c r="AB23" i="52" s="1"/>
  <c r="T23" i="52"/>
  <c r="S23" i="52"/>
  <c r="J23" i="52"/>
  <c r="N23" i="52" s="1"/>
  <c r="G23" i="52"/>
  <c r="H23" i="52" s="1"/>
  <c r="F23" i="52"/>
  <c r="D23" i="52"/>
  <c r="E23" i="52" s="1"/>
  <c r="AL22" i="52"/>
  <c r="AJ22" i="52"/>
  <c r="AK22" i="52" s="1"/>
  <c r="AG22" i="52"/>
  <c r="AH22" i="52" s="1"/>
  <c r="AI22" i="52" s="1"/>
  <c r="AF22" i="52"/>
  <c r="AD22" i="52"/>
  <c r="AE22" i="52" s="1"/>
  <c r="AC22" i="52"/>
  <c r="AA22" i="52"/>
  <c r="AB22" i="52" s="1"/>
  <c r="T22" i="52"/>
  <c r="S22" i="52"/>
  <c r="J22" i="52"/>
  <c r="N22" i="52" s="1"/>
  <c r="G22" i="52"/>
  <c r="H22" i="52" s="1"/>
  <c r="F22" i="52"/>
  <c r="D22" i="52"/>
  <c r="E22" i="52" s="1"/>
  <c r="AL21" i="52"/>
  <c r="AJ21" i="52"/>
  <c r="AK21" i="52" s="1"/>
  <c r="AG21" i="52"/>
  <c r="AH21" i="52" s="1"/>
  <c r="AI21" i="52" s="1"/>
  <c r="AF21" i="52"/>
  <c r="AD21" i="52"/>
  <c r="AE21" i="52" s="1"/>
  <c r="AC21" i="52"/>
  <c r="AB21" i="52"/>
  <c r="AA21" i="52"/>
  <c r="T21" i="52"/>
  <c r="S21" i="52"/>
  <c r="J21" i="52"/>
  <c r="N21" i="52" s="1"/>
  <c r="G21" i="52"/>
  <c r="H21" i="52" s="1"/>
  <c r="F21" i="52"/>
  <c r="D21" i="52"/>
  <c r="E21" i="52" s="1"/>
  <c r="AL20" i="52"/>
  <c r="AJ20" i="52"/>
  <c r="AK20" i="52" s="1"/>
  <c r="AG20" i="52"/>
  <c r="AH20" i="52" s="1"/>
  <c r="AI20" i="52" s="1"/>
  <c r="AF20" i="52"/>
  <c r="AD20" i="52"/>
  <c r="AE20" i="52" s="1"/>
  <c r="AC20" i="52"/>
  <c r="AA20" i="52"/>
  <c r="AB20" i="52" s="1"/>
  <c r="T20" i="52"/>
  <c r="S20" i="52"/>
  <c r="J20" i="52"/>
  <c r="N20" i="52" s="1"/>
  <c r="G20" i="52"/>
  <c r="H20" i="52" s="1"/>
  <c r="F20" i="52"/>
  <c r="D20" i="52"/>
  <c r="E20" i="52" s="1"/>
  <c r="AL19" i="52"/>
  <c r="AJ19" i="52"/>
  <c r="AK19" i="52" s="1"/>
  <c r="AG19" i="52"/>
  <c r="AH19" i="52" s="1"/>
  <c r="AI19" i="52" s="1"/>
  <c r="AF19" i="52"/>
  <c r="AD19" i="52"/>
  <c r="AE19" i="52" s="1"/>
  <c r="AC19" i="52"/>
  <c r="AA19" i="52"/>
  <c r="AB19" i="52" s="1"/>
  <c r="T19" i="52"/>
  <c r="S19" i="52"/>
  <c r="J19" i="52"/>
  <c r="N19" i="52" s="1"/>
  <c r="G19" i="52"/>
  <c r="H19" i="52" s="1"/>
  <c r="F19" i="52"/>
  <c r="D19" i="52"/>
  <c r="E19" i="52" s="1"/>
  <c r="AL18" i="52"/>
  <c r="AJ18" i="52"/>
  <c r="AK18" i="52" s="1"/>
  <c r="AG18" i="52"/>
  <c r="AH18" i="52" s="1"/>
  <c r="AI18" i="52" s="1"/>
  <c r="AF18" i="52"/>
  <c r="AD18" i="52"/>
  <c r="AE18" i="52" s="1"/>
  <c r="AC18" i="52"/>
  <c r="AA18" i="52"/>
  <c r="AB18" i="52" s="1"/>
  <c r="T18" i="52"/>
  <c r="S18" i="52"/>
  <c r="J18" i="52"/>
  <c r="N18" i="52" s="1"/>
  <c r="G18" i="52"/>
  <c r="H18" i="52" s="1"/>
  <c r="F18" i="52"/>
  <c r="D18" i="52"/>
  <c r="E18" i="52" s="1"/>
  <c r="AL17" i="52"/>
  <c r="AJ17" i="52"/>
  <c r="AK17" i="52" s="1"/>
  <c r="AG17" i="52"/>
  <c r="AH17" i="52" s="1"/>
  <c r="AI17" i="52" s="1"/>
  <c r="AF17" i="52"/>
  <c r="AD17" i="52"/>
  <c r="AE17" i="52" s="1"/>
  <c r="AC17" i="52"/>
  <c r="AB17" i="52"/>
  <c r="AA17" i="52"/>
  <c r="T17" i="52"/>
  <c r="S17" i="52"/>
  <c r="J17" i="52"/>
  <c r="N17" i="52" s="1"/>
  <c r="G17" i="52"/>
  <c r="H17" i="52" s="1"/>
  <c r="F17" i="52"/>
  <c r="D17" i="52"/>
  <c r="E17" i="52" s="1"/>
  <c r="AL16" i="52"/>
  <c r="AJ16" i="52"/>
  <c r="AK16" i="52" s="1"/>
  <c r="AG16" i="52"/>
  <c r="AH16" i="52" s="1"/>
  <c r="AI16" i="52" s="1"/>
  <c r="AF16" i="52"/>
  <c r="AD16" i="52"/>
  <c r="AE16" i="52" s="1"/>
  <c r="AC16" i="52"/>
  <c r="AA16" i="52"/>
  <c r="AB16" i="52" s="1"/>
  <c r="T16" i="52"/>
  <c r="S16" i="52"/>
  <c r="J16" i="52"/>
  <c r="N16" i="52" s="1"/>
  <c r="G16" i="52"/>
  <c r="H16" i="52" s="1"/>
  <c r="F16" i="52"/>
  <c r="D16" i="52"/>
  <c r="E16" i="52" s="1"/>
  <c r="AL15" i="52"/>
  <c r="AJ15" i="52"/>
  <c r="AK15" i="52" s="1"/>
  <c r="AG15" i="52"/>
  <c r="AH15" i="52" s="1"/>
  <c r="AI15" i="52" s="1"/>
  <c r="AF15" i="52"/>
  <c r="AD15" i="52"/>
  <c r="AE15" i="52" s="1"/>
  <c r="AC15" i="52"/>
  <c r="AA15" i="52"/>
  <c r="AB15" i="52" s="1"/>
  <c r="T15" i="52"/>
  <c r="S15" i="52"/>
  <c r="J15" i="52"/>
  <c r="N15" i="52" s="1"/>
  <c r="G15" i="52"/>
  <c r="H15" i="52" s="1"/>
  <c r="F15" i="52"/>
  <c r="D15" i="52"/>
  <c r="E15" i="52" s="1"/>
  <c r="AL14" i="52"/>
  <c r="AJ14" i="52"/>
  <c r="AK14" i="52" s="1"/>
  <c r="AG14" i="52"/>
  <c r="AH14" i="52" s="1"/>
  <c r="AI14" i="52" s="1"/>
  <c r="AF14" i="52"/>
  <c r="AD14" i="52"/>
  <c r="AE14" i="52" s="1"/>
  <c r="AC14" i="52"/>
  <c r="AA14" i="52"/>
  <c r="AB14" i="52" s="1"/>
  <c r="T14" i="52"/>
  <c r="S14" i="52"/>
  <c r="J14" i="52"/>
  <c r="N14" i="52" s="1"/>
  <c r="G14" i="52"/>
  <c r="H14" i="52" s="1"/>
  <c r="F14" i="52"/>
  <c r="D14" i="52"/>
  <c r="E14" i="52" s="1"/>
  <c r="AL13" i="52"/>
  <c r="AJ13" i="52"/>
  <c r="AK13" i="52" s="1"/>
  <c r="AG13" i="52"/>
  <c r="AH13" i="52" s="1"/>
  <c r="AI13" i="52" s="1"/>
  <c r="AF13" i="52"/>
  <c r="AD13" i="52"/>
  <c r="AE13" i="52" s="1"/>
  <c r="AC13" i="52"/>
  <c r="AA13" i="52"/>
  <c r="AB13" i="52" s="1"/>
  <c r="T13" i="52"/>
  <c r="S13" i="52"/>
  <c r="J13" i="52"/>
  <c r="N13" i="52" s="1"/>
  <c r="G13" i="52"/>
  <c r="H13" i="52" s="1"/>
  <c r="F13" i="52"/>
  <c r="D13" i="52"/>
  <c r="E13" i="52" s="1"/>
  <c r="AL12" i="52"/>
  <c r="AJ12" i="52"/>
  <c r="AK12" i="52" s="1"/>
  <c r="AG12" i="52"/>
  <c r="AH12" i="52" s="1"/>
  <c r="AI12" i="52" s="1"/>
  <c r="AF12" i="52"/>
  <c r="AD12" i="52"/>
  <c r="AE12" i="52" s="1"/>
  <c r="AC12" i="52"/>
  <c r="AA12" i="52"/>
  <c r="AB12" i="52" s="1"/>
  <c r="T12" i="52"/>
  <c r="S12" i="52"/>
  <c r="J12" i="52"/>
  <c r="N12" i="52" s="1"/>
  <c r="G12" i="52"/>
  <c r="H12" i="52" s="1"/>
  <c r="F12" i="52"/>
  <c r="D12" i="52"/>
  <c r="E12" i="52" s="1"/>
  <c r="AL11" i="52"/>
  <c r="AJ11" i="52"/>
  <c r="AK11" i="52" s="1"/>
  <c r="AG11" i="52"/>
  <c r="AH11" i="52" s="1"/>
  <c r="AI11" i="52" s="1"/>
  <c r="AF11" i="52"/>
  <c r="AD11" i="52"/>
  <c r="AE11" i="52" s="1"/>
  <c r="AC11" i="52"/>
  <c r="AB11" i="52"/>
  <c r="AA11" i="52"/>
  <c r="T11" i="52"/>
  <c r="S11" i="52"/>
  <c r="J11" i="52"/>
  <c r="N11" i="52" s="1"/>
  <c r="G11" i="52"/>
  <c r="H11" i="52" s="1"/>
  <c r="F11" i="52"/>
  <c r="D11" i="52"/>
  <c r="E11" i="52" s="1"/>
  <c r="AL10" i="52"/>
  <c r="AJ10" i="52"/>
  <c r="AK10" i="52" s="1"/>
  <c r="AG10" i="52"/>
  <c r="AH10" i="52" s="1"/>
  <c r="AI10" i="52" s="1"/>
  <c r="AF10" i="52"/>
  <c r="AD10" i="52"/>
  <c r="AE10" i="52" s="1"/>
  <c r="AC10" i="52"/>
  <c r="AA10" i="52"/>
  <c r="AB10" i="52" s="1"/>
  <c r="T10" i="52"/>
  <c r="S10" i="52"/>
  <c r="J10" i="52"/>
  <c r="N10" i="52" s="1"/>
  <c r="G10" i="52"/>
  <c r="H10" i="52" s="1"/>
  <c r="F10" i="52"/>
  <c r="D10" i="52"/>
  <c r="E10" i="52" s="1"/>
  <c r="AL9" i="52"/>
  <c r="AJ9" i="52"/>
  <c r="AK9" i="52" s="1"/>
  <c r="AG9" i="52"/>
  <c r="AH9" i="52" s="1"/>
  <c r="AI9" i="52" s="1"/>
  <c r="AF9" i="52"/>
  <c r="AD9" i="52"/>
  <c r="AE9" i="52" s="1"/>
  <c r="AC9" i="52"/>
  <c r="AA9" i="52"/>
  <c r="AB9" i="52" s="1"/>
  <c r="T9" i="52"/>
  <c r="S9" i="52"/>
  <c r="J9" i="52"/>
  <c r="N9" i="52" s="1"/>
  <c r="G9" i="52"/>
  <c r="H9" i="52" s="1"/>
  <c r="F9" i="52"/>
  <c r="D9" i="52"/>
  <c r="E9" i="52" s="1"/>
  <c r="A9" i="52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L8" i="52"/>
  <c r="AJ8" i="52"/>
  <c r="AK8" i="52" s="1"/>
  <c r="AG8" i="52"/>
  <c r="AH8" i="52" s="1"/>
  <c r="AI8" i="52" s="1"/>
  <c r="AF8" i="52"/>
  <c r="AD8" i="52"/>
  <c r="AE8" i="52" s="1"/>
  <c r="AC8" i="52"/>
  <c r="AA8" i="52"/>
  <c r="AB8" i="52" s="1"/>
  <c r="T8" i="52"/>
  <c r="S8" i="52"/>
  <c r="J8" i="52"/>
  <c r="G8" i="52"/>
  <c r="H3" i="52" s="1"/>
  <c r="E8" i="52"/>
  <c r="P3" i="52"/>
  <c r="I28" i="51"/>
  <c r="C28" i="51"/>
  <c r="AL27" i="51"/>
  <c r="AJ27" i="51"/>
  <c r="AK27" i="51" s="1"/>
  <c r="AG27" i="51"/>
  <c r="AH27" i="51" s="1"/>
  <c r="AI27" i="51" s="1"/>
  <c r="AF27" i="51"/>
  <c r="AD27" i="51"/>
  <c r="AE27" i="51" s="1"/>
  <c r="AC27" i="51"/>
  <c r="AA27" i="51"/>
  <c r="AB27" i="51" s="1"/>
  <c r="T27" i="51"/>
  <c r="S27" i="51"/>
  <c r="J27" i="51"/>
  <c r="N27" i="51" s="1"/>
  <c r="G27" i="51"/>
  <c r="H27" i="51" s="1"/>
  <c r="F27" i="51"/>
  <c r="D27" i="51"/>
  <c r="E27" i="51" s="1"/>
  <c r="AL26" i="51"/>
  <c r="AJ26" i="51"/>
  <c r="AK26" i="51" s="1"/>
  <c r="AG26" i="51"/>
  <c r="AH26" i="51" s="1"/>
  <c r="AI26" i="51" s="1"/>
  <c r="AF26" i="51"/>
  <c r="AD26" i="51"/>
  <c r="AE26" i="51" s="1"/>
  <c r="AC26" i="51"/>
  <c r="AA26" i="51"/>
  <c r="AB26" i="51" s="1"/>
  <c r="T26" i="51"/>
  <c r="S26" i="51"/>
  <c r="J26" i="51"/>
  <c r="N26" i="51" s="1"/>
  <c r="G26" i="51"/>
  <c r="H26" i="51" s="1"/>
  <c r="F26" i="51"/>
  <c r="D26" i="51"/>
  <c r="E26" i="51" s="1"/>
  <c r="AL25" i="51"/>
  <c r="AJ25" i="51"/>
  <c r="AK25" i="51" s="1"/>
  <c r="AG25" i="51"/>
  <c r="AH25" i="51" s="1"/>
  <c r="AI25" i="51" s="1"/>
  <c r="AF25" i="51"/>
  <c r="AD25" i="51"/>
  <c r="AE25" i="51" s="1"/>
  <c r="AC25" i="51"/>
  <c r="AA25" i="51"/>
  <c r="AB25" i="51" s="1"/>
  <c r="T25" i="51"/>
  <c r="S25" i="51"/>
  <c r="J25" i="51"/>
  <c r="N25" i="51" s="1"/>
  <c r="G25" i="51"/>
  <c r="H25" i="51" s="1"/>
  <c r="F25" i="51"/>
  <c r="D25" i="51"/>
  <c r="E25" i="51" s="1"/>
  <c r="AL24" i="51"/>
  <c r="AJ24" i="51"/>
  <c r="AK24" i="51" s="1"/>
  <c r="AG24" i="51"/>
  <c r="AH24" i="51" s="1"/>
  <c r="AI24" i="51" s="1"/>
  <c r="AF24" i="51"/>
  <c r="AD24" i="51"/>
  <c r="AE24" i="51" s="1"/>
  <c r="AC24" i="51"/>
  <c r="AB24" i="51"/>
  <c r="AA24" i="51"/>
  <c r="T24" i="51"/>
  <c r="S24" i="51"/>
  <c r="J24" i="51"/>
  <c r="N24" i="51" s="1"/>
  <c r="G24" i="51"/>
  <c r="H24" i="51" s="1"/>
  <c r="F24" i="51"/>
  <c r="D24" i="51"/>
  <c r="E24" i="51" s="1"/>
  <c r="AL23" i="51"/>
  <c r="AJ23" i="51"/>
  <c r="AK23" i="51" s="1"/>
  <c r="AG23" i="51"/>
  <c r="AH23" i="51" s="1"/>
  <c r="AI23" i="51" s="1"/>
  <c r="AF23" i="51"/>
  <c r="AD23" i="51"/>
  <c r="AE23" i="51" s="1"/>
  <c r="AC23" i="51"/>
  <c r="AA23" i="51"/>
  <c r="AB23" i="51" s="1"/>
  <c r="T23" i="51"/>
  <c r="S23" i="51"/>
  <c r="J23" i="51"/>
  <c r="N23" i="51" s="1"/>
  <c r="G23" i="51"/>
  <c r="H23" i="51" s="1"/>
  <c r="F23" i="51"/>
  <c r="D23" i="51"/>
  <c r="E23" i="51" s="1"/>
  <c r="AL22" i="51"/>
  <c r="AJ22" i="51"/>
  <c r="AK22" i="51" s="1"/>
  <c r="AG22" i="51"/>
  <c r="AH22" i="51" s="1"/>
  <c r="AI22" i="51" s="1"/>
  <c r="AF22" i="51"/>
  <c r="AD22" i="51"/>
  <c r="AE22" i="51" s="1"/>
  <c r="AC22" i="51"/>
  <c r="AA22" i="51"/>
  <c r="AB22" i="51" s="1"/>
  <c r="T22" i="51"/>
  <c r="S22" i="51"/>
  <c r="J22" i="51"/>
  <c r="N22" i="51" s="1"/>
  <c r="G22" i="51"/>
  <c r="H22" i="51" s="1"/>
  <c r="F22" i="51"/>
  <c r="D22" i="51"/>
  <c r="E22" i="51" s="1"/>
  <c r="AL21" i="51"/>
  <c r="AJ21" i="51"/>
  <c r="AK21" i="51" s="1"/>
  <c r="AG21" i="51"/>
  <c r="AH21" i="51" s="1"/>
  <c r="AI21" i="51" s="1"/>
  <c r="AF21" i="51"/>
  <c r="AD21" i="51"/>
  <c r="AE21" i="51" s="1"/>
  <c r="AC21" i="51"/>
  <c r="AA21" i="51"/>
  <c r="AB21" i="51" s="1"/>
  <c r="T21" i="51"/>
  <c r="S21" i="51"/>
  <c r="J21" i="51"/>
  <c r="N21" i="51" s="1"/>
  <c r="G21" i="51"/>
  <c r="H21" i="51" s="1"/>
  <c r="F21" i="51"/>
  <c r="D21" i="51"/>
  <c r="E21" i="51" s="1"/>
  <c r="AL20" i="51"/>
  <c r="AJ20" i="51"/>
  <c r="AK20" i="51" s="1"/>
  <c r="AG20" i="51"/>
  <c r="AH20" i="51" s="1"/>
  <c r="AI20" i="51" s="1"/>
  <c r="AF20" i="51"/>
  <c r="AD20" i="51"/>
  <c r="AE20" i="51" s="1"/>
  <c r="AC20" i="51"/>
  <c r="AB20" i="51"/>
  <c r="AA20" i="51"/>
  <c r="T20" i="51"/>
  <c r="S20" i="51"/>
  <c r="J20" i="51"/>
  <c r="N20" i="51" s="1"/>
  <c r="G20" i="51"/>
  <c r="H20" i="51" s="1"/>
  <c r="F20" i="51"/>
  <c r="D20" i="51"/>
  <c r="E20" i="51" s="1"/>
  <c r="AL19" i="51"/>
  <c r="AJ19" i="51"/>
  <c r="AK19" i="51" s="1"/>
  <c r="AG19" i="51"/>
  <c r="AH19" i="51" s="1"/>
  <c r="AI19" i="51" s="1"/>
  <c r="AF19" i="51"/>
  <c r="AD19" i="51"/>
  <c r="AE19" i="51" s="1"/>
  <c r="AC19" i="51"/>
  <c r="AA19" i="51"/>
  <c r="AB19" i="51" s="1"/>
  <c r="T19" i="51"/>
  <c r="S19" i="51"/>
  <c r="J19" i="51"/>
  <c r="N19" i="51" s="1"/>
  <c r="G19" i="51"/>
  <c r="H19" i="51" s="1"/>
  <c r="F19" i="51"/>
  <c r="D19" i="51"/>
  <c r="E19" i="51" s="1"/>
  <c r="AL18" i="51"/>
  <c r="AJ18" i="51"/>
  <c r="AK18" i="51" s="1"/>
  <c r="AG18" i="51"/>
  <c r="AH18" i="51" s="1"/>
  <c r="AI18" i="51" s="1"/>
  <c r="AF18" i="51"/>
  <c r="AD18" i="51"/>
  <c r="AE18" i="51" s="1"/>
  <c r="AC18" i="51"/>
  <c r="AA18" i="51"/>
  <c r="AB18" i="51" s="1"/>
  <c r="T18" i="51"/>
  <c r="S18" i="51"/>
  <c r="J18" i="51"/>
  <c r="N18" i="51" s="1"/>
  <c r="G18" i="51"/>
  <c r="H18" i="51" s="1"/>
  <c r="F18" i="51"/>
  <c r="D18" i="51"/>
  <c r="E18" i="51" s="1"/>
  <c r="AL17" i="51"/>
  <c r="AJ17" i="51"/>
  <c r="AK17" i="51" s="1"/>
  <c r="AG17" i="51"/>
  <c r="AH17" i="51" s="1"/>
  <c r="AI17" i="51" s="1"/>
  <c r="AF17" i="51"/>
  <c r="AD17" i="51"/>
  <c r="AE17" i="51" s="1"/>
  <c r="AC17" i="51"/>
  <c r="AA17" i="51"/>
  <c r="AB17" i="51" s="1"/>
  <c r="T17" i="51"/>
  <c r="S17" i="51"/>
  <c r="J17" i="51"/>
  <c r="N17" i="51" s="1"/>
  <c r="G17" i="51"/>
  <c r="H17" i="51" s="1"/>
  <c r="F17" i="51"/>
  <c r="D17" i="51"/>
  <c r="E17" i="51" s="1"/>
  <c r="AL16" i="51"/>
  <c r="AJ16" i="51"/>
  <c r="AK16" i="51" s="1"/>
  <c r="AG16" i="51"/>
  <c r="AH16" i="51" s="1"/>
  <c r="AI16" i="51" s="1"/>
  <c r="AF16" i="51"/>
  <c r="AD16" i="51"/>
  <c r="AE16" i="51" s="1"/>
  <c r="AC16" i="51"/>
  <c r="AA16" i="51"/>
  <c r="AB16" i="51" s="1"/>
  <c r="T16" i="51"/>
  <c r="S16" i="51"/>
  <c r="J16" i="51"/>
  <c r="N16" i="51" s="1"/>
  <c r="G16" i="51"/>
  <c r="H16" i="51" s="1"/>
  <c r="F16" i="51"/>
  <c r="D16" i="51"/>
  <c r="E16" i="51" s="1"/>
  <c r="AL15" i="51"/>
  <c r="AJ15" i="51"/>
  <c r="AK15" i="51" s="1"/>
  <c r="AG15" i="51"/>
  <c r="AH15" i="51" s="1"/>
  <c r="AI15" i="51" s="1"/>
  <c r="AF15" i="51"/>
  <c r="AD15" i="51"/>
  <c r="AE15" i="51" s="1"/>
  <c r="AC15" i="51"/>
  <c r="AA15" i="51"/>
  <c r="AB15" i="51" s="1"/>
  <c r="T15" i="51"/>
  <c r="S15" i="51"/>
  <c r="J15" i="51"/>
  <c r="N15" i="51" s="1"/>
  <c r="G15" i="51"/>
  <c r="H15" i="51" s="1"/>
  <c r="F15" i="51"/>
  <c r="D15" i="51"/>
  <c r="E15" i="51" s="1"/>
  <c r="AL14" i="51"/>
  <c r="AJ14" i="51"/>
  <c r="AK14" i="51" s="1"/>
  <c r="AG14" i="51"/>
  <c r="AH14" i="51" s="1"/>
  <c r="AI14" i="51" s="1"/>
  <c r="AF14" i="51"/>
  <c r="AD14" i="51"/>
  <c r="AE14" i="51" s="1"/>
  <c r="AC14" i="51"/>
  <c r="AA14" i="51"/>
  <c r="AB14" i="51" s="1"/>
  <c r="T14" i="51"/>
  <c r="S14" i="51"/>
  <c r="J14" i="51"/>
  <c r="N14" i="51" s="1"/>
  <c r="G14" i="51"/>
  <c r="H14" i="51" s="1"/>
  <c r="F14" i="51"/>
  <c r="D14" i="51"/>
  <c r="E14" i="51" s="1"/>
  <c r="AL13" i="51"/>
  <c r="AJ13" i="51"/>
  <c r="AK13" i="51" s="1"/>
  <c r="AG13" i="51"/>
  <c r="AH13" i="51" s="1"/>
  <c r="AI13" i="51" s="1"/>
  <c r="AF13" i="51"/>
  <c r="AD13" i="51"/>
  <c r="AE13" i="51" s="1"/>
  <c r="AC13" i="51"/>
  <c r="AA13" i="51"/>
  <c r="AB13" i="51" s="1"/>
  <c r="T13" i="51"/>
  <c r="S13" i="51"/>
  <c r="J13" i="51"/>
  <c r="N13" i="51" s="1"/>
  <c r="G13" i="51"/>
  <c r="H13" i="51" s="1"/>
  <c r="F13" i="51"/>
  <c r="D13" i="51"/>
  <c r="E13" i="51" s="1"/>
  <c r="AL12" i="51"/>
  <c r="AJ12" i="51"/>
  <c r="AK12" i="51" s="1"/>
  <c r="AG12" i="51"/>
  <c r="AH12" i="51" s="1"/>
  <c r="AI12" i="51" s="1"/>
  <c r="AF12" i="51"/>
  <c r="AD12" i="51"/>
  <c r="AE12" i="51" s="1"/>
  <c r="AC12" i="51"/>
  <c r="AB12" i="51"/>
  <c r="AA12" i="51"/>
  <c r="T12" i="51"/>
  <c r="S12" i="51"/>
  <c r="J12" i="51"/>
  <c r="N12" i="51" s="1"/>
  <c r="G12" i="51"/>
  <c r="H12" i="51" s="1"/>
  <c r="F12" i="51"/>
  <c r="D12" i="51"/>
  <c r="E12" i="51" s="1"/>
  <c r="AL11" i="51"/>
  <c r="AJ11" i="51"/>
  <c r="AK11" i="51" s="1"/>
  <c r="AG11" i="51"/>
  <c r="AH11" i="51" s="1"/>
  <c r="AI11" i="51" s="1"/>
  <c r="AF11" i="51"/>
  <c r="AD11" i="51"/>
  <c r="AE11" i="51" s="1"/>
  <c r="AC11" i="51"/>
  <c r="AA11" i="51"/>
  <c r="AB11" i="51" s="1"/>
  <c r="T11" i="51"/>
  <c r="S11" i="51"/>
  <c r="J11" i="51"/>
  <c r="N11" i="51" s="1"/>
  <c r="G11" i="51"/>
  <c r="H11" i="51" s="1"/>
  <c r="F11" i="51"/>
  <c r="D11" i="51"/>
  <c r="E11" i="51" s="1"/>
  <c r="AL10" i="51"/>
  <c r="AJ10" i="51"/>
  <c r="AK10" i="51" s="1"/>
  <c r="AG10" i="51"/>
  <c r="AH10" i="51" s="1"/>
  <c r="AI10" i="51" s="1"/>
  <c r="AF10" i="51"/>
  <c r="AD10" i="51"/>
  <c r="AE10" i="51" s="1"/>
  <c r="AC10" i="51"/>
  <c r="AA10" i="51"/>
  <c r="AB10" i="51" s="1"/>
  <c r="T10" i="51"/>
  <c r="S10" i="51"/>
  <c r="J10" i="51"/>
  <c r="N10" i="51" s="1"/>
  <c r="G10" i="51"/>
  <c r="H10" i="51" s="1"/>
  <c r="F10" i="51"/>
  <c r="D10" i="51"/>
  <c r="E10" i="51" s="1"/>
  <c r="AL9" i="51"/>
  <c r="AJ9" i="51"/>
  <c r="AK9" i="51" s="1"/>
  <c r="AG9" i="51"/>
  <c r="AH9" i="51" s="1"/>
  <c r="AI9" i="51" s="1"/>
  <c r="AF9" i="51"/>
  <c r="AD9" i="51"/>
  <c r="AE9" i="51" s="1"/>
  <c r="AC9" i="51"/>
  <c r="AA9" i="51"/>
  <c r="AB9" i="51" s="1"/>
  <c r="T9" i="51"/>
  <c r="S9" i="51"/>
  <c r="J9" i="51"/>
  <c r="N9" i="51" s="1"/>
  <c r="G9" i="51"/>
  <c r="H9" i="51" s="1"/>
  <c r="F9" i="51"/>
  <c r="D9" i="51"/>
  <c r="E9" i="51" s="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L8" i="51"/>
  <c r="AJ8" i="51"/>
  <c r="AK8" i="51" s="1"/>
  <c r="AG8" i="51"/>
  <c r="AH8" i="51" s="1"/>
  <c r="AI8" i="51" s="1"/>
  <c r="AF8" i="51"/>
  <c r="AD8" i="51"/>
  <c r="AE8" i="51" s="1"/>
  <c r="AC8" i="51"/>
  <c r="AA8" i="51"/>
  <c r="AB8" i="51" s="1"/>
  <c r="T8" i="51"/>
  <c r="S8" i="51"/>
  <c r="J8" i="51"/>
  <c r="G8" i="51"/>
  <c r="H3" i="51" s="1"/>
  <c r="E8" i="51"/>
  <c r="P3" i="51"/>
  <c r="I28" i="50"/>
  <c r="C28" i="50"/>
  <c r="AL27" i="50"/>
  <c r="AJ27" i="50"/>
  <c r="AK27" i="50" s="1"/>
  <c r="AG27" i="50"/>
  <c r="AH27" i="50" s="1"/>
  <c r="AI27" i="50" s="1"/>
  <c r="AF27" i="50"/>
  <c r="AD27" i="50"/>
  <c r="AE27" i="50" s="1"/>
  <c r="AC27" i="50"/>
  <c r="AA27" i="50"/>
  <c r="AB27" i="50" s="1"/>
  <c r="T27" i="50"/>
  <c r="S27" i="50"/>
  <c r="J27" i="50"/>
  <c r="N27" i="50" s="1"/>
  <c r="G27" i="50"/>
  <c r="H27" i="50" s="1"/>
  <c r="F27" i="50"/>
  <c r="D27" i="50"/>
  <c r="E27" i="50" s="1"/>
  <c r="AL26" i="50"/>
  <c r="AJ26" i="50"/>
  <c r="AK26" i="50" s="1"/>
  <c r="AG26" i="50"/>
  <c r="AH26" i="50" s="1"/>
  <c r="AI26" i="50" s="1"/>
  <c r="AF26" i="50"/>
  <c r="AD26" i="50"/>
  <c r="AE26" i="50" s="1"/>
  <c r="AC26" i="50"/>
  <c r="AB26" i="50"/>
  <c r="AA26" i="50"/>
  <c r="T26" i="50"/>
  <c r="S26" i="50"/>
  <c r="J26" i="50"/>
  <c r="N26" i="50" s="1"/>
  <c r="G26" i="50"/>
  <c r="H26" i="50" s="1"/>
  <c r="F26" i="50"/>
  <c r="D26" i="50"/>
  <c r="E26" i="50" s="1"/>
  <c r="AL25" i="50"/>
  <c r="AJ25" i="50"/>
  <c r="AK25" i="50" s="1"/>
  <c r="AG25" i="50"/>
  <c r="AH25" i="50" s="1"/>
  <c r="AI25" i="50" s="1"/>
  <c r="AF25" i="50"/>
  <c r="AD25" i="50"/>
  <c r="AE25" i="50" s="1"/>
  <c r="AC25" i="50"/>
  <c r="AA25" i="50"/>
  <c r="AB25" i="50" s="1"/>
  <c r="T25" i="50"/>
  <c r="S25" i="50"/>
  <c r="J25" i="50"/>
  <c r="N25" i="50" s="1"/>
  <c r="G25" i="50"/>
  <c r="H25" i="50" s="1"/>
  <c r="F25" i="50"/>
  <c r="D25" i="50"/>
  <c r="E25" i="50" s="1"/>
  <c r="AL24" i="50"/>
  <c r="AJ24" i="50"/>
  <c r="AK24" i="50" s="1"/>
  <c r="AG24" i="50"/>
  <c r="AH24" i="50" s="1"/>
  <c r="AI24" i="50" s="1"/>
  <c r="AF24" i="50"/>
  <c r="AD24" i="50"/>
  <c r="AE24" i="50" s="1"/>
  <c r="AC24" i="50"/>
  <c r="AA24" i="50"/>
  <c r="AB24" i="50" s="1"/>
  <c r="T24" i="50"/>
  <c r="S24" i="50"/>
  <c r="J24" i="50"/>
  <c r="N24" i="50" s="1"/>
  <c r="G24" i="50"/>
  <c r="H24" i="50" s="1"/>
  <c r="F24" i="50"/>
  <c r="D24" i="50"/>
  <c r="E24" i="50" s="1"/>
  <c r="AL23" i="50"/>
  <c r="AJ23" i="50"/>
  <c r="AK23" i="50" s="1"/>
  <c r="AG23" i="50"/>
  <c r="AH23" i="50" s="1"/>
  <c r="AI23" i="50" s="1"/>
  <c r="AF23" i="50"/>
  <c r="AD23" i="50"/>
  <c r="AE23" i="50" s="1"/>
  <c r="AC23" i="50"/>
  <c r="AA23" i="50"/>
  <c r="AB23" i="50" s="1"/>
  <c r="T23" i="50"/>
  <c r="S23" i="50"/>
  <c r="J23" i="50"/>
  <c r="N23" i="50" s="1"/>
  <c r="G23" i="50"/>
  <c r="H23" i="50" s="1"/>
  <c r="F23" i="50"/>
  <c r="D23" i="50"/>
  <c r="E23" i="50" s="1"/>
  <c r="AL22" i="50"/>
  <c r="AJ22" i="50"/>
  <c r="AK22" i="50" s="1"/>
  <c r="AG22" i="50"/>
  <c r="AH22" i="50" s="1"/>
  <c r="AI22" i="50" s="1"/>
  <c r="AF22" i="50"/>
  <c r="AD22" i="50"/>
  <c r="AE22" i="50" s="1"/>
  <c r="AC22" i="50"/>
  <c r="AA22" i="50"/>
  <c r="AB22" i="50" s="1"/>
  <c r="T22" i="50"/>
  <c r="S22" i="50"/>
  <c r="J22" i="50"/>
  <c r="N22" i="50" s="1"/>
  <c r="G22" i="50"/>
  <c r="H22" i="50" s="1"/>
  <c r="F22" i="50"/>
  <c r="D22" i="50"/>
  <c r="E22" i="50" s="1"/>
  <c r="AL21" i="50"/>
  <c r="AJ21" i="50"/>
  <c r="AK21" i="50" s="1"/>
  <c r="AG21" i="50"/>
  <c r="AH21" i="50" s="1"/>
  <c r="AI21" i="50" s="1"/>
  <c r="AF21" i="50"/>
  <c r="AD21" i="50"/>
  <c r="AE21" i="50" s="1"/>
  <c r="AC21" i="50"/>
  <c r="AA21" i="50"/>
  <c r="AB21" i="50" s="1"/>
  <c r="T21" i="50"/>
  <c r="S21" i="50"/>
  <c r="J21" i="50"/>
  <c r="N21" i="50" s="1"/>
  <c r="G21" i="50"/>
  <c r="H21" i="50" s="1"/>
  <c r="F21" i="50"/>
  <c r="D21" i="50"/>
  <c r="E21" i="50" s="1"/>
  <c r="AL20" i="50"/>
  <c r="AJ20" i="50"/>
  <c r="AK20" i="50" s="1"/>
  <c r="AG20" i="50"/>
  <c r="AH20" i="50" s="1"/>
  <c r="AI20" i="50" s="1"/>
  <c r="AF20" i="50"/>
  <c r="AD20" i="50"/>
  <c r="AE20" i="50" s="1"/>
  <c r="AC20" i="50"/>
  <c r="AA20" i="50"/>
  <c r="AB20" i="50" s="1"/>
  <c r="T20" i="50"/>
  <c r="S20" i="50"/>
  <c r="J20" i="50"/>
  <c r="N20" i="50" s="1"/>
  <c r="G20" i="50"/>
  <c r="H20" i="50" s="1"/>
  <c r="F20" i="50"/>
  <c r="D20" i="50"/>
  <c r="E20" i="50" s="1"/>
  <c r="AL19" i="50"/>
  <c r="AJ19" i="50"/>
  <c r="AK19" i="50" s="1"/>
  <c r="AG19" i="50"/>
  <c r="AH19" i="50" s="1"/>
  <c r="AI19" i="50" s="1"/>
  <c r="AF19" i="50"/>
  <c r="AD19" i="50"/>
  <c r="AE19" i="50" s="1"/>
  <c r="AC19" i="50"/>
  <c r="AA19" i="50"/>
  <c r="AB19" i="50" s="1"/>
  <c r="T19" i="50"/>
  <c r="S19" i="50"/>
  <c r="J19" i="50"/>
  <c r="N19" i="50" s="1"/>
  <c r="G19" i="50"/>
  <c r="H19" i="50" s="1"/>
  <c r="F19" i="50"/>
  <c r="D19" i="50"/>
  <c r="E19" i="50" s="1"/>
  <c r="AL18" i="50"/>
  <c r="AJ18" i="50"/>
  <c r="AK18" i="50" s="1"/>
  <c r="AG18" i="50"/>
  <c r="AH18" i="50" s="1"/>
  <c r="AI18" i="50" s="1"/>
  <c r="AF18" i="50"/>
  <c r="AD18" i="50"/>
  <c r="AE18" i="50" s="1"/>
  <c r="AC18" i="50"/>
  <c r="AB18" i="50"/>
  <c r="AA18" i="50"/>
  <c r="T18" i="50"/>
  <c r="S18" i="50"/>
  <c r="J18" i="50"/>
  <c r="N18" i="50" s="1"/>
  <c r="G18" i="50"/>
  <c r="H18" i="50" s="1"/>
  <c r="F18" i="50"/>
  <c r="D18" i="50"/>
  <c r="E18" i="50" s="1"/>
  <c r="AL17" i="50"/>
  <c r="AJ17" i="50"/>
  <c r="AK17" i="50" s="1"/>
  <c r="AG17" i="50"/>
  <c r="AH17" i="50" s="1"/>
  <c r="AI17" i="50" s="1"/>
  <c r="AF17" i="50"/>
  <c r="AD17" i="50"/>
  <c r="AE17" i="50" s="1"/>
  <c r="AC17" i="50"/>
  <c r="AA17" i="50"/>
  <c r="AB17" i="50" s="1"/>
  <c r="T17" i="50"/>
  <c r="S17" i="50"/>
  <c r="J17" i="50"/>
  <c r="N17" i="50" s="1"/>
  <c r="G17" i="50"/>
  <c r="H17" i="50" s="1"/>
  <c r="F17" i="50"/>
  <c r="D17" i="50"/>
  <c r="E17" i="50" s="1"/>
  <c r="AL16" i="50"/>
  <c r="AJ16" i="50"/>
  <c r="AK16" i="50" s="1"/>
  <c r="AG16" i="50"/>
  <c r="AH16" i="50" s="1"/>
  <c r="AI16" i="50" s="1"/>
  <c r="AF16" i="50"/>
  <c r="AD16" i="50"/>
  <c r="AE16" i="50" s="1"/>
  <c r="AC16" i="50"/>
  <c r="AA16" i="50"/>
  <c r="AB16" i="50" s="1"/>
  <c r="T16" i="50"/>
  <c r="S16" i="50"/>
  <c r="J16" i="50"/>
  <c r="N16" i="50" s="1"/>
  <c r="G16" i="50"/>
  <c r="H16" i="50" s="1"/>
  <c r="F16" i="50"/>
  <c r="D16" i="50"/>
  <c r="E16" i="50" s="1"/>
  <c r="AL15" i="50"/>
  <c r="AJ15" i="50"/>
  <c r="AK15" i="50" s="1"/>
  <c r="AG15" i="50"/>
  <c r="AH15" i="50" s="1"/>
  <c r="AI15" i="50" s="1"/>
  <c r="AF15" i="50"/>
  <c r="AD15" i="50"/>
  <c r="AE15" i="50" s="1"/>
  <c r="AC15" i="50"/>
  <c r="AA15" i="50"/>
  <c r="AB15" i="50" s="1"/>
  <c r="T15" i="50"/>
  <c r="S15" i="50"/>
  <c r="J15" i="50"/>
  <c r="N15" i="50" s="1"/>
  <c r="G15" i="50"/>
  <c r="H15" i="50" s="1"/>
  <c r="F15" i="50"/>
  <c r="D15" i="50"/>
  <c r="E15" i="50" s="1"/>
  <c r="AL14" i="50"/>
  <c r="AJ14" i="50"/>
  <c r="AK14" i="50" s="1"/>
  <c r="AG14" i="50"/>
  <c r="AH14" i="50" s="1"/>
  <c r="AI14" i="50" s="1"/>
  <c r="AF14" i="50"/>
  <c r="AD14" i="50"/>
  <c r="AE14" i="50" s="1"/>
  <c r="AC14" i="50"/>
  <c r="AB14" i="50"/>
  <c r="AA14" i="50"/>
  <c r="T14" i="50"/>
  <c r="S14" i="50"/>
  <c r="J14" i="50"/>
  <c r="N14" i="50" s="1"/>
  <c r="G14" i="50"/>
  <c r="H14" i="50" s="1"/>
  <c r="F14" i="50"/>
  <c r="D14" i="50"/>
  <c r="E14" i="50" s="1"/>
  <c r="AL13" i="50"/>
  <c r="AJ13" i="50"/>
  <c r="AK13" i="50" s="1"/>
  <c r="AG13" i="50"/>
  <c r="AH13" i="50" s="1"/>
  <c r="AI13" i="50" s="1"/>
  <c r="AF13" i="50"/>
  <c r="AD13" i="50"/>
  <c r="AE13" i="50" s="1"/>
  <c r="AC13" i="50"/>
  <c r="AA13" i="50"/>
  <c r="AB13" i="50" s="1"/>
  <c r="T13" i="50"/>
  <c r="S13" i="50"/>
  <c r="J13" i="50"/>
  <c r="N13" i="50" s="1"/>
  <c r="G13" i="50"/>
  <c r="H13" i="50" s="1"/>
  <c r="F13" i="50"/>
  <c r="D13" i="50"/>
  <c r="E13" i="50" s="1"/>
  <c r="AL12" i="50"/>
  <c r="AJ12" i="50"/>
  <c r="AK12" i="50" s="1"/>
  <c r="AG12" i="50"/>
  <c r="AH12" i="50" s="1"/>
  <c r="AI12" i="50" s="1"/>
  <c r="AF12" i="50"/>
  <c r="AD12" i="50"/>
  <c r="AE12" i="50" s="1"/>
  <c r="AC12" i="50"/>
  <c r="AA12" i="50"/>
  <c r="AB12" i="50" s="1"/>
  <c r="T12" i="50"/>
  <c r="S12" i="50"/>
  <c r="J12" i="50"/>
  <c r="N12" i="50" s="1"/>
  <c r="G12" i="50"/>
  <c r="H12" i="50" s="1"/>
  <c r="F12" i="50"/>
  <c r="D12" i="50"/>
  <c r="E12" i="50" s="1"/>
  <c r="AL11" i="50"/>
  <c r="AJ11" i="50"/>
  <c r="AK11" i="50" s="1"/>
  <c r="AG11" i="50"/>
  <c r="AH11" i="50" s="1"/>
  <c r="AI11" i="50" s="1"/>
  <c r="AF11" i="50"/>
  <c r="AD11" i="50"/>
  <c r="AE11" i="50" s="1"/>
  <c r="AC11" i="50"/>
  <c r="AA11" i="50"/>
  <c r="AB11" i="50" s="1"/>
  <c r="T11" i="50"/>
  <c r="S11" i="50"/>
  <c r="J11" i="50"/>
  <c r="N11" i="50" s="1"/>
  <c r="G11" i="50"/>
  <c r="H11" i="50" s="1"/>
  <c r="F11" i="50"/>
  <c r="D11" i="50"/>
  <c r="E11" i="50" s="1"/>
  <c r="AL10" i="50"/>
  <c r="AJ10" i="50"/>
  <c r="AK10" i="50" s="1"/>
  <c r="AG10" i="50"/>
  <c r="AH10" i="50" s="1"/>
  <c r="AI10" i="50" s="1"/>
  <c r="AF10" i="50"/>
  <c r="AD10" i="50"/>
  <c r="AE10" i="50" s="1"/>
  <c r="AC10" i="50"/>
  <c r="AB10" i="50"/>
  <c r="AA10" i="50"/>
  <c r="T10" i="50"/>
  <c r="S10" i="50"/>
  <c r="J10" i="50"/>
  <c r="N10" i="50" s="1"/>
  <c r="G10" i="50"/>
  <c r="H10" i="50" s="1"/>
  <c r="F10" i="50"/>
  <c r="D10" i="50"/>
  <c r="E10" i="50" s="1"/>
  <c r="AL9" i="50"/>
  <c r="AJ9" i="50"/>
  <c r="AK9" i="50" s="1"/>
  <c r="AG9" i="50"/>
  <c r="AH9" i="50" s="1"/>
  <c r="AI9" i="50" s="1"/>
  <c r="AF9" i="50"/>
  <c r="AD9" i="50"/>
  <c r="AE9" i="50" s="1"/>
  <c r="AC9" i="50"/>
  <c r="AA9" i="50"/>
  <c r="AB9" i="50" s="1"/>
  <c r="T9" i="50"/>
  <c r="S9" i="50"/>
  <c r="J9" i="50"/>
  <c r="N9" i="50" s="1"/>
  <c r="G9" i="50"/>
  <c r="H9" i="50" s="1"/>
  <c r="F9" i="50"/>
  <c r="D9" i="50"/>
  <c r="E9" i="50" s="1"/>
  <c r="A9" i="50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L8" i="50"/>
  <c r="AJ8" i="50"/>
  <c r="AK8" i="50" s="1"/>
  <c r="AG8" i="50"/>
  <c r="AH8" i="50" s="1"/>
  <c r="AI8" i="50" s="1"/>
  <c r="AF8" i="50"/>
  <c r="AD8" i="50"/>
  <c r="AE8" i="50" s="1"/>
  <c r="AC8" i="50"/>
  <c r="AA8" i="50"/>
  <c r="AB8" i="50" s="1"/>
  <c r="T8" i="50"/>
  <c r="S8" i="50"/>
  <c r="J8" i="50"/>
  <c r="H8" i="50"/>
  <c r="G8" i="50"/>
  <c r="H3" i="50" s="1"/>
  <c r="E8" i="50"/>
  <c r="P3" i="50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8" i="12"/>
  <c r="G8" i="12"/>
  <c r="G13" i="12" s="1"/>
  <c r="H13" i="12" s="1"/>
  <c r="E8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9" i="12"/>
  <c r="P3" i="12"/>
  <c r="Q3" i="12" s="1"/>
  <c r="D10" i="12"/>
  <c r="E10" i="12" s="1"/>
  <c r="D11" i="12"/>
  <c r="E11" i="12" s="1"/>
  <c r="D12" i="12"/>
  <c r="E12" i="12" s="1"/>
  <c r="D13" i="12"/>
  <c r="E13" i="12" s="1"/>
  <c r="D14" i="12"/>
  <c r="E14" i="12" s="1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 s="1"/>
  <c r="D25" i="12"/>
  <c r="E25" i="12" s="1"/>
  <c r="D26" i="12"/>
  <c r="E26" i="12" s="1"/>
  <c r="D27" i="12"/>
  <c r="E27" i="12" s="1"/>
  <c r="D9" i="12"/>
  <c r="E9" i="12" s="1"/>
  <c r="AA9" i="12"/>
  <c r="AB9" i="12" s="1"/>
  <c r="AC9" i="12"/>
  <c r="AD9" i="12"/>
  <c r="AE9" i="12" s="1"/>
  <c r="AF9" i="12"/>
  <c r="AG9" i="12"/>
  <c r="AH9" i="12" s="1"/>
  <c r="AI9" i="12" s="1"/>
  <c r="AJ9" i="12"/>
  <c r="AK9" i="12" s="1"/>
  <c r="AL9" i="12"/>
  <c r="AA10" i="12"/>
  <c r="AB10" i="12" s="1"/>
  <c r="AC10" i="12"/>
  <c r="AD10" i="12"/>
  <c r="AE10" i="12" s="1"/>
  <c r="AF10" i="12"/>
  <c r="AG10" i="12"/>
  <c r="AH10" i="12" s="1"/>
  <c r="AI10" i="12" s="1"/>
  <c r="AJ10" i="12"/>
  <c r="AK10" i="12" s="1"/>
  <c r="AL10" i="12"/>
  <c r="AA11" i="12"/>
  <c r="AB11" i="12" s="1"/>
  <c r="AC11" i="12"/>
  <c r="AD11" i="12"/>
  <c r="AE11" i="12" s="1"/>
  <c r="AF11" i="12"/>
  <c r="AG11" i="12"/>
  <c r="AH11" i="12" s="1"/>
  <c r="AI11" i="12" s="1"/>
  <c r="AJ11" i="12"/>
  <c r="AK11" i="12" s="1"/>
  <c r="AL11" i="12"/>
  <c r="AA12" i="12"/>
  <c r="AB12" i="12" s="1"/>
  <c r="AC12" i="12"/>
  <c r="AD12" i="12"/>
  <c r="AE12" i="12" s="1"/>
  <c r="AF12" i="12"/>
  <c r="AG12" i="12"/>
  <c r="AH12" i="12" s="1"/>
  <c r="AI12" i="12" s="1"/>
  <c r="AJ12" i="12"/>
  <c r="AK12" i="12" s="1"/>
  <c r="AL12" i="12"/>
  <c r="AA13" i="12"/>
  <c r="AB13" i="12" s="1"/>
  <c r="AC13" i="12"/>
  <c r="AD13" i="12"/>
  <c r="AE13" i="12" s="1"/>
  <c r="AF13" i="12"/>
  <c r="AG13" i="12"/>
  <c r="AH13" i="12" s="1"/>
  <c r="AI13" i="12" s="1"/>
  <c r="AJ13" i="12"/>
  <c r="AK13" i="12" s="1"/>
  <c r="AL13" i="12"/>
  <c r="AA14" i="12"/>
  <c r="AB14" i="12" s="1"/>
  <c r="AC14" i="12"/>
  <c r="AD14" i="12"/>
  <c r="AE14" i="12" s="1"/>
  <c r="AF14" i="12"/>
  <c r="AG14" i="12"/>
  <c r="AH14" i="12" s="1"/>
  <c r="AI14" i="12" s="1"/>
  <c r="AJ14" i="12"/>
  <c r="AK14" i="12" s="1"/>
  <c r="AL14" i="12"/>
  <c r="AA15" i="12"/>
  <c r="AB15" i="12" s="1"/>
  <c r="AC15" i="12"/>
  <c r="AD15" i="12"/>
  <c r="AE15" i="12" s="1"/>
  <c r="AF15" i="12"/>
  <c r="AG15" i="12"/>
  <c r="AH15" i="12" s="1"/>
  <c r="AI15" i="12" s="1"/>
  <c r="AJ15" i="12"/>
  <c r="AK15" i="12" s="1"/>
  <c r="AL15" i="12"/>
  <c r="AA16" i="12"/>
  <c r="AB16" i="12" s="1"/>
  <c r="AC16" i="12"/>
  <c r="AD16" i="12"/>
  <c r="AE16" i="12" s="1"/>
  <c r="AF16" i="12"/>
  <c r="AG16" i="12"/>
  <c r="AH16" i="12" s="1"/>
  <c r="AI16" i="12" s="1"/>
  <c r="AJ16" i="12"/>
  <c r="AK16" i="12" s="1"/>
  <c r="AL16" i="12"/>
  <c r="AA17" i="12"/>
  <c r="AB17" i="12" s="1"/>
  <c r="AC17" i="12"/>
  <c r="AD17" i="12"/>
  <c r="AE17" i="12" s="1"/>
  <c r="AF17" i="12"/>
  <c r="AG17" i="12"/>
  <c r="AH17" i="12" s="1"/>
  <c r="AI17" i="12" s="1"/>
  <c r="AJ17" i="12"/>
  <c r="AK17" i="12" s="1"/>
  <c r="AL17" i="12"/>
  <c r="AA18" i="12"/>
  <c r="AB18" i="12" s="1"/>
  <c r="AC18" i="12"/>
  <c r="AD18" i="12"/>
  <c r="AE18" i="12" s="1"/>
  <c r="AF18" i="12"/>
  <c r="AG18" i="12"/>
  <c r="AH18" i="12" s="1"/>
  <c r="AI18" i="12" s="1"/>
  <c r="AJ18" i="12"/>
  <c r="AK18" i="12" s="1"/>
  <c r="AL18" i="12"/>
  <c r="AA19" i="12"/>
  <c r="AB19" i="12" s="1"/>
  <c r="AC19" i="12"/>
  <c r="AD19" i="12"/>
  <c r="AE19" i="12" s="1"/>
  <c r="AF19" i="12"/>
  <c r="AG19" i="12"/>
  <c r="AH19" i="12" s="1"/>
  <c r="AI19" i="12" s="1"/>
  <c r="AJ19" i="12"/>
  <c r="AK19" i="12" s="1"/>
  <c r="AL19" i="12"/>
  <c r="AA20" i="12"/>
  <c r="AB20" i="12" s="1"/>
  <c r="AC20" i="12"/>
  <c r="AD20" i="12"/>
  <c r="AE20" i="12" s="1"/>
  <c r="AF20" i="12"/>
  <c r="AG20" i="12"/>
  <c r="AH20" i="12" s="1"/>
  <c r="AI20" i="12" s="1"/>
  <c r="AJ20" i="12"/>
  <c r="AK20" i="12" s="1"/>
  <c r="AL20" i="12"/>
  <c r="AA21" i="12"/>
  <c r="AB21" i="12" s="1"/>
  <c r="AC21" i="12"/>
  <c r="AD21" i="12"/>
  <c r="AE21" i="12" s="1"/>
  <c r="AF21" i="12"/>
  <c r="AG21" i="12"/>
  <c r="AH21" i="12" s="1"/>
  <c r="AI21" i="12" s="1"/>
  <c r="AJ21" i="12"/>
  <c r="AK21" i="12" s="1"/>
  <c r="AL21" i="12"/>
  <c r="AA22" i="12"/>
  <c r="AB22" i="12" s="1"/>
  <c r="AC22" i="12"/>
  <c r="AD22" i="12"/>
  <c r="AE22" i="12" s="1"/>
  <c r="AF22" i="12"/>
  <c r="AG22" i="12"/>
  <c r="AH22" i="12" s="1"/>
  <c r="AI22" i="12" s="1"/>
  <c r="AJ22" i="12"/>
  <c r="AK22" i="12" s="1"/>
  <c r="AL22" i="12"/>
  <c r="AA23" i="12"/>
  <c r="AB23" i="12" s="1"/>
  <c r="AC23" i="12"/>
  <c r="AD23" i="12"/>
  <c r="AE23" i="12" s="1"/>
  <c r="AF23" i="12"/>
  <c r="AG23" i="12"/>
  <c r="AH23" i="12" s="1"/>
  <c r="AI23" i="12" s="1"/>
  <c r="AJ23" i="12"/>
  <c r="AK23" i="12" s="1"/>
  <c r="AL23" i="12"/>
  <c r="AA24" i="12"/>
  <c r="AB24" i="12" s="1"/>
  <c r="AC24" i="12"/>
  <c r="AD24" i="12"/>
  <c r="AE24" i="12" s="1"/>
  <c r="AF24" i="12"/>
  <c r="AG24" i="12"/>
  <c r="AH24" i="12" s="1"/>
  <c r="AI24" i="12" s="1"/>
  <c r="AJ24" i="12"/>
  <c r="AK24" i="12" s="1"/>
  <c r="AL24" i="12"/>
  <c r="AA25" i="12"/>
  <c r="AB25" i="12" s="1"/>
  <c r="AC25" i="12"/>
  <c r="AD25" i="12"/>
  <c r="AE25" i="12" s="1"/>
  <c r="AF25" i="12"/>
  <c r="AG25" i="12"/>
  <c r="AH25" i="12" s="1"/>
  <c r="AI25" i="12" s="1"/>
  <c r="AJ25" i="12"/>
  <c r="AK25" i="12" s="1"/>
  <c r="AL25" i="12"/>
  <c r="AA26" i="12"/>
  <c r="AB26" i="12" s="1"/>
  <c r="AC26" i="12"/>
  <c r="AD26" i="12"/>
  <c r="AE26" i="12" s="1"/>
  <c r="AF26" i="12"/>
  <c r="AG26" i="12"/>
  <c r="AH26" i="12" s="1"/>
  <c r="AI26" i="12" s="1"/>
  <c r="AJ26" i="12"/>
  <c r="AK26" i="12" s="1"/>
  <c r="AL26" i="12"/>
  <c r="AA27" i="12"/>
  <c r="AB27" i="12" s="1"/>
  <c r="AC27" i="12"/>
  <c r="AD27" i="12"/>
  <c r="AE27" i="12" s="1"/>
  <c r="AF27" i="12"/>
  <c r="AG27" i="12"/>
  <c r="AH27" i="12" s="1"/>
  <c r="AI27" i="12" s="1"/>
  <c r="AJ27" i="12"/>
  <c r="AK27" i="12" s="1"/>
  <c r="AL27" i="12"/>
  <c r="AL8" i="12"/>
  <c r="AJ8" i="12"/>
  <c r="AK8" i="12" s="1"/>
  <c r="AG8" i="12"/>
  <c r="AH8" i="12" s="1"/>
  <c r="AI8" i="12" s="1"/>
  <c r="AF8" i="12"/>
  <c r="AC8" i="12"/>
  <c r="AA8" i="12"/>
  <c r="AB8" i="12" s="1"/>
  <c r="AD8" i="12"/>
  <c r="AE8" i="12" s="1"/>
  <c r="I28" i="12"/>
  <c r="C28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J28" i="60" l="1"/>
  <c r="H8" i="59"/>
  <c r="J28" i="61"/>
  <c r="J28" i="59"/>
  <c r="H8" i="57"/>
  <c r="H8" i="60"/>
  <c r="H8" i="58"/>
  <c r="H8" i="61"/>
  <c r="J28" i="53"/>
  <c r="H3" i="56"/>
  <c r="H8" i="56"/>
  <c r="H3" i="55"/>
  <c r="H8" i="55"/>
  <c r="J28" i="50"/>
  <c r="H8" i="51"/>
  <c r="H8" i="52"/>
  <c r="J28" i="51"/>
  <c r="J28" i="52"/>
  <c r="H8" i="53"/>
  <c r="H3" i="54"/>
  <c r="H8" i="54"/>
  <c r="J28" i="57"/>
  <c r="N26" i="59"/>
  <c r="K26" i="59"/>
  <c r="L26" i="59" s="1"/>
  <c r="M26" i="59" s="1"/>
  <c r="J28" i="55"/>
  <c r="J28" i="54"/>
  <c r="J28" i="56"/>
  <c r="K25" i="59"/>
  <c r="L25" i="59" s="1"/>
  <c r="M25" i="59" s="1"/>
  <c r="O9" i="61"/>
  <c r="P9" i="61" s="1"/>
  <c r="Q9" i="61" s="1"/>
  <c r="O10" i="61"/>
  <c r="P10" i="61" s="1"/>
  <c r="Q10" i="61" s="1"/>
  <c r="O11" i="61"/>
  <c r="P11" i="61" s="1"/>
  <c r="Q11" i="61" s="1"/>
  <c r="O12" i="61"/>
  <c r="P12" i="61" s="1"/>
  <c r="Q12" i="61" s="1"/>
  <c r="O13" i="61"/>
  <c r="P13" i="61" s="1"/>
  <c r="Q13" i="61" s="1"/>
  <c r="O14" i="61"/>
  <c r="P14" i="61" s="1"/>
  <c r="Q14" i="61" s="1"/>
  <c r="O15" i="61"/>
  <c r="P15" i="61" s="1"/>
  <c r="Q15" i="61" s="1"/>
  <c r="O16" i="61"/>
  <c r="P16" i="61" s="1"/>
  <c r="Q16" i="61" s="1"/>
  <c r="O17" i="61"/>
  <c r="P17" i="61" s="1"/>
  <c r="Q17" i="61" s="1"/>
  <c r="O18" i="61"/>
  <c r="P18" i="61" s="1"/>
  <c r="Q18" i="61" s="1"/>
  <c r="O19" i="61"/>
  <c r="P19" i="61" s="1"/>
  <c r="Q19" i="61" s="1"/>
  <c r="O20" i="61"/>
  <c r="P20" i="61" s="1"/>
  <c r="Q20" i="61" s="1"/>
  <c r="O21" i="61"/>
  <c r="P21" i="61" s="1"/>
  <c r="Q21" i="61" s="1"/>
  <c r="O22" i="61"/>
  <c r="P22" i="61" s="1"/>
  <c r="Q22" i="61" s="1"/>
  <c r="O23" i="61"/>
  <c r="P23" i="61" s="1"/>
  <c r="Q23" i="61" s="1"/>
  <c r="O24" i="61"/>
  <c r="P24" i="61" s="1"/>
  <c r="Q24" i="61" s="1"/>
  <c r="O25" i="61"/>
  <c r="P25" i="61" s="1"/>
  <c r="Q25" i="61" s="1"/>
  <c r="O26" i="61"/>
  <c r="P26" i="61" s="1"/>
  <c r="Q26" i="61" s="1"/>
  <c r="O27" i="61"/>
  <c r="P27" i="61" s="1"/>
  <c r="Q27" i="61" s="1"/>
  <c r="J30" i="61"/>
  <c r="Q3" i="61"/>
  <c r="K8" i="61"/>
  <c r="K9" i="61"/>
  <c r="L9" i="61" s="1"/>
  <c r="M9" i="61" s="1"/>
  <c r="K10" i="61"/>
  <c r="L10" i="61" s="1"/>
  <c r="M10" i="61" s="1"/>
  <c r="K11" i="61"/>
  <c r="L11" i="61" s="1"/>
  <c r="M11" i="61" s="1"/>
  <c r="K12" i="61"/>
  <c r="L12" i="61" s="1"/>
  <c r="M12" i="61" s="1"/>
  <c r="K13" i="61"/>
  <c r="L13" i="61" s="1"/>
  <c r="M13" i="61" s="1"/>
  <c r="K14" i="61"/>
  <c r="L14" i="61" s="1"/>
  <c r="M14" i="61" s="1"/>
  <c r="K15" i="61"/>
  <c r="L15" i="61" s="1"/>
  <c r="M15" i="61" s="1"/>
  <c r="K16" i="61"/>
  <c r="L16" i="61" s="1"/>
  <c r="M16" i="61" s="1"/>
  <c r="K17" i="61"/>
  <c r="L17" i="61" s="1"/>
  <c r="M17" i="61" s="1"/>
  <c r="K18" i="61"/>
  <c r="L18" i="61" s="1"/>
  <c r="M18" i="61" s="1"/>
  <c r="K19" i="61"/>
  <c r="L19" i="61" s="1"/>
  <c r="M19" i="61" s="1"/>
  <c r="K20" i="61"/>
  <c r="L20" i="61" s="1"/>
  <c r="M20" i="61" s="1"/>
  <c r="K21" i="61"/>
  <c r="L21" i="61" s="1"/>
  <c r="M21" i="61" s="1"/>
  <c r="K22" i="61"/>
  <c r="L22" i="61" s="1"/>
  <c r="M22" i="61" s="1"/>
  <c r="K23" i="61"/>
  <c r="L23" i="61" s="1"/>
  <c r="M23" i="61" s="1"/>
  <c r="K24" i="61"/>
  <c r="L24" i="61" s="1"/>
  <c r="M24" i="61" s="1"/>
  <c r="K25" i="61"/>
  <c r="L25" i="61" s="1"/>
  <c r="M25" i="61" s="1"/>
  <c r="K26" i="61"/>
  <c r="L26" i="61" s="1"/>
  <c r="M26" i="61" s="1"/>
  <c r="K27" i="61"/>
  <c r="L27" i="61" s="1"/>
  <c r="M27" i="61" s="1"/>
  <c r="N8" i="61"/>
  <c r="O9" i="60"/>
  <c r="P9" i="60" s="1"/>
  <c r="Q9" i="60" s="1"/>
  <c r="O10" i="60"/>
  <c r="P10" i="60"/>
  <c r="Q10" i="60" s="1"/>
  <c r="O11" i="60"/>
  <c r="P11" i="60" s="1"/>
  <c r="Q11" i="60" s="1"/>
  <c r="O12" i="60"/>
  <c r="P12" i="60" s="1"/>
  <c r="Q12" i="60" s="1"/>
  <c r="O13" i="60"/>
  <c r="P13" i="60" s="1"/>
  <c r="Q13" i="60" s="1"/>
  <c r="O14" i="60"/>
  <c r="P14" i="60" s="1"/>
  <c r="Q14" i="60" s="1"/>
  <c r="O15" i="60"/>
  <c r="P15" i="60" s="1"/>
  <c r="Q15" i="60" s="1"/>
  <c r="O16" i="60"/>
  <c r="P16" i="60" s="1"/>
  <c r="Q16" i="60" s="1"/>
  <c r="O17" i="60"/>
  <c r="P17" i="60" s="1"/>
  <c r="Q17" i="60" s="1"/>
  <c r="O18" i="60"/>
  <c r="P18" i="60" s="1"/>
  <c r="Q18" i="60" s="1"/>
  <c r="O19" i="60"/>
  <c r="P19" i="60" s="1"/>
  <c r="Q19" i="60" s="1"/>
  <c r="O20" i="60"/>
  <c r="P20" i="60" s="1"/>
  <c r="Q20" i="60" s="1"/>
  <c r="O21" i="60"/>
  <c r="P21" i="60" s="1"/>
  <c r="Q21" i="60" s="1"/>
  <c r="O22" i="60"/>
  <c r="P22" i="60" s="1"/>
  <c r="Q22" i="60" s="1"/>
  <c r="O23" i="60"/>
  <c r="P23" i="60" s="1"/>
  <c r="Q23" i="60" s="1"/>
  <c r="O24" i="60"/>
  <c r="P24" i="60" s="1"/>
  <c r="Q24" i="60" s="1"/>
  <c r="O25" i="60"/>
  <c r="P25" i="60" s="1"/>
  <c r="Q25" i="60" s="1"/>
  <c r="O26" i="60"/>
  <c r="P26" i="60" s="1"/>
  <c r="Q26" i="60" s="1"/>
  <c r="O27" i="60"/>
  <c r="P27" i="60" s="1"/>
  <c r="Q27" i="60" s="1"/>
  <c r="J30" i="60"/>
  <c r="Q3" i="60"/>
  <c r="K8" i="60"/>
  <c r="K9" i="60"/>
  <c r="L9" i="60" s="1"/>
  <c r="M9" i="60" s="1"/>
  <c r="K10" i="60"/>
  <c r="L10" i="60" s="1"/>
  <c r="M10" i="60" s="1"/>
  <c r="K11" i="60"/>
  <c r="L11" i="60" s="1"/>
  <c r="M11" i="60" s="1"/>
  <c r="K12" i="60"/>
  <c r="L12" i="60" s="1"/>
  <c r="M12" i="60" s="1"/>
  <c r="K13" i="60"/>
  <c r="L13" i="60" s="1"/>
  <c r="M13" i="60" s="1"/>
  <c r="K14" i="60"/>
  <c r="L14" i="60" s="1"/>
  <c r="M14" i="60" s="1"/>
  <c r="K15" i="60"/>
  <c r="L15" i="60" s="1"/>
  <c r="M15" i="60" s="1"/>
  <c r="K16" i="60"/>
  <c r="L16" i="60" s="1"/>
  <c r="M16" i="60" s="1"/>
  <c r="K17" i="60"/>
  <c r="L17" i="60" s="1"/>
  <c r="M17" i="60" s="1"/>
  <c r="K18" i="60"/>
  <c r="L18" i="60" s="1"/>
  <c r="M18" i="60" s="1"/>
  <c r="K19" i="60"/>
  <c r="L19" i="60" s="1"/>
  <c r="M19" i="60" s="1"/>
  <c r="K20" i="60"/>
  <c r="L20" i="60" s="1"/>
  <c r="M20" i="60" s="1"/>
  <c r="K21" i="60"/>
  <c r="L21" i="60" s="1"/>
  <c r="M21" i="60" s="1"/>
  <c r="K22" i="60"/>
  <c r="L22" i="60" s="1"/>
  <c r="M22" i="60" s="1"/>
  <c r="K23" i="60"/>
  <c r="L23" i="60" s="1"/>
  <c r="M23" i="60" s="1"/>
  <c r="K24" i="60"/>
  <c r="L24" i="60" s="1"/>
  <c r="M24" i="60" s="1"/>
  <c r="K25" i="60"/>
  <c r="L25" i="60" s="1"/>
  <c r="M25" i="60" s="1"/>
  <c r="K26" i="60"/>
  <c r="L26" i="60" s="1"/>
  <c r="M26" i="60" s="1"/>
  <c r="K27" i="60"/>
  <c r="L27" i="60" s="1"/>
  <c r="M27" i="60" s="1"/>
  <c r="N8" i="60"/>
  <c r="O9" i="59"/>
  <c r="P9" i="59" s="1"/>
  <c r="Q9" i="59" s="1"/>
  <c r="O10" i="59"/>
  <c r="P10" i="59" s="1"/>
  <c r="Q10" i="59" s="1"/>
  <c r="O11" i="59"/>
  <c r="P11" i="59" s="1"/>
  <c r="Q11" i="59" s="1"/>
  <c r="O12" i="59"/>
  <c r="P12" i="59" s="1"/>
  <c r="Q12" i="59" s="1"/>
  <c r="O13" i="59"/>
  <c r="P13" i="59" s="1"/>
  <c r="Q13" i="59" s="1"/>
  <c r="O14" i="59"/>
  <c r="P14" i="59" s="1"/>
  <c r="Q14" i="59" s="1"/>
  <c r="O15" i="59"/>
  <c r="P15" i="59" s="1"/>
  <c r="Q15" i="59" s="1"/>
  <c r="O16" i="59"/>
  <c r="P16" i="59" s="1"/>
  <c r="Q16" i="59" s="1"/>
  <c r="O17" i="59"/>
  <c r="P17" i="59" s="1"/>
  <c r="Q17" i="59" s="1"/>
  <c r="O18" i="59"/>
  <c r="P18" i="59" s="1"/>
  <c r="Q18" i="59" s="1"/>
  <c r="O19" i="59"/>
  <c r="P19" i="59" s="1"/>
  <c r="Q19" i="59" s="1"/>
  <c r="O20" i="59"/>
  <c r="P20" i="59" s="1"/>
  <c r="Q20" i="59" s="1"/>
  <c r="O21" i="59"/>
  <c r="P21" i="59" s="1"/>
  <c r="Q21" i="59" s="1"/>
  <c r="O22" i="59"/>
  <c r="P22" i="59" s="1"/>
  <c r="Q22" i="59" s="1"/>
  <c r="O23" i="59"/>
  <c r="P23" i="59" s="1"/>
  <c r="Q23" i="59" s="1"/>
  <c r="O24" i="59"/>
  <c r="P24" i="59" s="1"/>
  <c r="Q24" i="59" s="1"/>
  <c r="J30" i="59"/>
  <c r="O26" i="59"/>
  <c r="P26" i="59" s="1"/>
  <c r="Q26" i="59" s="1"/>
  <c r="O25" i="59"/>
  <c r="P25" i="59" s="1"/>
  <c r="Q25" i="59" s="1"/>
  <c r="O27" i="59"/>
  <c r="P27" i="59" s="1"/>
  <c r="Q27" i="59" s="1"/>
  <c r="Q3" i="59"/>
  <c r="K8" i="59"/>
  <c r="K9" i="59"/>
  <c r="L9" i="59" s="1"/>
  <c r="M9" i="59" s="1"/>
  <c r="K10" i="59"/>
  <c r="L10" i="59" s="1"/>
  <c r="M10" i="59" s="1"/>
  <c r="K11" i="59"/>
  <c r="L11" i="59" s="1"/>
  <c r="M11" i="59" s="1"/>
  <c r="K12" i="59"/>
  <c r="L12" i="59" s="1"/>
  <c r="M12" i="59" s="1"/>
  <c r="K13" i="59"/>
  <c r="L13" i="59" s="1"/>
  <c r="M13" i="59" s="1"/>
  <c r="K14" i="59"/>
  <c r="L14" i="59" s="1"/>
  <c r="M14" i="59" s="1"/>
  <c r="K15" i="59"/>
  <c r="L15" i="59" s="1"/>
  <c r="M15" i="59" s="1"/>
  <c r="K16" i="59"/>
  <c r="L16" i="59" s="1"/>
  <c r="M16" i="59" s="1"/>
  <c r="K17" i="59"/>
  <c r="L17" i="59" s="1"/>
  <c r="M17" i="59" s="1"/>
  <c r="K18" i="59"/>
  <c r="L18" i="59" s="1"/>
  <c r="M18" i="59" s="1"/>
  <c r="K19" i="59"/>
  <c r="L19" i="59" s="1"/>
  <c r="M19" i="59" s="1"/>
  <c r="K20" i="59"/>
  <c r="L20" i="59" s="1"/>
  <c r="M20" i="59" s="1"/>
  <c r="K21" i="59"/>
  <c r="L21" i="59" s="1"/>
  <c r="M21" i="59" s="1"/>
  <c r="K22" i="59"/>
  <c r="L22" i="59" s="1"/>
  <c r="M22" i="59" s="1"/>
  <c r="K23" i="59"/>
  <c r="L23" i="59" s="1"/>
  <c r="M23" i="59" s="1"/>
  <c r="K24" i="59"/>
  <c r="L24" i="59" s="1"/>
  <c r="M24" i="59" s="1"/>
  <c r="N8" i="59"/>
  <c r="O9" i="58"/>
  <c r="P9" i="58" s="1"/>
  <c r="Q9" i="58" s="1"/>
  <c r="O10" i="58"/>
  <c r="P10" i="58" s="1"/>
  <c r="Q10" i="58" s="1"/>
  <c r="O11" i="58"/>
  <c r="P11" i="58" s="1"/>
  <c r="Q11" i="58" s="1"/>
  <c r="O12" i="58"/>
  <c r="P12" i="58" s="1"/>
  <c r="Q12" i="58" s="1"/>
  <c r="O13" i="58"/>
  <c r="P13" i="58" s="1"/>
  <c r="Q13" i="58" s="1"/>
  <c r="O14" i="58"/>
  <c r="P14" i="58" s="1"/>
  <c r="Q14" i="58" s="1"/>
  <c r="O15" i="58"/>
  <c r="P15" i="58" s="1"/>
  <c r="Q15" i="58" s="1"/>
  <c r="O16" i="58"/>
  <c r="P16" i="58" s="1"/>
  <c r="Q16" i="58" s="1"/>
  <c r="O17" i="58"/>
  <c r="P17" i="58" s="1"/>
  <c r="Q17" i="58" s="1"/>
  <c r="O18" i="58"/>
  <c r="P18" i="58" s="1"/>
  <c r="Q18" i="58" s="1"/>
  <c r="O19" i="58"/>
  <c r="P19" i="58" s="1"/>
  <c r="Q19" i="58" s="1"/>
  <c r="O20" i="58"/>
  <c r="P20" i="58" s="1"/>
  <c r="Q20" i="58" s="1"/>
  <c r="O21" i="58"/>
  <c r="P21" i="58" s="1"/>
  <c r="Q21" i="58" s="1"/>
  <c r="O22" i="58"/>
  <c r="P22" i="58" s="1"/>
  <c r="Q22" i="58" s="1"/>
  <c r="O23" i="58"/>
  <c r="P23" i="58" s="1"/>
  <c r="Q23" i="58" s="1"/>
  <c r="O24" i="58"/>
  <c r="P24" i="58" s="1"/>
  <c r="Q24" i="58" s="1"/>
  <c r="O25" i="58"/>
  <c r="P25" i="58" s="1"/>
  <c r="Q25" i="58" s="1"/>
  <c r="O26" i="58"/>
  <c r="P26" i="58" s="1"/>
  <c r="Q26" i="58" s="1"/>
  <c r="O27" i="58"/>
  <c r="P27" i="58" s="1"/>
  <c r="Q27" i="58" s="1"/>
  <c r="J30" i="58"/>
  <c r="Q3" i="58"/>
  <c r="K8" i="58"/>
  <c r="K9" i="58"/>
  <c r="L9" i="58" s="1"/>
  <c r="M9" i="58" s="1"/>
  <c r="K10" i="58"/>
  <c r="L10" i="58" s="1"/>
  <c r="M10" i="58" s="1"/>
  <c r="K11" i="58"/>
  <c r="L11" i="58" s="1"/>
  <c r="M11" i="58" s="1"/>
  <c r="K12" i="58"/>
  <c r="L12" i="58" s="1"/>
  <c r="M12" i="58" s="1"/>
  <c r="K13" i="58"/>
  <c r="L13" i="58" s="1"/>
  <c r="M13" i="58" s="1"/>
  <c r="K14" i="58"/>
  <c r="L14" i="58" s="1"/>
  <c r="M14" i="58" s="1"/>
  <c r="K15" i="58"/>
  <c r="L15" i="58" s="1"/>
  <c r="M15" i="58" s="1"/>
  <c r="K16" i="58"/>
  <c r="L16" i="58" s="1"/>
  <c r="M16" i="58" s="1"/>
  <c r="K17" i="58"/>
  <c r="L17" i="58" s="1"/>
  <c r="M17" i="58" s="1"/>
  <c r="K18" i="58"/>
  <c r="L18" i="58" s="1"/>
  <c r="M18" i="58" s="1"/>
  <c r="K19" i="58"/>
  <c r="L19" i="58" s="1"/>
  <c r="M19" i="58" s="1"/>
  <c r="K20" i="58"/>
  <c r="L20" i="58" s="1"/>
  <c r="M20" i="58" s="1"/>
  <c r="K21" i="58"/>
  <c r="L21" i="58" s="1"/>
  <c r="M21" i="58" s="1"/>
  <c r="K22" i="58"/>
  <c r="L22" i="58" s="1"/>
  <c r="M22" i="58" s="1"/>
  <c r="K23" i="58"/>
  <c r="L23" i="58" s="1"/>
  <c r="M23" i="58" s="1"/>
  <c r="K24" i="58"/>
  <c r="L24" i="58" s="1"/>
  <c r="M24" i="58" s="1"/>
  <c r="K25" i="58"/>
  <c r="L25" i="58" s="1"/>
  <c r="M25" i="58" s="1"/>
  <c r="K26" i="58"/>
  <c r="L26" i="58" s="1"/>
  <c r="M26" i="58" s="1"/>
  <c r="K27" i="58"/>
  <c r="L27" i="58" s="1"/>
  <c r="M27" i="58" s="1"/>
  <c r="N8" i="58"/>
  <c r="O9" i="57"/>
  <c r="P9" i="57" s="1"/>
  <c r="Q9" i="57" s="1"/>
  <c r="O10" i="57"/>
  <c r="P10" i="57" s="1"/>
  <c r="Q10" i="57" s="1"/>
  <c r="O11" i="57"/>
  <c r="P11" i="57" s="1"/>
  <c r="Q11" i="57" s="1"/>
  <c r="O12" i="57"/>
  <c r="P12" i="57" s="1"/>
  <c r="Q12" i="57" s="1"/>
  <c r="O13" i="57"/>
  <c r="P13" i="57" s="1"/>
  <c r="Q13" i="57" s="1"/>
  <c r="O14" i="57"/>
  <c r="P14" i="57" s="1"/>
  <c r="Q14" i="57" s="1"/>
  <c r="O15" i="57"/>
  <c r="P15" i="57" s="1"/>
  <c r="Q15" i="57" s="1"/>
  <c r="O16" i="57"/>
  <c r="P16" i="57" s="1"/>
  <c r="Q16" i="57" s="1"/>
  <c r="O17" i="57"/>
  <c r="P17" i="57" s="1"/>
  <c r="Q17" i="57" s="1"/>
  <c r="O18" i="57"/>
  <c r="P18" i="57" s="1"/>
  <c r="Q18" i="57" s="1"/>
  <c r="O19" i="57"/>
  <c r="P19" i="57" s="1"/>
  <c r="Q19" i="57" s="1"/>
  <c r="O20" i="57"/>
  <c r="P20" i="57" s="1"/>
  <c r="Q20" i="57" s="1"/>
  <c r="O21" i="57"/>
  <c r="P21" i="57" s="1"/>
  <c r="Q21" i="57" s="1"/>
  <c r="O22" i="57"/>
  <c r="P22" i="57" s="1"/>
  <c r="Q22" i="57" s="1"/>
  <c r="O23" i="57"/>
  <c r="P23" i="57" s="1"/>
  <c r="Q23" i="57" s="1"/>
  <c r="O24" i="57"/>
  <c r="P24" i="57" s="1"/>
  <c r="Q24" i="57" s="1"/>
  <c r="O25" i="57"/>
  <c r="P25" i="57" s="1"/>
  <c r="Q25" i="57" s="1"/>
  <c r="O26" i="57"/>
  <c r="P26" i="57" s="1"/>
  <c r="Q26" i="57" s="1"/>
  <c r="O27" i="57"/>
  <c r="P27" i="57" s="1"/>
  <c r="Q27" i="57" s="1"/>
  <c r="J30" i="57"/>
  <c r="Q3" i="57"/>
  <c r="K8" i="57"/>
  <c r="K9" i="57"/>
  <c r="L9" i="57" s="1"/>
  <c r="M9" i="57" s="1"/>
  <c r="K10" i="57"/>
  <c r="L10" i="57" s="1"/>
  <c r="M10" i="57" s="1"/>
  <c r="K11" i="57"/>
  <c r="L11" i="57" s="1"/>
  <c r="M11" i="57" s="1"/>
  <c r="K12" i="57"/>
  <c r="L12" i="57" s="1"/>
  <c r="M12" i="57" s="1"/>
  <c r="K13" i="57"/>
  <c r="L13" i="57" s="1"/>
  <c r="M13" i="57" s="1"/>
  <c r="K14" i="57"/>
  <c r="L14" i="57" s="1"/>
  <c r="M14" i="57" s="1"/>
  <c r="K15" i="57"/>
  <c r="L15" i="57" s="1"/>
  <c r="M15" i="57" s="1"/>
  <c r="K16" i="57"/>
  <c r="L16" i="57" s="1"/>
  <c r="M16" i="57" s="1"/>
  <c r="K17" i="57"/>
  <c r="L17" i="57" s="1"/>
  <c r="M17" i="57" s="1"/>
  <c r="K18" i="57"/>
  <c r="L18" i="57" s="1"/>
  <c r="M18" i="57" s="1"/>
  <c r="K19" i="57"/>
  <c r="L19" i="57" s="1"/>
  <c r="M19" i="57" s="1"/>
  <c r="K20" i="57"/>
  <c r="L20" i="57" s="1"/>
  <c r="M20" i="57" s="1"/>
  <c r="K21" i="57"/>
  <c r="L21" i="57" s="1"/>
  <c r="M21" i="57" s="1"/>
  <c r="K22" i="57"/>
  <c r="L22" i="57" s="1"/>
  <c r="M22" i="57" s="1"/>
  <c r="K23" i="57"/>
  <c r="L23" i="57" s="1"/>
  <c r="M23" i="57" s="1"/>
  <c r="K24" i="57"/>
  <c r="L24" i="57" s="1"/>
  <c r="M24" i="57" s="1"/>
  <c r="K25" i="57"/>
  <c r="L25" i="57" s="1"/>
  <c r="M25" i="57" s="1"/>
  <c r="K26" i="57"/>
  <c r="L26" i="57" s="1"/>
  <c r="M26" i="57" s="1"/>
  <c r="K27" i="57"/>
  <c r="L27" i="57" s="1"/>
  <c r="M27" i="57" s="1"/>
  <c r="N8" i="57"/>
  <c r="O9" i="56"/>
  <c r="P9" i="56" s="1"/>
  <c r="Q9" i="56" s="1"/>
  <c r="O10" i="56"/>
  <c r="P10" i="56" s="1"/>
  <c r="Q10" i="56" s="1"/>
  <c r="O11" i="56"/>
  <c r="P11" i="56" s="1"/>
  <c r="Q11" i="56" s="1"/>
  <c r="O12" i="56"/>
  <c r="P12" i="56" s="1"/>
  <c r="Q12" i="56" s="1"/>
  <c r="O13" i="56"/>
  <c r="P13" i="56" s="1"/>
  <c r="Q13" i="56" s="1"/>
  <c r="O14" i="56"/>
  <c r="P14" i="56" s="1"/>
  <c r="Q14" i="56" s="1"/>
  <c r="O15" i="56"/>
  <c r="P15" i="56" s="1"/>
  <c r="Q15" i="56" s="1"/>
  <c r="O16" i="56"/>
  <c r="P16" i="56" s="1"/>
  <c r="Q16" i="56" s="1"/>
  <c r="O17" i="56"/>
  <c r="P17" i="56" s="1"/>
  <c r="Q17" i="56" s="1"/>
  <c r="O18" i="56"/>
  <c r="P18" i="56" s="1"/>
  <c r="Q18" i="56" s="1"/>
  <c r="O19" i="56"/>
  <c r="P19" i="56" s="1"/>
  <c r="Q19" i="56" s="1"/>
  <c r="O20" i="56"/>
  <c r="P20" i="56" s="1"/>
  <c r="Q20" i="56" s="1"/>
  <c r="O21" i="56"/>
  <c r="P21" i="56" s="1"/>
  <c r="Q21" i="56" s="1"/>
  <c r="O22" i="56"/>
  <c r="P22" i="56" s="1"/>
  <c r="Q22" i="56" s="1"/>
  <c r="O23" i="56"/>
  <c r="P23" i="56" s="1"/>
  <c r="Q23" i="56" s="1"/>
  <c r="O24" i="56"/>
  <c r="P24" i="56" s="1"/>
  <c r="Q24" i="56" s="1"/>
  <c r="O25" i="56"/>
  <c r="P25" i="56" s="1"/>
  <c r="Q25" i="56" s="1"/>
  <c r="O26" i="56"/>
  <c r="P26" i="56" s="1"/>
  <c r="Q26" i="56" s="1"/>
  <c r="O27" i="56"/>
  <c r="P27" i="56" s="1"/>
  <c r="Q27" i="56" s="1"/>
  <c r="J30" i="56"/>
  <c r="Q3" i="56"/>
  <c r="K8" i="56"/>
  <c r="K9" i="56"/>
  <c r="L9" i="56" s="1"/>
  <c r="M9" i="56" s="1"/>
  <c r="K10" i="56"/>
  <c r="L10" i="56" s="1"/>
  <c r="M10" i="56" s="1"/>
  <c r="K11" i="56"/>
  <c r="L11" i="56" s="1"/>
  <c r="M11" i="56" s="1"/>
  <c r="K12" i="56"/>
  <c r="L12" i="56" s="1"/>
  <c r="M12" i="56" s="1"/>
  <c r="K13" i="56"/>
  <c r="L13" i="56" s="1"/>
  <c r="M13" i="56" s="1"/>
  <c r="K14" i="56"/>
  <c r="L14" i="56" s="1"/>
  <c r="M14" i="56" s="1"/>
  <c r="K15" i="56"/>
  <c r="L15" i="56" s="1"/>
  <c r="M15" i="56" s="1"/>
  <c r="K16" i="56"/>
  <c r="L16" i="56" s="1"/>
  <c r="M16" i="56" s="1"/>
  <c r="K17" i="56"/>
  <c r="L17" i="56" s="1"/>
  <c r="M17" i="56" s="1"/>
  <c r="K18" i="56"/>
  <c r="L18" i="56" s="1"/>
  <c r="M18" i="56" s="1"/>
  <c r="K19" i="56"/>
  <c r="L19" i="56" s="1"/>
  <c r="M19" i="56" s="1"/>
  <c r="K20" i="56"/>
  <c r="L20" i="56" s="1"/>
  <c r="M20" i="56" s="1"/>
  <c r="K21" i="56"/>
  <c r="L21" i="56" s="1"/>
  <c r="M21" i="56" s="1"/>
  <c r="K22" i="56"/>
  <c r="L22" i="56" s="1"/>
  <c r="M22" i="56" s="1"/>
  <c r="K23" i="56"/>
  <c r="L23" i="56" s="1"/>
  <c r="M23" i="56" s="1"/>
  <c r="K24" i="56"/>
  <c r="L24" i="56" s="1"/>
  <c r="M24" i="56" s="1"/>
  <c r="K25" i="56"/>
  <c r="L25" i="56" s="1"/>
  <c r="M25" i="56" s="1"/>
  <c r="K26" i="56"/>
  <c r="L26" i="56" s="1"/>
  <c r="M26" i="56" s="1"/>
  <c r="K27" i="56"/>
  <c r="L27" i="56" s="1"/>
  <c r="M27" i="56" s="1"/>
  <c r="N8" i="56"/>
  <c r="O9" i="55"/>
  <c r="P9" i="55" s="1"/>
  <c r="Q9" i="55" s="1"/>
  <c r="O10" i="55"/>
  <c r="P10" i="55" s="1"/>
  <c r="Q10" i="55" s="1"/>
  <c r="O11" i="55"/>
  <c r="P11" i="55" s="1"/>
  <c r="Q11" i="55" s="1"/>
  <c r="O12" i="55"/>
  <c r="P12" i="55"/>
  <c r="Q12" i="55" s="1"/>
  <c r="O13" i="55"/>
  <c r="P13" i="55" s="1"/>
  <c r="Q13" i="55" s="1"/>
  <c r="O14" i="55"/>
  <c r="P14" i="55" s="1"/>
  <c r="Q14" i="55" s="1"/>
  <c r="O15" i="55"/>
  <c r="P15" i="55" s="1"/>
  <c r="Q15" i="55" s="1"/>
  <c r="O16" i="55"/>
  <c r="P16" i="55" s="1"/>
  <c r="Q16" i="55" s="1"/>
  <c r="O17" i="55"/>
  <c r="P17" i="55" s="1"/>
  <c r="Q17" i="55" s="1"/>
  <c r="O18" i="55"/>
  <c r="P18" i="55" s="1"/>
  <c r="Q18" i="55" s="1"/>
  <c r="O19" i="55"/>
  <c r="P19" i="55" s="1"/>
  <c r="Q19" i="55" s="1"/>
  <c r="O20" i="55"/>
  <c r="P20" i="55" s="1"/>
  <c r="Q20" i="55" s="1"/>
  <c r="O21" i="55"/>
  <c r="P21" i="55" s="1"/>
  <c r="Q21" i="55" s="1"/>
  <c r="O22" i="55"/>
  <c r="P22" i="55" s="1"/>
  <c r="Q22" i="55" s="1"/>
  <c r="O23" i="55"/>
  <c r="P23" i="55" s="1"/>
  <c r="Q23" i="55" s="1"/>
  <c r="O24" i="55"/>
  <c r="P24" i="55" s="1"/>
  <c r="Q24" i="55" s="1"/>
  <c r="O25" i="55"/>
  <c r="P25" i="55" s="1"/>
  <c r="Q25" i="55" s="1"/>
  <c r="O26" i="55"/>
  <c r="P26" i="55" s="1"/>
  <c r="Q26" i="55" s="1"/>
  <c r="O27" i="55"/>
  <c r="P27" i="55" s="1"/>
  <c r="Q27" i="55" s="1"/>
  <c r="J30" i="55"/>
  <c r="Q3" i="55"/>
  <c r="K8" i="55"/>
  <c r="K9" i="55"/>
  <c r="L9" i="55" s="1"/>
  <c r="M9" i="55" s="1"/>
  <c r="K10" i="55"/>
  <c r="L10" i="55" s="1"/>
  <c r="M10" i="55" s="1"/>
  <c r="K11" i="55"/>
  <c r="L11" i="55" s="1"/>
  <c r="M11" i="55" s="1"/>
  <c r="K12" i="55"/>
  <c r="L12" i="55" s="1"/>
  <c r="M12" i="55" s="1"/>
  <c r="K13" i="55"/>
  <c r="L13" i="55" s="1"/>
  <c r="M13" i="55" s="1"/>
  <c r="K14" i="55"/>
  <c r="L14" i="55" s="1"/>
  <c r="M14" i="55" s="1"/>
  <c r="K15" i="55"/>
  <c r="L15" i="55" s="1"/>
  <c r="M15" i="55" s="1"/>
  <c r="K16" i="55"/>
  <c r="L16" i="55" s="1"/>
  <c r="M16" i="55" s="1"/>
  <c r="K17" i="55"/>
  <c r="L17" i="55" s="1"/>
  <c r="M17" i="55" s="1"/>
  <c r="K18" i="55"/>
  <c r="L18" i="55" s="1"/>
  <c r="M18" i="55" s="1"/>
  <c r="K19" i="55"/>
  <c r="L19" i="55" s="1"/>
  <c r="M19" i="55" s="1"/>
  <c r="K20" i="55"/>
  <c r="L20" i="55" s="1"/>
  <c r="M20" i="55" s="1"/>
  <c r="K21" i="55"/>
  <c r="L21" i="55" s="1"/>
  <c r="M21" i="55" s="1"/>
  <c r="K22" i="55"/>
  <c r="L22" i="55" s="1"/>
  <c r="M22" i="55" s="1"/>
  <c r="K23" i="55"/>
  <c r="L23" i="55" s="1"/>
  <c r="M23" i="55" s="1"/>
  <c r="K24" i="55"/>
  <c r="L24" i="55" s="1"/>
  <c r="M24" i="55" s="1"/>
  <c r="K25" i="55"/>
  <c r="L25" i="55" s="1"/>
  <c r="M25" i="55" s="1"/>
  <c r="K26" i="55"/>
  <c r="L26" i="55" s="1"/>
  <c r="M26" i="55" s="1"/>
  <c r="K27" i="55"/>
  <c r="L27" i="55" s="1"/>
  <c r="M27" i="55" s="1"/>
  <c r="N8" i="55"/>
  <c r="O9" i="54"/>
  <c r="P9" i="54" s="1"/>
  <c r="Q9" i="54" s="1"/>
  <c r="O10" i="54"/>
  <c r="P10" i="54" s="1"/>
  <c r="Q10" i="54" s="1"/>
  <c r="O11" i="54"/>
  <c r="P11" i="54" s="1"/>
  <c r="Q11" i="54" s="1"/>
  <c r="O12" i="54"/>
  <c r="P12" i="54" s="1"/>
  <c r="Q12" i="54" s="1"/>
  <c r="O13" i="54"/>
  <c r="P13" i="54" s="1"/>
  <c r="Q13" i="54" s="1"/>
  <c r="O14" i="54"/>
  <c r="P14" i="54" s="1"/>
  <c r="Q14" i="54" s="1"/>
  <c r="O15" i="54"/>
  <c r="P15" i="54" s="1"/>
  <c r="Q15" i="54" s="1"/>
  <c r="O16" i="54"/>
  <c r="P16" i="54" s="1"/>
  <c r="Q16" i="54" s="1"/>
  <c r="O17" i="54"/>
  <c r="P17" i="54" s="1"/>
  <c r="Q17" i="54" s="1"/>
  <c r="O18" i="54"/>
  <c r="P18" i="54" s="1"/>
  <c r="Q18" i="54" s="1"/>
  <c r="O19" i="54"/>
  <c r="P19" i="54" s="1"/>
  <c r="Q19" i="54" s="1"/>
  <c r="O20" i="54"/>
  <c r="P20" i="54" s="1"/>
  <c r="Q20" i="54" s="1"/>
  <c r="O21" i="54"/>
  <c r="P21" i="54" s="1"/>
  <c r="Q21" i="54" s="1"/>
  <c r="O22" i="54"/>
  <c r="P22" i="54" s="1"/>
  <c r="Q22" i="54" s="1"/>
  <c r="O23" i="54"/>
  <c r="P23" i="54" s="1"/>
  <c r="Q23" i="54" s="1"/>
  <c r="O24" i="54"/>
  <c r="P24" i="54" s="1"/>
  <c r="Q24" i="54" s="1"/>
  <c r="O25" i="54"/>
  <c r="P25" i="54" s="1"/>
  <c r="Q25" i="54" s="1"/>
  <c r="O26" i="54"/>
  <c r="P26" i="54" s="1"/>
  <c r="Q26" i="54" s="1"/>
  <c r="O27" i="54"/>
  <c r="P27" i="54" s="1"/>
  <c r="Q27" i="54" s="1"/>
  <c r="J30" i="54"/>
  <c r="Q3" i="54"/>
  <c r="K8" i="54"/>
  <c r="K9" i="54"/>
  <c r="L9" i="54" s="1"/>
  <c r="M9" i="54" s="1"/>
  <c r="K10" i="54"/>
  <c r="L10" i="54" s="1"/>
  <c r="M10" i="54" s="1"/>
  <c r="K11" i="54"/>
  <c r="L11" i="54" s="1"/>
  <c r="M11" i="54" s="1"/>
  <c r="K12" i="54"/>
  <c r="L12" i="54" s="1"/>
  <c r="M12" i="54" s="1"/>
  <c r="K13" i="54"/>
  <c r="L13" i="54" s="1"/>
  <c r="M13" i="54" s="1"/>
  <c r="K14" i="54"/>
  <c r="L14" i="54" s="1"/>
  <c r="M14" i="54" s="1"/>
  <c r="K15" i="54"/>
  <c r="L15" i="54" s="1"/>
  <c r="M15" i="54" s="1"/>
  <c r="K16" i="54"/>
  <c r="L16" i="54" s="1"/>
  <c r="M16" i="54" s="1"/>
  <c r="K17" i="54"/>
  <c r="L17" i="54" s="1"/>
  <c r="M17" i="54" s="1"/>
  <c r="K18" i="54"/>
  <c r="L18" i="54" s="1"/>
  <c r="M18" i="54" s="1"/>
  <c r="K19" i="54"/>
  <c r="L19" i="54" s="1"/>
  <c r="M19" i="54" s="1"/>
  <c r="K20" i="54"/>
  <c r="L20" i="54" s="1"/>
  <c r="M20" i="54" s="1"/>
  <c r="K21" i="54"/>
  <c r="L21" i="54" s="1"/>
  <c r="M21" i="54" s="1"/>
  <c r="K22" i="54"/>
  <c r="L22" i="54" s="1"/>
  <c r="M22" i="54" s="1"/>
  <c r="K23" i="54"/>
  <c r="L23" i="54" s="1"/>
  <c r="M23" i="54" s="1"/>
  <c r="K24" i="54"/>
  <c r="L24" i="54" s="1"/>
  <c r="M24" i="54" s="1"/>
  <c r="K25" i="54"/>
  <c r="L25" i="54" s="1"/>
  <c r="M25" i="54" s="1"/>
  <c r="K26" i="54"/>
  <c r="L26" i="54" s="1"/>
  <c r="M26" i="54" s="1"/>
  <c r="K27" i="54"/>
  <c r="L27" i="54" s="1"/>
  <c r="M27" i="54" s="1"/>
  <c r="N8" i="54"/>
  <c r="O9" i="53"/>
  <c r="P9" i="53" s="1"/>
  <c r="Q9" i="53" s="1"/>
  <c r="O10" i="53"/>
  <c r="P10" i="53" s="1"/>
  <c r="Q10" i="53" s="1"/>
  <c r="O11" i="53"/>
  <c r="P11" i="53" s="1"/>
  <c r="Q11" i="53" s="1"/>
  <c r="O12" i="53"/>
  <c r="P12" i="53" s="1"/>
  <c r="Q12" i="53" s="1"/>
  <c r="O13" i="53"/>
  <c r="P13" i="53" s="1"/>
  <c r="Q13" i="53" s="1"/>
  <c r="O14" i="53"/>
  <c r="P14" i="53" s="1"/>
  <c r="Q14" i="53" s="1"/>
  <c r="O15" i="53"/>
  <c r="P15" i="53" s="1"/>
  <c r="Q15" i="53" s="1"/>
  <c r="O16" i="53"/>
  <c r="P16" i="53" s="1"/>
  <c r="Q16" i="53" s="1"/>
  <c r="O17" i="53"/>
  <c r="P17" i="53" s="1"/>
  <c r="Q17" i="53" s="1"/>
  <c r="O18" i="53"/>
  <c r="P18" i="53" s="1"/>
  <c r="Q18" i="53" s="1"/>
  <c r="O19" i="53"/>
  <c r="P19" i="53" s="1"/>
  <c r="Q19" i="53" s="1"/>
  <c r="O20" i="53"/>
  <c r="P20" i="53" s="1"/>
  <c r="Q20" i="53" s="1"/>
  <c r="O21" i="53"/>
  <c r="P21" i="53" s="1"/>
  <c r="Q21" i="53" s="1"/>
  <c r="O22" i="53"/>
  <c r="P22" i="53" s="1"/>
  <c r="Q22" i="53" s="1"/>
  <c r="O23" i="53"/>
  <c r="P23" i="53" s="1"/>
  <c r="Q23" i="53" s="1"/>
  <c r="O24" i="53"/>
  <c r="P24" i="53" s="1"/>
  <c r="Q24" i="53" s="1"/>
  <c r="O25" i="53"/>
  <c r="P25" i="53" s="1"/>
  <c r="Q25" i="53" s="1"/>
  <c r="O26" i="53"/>
  <c r="P26" i="53" s="1"/>
  <c r="Q26" i="53" s="1"/>
  <c r="O27" i="53"/>
  <c r="P27" i="53" s="1"/>
  <c r="Q27" i="53" s="1"/>
  <c r="J30" i="53"/>
  <c r="Q3" i="53"/>
  <c r="K8" i="53"/>
  <c r="K9" i="53"/>
  <c r="L9" i="53" s="1"/>
  <c r="M9" i="53" s="1"/>
  <c r="K10" i="53"/>
  <c r="L10" i="53" s="1"/>
  <c r="M10" i="53" s="1"/>
  <c r="K11" i="53"/>
  <c r="L11" i="53" s="1"/>
  <c r="M11" i="53" s="1"/>
  <c r="K12" i="53"/>
  <c r="L12" i="53" s="1"/>
  <c r="M12" i="53" s="1"/>
  <c r="K13" i="53"/>
  <c r="L13" i="53" s="1"/>
  <c r="M13" i="53" s="1"/>
  <c r="K14" i="53"/>
  <c r="L14" i="53" s="1"/>
  <c r="M14" i="53" s="1"/>
  <c r="K15" i="53"/>
  <c r="L15" i="53" s="1"/>
  <c r="M15" i="53" s="1"/>
  <c r="K16" i="53"/>
  <c r="L16" i="53" s="1"/>
  <c r="M16" i="53" s="1"/>
  <c r="K17" i="53"/>
  <c r="L17" i="53" s="1"/>
  <c r="M17" i="53" s="1"/>
  <c r="K18" i="53"/>
  <c r="L18" i="53" s="1"/>
  <c r="M18" i="53" s="1"/>
  <c r="K19" i="53"/>
  <c r="L19" i="53" s="1"/>
  <c r="M19" i="53" s="1"/>
  <c r="K20" i="53"/>
  <c r="L20" i="53" s="1"/>
  <c r="M20" i="53" s="1"/>
  <c r="K21" i="53"/>
  <c r="L21" i="53" s="1"/>
  <c r="M21" i="53" s="1"/>
  <c r="K22" i="53"/>
  <c r="L22" i="53" s="1"/>
  <c r="M22" i="53" s="1"/>
  <c r="K23" i="53"/>
  <c r="L23" i="53" s="1"/>
  <c r="M23" i="53" s="1"/>
  <c r="K24" i="53"/>
  <c r="L24" i="53" s="1"/>
  <c r="M24" i="53" s="1"/>
  <c r="K25" i="53"/>
  <c r="L25" i="53" s="1"/>
  <c r="M25" i="53" s="1"/>
  <c r="K26" i="53"/>
  <c r="L26" i="53" s="1"/>
  <c r="M26" i="53" s="1"/>
  <c r="K27" i="53"/>
  <c r="L27" i="53" s="1"/>
  <c r="M27" i="53" s="1"/>
  <c r="N8" i="53"/>
  <c r="O9" i="52"/>
  <c r="P9" i="52" s="1"/>
  <c r="Q9" i="52" s="1"/>
  <c r="O10" i="52"/>
  <c r="P10" i="52" s="1"/>
  <c r="Q10" i="52" s="1"/>
  <c r="O11" i="52"/>
  <c r="P11" i="52" s="1"/>
  <c r="Q11" i="52" s="1"/>
  <c r="O12" i="52"/>
  <c r="P12" i="52" s="1"/>
  <c r="Q12" i="52" s="1"/>
  <c r="O13" i="52"/>
  <c r="P13" i="52" s="1"/>
  <c r="Q13" i="52" s="1"/>
  <c r="O14" i="52"/>
  <c r="P14" i="52" s="1"/>
  <c r="Q14" i="52" s="1"/>
  <c r="O15" i="52"/>
  <c r="P15" i="52" s="1"/>
  <c r="Q15" i="52" s="1"/>
  <c r="O16" i="52"/>
  <c r="P16" i="52" s="1"/>
  <c r="Q16" i="52" s="1"/>
  <c r="O17" i="52"/>
  <c r="P17" i="52" s="1"/>
  <c r="Q17" i="52" s="1"/>
  <c r="O18" i="52"/>
  <c r="P18" i="52" s="1"/>
  <c r="Q18" i="52" s="1"/>
  <c r="O19" i="52"/>
  <c r="P19" i="52" s="1"/>
  <c r="Q19" i="52" s="1"/>
  <c r="O20" i="52"/>
  <c r="P20" i="52" s="1"/>
  <c r="Q20" i="52" s="1"/>
  <c r="O21" i="52"/>
  <c r="P21" i="52" s="1"/>
  <c r="Q21" i="52" s="1"/>
  <c r="O22" i="52"/>
  <c r="P22" i="52" s="1"/>
  <c r="Q22" i="52" s="1"/>
  <c r="O23" i="52"/>
  <c r="P23" i="52" s="1"/>
  <c r="Q23" i="52" s="1"/>
  <c r="O24" i="52"/>
  <c r="P24" i="52" s="1"/>
  <c r="Q24" i="52" s="1"/>
  <c r="O25" i="52"/>
  <c r="P25" i="52" s="1"/>
  <c r="Q25" i="52" s="1"/>
  <c r="O26" i="52"/>
  <c r="P26" i="52" s="1"/>
  <c r="Q26" i="52" s="1"/>
  <c r="O27" i="52"/>
  <c r="P27" i="52" s="1"/>
  <c r="Q27" i="52" s="1"/>
  <c r="J30" i="52"/>
  <c r="Q3" i="52"/>
  <c r="K8" i="52"/>
  <c r="K9" i="52"/>
  <c r="L9" i="52" s="1"/>
  <c r="M9" i="52" s="1"/>
  <c r="K10" i="52"/>
  <c r="L10" i="52" s="1"/>
  <c r="M10" i="52" s="1"/>
  <c r="K11" i="52"/>
  <c r="L11" i="52" s="1"/>
  <c r="M11" i="52" s="1"/>
  <c r="K12" i="52"/>
  <c r="L12" i="52" s="1"/>
  <c r="M12" i="52" s="1"/>
  <c r="K13" i="52"/>
  <c r="L13" i="52" s="1"/>
  <c r="M13" i="52" s="1"/>
  <c r="K14" i="52"/>
  <c r="L14" i="52" s="1"/>
  <c r="M14" i="52" s="1"/>
  <c r="K15" i="52"/>
  <c r="L15" i="52" s="1"/>
  <c r="M15" i="52" s="1"/>
  <c r="K16" i="52"/>
  <c r="L16" i="52" s="1"/>
  <c r="M16" i="52" s="1"/>
  <c r="K17" i="52"/>
  <c r="L17" i="52" s="1"/>
  <c r="M17" i="52" s="1"/>
  <c r="K18" i="52"/>
  <c r="L18" i="52" s="1"/>
  <c r="M18" i="52" s="1"/>
  <c r="K19" i="52"/>
  <c r="L19" i="52" s="1"/>
  <c r="M19" i="52" s="1"/>
  <c r="K20" i="52"/>
  <c r="L20" i="52" s="1"/>
  <c r="M20" i="52" s="1"/>
  <c r="K21" i="52"/>
  <c r="L21" i="52" s="1"/>
  <c r="M21" i="52" s="1"/>
  <c r="K22" i="52"/>
  <c r="L22" i="52" s="1"/>
  <c r="M22" i="52" s="1"/>
  <c r="K23" i="52"/>
  <c r="L23" i="52" s="1"/>
  <c r="M23" i="52" s="1"/>
  <c r="K24" i="52"/>
  <c r="L24" i="52" s="1"/>
  <c r="M24" i="52" s="1"/>
  <c r="K25" i="52"/>
  <c r="L25" i="52" s="1"/>
  <c r="M25" i="52" s="1"/>
  <c r="K26" i="52"/>
  <c r="L26" i="52" s="1"/>
  <c r="M26" i="52" s="1"/>
  <c r="K27" i="52"/>
  <c r="L27" i="52" s="1"/>
  <c r="M27" i="52" s="1"/>
  <c r="N8" i="52"/>
  <c r="O9" i="51"/>
  <c r="P9" i="51" s="1"/>
  <c r="Q9" i="51" s="1"/>
  <c r="O10" i="51"/>
  <c r="P10" i="51" s="1"/>
  <c r="Q10" i="51" s="1"/>
  <c r="O11" i="51"/>
  <c r="P11" i="51" s="1"/>
  <c r="Q11" i="51" s="1"/>
  <c r="O12" i="51"/>
  <c r="P12" i="51" s="1"/>
  <c r="Q12" i="51" s="1"/>
  <c r="O13" i="51"/>
  <c r="P13" i="51" s="1"/>
  <c r="Q13" i="51" s="1"/>
  <c r="O14" i="51"/>
  <c r="P14" i="51" s="1"/>
  <c r="Q14" i="51" s="1"/>
  <c r="O15" i="51"/>
  <c r="P15" i="51" s="1"/>
  <c r="Q15" i="51" s="1"/>
  <c r="O16" i="51"/>
  <c r="P16" i="51" s="1"/>
  <c r="Q16" i="51" s="1"/>
  <c r="O17" i="51"/>
  <c r="P17" i="51" s="1"/>
  <c r="Q17" i="51" s="1"/>
  <c r="O18" i="51"/>
  <c r="P18" i="51" s="1"/>
  <c r="Q18" i="51" s="1"/>
  <c r="O19" i="51"/>
  <c r="P19" i="51" s="1"/>
  <c r="Q19" i="51" s="1"/>
  <c r="O20" i="51"/>
  <c r="P20" i="51" s="1"/>
  <c r="Q20" i="51" s="1"/>
  <c r="O21" i="51"/>
  <c r="P21" i="51" s="1"/>
  <c r="Q21" i="51" s="1"/>
  <c r="O22" i="51"/>
  <c r="P22" i="51" s="1"/>
  <c r="Q22" i="51" s="1"/>
  <c r="O23" i="51"/>
  <c r="P23" i="51" s="1"/>
  <c r="Q23" i="51" s="1"/>
  <c r="O24" i="51"/>
  <c r="P24" i="51" s="1"/>
  <c r="Q24" i="51" s="1"/>
  <c r="O25" i="51"/>
  <c r="P25" i="51" s="1"/>
  <c r="Q25" i="51" s="1"/>
  <c r="O26" i="51"/>
  <c r="P26" i="51" s="1"/>
  <c r="Q26" i="51" s="1"/>
  <c r="O27" i="51"/>
  <c r="P27" i="51" s="1"/>
  <c r="Q27" i="51" s="1"/>
  <c r="J30" i="51"/>
  <c r="Q3" i="51"/>
  <c r="K8" i="51"/>
  <c r="K9" i="51"/>
  <c r="L9" i="51" s="1"/>
  <c r="M9" i="51" s="1"/>
  <c r="K10" i="51"/>
  <c r="L10" i="51" s="1"/>
  <c r="M10" i="51" s="1"/>
  <c r="K11" i="51"/>
  <c r="L11" i="51" s="1"/>
  <c r="M11" i="51" s="1"/>
  <c r="K12" i="51"/>
  <c r="L12" i="51" s="1"/>
  <c r="M12" i="51" s="1"/>
  <c r="K13" i="51"/>
  <c r="L13" i="51" s="1"/>
  <c r="M13" i="51" s="1"/>
  <c r="K14" i="51"/>
  <c r="L14" i="51" s="1"/>
  <c r="M14" i="51" s="1"/>
  <c r="K15" i="51"/>
  <c r="L15" i="51" s="1"/>
  <c r="M15" i="51" s="1"/>
  <c r="K16" i="51"/>
  <c r="L16" i="51" s="1"/>
  <c r="M16" i="51" s="1"/>
  <c r="K17" i="51"/>
  <c r="L17" i="51" s="1"/>
  <c r="M17" i="51" s="1"/>
  <c r="K18" i="51"/>
  <c r="L18" i="51" s="1"/>
  <c r="M18" i="51" s="1"/>
  <c r="K19" i="51"/>
  <c r="L19" i="51" s="1"/>
  <c r="M19" i="51" s="1"/>
  <c r="K20" i="51"/>
  <c r="L20" i="51" s="1"/>
  <c r="M20" i="51" s="1"/>
  <c r="K21" i="51"/>
  <c r="L21" i="51" s="1"/>
  <c r="M21" i="51" s="1"/>
  <c r="K22" i="51"/>
  <c r="L22" i="51" s="1"/>
  <c r="M22" i="51" s="1"/>
  <c r="K23" i="51"/>
  <c r="L23" i="51" s="1"/>
  <c r="M23" i="51" s="1"/>
  <c r="K24" i="51"/>
  <c r="L24" i="51" s="1"/>
  <c r="M24" i="51" s="1"/>
  <c r="K25" i="51"/>
  <c r="L25" i="51" s="1"/>
  <c r="M25" i="51" s="1"/>
  <c r="K26" i="51"/>
  <c r="L26" i="51" s="1"/>
  <c r="M26" i="51" s="1"/>
  <c r="K27" i="51"/>
  <c r="L27" i="51" s="1"/>
  <c r="M27" i="51" s="1"/>
  <c r="N8" i="51"/>
  <c r="O9" i="50"/>
  <c r="P9" i="50" s="1"/>
  <c r="Q9" i="50" s="1"/>
  <c r="O10" i="50"/>
  <c r="P10" i="50" s="1"/>
  <c r="Q10" i="50" s="1"/>
  <c r="O11" i="50"/>
  <c r="P11" i="50" s="1"/>
  <c r="Q11" i="50" s="1"/>
  <c r="O12" i="50"/>
  <c r="P12" i="50" s="1"/>
  <c r="Q12" i="50" s="1"/>
  <c r="O13" i="50"/>
  <c r="P13" i="50" s="1"/>
  <c r="Q13" i="50" s="1"/>
  <c r="O14" i="50"/>
  <c r="P14" i="50" s="1"/>
  <c r="Q14" i="50" s="1"/>
  <c r="O15" i="50"/>
  <c r="P15" i="50" s="1"/>
  <c r="Q15" i="50" s="1"/>
  <c r="O16" i="50"/>
  <c r="P16" i="50" s="1"/>
  <c r="Q16" i="50" s="1"/>
  <c r="O17" i="50"/>
  <c r="P17" i="50" s="1"/>
  <c r="Q17" i="50" s="1"/>
  <c r="O18" i="50"/>
  <c r="P18" i="50" s="1"/>
  <c r="Q18" i="50" s="1"/>
  <c r="O19" i="50"/>
  <c r="P19" i="50" s="1"/>
  <c r="Q19" i="50" s="1"/>
  <c r="O20" i="50"/>
  <c r="P20" i="50" s="1"/>
  <c r="Q20" i="50" s="1"/>
  <c r="O21" i="50"/>
  <c r="P21" i="50" s="1"/>
  <c r="Q21" i="50" s="1"/>
  <c r="O22" i="50"/>
  <c r="P22" i="50" s="1"/>
  <c r="Q22" i="50" s="1"/>
  <c r="O23" i="50"/>
  <c r="P23" i="50" s="1"/>
  <c r="Q23" i="50" s="1"/>
  <c r="O24" i="50"/>
  <c r="P24" i="50" s="1"/>
  <c r="Q24" i="50" s="1"/>
  <c r="O25" i="50"/>
  <c r="P25" i="50" s="1"/>
  <c r="Q25" i="50" s="1"/>
  <c r="O26" i="50"/>
  <c r="P26" i="50" s="1"/>
  <c r="Q26" i="50" s="1"/>
  <c r="O27" i="50"/>
  <c r="P27" i="50" s="1"/>
  <c r="Q27" i="50" s="1"/>
  <c r="J30" i="50"/>
  <c r="Q3" i="50"/>
  <c r="K8" i="50"/>
  <c r="K9" i="50"/>
  <c r="L9" i="50" s="1"/>
  <c r="M9" i="50" s="1"/>
  <c r="K10" i="50"/>
  <c r="L10" i="50" s="1"/>
  <c r="M10" i="50" s="1"/>
  <c r="K11" i="50"/>
  <c r="L11" i="50" s="1"/>
  <c r="M11" i="50" s="1"/>
  <c r="K12" i="50"/>
  <c r="L12" i="50" s="1"/>
  <c r="M12" i="50" s="1"/>
  <c r="K13" i="50"/>
  <c r="L13" i="50" s="1"/>
  <c r="M13" i="50" s="1"/>
  <c r="K14" i="50"/>
  <c r="L14" i="50" s="1"/>
  <c r="M14" i="50" s="1"/>
  <c r="K15" i="50"/>
  <c r="L15" i="50" s="1"/>
  <c r="M15" i="50" s="1"/>
  <c r="K16" i="50"/>
  <c r="L16" i="50" s="1"/>
  <c r="M16" i="50" s="1"/>
  <c r="K17" i="50"/>
  <c r="L17" i="50" s="1"/>
  <c r="M17" i="50" s="1"/>
  <c r="K18" i="50"/>
  <c r="L18" i="50" s="1"/>
  <c r="M18" i="50" s="1"/>
  <c r="K19" i="50"/>
  <c r="L19" i="50" s="1"/>
  <c r="M19" i="50" s="1"/>
  <c r="K20" i="50"/>
  <c r="L20" i="50" s="1"/>
  <c r="M20" i="50" s="1"/>
  <c r="K21" i="50"/>
  <c r="L21" i="50" s="1"/>
  <c r="M21" i="50" s="1"/>
  <c r="K22" i="50"/>
  <c r="L22" i="50" s="1"/>
  <c r="M22" i="50" s="1"/>
  <c r="K23" i="50"/>
  <c r="L23" i="50" s="1"/>
  <c r="M23" i="50" s="1"/>
  <c r="K24" i="50"/>
  <c r="L24" i="50" s="1"/>
  <c r="M24" i="50" s="1"/>
  <c r="K25" i="50"/>
  <c r="L25" i="50" s="1"/>
  <c r="M25" i="50" s="1"/>
  <c r="K26" i="50"/>
  <c r="L26" i="50" s="1"/>
  <c r="M26" i="50" s="1"/>
  <c r="K27" i="50"/>
  <c r="L27" i="50" s="1"/>
  <c r="M27" i="50" s="1"/>
  <c r="N8" i="50"/>
  <c r="K8" i="12"/>
  <c r="K24" i="12"/>
  <c r="L24" i="12" s="1"/>
  <c r="K20" i="12"/>
  <c r="L20" i="12" s="1"/>
  <c r="K16" i="12"/>
  <c r="L16" i="12" s="1"/>
  <c r="K12" i="12"/>
  <c r="L12" i="12" s="1"/>
  <c r="K25" i="12"/>
  <c r="L25" i="12" s="1"/>
  <c r="K21" i="12"/>
  <c r="L21" i="12" s="1"/>
  <c r="K17" i="12"/>
  <c r="L17" i="12" s="1"/>
  <c r="K13" i="12"/>
  <c r="L13" i="12" s="1"/>
  <c r="K9" i="12"/>
  <c r="L9" i="12" s="1"/>
  <c r="K26" i="12"/>
  <c r="L26" i="12" s="1"/>
  <c r="K22" i="12"/>
  <c r="L22" i="12" s="1"/>
  <c r="K18" i="12"/>
  <c r="L18" i="12" s="1"/>
  <c r="K14" i="12"/>
  <c r="L14" i="12" s="1"/>
  <c r="K10" i="12"/>
  <c r="L10" i="12" s="1"/>
  <c r="K27" i="12"/>
  <c r="L27" i="12" s="1"/>
  <c r="K23" i="12"/>
  <c r="L23" i="12" s="1"/>
  <c r="K19" i="12"/>
  <c r="L19" i="12" s="1"/>
  <c r="K15" i="12"/>
  <c r="L15" i="12" s="1"/>
  <c r="K11" i="12"/>
  <c r="L11" i="12" s="1"/>
  <c r="H3" i="12"/>
  <c r="G27" i="12"/>
  <c r="H27" i="12" s="1"/>
  <c r="G23" i="12"/>
  <c r="H23" i="12" s="1"/>
  <c r="G19" i="12"/>
  <c r="H19" i="12" s="1"/>
  <c r="G15" i="12"/>
  <c r="H15" i="12" s="1"/>
  <c r="G11" i="12"/>
  <c r="H11" i="12" s="1"/>
  <c r="H8" i="12"/>
  <c r="G22" i="12"/>
  <c r="H22" i="12" s="1"/>
  <c r="G14" i="12"/>
  <c r="H14" i="12" s="1"/>
  <c r="G9" i="12"/>
  <c r="H9" i="12" s="1"/>
  <c r="G24" i="12"/>
  <c r="H24" i="12" s="1"/>
  <c r="G20" i="12"/>
  <c r="H20" i="12" s="1"/>
  <c r="G16" i="12"/>
  <c r="H16" i="12" s="1"/>
  <c r="G12" i="12"/>
  <c r="H12" i="12" s="1"/>
  <c r="G26" i="12"/>
  <c r="H26" i="12" s="1"/>
  <c r="G18" i="12"/>
  <c r="H18" i="12" s="1"/>
  <c r="G10" i="12"/>
  <c r="H10" i="12" s="1"/>
  <c r="G25" i="12"/>
  <c r="H25" i="12" s="1"/>
  <c r="G21" i="12"/>
  <c r="H21" i="12" s="1"/>
  <c r="G17" i="12"/>
  <c r="H17" i="12" s="1"/>
  <c r="J28" i="12"/>
  <c r="J30" i="12" s="1"/>
  <c r="S13" i="12"/>
  <c r="T13" i="12" s="1"/>
  <c r="M19" i="12" l="1"/>
  <c r="N19" i="12"/>
  <c r="M9" i="12"/>
  <c r="N9" i="12"/>
  <c r="M24" i="12"/>
  <c r="N24" i="12"/>
  <c r="M23" i="12"/>
  <c r="N23" i="12"/>
  <c r="M18" i="12"/>
  <c r="N18" i="12"/>
  <c r="M13" i="12"/>
  <c r="N13" i="12"/>
  <c r="O13" i="12" s="1"/>
  <c r="P13" i="12" s="1"/>
  <c r="Q13" i="12" s="1"/>
  <c r="M12" i="12"/>
  <c r="N12" i="12"/>
  <c r="M11" i="12"/>
  <c r="N11" i="12"/>
  <c r="M27" i="12"/>
  <c r="N27" i="12"/>
  <c r="M22" i="12"/>
  <c r="N22" i="12"/>
  <c r="M17" i="12"/>
  <c r="N17" i="12"/>
  <c r="M16" i="12"/>
  <c r="N16" i="12"/>
  <c r="M14" i="12"/>
  <c r="N14" i="12"/>
  <c r="M25" i="12"/>
  <c r="N25" i="12"/>
  <c r="M15" i="12"/>
  <c r="N15" i="12"/>
  <c r="M10" i="12"/>
  <c r="N10" i="12"/>
  <c r="M26" i="12"/>
  <c r="N26" i="12"/>
  <c r="M21" i="12"/>
  <c r="N21" i="12"/>
  <c r="M20" i="12"/>
  <c r="N20" i="12"/>
  <c r="O8" i="61"/>
  <c r="O28" i="61" s="1"/>
  <c r="N28" i="61"/>
  <c r="K28" i="61"/>
  <c r="L28" i="61" s="1"/>
  <c r="L8" i="61"/>
  <c r="M8" i="61" s="1"/>
  <c r="O8" i="60"/>
  <c r="O28" i="60" s="1"/>
  <c r="N28" i="60"/>
  <c r="K28" i="60"/>
  <c r="L28" i="60" s="1"/>
  <c r="L8" i="60"/>
  <c r="M8" i="60" s="1"/>
  <c r="K28" i="59"/>
  <c r="L28" i="59" s="1"/>
  <c r="L8" i="59"/>
  <c r="M8" i="59" s="1"/>
  <c r="O8" i="59"/>
  <c r="O28" i="59" s="1"/>
  <c r="N28" i="59"/>
  <c r="O8" i="58"/>
  <c r="O28" i="58" s="1"/>
  <c r="N28" i="58"/>
  <c r="K28" i="58"/>
  <c r="L28" i="58" s="1"/>
  <c r="L8" i="58"/>
  <c r="M8" i="58" s="1"/>
  <c r="O8" i="57"/>
  <c r="O28" i="57" s="1"/>
  <c r="N28" i="57"/>
  <c r="K28" i="57"/>
  <c r="L28" i="57" s="1"/>
  <c r="L8" i="57"/>
  <c r="M8" i="57" s="1"/>
  <c r="O8" i="56"/>
  <c r="O28" i="56" s="1"/>
  <c r="N28" i="56"/>
  <c r="K28" i="56"/>
  <c r="L28" i="56" s="1"/>
  <c r="L8" i="56"/>
  <c r="M8" i="56" s="1"/>
  <c r="O8" i="55"/>
  <c r="O28" i="55" s="1"/>
  <c r="P8" i="55"/>
  <c r="N28" i="55"/>
  <c r="K28" i="55"/>
  <c r="L28" i="55" s="1"/>
  <c r="L8" i="55"/>
  <c r="M8" i="55" s="1"/>
  <c r="O8" i="54"/>
  <c r="O28" i="54" s="1"/>
  <c r="N28" i="54"/>
  <c r="K28" i="54"/>
  <c r="L28" i="54" s="1"/>
  <c r="L8" i="54"/>
  <c r="M8" i="54" s="1"/>
  <c r="O8" i="53"/>
  <c r="O28" i="53" s="1"/>
  <c r="N28" i="53"/>
  <c r="K28" i="53"/>
  <c r="L28" i="53" s="1"/>
  <c r="L8" i="53"/>
  <c r="M8" i="53" s="1"/>
  <c r="N28" i="52"/>
  <c r="O8" i="52"/>
  <c r="O28" i="52" s="1"/>
  <c r="K28" i="52"/>
  <c r="L28" i="52" s="1"/>
  <c r="L8" i="52"/>
  <c r="M8" i="52" s="1"/>
  <c r="O8" i="51"/>
  <c r="O28" i="51" s="1"/>
  <c r="N28" i="51"/>
  <c r="K28" i="51"/>
  <c r="L28" i="51" s="1"/>
  <c r="L8" i="51"/>
  <c r="M8" i="51" s="1"/>
  <c r="O8" i="50"/>
  <c r="O28" i="50" s="1"/>
  <c r="N28" i="50"/>
  <c r="K28" i="50"/>
  <c r="L28" i="50" s="1"/>
  <c r="L8" i="50"/>
  <c r="M8" i="50" s="1"/>
  <c r="O12" i="12"/>
  <c r="P12" i="12" s="1"/>
  <c r="Q12" i="12" s="1"/>
  <c r="S12" i="12" s="1"/>
  <c r="T12" i="12" s="1"/>
  <c r="K28" i="12"/>
  <c r="L28" i="12" s="1"/>
  <c r="L8" i="12"/>
  <c r="N8" i="12" s="1"/>
  <c r="P8" i="56" l="1"/>
  <c r="P8" i="57"/>
  <c r="P28" i="57" s="1"/>
  <c r="P8" i="54"/>
  <c r="P28" i="54" s="1"/>
  <c r="P8" i="58"/>
  <c r="P28" i="58" s="1"/>
  <c r="P8" i="60"/>
  <c r="P28" i="60" s="1"/>
  <c r="P8" i="61"/>
  <c r="P28" i="61" s="1"/>
  <c r="P8" i="59"/>
  <c r="P28" i="56"/>
  <c r="Q8" i="56"/>
  <c r="Q28" i="56" s="1"/>
  <c r="P28" i="55"/>
  <c r="Q8" i="55"/>
  <c r="Q28" i="55" s="1"/>
  <c r="Q8" i="54"/>
  <c r="Q28" i="54" s="1"/>
  <c r="P8" i="53"/>
  <c r="P8" i="52"/>
  <c r="P8" i="51"/>
  <c r="P8" i="50"/>
  <c r="O21" i="12"/>
  <c r="P21" i="12" s="1"/>
  <c r="Q21" i="12" s="1"/>
  <c r="O15" i="12"/>
  <c r="P15" i="12" s="1"/>
  <c r="Q15" i="12" s="1"/>
  <c r="S15" i="12" s="1"/>
  <c r="T15" i="12" s="1"/>
  <c r="O19" i="12"/>
  <c r="P19" i="12" s="1"/>
  <c r="Q19" i="12" s="1"/>
  <c r="O9" i="12"/>
  <c r="P9" i="12" s="1"/>
  <c r="Q9" i="12" s="1"/>
  <c r="S9" i="12" s="1"/>
  <c r="T9" i="12" s="1"/>
  <c r="M8" i="12"/>
  <c r="O11" i="12"/>
  <c r="P11" i="12" s="1"/>
  <c r="Q11" i="12" s="1"/>
  <c r="S11" i="12" s="1"/>
  <c r="T11" i="12" s="1"/>
  <c r="O10" i="12"/>
  <c r="P10" i="12" s="1"/>
  <c r="Q10" i="12" s="1"/>
  <c r="S10" i="12" s="1"/>
  <c r="T10" i="12" s="1"/>
  <c r="O14" i="12"/>
  <c r="P14" i="12" s="1"/>
  <c r="Q14" i="12" s="1"/>
  <c r="O23" i="12"/>
  <c r="P23" i="12" s="1"/>
  <c r="Q23" i="12" s="1"/>
  <c r="O27" i="12"/>
  <c r="P27" i="12" s="1"/>
  <c r="Q27" i="12" s="1"/>
  <c r="O26" i="12"/>
  <c r="P26" i="12" s="1"/>
  <c r="Q26" i="12" s="1"/>
  <c r="O20" i="12"/>
  <c r="P20" i="12" s="1"/>
  <c r="Q20" i="12" s="1"/>
  <c r="O18" i="12"/>
  <c r="P18" i="12" s="1"/>
  <c r="Q18" i="12" s="1"/>
  <c r="S18" i="12" s="1"/>
  <c r="T18" i="12" s="1"/>
  <c r="O22" i="12"/>
  <c r="P22" i="12" s="1"/>
  <c r="Q22" i="12" s="1"/>
  <c r="O16" i="12"/>
  <c r="P16" i="12" s="1"/>
  <c r="Q16" i="12" s="1"/>
  <c r="O25" i="12"/>
  <c r="P25" i="12" s="1"/>
  <c r="Q25" i="12" s="1"/>
  <c r="O24" i="12"/>
  <c r="P24" i="12" s="1"/>
  <c r="Q24" i="12" s="1"/>
  <c r="O17" i="12"/>
  <c r="P17" i="12" s="1"/>
  <c r="Q17" i="12" s="1"/>
  <c r="S17" i="12" s="1"/>
  <c r="T17" i="12" s="1"/>
  <c r="S16" i="12"/>
  <c r="T16" i="12" s="1"/>
  <c r="S19" i="12"/>
  <c r="T19" i="12" s="1"/>
  <c r="Q8" i="61" l="1"/>
  <c r="Q28" i="61" s="1"/>
  <c r="Q8" i="57"/>
  <c r="Q28" i="57" s="1"/>
  <c r="Q8" i="58"/>
  <c r="Q28" i="58" s="1"/>
  <c r="Q8" i="60"/>
  <c r="Q28" i="60" s="1"/>
  <c r="P28" i="59"/>
  <c r="Q8" i="59"/>
  <c r="Q28" i="59" s="1"/>
  <c r="P28" i="53"/>
  <c r="Q8" i="53"/>
  <c r="Q28" i="53" s="1"/>
  <c r="P28" i="52"/>
  <c r="Q8" i="52"/>
  <c r="Q28" i="52" s="1"/>
  <c r="P28" i="51"/>
  <c r="Q8" i="51"/>
  <c r="Q28" i="51" s="1"/>
  <c r="P28" i="50"/>
  <c r="Q8" i="50"/>
  <c r="Q28" i="50" s="1"/>
  <c r="O8" i="12"/>
  <c r="P8" i="12" s="1"/>
  <c r="Q8" i="12" s="1"/>
  <c r="S23" i="12"/>
  <c r="T23" i="12" s="1"/>
  <c r="AQ14" i="10"/>
  <c r="AN14" i="10"/>
  <c r="AQ13" i="10"/>
  <c r="AN13" i="10"/>
  <c r="AH11" i="10"/>
  <c r="AE11" i="10"/>
  <c r="A24" i="10"/>
  <c r="A28" i="10" s="1"/>
  <c r="A32" i="10" s="1"/>
  <c r="A36" i="10" s="1"/>
  <c r="A40" i="10" s="1"/>
  <c r="A44" i="10" s="1"/>
  <c r="A48" i="10" s="1"/>
  <c r="A52" i="10" s="1"/>
  <c r="A56" i="10" s="1"/>
  <c r="AB11" i="10" s="1"/>
  <c r="AB13" i="10" s="1"/>
  <c r="Y58" i="10"/>
  <c r="AE57" i="10" s="1"/>
  <c r="W58" i="10"/>
  <c r="U58" i="10"/>
  <c r="R58" i="10"/>
  <c r="K58" i="10"/>
  <c r="G58" i="10"/>
  <c r="AE58" i="10"/>
  <c r="AN56" i="10" s="1"/>
  <c r="Y54" i="10"/>
  <c r="W54" i="10"/>
  <c r="U54" i="10"/>
  <c r="R54" i="10"/>
  <c r="K54" i="10"/>
  <c r="G54" i="10"/>
  <c r="AE54" i="10"/>
  <c r="AN52" i="10" s="1"/>
  <c r="Y50" i="10"/>
  <c r="AE49" i="10" s="1"/>
  <c r="W50" i="10"/>
  <c r="U50" i="10"/>
  <c r="R50" i="10"/>
  <c r="K50" i="10"/>
  <c r="G50" i="10"/>
  <c r="AE50" i="10"/>
  <c r="AN48" i="10" s="1"/>
  <c r="Y46" i="10"/>
  <c r="W46" i="10"/>
  <c r="U46" i="10"/>
  <c r="R46" i="10"/>
  <c r="K46" i="10"/>
  <c r="G46" i="10"/>
  <c r="AE46" i="10"/>
  <c r="AN44" i="10" s="1"/>
  <c r="AQ44" i="10" s="1"/>
  <c r="Y42" i="10"/>
  <c r="AE41" i="10" s="1"/>
  <c r="W42" i="10"/>
  <c r="U42" i="10"/>
  <c r="R42" i="10"/>
  <c r="K42" i="10"/>
  <c r="G42" i="10"/>
  <c r="AE42" i="10"/>
  <c r="AN40" i="10" s="1"/>
  <c r="Y38" i="10"/>
  <c r="W38" i="10"/>
  <c r="U38" i="10"/>
  <c r="R38" i="10"/>
  <c r="K38" i="10"/>
  <c r="G38" i="10"/>
  <c r="AE38" i="10"/>
  <c r="AN36" i="10" s="1"/>
  <c r="Y34" i="10"/>
  <c r="W34" i="10"/>
  <c r="U34" i="10"/>
  <c r="R34" i="10"/>
  <c r="K34" i="10"/>
  <c r="G34" i="10"/>
  <c r="AE34" i="10"/>
  <c r="AN32" i="10" s="1"/>
  <c r="Y30" i="10"/>
  <c r="W30" i="10"/>
  <c r="U30" i="10"/>
  <c r="R30" i="10"/>
  <c r="K30" i="10"/>
  <c r="G30" i="10"/>
  <c r="AE30" i="10"/>
  <c r="AN28" i="10" s="1"/>
  <c r="AQ28" i="10" s="1"/>
  <c r="Y26" i="10"/>
  <c r="AE25" i="10" s="1"/>
  <c r="W26" i="10"/>
  <c r="U26" i="10"/>
  <c r="R26" i="10"/>
  <c r="K26" i="10"/>
  <c r="G26" i="10"/>
  <c r="AE26" i="10"/>
  <c r="AN24" i="10" s="1"/>
  <c r="AE22" i="10"/>
  <c r="AN20" i="10" s="1"/>
  <c r="Y22" i="10"/>
  <c r="AE21" i="10" s="1"/>
  <c r="W22" i="10"/>
  <c r="R22" i="10"/>
  <c r="G22" i="10"/>
  <c r="K22" i="10"/>
  <c r="U22" i="10"/>
  <c r="AE37" i="10" l="1"/>
  <c r="AE39" i="10" s="1"/>
  <c r="AN37" i="10" s="1"/>
  <c r="AQ37" i="10" s="1"/>
  <c r="AT38" i="10" s="1"/>
  <c r="AE53" i="10"/>
  <c r="AE55" i="10" s="1"/>
  <c r="AN53" i="10" s="1"/>
  <c r="AQ53" i="10" s="1"/>
  <c r="AT54" i="10" s="1"/>
  <c r="AE33" i="10"/>
  <c r="AE35" i="10" s="1"/>
  <c r="AN33" i="10" s="1"/>
  <c r="AQ33" i="10" s="1"/>
  <c r="AT34" i="10" s="1"/>
  <c r="AE31" i="10"/>
  <c r="AN29" i="10" s="1"/>
  <c r="AE29" i="10"/>
  <c r="AE45" i="10"/>
  <c r="AE47" i="10" s="1"/>
  <c r="AN45" i="10" s="1"/>
  <c r="AQ45" i="10" s="1"/>
  <c r="AT46" i="10" s="1"/>
  <c r="AN11" i="10"/>
  <c r="S8" i="12"/>
  <c r="T8" i="12" s="1"/>
  <c r="S22" i="12"/>
  <c r="T22" i="12" s="1"/>
  <c r="S25" i="12"/>
  <c r="T25" i="12" s="1"/>
  <c r="S21" i="12"/>
  <c r="T21" i="12" s="1"/>
  <c r="S24" i="12"/>
  <c r="T24" i="12" s="1"/>
  <c r="AE13" i="10"/>
  <c r="AH13" i="10"/>
  <c r="AH12" i="10"/>
  <c r="AE27" i="10"/>
  <c r="AN25" i="10" s="1"/>
  <c r="AQ25" i="10" s="1"/>
  <c r="AT26" i="10" s="1"/>
  <c r="AE59" i="10"/>
  <c r="AN57" i="10" s="1"/>
  <c r="AQ57" i="10" s="1"/>
  <c r="AT58" i="10" s="1"/>
  <c r="AQ20" i="10"/>
  <c r="AE23" i="10"/>
  <c r="AE43" i="10"/>
  <c r="AN41" i="10" s="1"/>
  <c r="AQ41" i="10" s="1"/>
  <c r="AT42" i="10" s="1"/>
  <c r="AE51" i="10"/>
  <c r="AN49" i="10" s="1"/>
  <c r="AQ56" i="10"/>
  <c r="AT56" i="10" s="1"/>
  <c r="AQ52" i="10"/>
  <c r="AT52" i="10" s="1"/>
  <c r="AQ48" i="10"/>
  <c r="AT48" i="10" s="1"/>
  <c r="AT44" i="10"/>
  <c r="AQ40" i="10"/>
  <c r="AT40" i="10" s="1"/>
  <c r="AQ36" i="10"/>
  <c r="AT36" i="10" s="1"/>
  <c r="AQ32" i="10"/>
  <c r="AT32" i="10" s="1"/>
  <c r="AQ29" i="10"/>
  <c r="AT30" i="10" s="1"/>
  <c r="AT28" i="10"/>
  <c r="AQ24" i="10"/>
  <c r="AT24" i="10" s="1"/>
  <c r="AN21" i="10" l="1"/>
  <c r="AN12" i="10" s="1"/>
  <c r="AH14" i="10"/>
  <c r="AT20" i="10"/>
  <c r="AQ11" i="10"/>
  <c r="AQ49" i="10"/>
  <c r="AT50" i="10" s="1"/>
  <c r="AT11" i="10" l="1"/>
  <c r="AY21" i="10"/>
  <c r="AQ21" i="10"/>
  <c r="AQ12" i="10" s="1"/>
  <c r="S14" i="12"/>
  <c r="T14" i="12" s="1"/>
  <c r="S27" i="12"/>
  <c r="T27" i="12" s="1"/>
  <c r="AT22" i="10" l="1"/>
  <c r="AT13" i="10" s="1"/>
  <c r="N28" i="12"/>
  <c r="O28" i="12" l="1"/>
  <c r="S20" i="12"/>
  <c r="T20" i="12" s="1"/>
  <c r="P28" i="12" l="1"/>
  <c r="AN58" i="4"/>
  <c r="N28" i="4"/>
  <c r="S28" i="4" s="1"/>
  <c r="N29" i="4"/>
  <c r="S29" i="4" s="1"/>
  <c r="N32" i="4"/>
  <c r="S32" i="4" s="1"/>
  <c r="N33" i="4"/>
  <c r="S33" i="4" s="1"/>
  <c r="N36" i="4"/>
  <c r="S36" i="4" s="1"/>
  <c r="N37" i="4"/>
  <c r="S37" i="4" s="1"/>
  <c r="N40" i="4"/>
  <c r="S40" i="4" s="1"/>
  <c r="AT11" i="6"/>
  <c r="AQ11" i="6"/>
  <c r="AQ12" i="6" s="1"/>
  <c r="AN12" i="6"/>
  <c r="AN11" i="6"/>
  <c r="AH12" i="6"/>
  <c r="AH11" i="6"/>
  <c r="A20" i="6"/>
  <c r="A22" i="6" s="1"/>
  <c r="A24" i="6" s="1"/>
  <c r="A26" i="6" s="1"/>
  <c r="A28" i="6" s="1"/>
  <c r="A30" i="6" s="1"/>
  <c r="A32" i="6" s="1"/>
  <c r="A34" i="6" s="1"/>
  <c r="A36" i="6" s="1"/>
  <c r="AM12" i="4"/>
  <c r="AN12" i="4" s="1"/>
  <c r="B47" i="4"/>
  <c r="N30" i="4"/>
  <c r="S30" i="4" s="1"/>
  <c r="N31" i="4"/>
  <c r="S31" i="4" s="1"/>
  <c r="N34" i="4"/>
  <c r="S34" i="4" s="1"/>
  <c r="N35" i="4"/>
  <c r="S35" i="4" s="1"/>
  <c r="N38" i="4"/>
  <c r="S38" i="4" s="1"/>
  <c r="N39" i="4"/>
  <c r="S39" i="4" s="1"/>
  <c r="O45" i="4"/>
  <c r="N43" i="4"/>
  <c r="AM11" i="4"/>
  <c r="AN11" i="4" s="1"/>
  <c r="AM10" i="4"/>
  <c r="AN10" i="4" s="1"/>
  <c r="AN64" i="4" l="1"/>
  <c r="AN59" i="4"/>
  <c r="AN60" i="4"/>
  <c r="AN62" i="4" s="1"/>
  <c r="S26" i="12"/>
  <c r="T26" i="12" s="1"/>
  <c r="Q28" i="12"/>
  <c r="Y37" i="4"/>
  <c r="AE37" i="4" s="1"/>
  <c r="Y29" i="4"/>
  <c r="AE29" i="4" s="1"/>
  <c r="Y35" i="4"/>
  <c r="AE35" i="4" s="1"/>
  <c r="Y28" i="4"/>
  <c r="AE28" i="4" s="1"/>
  <c r="Y39" i="4"/>
  <c r="AE39" i="4" s="1"/>
  <c r="Y31" i="4"/>
  <c r="AE31" i="4" s="1"/>
  <c r="Y40" i="4"/>
  <c r="AE40" i="4" s="1"/>
  <c r="Y36" i="4"/>
  <c r="AE36" i="4" s="1"/>
  <c r="Y32" i="4"/>
  <c r="AE32" i="4" s="1"/>
  <c r="Y33" i="4"/>
  <c r="AE33" i="4" s="1"/>
  <c r="Y34" i="4"/>
  <c r="AE34" i="4" s="1"/>
  <c r="Y38" i="4"/>
  <c r="AE38" i="4" s="1"/>
  <c r="Y30" i="4"/>
  <c r="AE30" i="4" s="1"/>
  <c r="AP6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K6" authorId="0" shapeId="0" xr:uid="{A8B805DF-261C-4B09-A05A-6510B532E54E}">
      <text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지급분</t>
        </r>
        <r>
          <rPr>
            <b/>
            <sz val="9"/>
            <color indexed="81"/>
            <rFont val="Tahoma"/>
            <family val="2"/>
          </rPr>
          <t xml:space="preserve"> 80%,
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~12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지급분</t>
        </r>
        <r>
          <rPr>
            <b/>
            <sz val="9"/>
            <color indexed="81"/>
            <rFont val="Tahoma"/>
            <family val="2"/>
          </rPr>
          <t xml:space="preserve"> 70%
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월부터는</t>
        </r>
        <r>
          <rPr>
            <b/>
            <sz val="9"/>
            <color indexed="81"/>
            <rFont val="Tahoma"/>
            <family val="2"/>
          </rPr>
          <t xml:space="preserve"> 60% </t>
        </r>
        <r>
          <rPr>
            <b/>
            <sz val="9"/>
            <color indexed="81"/>
            <rFont val="돋움"/>
            <family val="3"/>
            <charset val="129"/>
          </rPr>
          <t>필요경비율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L6" authorId="0" shapeId="0" xr:uid="{00000000-0006-0000-01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1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1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5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5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5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6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6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6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6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7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7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7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8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8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8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8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9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9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9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9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주황규</author>
  </authors>
  <commentList>
    <comment ref="G21" authorId="0" shapeId="0" xr:uid="{00000000-0006-0000-1A00-000001000000}">
      <text>
        <r>
          <rPr>
            <b/>
            <sz val="9"/>
            <color indexed="81"/>
            <rFont val="돋움"/>
            <family val="3"/>
            <charset val="129"/>
          </rPr>
          <t>필요경비 80%</t>
        </r>
      </text>
    </comment>
    <comment ref="M21" authorId="0" shapeId="0" xr:uid="{00000000-0006-0000-1A00-000002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</text>
    </comment>
    <comment ref="R21" authorId="0" shapeId="0" xr:uid="{00000000-0006-0000-1A00-000003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</text>
    </comment>
    <comment ref="G24" authorId="0" shapeId="0" xr:uid="{00000000-0006-0000-1A00-000004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</text>
    </comment>
    <comment ref="M24" authorId="0" shapeId="0" xr:uid="{00000000-0006-0000-1A00-000005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R16" authorId="0" shapeId="0" xr:uid="{00000000-0006-0000-1C00-000001000000}">
      <text>
        <r>
          <rPr>
            <b/>
            <sz val="9"/>
            <color indexed="81"/>
            <rFont val="돋움"/>
            <family val="3"/>
            <charset val="129"/>
          </rPr>
          <t>내국인</t>
        </r>
        <r>
          <rPr>
            <b/>
            <sz val="9"/>
            <color indexed="81"/>
            <rFont val="Tahoma"/>
            <family val="2"/>
          </rPr>
          <t xml:space="preserve"> : "1"
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: "9"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" authorId="0" shapeId="0" xr:uid="{92B1C9EF-3C9F-4E65-A597-E6E8B9FCFBA8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0E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E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E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0F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F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F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0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0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0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1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1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1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2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2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2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3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3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3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4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4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4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<sst xmlns="http://schemas.openxmlformats.org/spreadsheetml/2006/main" count="1005" uniqueCount="310">
  <si>
    <t>월</t>
    <phoneticPr fontId="2" type="noConversion"/>
  </si>
  <si>
    <t>일</t>
    <phoneticPr fontId="2" type="noConversion"/>
  </si>
  <si>
    <t>연</t>
    <phoneticPr fontId="2" type="noConversion"/>
  </si>
  <si>
    <t>소득자</t>
    <phoneticPr fontId="2" type="noConversion"/>
  </si>
  <si>
    <t>⑥</t>
    <phoneticPr fontId="2" type="noConversion"/>
  </si>
  <si>
    <t>⑧</t>
    <phoneticPr fontId="2" type="noConversion"/>
  </si>
  <si>
    <t>성명</t>
    <phoneticPr fontId="2" type="noConversion"/>
  </si>
  <si>
    <t>주소</t>
    <phoneticPr fontId="2" type="noConversion"/>
  </si>
  <si>
    <t>주민등록번호</t>
    <phoneticPr fontId="2" type="noConversion"/>
  </si>
  <si>
    <t>⑦</t>
    <phoneticPr fontId="2" type="noConversion"/>
  </si>
  <si>
    <t>징    수
의무자</t>
    <phoneticPr fontId="2" type="noConversion"/>
  </si>
  <si>
    <t>①</t>
    <phoneticPr fontId="2" type="noConversion"/>
  </si>
  <si>
    <t>④</t>
    <phoneticPr fontId="2" type="noConversion"/>
  </si>
  <si>
    <t>주민(법인)등록번호</t>
    <phoneticPr fontId="2" type="noConversion"/>
  </si>
  <si>
    <t>②</t>
    <phoneticPr fontId="2" type="noConversion"/>
  </si>
  <si>
    <t>법인명 또는 상호</t>
    <phoneticPr fontId="2" type="noConversion"/>
  </si>
  <si>
    <t>⑤</t>
    <phoneticPr fontId="2" type="noConversion"/>
  </si>
  <si>
    <t>소재지 또는 주소</t>
    <phoneticPr fontId="2" type="noConversion"/>
  </si>
  <si>
    <t>③</t>
    <phoneticPr fontId="2" type="noConversion"/>
  </si>
  <si>
    <t>성   명</t>
    <phoneticPr fontId="2" type="noConversion"/>
  </si>
  <si>
    <t>년</t>
    <phoneticPr fontId="2" type="noConversion"/>
  </si>
  <si>
    <t>귀속
연도</t>
    <phoneticPr fontId="2" type="noConversion"/>
  </si>
  <si>
    <t>위의 원천징수세액(수입금액)을 정히 영수(지급)합니다.</t>
    <phoneticPr fontId="2" type="noConversion"/>
  </si>
  <si>
    <t>징수(보고)의무자</t>
    <phoneticPr fontId="2" type="noConversion"/>
  </si>
  <si>
    <t>(서명 또는 인)</t>
    <phoneticPr fontId="2" type="noConversion"/>
  </si>
  <si>
    <t>귀하</t>
    <phoneticPr fontId="2" type="noConversion"/>
  </si>
  <si>
    <t>v</t>
    <phoneticPr fontId="2" type="noConversion"/>
  </si>
  <si>
    <t>사업자등록번호</t>
    <phoneticPr fontId="2" type="noConversion"/>
  </si>
  <si>
    <t>거주자의 기타소득 원천징수영수증</t>
    <phoneticPr fontId="2" type="noConversion"/>
  </si>
  <si>
    <t>거주자의 기타소득 지  급  명 세 서</t>
    <phoneticPr fontId="2" type="noConversion"/>
  </si>
  <si>
    <t>(</t>
    <phoneticPr fontId="2" type="noConversion"/>
  </si>
  <si>
    <t xml:space="preserve"> 소득자 보관용</t>
    <phoneticPr fontId="2" type="noConversion"/>
  </si>
  <si>
    <t>v</t>
    <phoneticPr fontId="2" type="noConversion"/>
  </si>
  <si>
    <t xml:space="preserve"> 발행자 보관용</t>
    <phoneticPr fontId="2" type="noConversion"/>
  </si>
  <si>
    <t>)</t>
    <phoneticPr fontId="2" type="noConversion"/>
  </si>
  <si>
    <t>소득자 구분</t>
    <phoneticPr fontId="2" type="noConversion"/>
  </si>
  <si>
    <t>내국인 1
외국인 9</t>
    <phoneticPr fontId="2" type="noConversion"/>
  </si>
  <si>
    <t>주민(사업자)등록번호</t>
    <phoneticPr fontId="2" type="noConversion"/>
  </si>
  <si>
    <t>제외)</t>
    <phoneticPr fontId="2" type="noConversion"/>
  </si>
  <si>
    <t>제외)</t>
    <phoneticPr fontId="2" type="noConversion"/>
  </si>
  <si>
    <t>(</t>
    <phoneticPr fontId="2" type="noConversion"/>
  </si>
  <si>
    <t>~</t>
    <phoneticPr fontId="2" type="noConversion"/>
  </si>
  <si>
    <t xml:space="preserve"> 원고료 등</t>
    <phoneticPr fontId="2" type="noConversion"/>
  </si>
  <si>
    <r>
      <t xml:space="preserve">⑨소득구분
   코       드
</t>
    </r>
    <r>
      <rPr>
        <sz val="9"/>
        <color indexed="8"/>
        <rFont val="굴림"/>
        <family val="3"/>
        <charset val="129"/>
      </rPr>
      <t>* 해당코드에 
v표시</t>
    </r>
    <phoneticPr fontId="2" type="noConversion"/>
  </si>
  <si>
    <t xml:space="preserve"> 필요경비 없는 기타소득(</t>
    <phoneticPr fontId="2" type="noConversion"/>
  </si>
  <si>
    <t xml:space="preserve"> 연금저축,소기업소상공인공제부금해지 소득</t>
    <phoneticPr fontId="2" type="noConversion"/>
  </si>
  <si>
    <t xml:space="preserve"> 상금 및 부상</t>
    <phoneticPr fontId="2" type="noConversion"/>
  </si>
  <si>
    <t xml:space="preserve"> 강연료 등</t>
    <phoneticPr fontId="2" type="noConversion"/>
  </si>
  <si>
    <t xml:space="preserve"> 광업권 등</t>
    <phoneticPr fontId="2" type="noConversion"/>
  </si>
  <si>
    <t xml:space="preserve"> 지역권 등</t>
    <phoneticPr fontId="2" type="noConversion"/>
  </si>
  <si>
    <t xml:space="preserve"> 주택입주지체상금</t>
    <phoneticPr fontId="2" type="noConversion"/>
  </si>
  <si>
    <t xml:space="preserve"> 비과세 기타소득</t>
    <phoneticPr fontId="2" type="noConversion"/>
  </si>
  <si>
    <t xml:space="preserve"> 분리과세 기타소득</t>
    <phoneticPr fontId="2" type="noConversion"/>
  </si>
  <si>
    <t xml:space="preserve"> 그 밖에 필요경비 있는 기타소득</t>
    <phoneticPr fontId="2" type="noConversion"/>
  </si>
  <si>
    <t>⑩ 지 급</t>
    <phoneticPr fontId="2" type="noConversion"/>
  </si>
  <si>
    <t>⑪소득귀속</t>
    <phoneticPr fontId="2" type="noConversion"/>
  </si>
  <si>
    <t>⑫지급총액</t>
    <phoneticPr fontId="2" type="noConversion"/>
  </si>
  <si>
    <t>⑬필요경비</t>
    <phoneticPr fontId="2" type="noConversion"/>
  </si>
  <si>
    <r>
      <t xml:space="preserve">⑮
</t>
    </r>
    <r>
      <rPr>
        <sz val="8"/>
        <color indexed="8"/>
        <rFont val="굴림"/>
        <family val="3"/>
        <charset val="129"/>
      </rPr>
      <t>세율</t>
    </r>
    <phoneticPr fontId="2" type="noConversion"/>
  </si>
  <si>
    <t>⑭소득금액</t>
    <phoneticPr fontId="2" type="noConversion"/>
  </si>
  <si>
    <t>원    천    징    수    세    액</t>
    <phoneticPr fontId="2" type="noConversion"/>
  </si>
  <si>
    <r>
      <rPr>
        <sz val="6"/>
        <color indexed="8"/>
        <rFont val="굴림"/>
        <family val="3"/>
        <charset val="129"/>
      </rPr>
      <t>(16)</t>
    </r>
    <r>
      <rPr>
        <sz val="8"/>
        <color indexed="8"/>
        <rFont val="굴림"/>
        <family val="3"/>
        <charset val="129"/>
      </rPr>
      <t xml:space="preserve">
소득세</t>
    </r>
    <phoneticPr fontId="2" type="noConversion"/>
  </si>
  <si>
    <r>
      <rPr>
        <sz val="6"/>
        <color indexed="8"/>
        <rFont val="굴림"/>
        <family val="3"/>
        <charset val="129"/>
      </rPr>
      <t>(17)</t>
    </r>
    <r>
      <rPr>
        <sz val="8"/>
        <color indexed="8"/>
        <rFont val="굴림"/>
        <family val="3"/>
        <charset val="129"/>
      </rPr>
      <t xml:space="preserve">
법인세</t>
    </r>
    <phoneticPr fontId="2" type="noConversion"/>
  </si>
  <si>
    <r>
      <rPr>
        <sz val="6"/>
        <color indexed="8"/>
        <rFont val="굴림"/>
        <family val="3"/>
        <charset val="129"/>
      </rPr>
      <t>(18)</t>
    </r>
    <r>
      <rPr>
        <sz val="8"/>
        <color indexed="8"/>
        <rFont val="굴림"/>
        <family val="3"/>
        <charset val="129"/>
      </rPr>
      <t xml:space="preserve">
지방소득세</t>
    </r>
    <phoneticPr fontId="2" type="noConversion"/>
  </si>
  <si>
    <r>
      <rPr>
        <sz val="6"/>
        <color indexed="8"/>
        <rFont val="굴림"/>
        <family val="3"/>
        <charset val="129"/>
      </rPr>
      <t>(19)</t>
    </r>
    <r>
      <rPr>
        <sz val="8"/>
        <color indexed="8"/>
        <rFont val="굴림"/>
        <family val="3"/>
        <charset val="129"/>
      </rPr>
      <t xml:space="preserve">
농특세</t>
    </r>
    <phoneticPr fontId="2" type="noConversion"/>
  </si>
  <si>
    <r>
      <rPr>
        <sz val="6"/>
        <color indexed="8"/>
        <rFont val="굴림"/>
        <family val="3"/>
        <charset val="129"/>
      </rPr>
      <t>(20)</t>
    </r>
    <r>
      <rPr>
        <sz val="8"/>
        <color indexed="8"/>
        <rFont val="굴림"/>
        <family val="3"/>
        <charset val="129"/>
      </rPr>
      <t xml:space="preserve">
계</t>
    </r>
    <phoneticPr fontId="2" type="noConversion"/>
  </si>
  <si>
    <t>1. 이서식은 거주자가 기타소득을 지급하는 경우에 사용하며, 이자,배당소득원천징수영수증</t>
    <phoneticPr fontId="2" type="noConversion"/>
  </si>
  <si>
    <t xml:space="preserve">   [별지 제23호서식(1)]의 작성방법과 같습니다.</t>
    <phoneticPr fontId="2" type="noConversion"/>
  </si>
  <si>
    <t>2. 징수의무자란의 ④주민(법인)등록번호는 소득자 보관용에는 적지 않습니다.</t>
    <phoneticPr fontId="2" type="noConversion"/>
  </si>
  <si>
    <t xml:space="preserve">    세액을 "0" 으로 적습니다.</t>
    <phoneticPr fontId="2" type="noConversion"/>
  </si>
  <si>
    <t>297mm x 210mm (일반용지 60g/㎟(재활용품))</t>
    <phoneticPr fontId="2" type="noConversion"/>
  </si>
  <si>
    <r>
      <t xml:space="preserve">3. </t>
    </r>
    <r>
      <rPr>
        <sz val="6"/>
        <color indexed="8"/>
        <rFont val="굴림"/>
        <family val="3"/>
        <charset val="129"/>
      </rPr>
      <t>(16)</t>
    </r>
    <r>
      <rPr>
        <sz val="9"/>
        <color indexed="8"/>
        <rFont val="굴림"/>
        <family val="3"/>
        <charset val="129"/>
      </rPr>
      <t xml:space="preserve"> 란 부터 </t>
    </r>
    <r>
      <rPr>
        <sz val="6"/>
        <color indexed="8"/>
        <rFont val="굴림"/>
        <family val="3"/>
        <charset val="129"/>
      </rPr>
      <t>(19)</t>
    </r>
    <r>
      <rPr>
        <sz val="9"/>
        <color indexed="8"/>
        <rFont val="굴림"/>
        <family val="3"/>
        <charset val="129"/>
      </rPr>
      <t xml:space="preserve"> 란까지 중 세액이 소액부징수(1천원 미만을 말합니다)에 해당하는 경우에는</t>
    </r>
    <phoneticPr fontId="2" type="noConversion"/>
  </si>
  <si>
    <t xml:space="preserve"> ※ 작성방법</t>
    <phoneticPr fontId="2" type="noConversion"/>
  </si>
  <si>
    <t>코드</t>
  </si>
  <si>
    <t>소득구분</t>
  </si>
  <si>
    <t> 비과세 기타소득</t>
  </si>
  <si>
    <t> 분리과세 기타소득</t>
  </si>
  <si>
    <t> 연금저축, 소기업소상공인공제부금해지 소득</t>
  </si>
  <si>
    <t> 필요경비 없는 기타소득(코드 63 제외)</t>
  </si>
  <si>
    <t> 그 밖에 필요경비 있는 기타소득 (코드 68ㆍ69ㆍ71~76 제외)</t>
  </si>
  <si>
    <t>1. 이 서식은 거주자에게 기타소득을 지급하는 경우 작성하며, ⑭소득구분코드란은 아래와 같이 구분하여 해당코드</t>
    <phoneticPr fontId="2" type="noConversion"/>
  </si>
  <si>
    <t>를 적습니다.</t>
    <phoneticPr fontId="2" type="noConversion"/>
  </si>
  <si>
    <t>「공익법인의 설립ㆍ운영에 관한 법률」의 적용을 받는 공익법인이 주무관청의 승인을 받아 시상하는 상금 및 부상과 다수가 순위 경쟁하는 대회에서 입상자가 받는 상금 및 부상(이하 ‘상금 및 부상’이라고 함)</t>
  </si>
  <si>
    <t>광업권ㆍ어업권ㆍ산업재산권ㆍ산업정보, 산업상 비밀, 상표권ㆍ영업권(대통령령으로 정하는 점포 임차권을 포함한다), 토사석(土砂石)의 채취허가에 따른 권리, 지하수의 개발ㆍ이용권, 그 밖에 이와 유사한 자산이나 권리를 양도하거나 대여하고 그 대가로 받는 금품 (이하 ‘광업권 등’이라고 함)</t>
  </si>
  <si>
    <t>지역권ㆍ지상권(지하 또는 공중에 설정된 권리를 포함한다)을 설정하거나 대여하고 받는 금품(이하 ‘지역권 등’이라고 함)</t>
  </si>
  <si>
    <t> 계약의 위약 또는 해약으로 인하여 받는 위약금과 배상금 중 주택입주지체상금(이하 ‘주택입주지체상금’이라고 함)</t>
  </si>
  <si>
    <t xml:space="preserve"> 문예ㆍ학술ㆍ미술ㆍ음악 또는 사진에 속하는 창작품(「신문 등의 자유와 기능보장에 관한 법률」에 따른 정기간행물에 게재하는 삽화 및 만화와 우리나라의 창작품 또는 고전을 외국어로 번역하거나 국역하는 것을 포함한다)에 대한 원작자로서 받는 소득으로서 다음 각 목의 어느 하나에 해당하는 것 </t>
  </si>
  <si>
    <t> 가. 원고료</t>
  </si>
  <si>
    <t> 나. 저작권사용료인 인세(印稅)</t>
  </si>
  <si>
    <t xml:space="preserve"> 다. 미술ㆍ음악 또는 사진에 속하는 창작품에 대하여 받는 대가 </t>
  </si>
  <si>
    <t> (이하 ‘원고료 등’이라고 함)</t>
  </si>
  <si>
    <t xml:space="preserve">다음 각 목의 어느 하나에 해당하는 인적용역(제15호부터 제17호까지의 규정을 적용받는 용역은 제외한다)을 일시적으로 제공하고 받는 대가 </t>
  </si>
  <si>
    <t xml:space="preserve">    가. 고용관계 없이 다수인에게 강연을 하고 강연료 등 대가를 받는 용역 </t>
  </si>
  <si>
    <t>   (이하 ‘강연료 등’이라고 함)</t>
  </si>
  <si>
    <t>71～76코드별로 구분하여 작성</t>
    <phoneticPr fontId="2" type="noConversion"/>
  </si>
  <si>
    <t xml:space="preserve">    나. 라디오ㆍ텔레비전방송 등을 통하여 해설ㆍ계몽 또는 연기의 심사 등을 하고 
        보수 또는 이와 유사한 성질의 대가를 받는 용역 </t>
    <phoneticPr fontId="2" type="noConversion"/>
  </si>
  <si>
    <t xml:space="preserve">    다. 변호사, 공인회계사, 세무사, 건축사, 측량사, 변리사, 그 밖에 전문적 지식 
        또는 특별한 기능을 가진 자가 그 지식 또는 기능을 활용하여 보수 또는 그 
        밖의 대가를 받고 제공하는 용역 </t>
    <phoneticPr fontId="2" type="noConversion"/>
  </si>
  <si>
    <t>    라. 그 밖에 고용관계 없이 수당 또는 이와 유사한 성질의 대가를 받고 제공하는 
        용역</t>
    <phoneticPr fontId="2" type="noConversion"/>
  </si>
  <si>
    <t xml:space="preserve">  2. 란부터 란까지 중 세액이 소액부징수(1천원 미만을 말합니다)에 해당하는 경우에는 세액을 "0"으로 적으며,</t>
    <phoneticPr fontId="2" type="noConversion"/>
  </si>
  <si>
    <t xml:space="preserve">     원천징수의무자가 지급하는 ⑥연간 총지급액계와 ⑦소득자별 연간소득금액(소액부징수를 포함합니다)합계는 일치</t>
    <phoneticPr fontId="2" type="noConversion"/>
  </si>
  <si>
    <t xml:space="preserve">     하여야 합니다.</t>
    <phoneticPr fontId="2" type="noConversion"/>
  </si>
  <si>
    <t>일련
번호</t>
    <phoneticPr fontId="2" type="noConversion"/>
  </si>
  <si>
    <t>농어촌
특별세</t>
    <phoneticPr fontId="2" type="noConversion"/>
  </si>
  <si>
    <t>①
법 인 명
(상호,성명)</t>
    <phoneticPr fontId="2" type="noConversion"/>
  </si>
  <si>
    <t>②
사업자(주민)
등 록  번 호</t>
    <phoneticPr fontId="2" type="noConversion"/>
  </si>
  <si>
    <t>③
소   재   지
(주       소)</t>
    <phoneticPr fontId="2" type="noConversion"/>
  </si>
  <si>
    <t>④
연간
소득
인원</t>
    <phoneticPr fontId="2" type="noConversion"/>
  </si>
  <si>
    <t>⑤
연  간
총지급
건  수</t>
    <phoneticPr fontId="2" type="noConversion"/>
  </si>
  <si>
    <t>⑥연간
총지급액 계</t>
    <phoneticPr fontId="2" type="noConversion"/>
  </si>
  <si>
    <t>⑦연간
소득금액 계</t>
    <phoneticPr fontId="2" type="noConversion"/>
  </si>
  <si>
    <t>⑧세액 집계현황</t>
    <phoneticPr fontId="2" type="noConversion"/>
  </si>
  <si>
    <t>⑨소득세</t>
    <phoneticPr fontId="2" type="noConversion"/>
  </si>
  <si>
    <t>⑩지방소득세</t>
    <phoneticPr fontId="2" type="noConversion"/>
  </si>
  <si>
    <t>⑫농어촌
특별세</t>
    <phoneticPr fontId="2" type="noConversion"/>
  </si>
  <si>
    <t>귀속
연도</t>
    <phoneticPr fontId="2" type="noConversion"/>
  </si>
  <si>
    <t>거주자의 기타소득 지급명세서(발행자 보고용)</t>
    <phoneticPr fontId="2" type="noConversion"/>
  </si>
  <si>
    <t>(거주자의 기타소득 원천징수영수증 발행자 보관용 소득자별 연간집계표)</t>
    <phoneticPr fontId="2" type="noConversion"/>
  </si>
  <si>
    <t xml:space="preserve"> 2. 소득자 인적사항 및 연간 소득내용</t>
    <phoneticPr fontId="2" type="noConversion"/>
  </si>
  <si>
    <t>※ 작성방법</t>
    <phoneticPr fontId="2" type="noConversion"/>
  </si>
  <si>
    <t>1. 이 서식은 거주자에게 기타소득을 지급하는 경우 작성하며, ⑭소득구분코드란은 아래와 같이 구분하여 해당코드</t>
    <phoneticPr fontId="2" type="noConversion"/>
  </si>
  <si>
    <t xml:space="preserve">   를 적습니다.</t>
    <phoneticPr fontId="2" type="noConversion"/>
  </si>
  <si>
    <t>코드</t>
    <phoneticPr fontId="2" type="noConversion"/>
  </si>
  <si>
    <t>소득구분</t>
    <phoneticPr fontId="2" type="noConversion"/>
  </si>
  <si>
    <t>비과세 기타소득</t>
    <phoneticPr fontId="2" type="noConversion"/>
  </si>
  <si>
    <t>분리과세 기타소득</t>
    <phoneticPr fontId="2" type="noConversion"/>
  </si>
  <si>
    <t>연금저축, 소기업소상공인공제부금해지 소득</t>
    <phoneticPr fontId="2" type="noConversion"/>
  </si>
  <si>
    <t>필요경비 없는 기타소득(코드 63 제외)</t>
    <phoneticPr fontId="2" type="noConversion"/>
  </si>
  <si>
    <t>그 밖에 필요경비 있는 기타소득 (코드 68ㆍ69ㆍ71~76 제외)</t>
    <phoneticPr fontId="2" type="noConversion"/>
  </si>
  <si>
    <t>210㎜×297㎜(일반용지 60g/㎡(재활용품))</t>
    <phoneticPr fontId="2" type="noConversion"/>
  </si>
  <si>
    <t>관리
번호</t>
    <phoneticPr fontId="2" type="noConversion"/>
  </si>
  <si>
    <t>신우회계법인</t>
    <phoneticPr fontId="2" type="noConversion"/>
  </si>
  <si>
    <t>충남 천안시 서북구 두정동 1369번지 청풍프라자 6층</t>
    <phoneticPr fontId="2" type="noConversion"/>
  </si>
  <si>
    <t>주황규</t>
    <phoneticPr fontId="2" type="noConversion"/>
  </si>
  <si>
    <t>「공익법인의 설립ㆍ운영에 관한 법률」의 적용을 받는 공익법인이 주무관청의 승인을 받아 시상하는 상금 및 부상과 다수가 순위 경쟁하는 대회에서 입상자가 받는 상금 및 부상(이하 ‘상금 및 부상’이라고 함)</t>
    <phoneticPr fontId="2" type="noConversion"/>
  </si>
  <si>
    <t>광업권ㆍ어업권ㆍ산업재산권ㆍ산업정보, 산업상 비밀, 상표권ㆍ영업권(대통령령으로 정하는 점포 임차권을 포함한다), 토사석(土砂石)의 채취허가에 따른 권리, 지하수의 개발ㆍ이용권, 그 밖에 이와 유사한 자산이나 권리를 양도하거나 대여하고 그 대가로 받는 금품 (이하 ‘광업권 등’이라고 함)</t>
    <phoneticPr fontId="2" type="noConversion"/>
  </si>
  <si>
    <t>지역권ㆍ지상권(지하 또는 공중에 설정된 권리를 포함한다)을 설정하거나 대여하고 받는 금품(이하 ‘지역권 등’이라고 함)</t>
    <phoneticPr fontId="2" type="noConversion"/>
  </si>
  <si>
    <t>계약의 위약 또는 해약으로 인하여 받는 위약금과 배상금 중 주택입주지체상금(이하 ‘주택입주지체상금’이라고 함)</t>
    <phoneticPr fontId="2" type="noConversion"/>
  </si>
  <si>
    <t>문예ㆍ학술ㆍ미술ㆍ음악 또는 사진에 속하는 창작품(「신문 등의 자유와 기능보장에 관한 법률」에 따른 정기간행물에 게재하는 삽화 및 만화와 우리나라의 창작품 또는 고전을 외국어로 번역하거나 국역하는 것을 포함한다)에 대한 원작자로서 받는 소득으로서 다음 각 목의 어느 하나에 해당하는 것 
 가. 원고료
 나. 저작권사용료인 인세(印稅)
 다. 미술ㆍ음악 또는 사진에 속하는 창작품에 대하여 받는 대가 
 (이하 ‘원고료 등’이라고 함)</t>
    <phoneticPr fontId="2" type="noConversion"/>
  </si>
  <si>
    <t>다음 각 목의 어느 하나에 해당하는 인적용역(제15호부터 제17호까지의 규정을 적용받는 용역은 제외한다)을 일시적으로 제공하고 받는 대가 
    가. 고용관계 없이 다수인에게 강연을 하고 강연료 등 대가를 받는 용역 
    나. 라디오ㆍ텔레비전방송 등을 통하여 해설ㆍ계몽 또는 연기의 심사 등을 하고 보수 또는 이와 유사한 성질의 대가를 받는 용역 
    다. 변호사, 공인회계사, 세무사, 건축사, 측량사, 변리사, 그 밖에 전문적 지식 또는 특별한 기능을 가진 자가 그 지식 또는 기능을 활용하여 보수 또는 그 밖의 대가를 받고 제공하는 용역 
    라. 그 밖에 고용관계 없이 수당 또는 이와 유사한 성질의 대가를 받고 제공하는 용역 
   (이하 ‘강연료 등’이라고 함)</t>
    <phoneticPr fontId="2" type="noConversion"/>
  </si>
  <si>
    <t>71～76코드별로 구분하여 작성</t>
    <phoneticPr fontId="2" type="noConversion"/>
  </si>
  <si>
    <t>2. 란부터 란까지 중 세액이 소액부징수(1천원 미만을 말합니다)에 해당하는 경우에는 세액을 "0"으로 적으며,</t>
    <phoneticPr fontId="2" type="noConversion"/>
  </si>
  <si>
    <t>원천징수의무자가 지급하는 ⑥연간 총지급액계와 ⑦소득자별 연간소득금액(소액부징수를 포함합니다)합계는 일치</t>
    <phoneticPr fontId="2" type="noConversion"/>
  </si>
  <si>
    <t>하여야 합니다.</t>
    <phoneticPr fontId="2" type="noConversion"/>
  </si>
  <si>
    <t xml:space="preserve">  3. ④연간소득인원란은 소득자성명(상호)란의 인원을, ⑤연간총지급건수란은 지급건수(소액부징수를 포함합니다)의 합</t>
    <phoneticPr fontId="2" type="noConversion"/>
  </si>
  <si>
    <t>계를 적으며, 연간 지급한 원천징수소득 중 소득자를 기준으로 합계하여 제출합니다.</t>
    <phoneticPr fontId="2" type="noConversion"/>
  </si>
  <si>
    <t>4. 내ㆍ외국인란은 내국인의 경우 "1"을 외국인의 경우 "9"를 각각 적습니다.</t>
    <phoneticPr fontId="2" type="noConversion"/>
  </si>
  <si>
    <t xml:space="preserve">5. 소득금액란은 지급총액에서 필요경비를 뺀 금액을 적습니다. </t>
    <phoneticPr fontId="2" type="noConversion"/>
  </si>
  <si>
    <t>내 . 외국인 
구분</t>
    <phoneticPr fontId="2" type="noConversion"/>
  </si>
  <si>
    <t>【제목】</t>
  </si>
  <si>
    <r>
      <t>기타소득과세최저한</t>
    </r>
    <r>
      <rPr>
        <sz val="10"/>
        <color indexed="8"/>
        <rFont val="굴림"/>
        <family val="3"/>
        <charset val="129"/>
      </rPr>
      <t>은,</t>
    </r>
  </si>
  <si>
    <r>
      <t>거래단위별</t>
    </r>
    <r>
      <rPr>
        <sz val="10"/>
        <color indexed="8"/>
        <rFont val="굴림"/>
        <family val="3"/>
        <charset val="129"/>
      </rPr>
      <t>로 계산하여야 하는 것이고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소득금액의 발생근거</t>
    </r>
    <r>
      <rPr>
        <sz val="11"/>
        <color theme="1"/>
        <rFont val="굴림"/>
        <family val="3"/>
        <charset val="129"/>
      </rPr>
      <t xml:space="preserve"> </t>
    </r>
    <r>
      <rPr>
        <sz val="10"/>
        <color indexed="8"/>
        <rFont val="굴림"/>
        <family val="3"/>
        <charset val="129"/>
      </rPr>
      <t>또는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지급사유별</t>
    </r>
    <r>
      <rPr>
        <sz val="10"/>
        <color indexed="8"/>
        <rFont val="굴림"/>
        <family val="3"/>
        <charset val="129"/>
      </rPr>
      <t>로 판단하는 것이며,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지급방법에 의한 것은 아닙니다.</t>
    </r>
  </si>
  <si>
    <t>즉, 동일한 교육과정에 대해 강의료를 지급하는 경우는 그 지급을 나누어 지급하더라도 동일교육과정 전체를 1건으로 보아 기타소득 과세최저한 여부를 판단하여야 하는 것이며, 동일한 교육과정이 아닌 각각 다른 계약과정에 대하여 지급하는 금액으로써 기타소득금액이 50,000원 이하인 경우에는 기타소득과세최저한이 적용가능할 것입니다.</t>
  </si>
  <si>
    <t>[참고]</t>
  </si>
  <si>
    <t>소득세법 집행기준</t>
  </si>
  <si>
    <t>84-0-1 【기타소득 과세최저한의 건별 적용범위】</t>
  </si>
  <si>
    <t>① 기타소득금액이 건별로 5만원 이하인 경우 소득세를 과세하지 않는다.</t>
  </si>
  <si>
    <t>② 과세최저한 기준의 건별은 기타소득의 발생근거, 지급사유 등을 고려하여 거래건별로 판단한다.</t>
  </si>
  <si>
    <t>〈 사례 〉</t>
  </si>
  <si>
    <t>.형식적으로 2개 이상의 계약이 존재하는 경우라 하더라도 실질적으로 1개의 계약에 해당하는 경우 전체를 1건으로 보아 과세최저한 적용여부를 판단함</t>
  </si>
  <si>
    <t>.종업원 제안제도에 의한 상금의 경우 제안 1건을 매건으로 보아 과세최저한을 판단함</t>
  </si>
  <si>
    <t>【문서번호】 서면1팀-1424, 2005.11.23.</t>
  </si>
  <si>
    <t>학교에 고용되어 일정한 과목을 담당하면서 수업시간 또는 수업일수에 따라 지급받는 대가는 근로소득에 해당하며 3월 이상 계속되어 고용되어 있지 아니한 때에는 일용근로자에 해당함</t>
  </si>
  <si>
    <t>기타소득인 동일한 교육과정에 대한 강의료를 한꺼번에 받는 경우 동일교육과정 전체를 1건으로 보아 기타소득의 과세최저한을 판단함</t>
    <phoneticPr fontId="2" type="noConversion"/>
  </si>
  <si>
    <r>
      <t xml:space="preserve">지급하는 소득이 기타소득에 해당될 경우 매건마다 기타소득금액 </t>
    </r>
    <r>
      <rPr>
        <sz val="10"/>
        <color indexed="60"/>
        <rFont val="굴림"/>
        <family val="3"/>
        <charset val="129"/>
      </rPr>
      <t>50,000</t>
    </r>
    <r>
      <rPr>
        <sz val="10"/>
        <color indexed="8"/>
        <rFont val="굴림"/>
        <family val="3"/>
        <charset val="129"/>
      </rPr>
      <t xml:space="preserve">원 </t>
    </r>
    <r>
      <rPr>
        <b/>
        <sz val="10"/>
        <color indexed="10"/>
        <rFont val="굴림"/>
        <family val="3"/>
        <charset val="129"/>
      </rPr>
      <t>이하</t>
    </r>
    <r>
      <rPr>
        <sz val="10"/>
        <color indexed="8"/>
        <rFont val="굴림"/>
        <family val="3"/>
        <charset val="129"/>
      </rPr>
      <t xml:space="preserve"> (인적용역 기타소득 지급금액 250,000원 이하를 말함 ) 인 경우에 적용되는 </t>
    </r>
    <phoneticPr fontId="2" type="noConversion"/>
  </si>
  <si>
    <t>사업자등록증이 없는 인적용역자로 근로계약을 맺지 않고(소속되지 않고)</t>
    <phoneticPr fontId="2" type="noConversion"/>
  </si>
  <si>
    <t>ex) 로또복권,상금등</t>
    <phoneticPr fontId="2" type="noConversion"/>
  </si>
  <si>
    <t>ex) 회계사가 대학교의 요청에 의해 일시적으로 강의</t>
    <phoneticPr fontId="2" type="noConversion"/>
  </si>
  <si>
    <t>받는 사람(소득자) 입장에서 일시적,우발적 (즉, 받는 사람(소득자)입장에서 생계목적(주업)이 아닌 경우)</t>
    <phoneticPr fontId="2" type="noConversion"/>
  </si>
  <si>
    <t>체크번호</t>
    <phoneticPr fontId="2" type="noConversion"/>
  </si>
  <si>
    <t>오류검사</t>
    <phoneticPr fontId="2" type="noConversion"/>
  </si>
  <si>
    <t>실지급액기재</t>
    <phoneticPr fontId="2" type="noConversion"/>
  </si>
  <si>
    <t>&lt;=== 10만원 기재</t>
    <phoneticPr fontId="2" type="noConversion"/>
  </si>
  <si>
    <t xml:space="preserve">밑에 지급액 역으로 환산 </t>
    <phoneticPr fontId="2" type="noConversion"/>
  </si>
  <si>
    <t>지급총액</t>
    <phoneticPr fontId="2" type="noConversion"/>
  </si>
  <si>
    <t>실지급액</t>
    <phoneticPr fontId="2" type="noConversion"/>
  </si>
  <si>
    <t>필요경비</t>
    <phoneticPr fontId="2" type="noConversion"/>
  </si>
  <si>
    <t>소득금액</t>
    <phoneticPr fontId="2" type="noConversion"/>
  </si>
  <si>
    <t>세율</t>
    <phoneticPr fontId="2" type="noConversion"/>
  </si>
  <si>
    <t>소득세</t>
    <phoneticPr fontId="2" type="noConversion"/>
  </si>
  <si>
    <t>지방소득세</t>
    <phoneticPr fontId="2" type="noConversion"/>
  </si>
  <si>
    <t>차액</t>
    <phoneticPr fontId="2" type="noConversion"/>
  </si>
  <si>
    <t>맨 끝검정코드</t>
    <phoneticPr fontId="32" type="noConversion"/>
  </si>
  <si>
    <t>오류체크</t>
    <phoneticPr fontId="32" type="noConversion"/>
  </si>
  <si>
    <t>만나이(오늘)</t>
    <phoneticPr fontId="32" type="noConversion"/>
  </si>
  <si>
    <t>만(기준일)</t>
    <phoneticPr fontId="32" type="noConversion"/>
  </si>
  <si>
    <t>만나이(기준일)</t>
    <phoneticPr fontId="32" type="noConversion"/>
  </si>
  <si>
    <t>성별</t>
    <phoneticPr fontId="32" type="noConversion"/>
  </si>
  <si>
    <t>내.외번호</t>
    <phoneticPr fontId="32" type="noConversion"/>
  </si>
  <si>
    <t>내,외</t>
    <phoneticPr fontId="32" type="noConversion"/>
  </si>
  <si>
    <t>고용허가</t>
    <phoneticPr fontId="32" type="noConversion"/>
  </si>
  <si>
    <t>ㅇㅈ-검증</t>
    <phoneticPr fontId="32" type="noConversion"/>
  </si>
  <si>
    <t>체크</t>
    <phoneticPr fontId="32" type="noConversion"/>
  </si>
  <si>
    <t>길이CHECK</t>
    <phoneticPr fontId="32" type="noConversion"/>
  </si>
  <si>
    <t>⑨법인세</t>
    <phoneticPr fontId="2" type="noConversion"/>
  </si>
  <si>
    <t>⑫계</t>
    <phoneticPr fontId="2" type="noConversion"/>
  </si>
  <si>
    <r>
      <t xml:space="preserve">⑬
</t>
    </r>
    <r>
      <rPr>
        <sz val="8"/>
        <color indexed="8"/>
        <rFont val="굴림"/>
        <family val="3"/>
        <charset val="129"/>
      </rPr>
      <t>소득
구분코드</t>
    </r>
    <phoneticPr fontId="2" type="noConversion"/>
  </si>
  <si>
    <r>
      <t xml:space="preserve">⑭
</t>
    </r>
    <r>
      <rPr>
        <sz val="8"/>
        <color indexed="8"/>
        <rFont val="굴림"/>
        <family val="3"/>
        <charset val="129"/>
      </rPr>
      <t>소득자
성명(상호)</t>
    </r>
    <phoneticPr fontId="2" type="noConversion"/>
  </si>
  <si>
    <r>
      <t xml:space="preserve">15.
</t>
    </r>
    <r>
      <rPr>
        <sz val="8"/>
        <color indexed="8"/>
        <rFont val="굴림"/>
        <family val="3"/>
        <charset val="129"/>
      </rPr>
      <t>주민(사업자)
등록번호</t>
    </r>
    <phoneticPr fontId="2" type="noConversion"/>
  </si>
  <si>
    <r>
      <t xml:space="preserve">16.
</t>
    </r>
    <r>
      <rPr>
        <sz val="8"/>
        <color indexed="8"/>
        <rFont val="굴림"/>
        <family val="3"/>
        <charset val="129"/>
      </rPr>
      <t>내.외
국인</t>
    </r>
    <phoneticPr fontId="2" type="noConversion"/>
  </si>
  <si>
    <t>17.
지급
연도</t>
    <phoneticPr fontId="2" type="noConversion"/>
  </si>
  <si>
    <t>18.
지급
건수</t>
    <phoneticPr fontId="2" type="noConversion"/>
  </si>
  <si>
    <r>
      <t xml:space="preserve">19.
</t>
    </r>
    <r>
      <rPr>
        <sz val="8"/>
        <color indexed="8"/>
        <rFont val="굴림"/>
        <family val="3"/>
        <charset val="129"/>
      </rPr>
      <t>(연간)
지급총액</t>
    </r>
    <phoneticPr fontId="2" type="noConversion"/>
  </si>
  <si>
    <r>
      <t xml:space="preserve">20.
</t>
    </r>
    <r>
      <rPr>
        <sz val="8"/>
        <color indexed="8"/>
        <rFont val="굴림"/>
        <family val="3"/>
        <charset val="129"/>
      </rPr>
      <t>필요경비</t>
    </r>
    <phoneticPr fontId="2" type="noConversion"/>
  </si>
  <si>
    <r>
      <t xml:space="preserve">21.
</t>
    </r>
    <r>
      <rPr>
        <sz val="8"/>
        <color indexed="8"/>
        <rFont val="굴림"/>
        <family val="3"/>
        <charset val="129"/>
      </rPr>
      <t>소득금액</t>
    </r>
    <phoneticPr fontId="2" type="noConversion"/>
  </si>
  <si>
    <r>
      <t xml:space="preserve">22.
</t>
    </r>
    <r>
      <rPr>
        <sz val="8"/>
        <color indexed="8"/>
        <rFont val="굴림"/>
        <family val="3"/>
        <charset val="129"/>
      </rPr>
      <t>세율</t>
    </r>
    <phoneticPr fontId="2" type="noConversion"/>
  </si>
  <si>
    <t>23.
소득세</t>
    <phoneticPr fontId="2" type="noConversion"/>
  </si>
  <si>
    <t>23.
법인세</t>
    <phoneticPr fontId="2" type="noConversion"/>
  </si>
  <si>
    <r>
      <t xml:space="preserve">24.
</t>
    </r>
    <r>
      <rPr>
        <sz val="5"/>
        <color indexed="8"/>
        <rFont val="굴림"/>
        <family val="3"/>
        <charset val="129"/>
      </rPr>
      <t>지방소득세</t>
    </r>
    <phoneticPr fontId="2" type="noConversion"/>
  </si>
  <si>
    <r>
      <t xml:space="preserve">26.
</t>
    </r>
    <r>
      <rPr>
        <sz val="8"/>
        <color indexed="8"/>
        <rFont val="굴림"/>
        <family val="3"/>
        <charset val="129"/>
      </rPr>
      <t>계</t>
    </r>
    <phoneticPr fontId="2" type="noConversion"/>
  </si>
  <si>
    <t xml:space="preserve"> 1. 원천징수의무자 인적사항 및 지급내용 합계사항</t>
    <phoneticPr fontId="2" type="noConversion"/>
  </si>
  <si>
    <t xml:space="preserve">  1. 이 서식은 거주자에게 기타소득을 지급하는 경우 작성하며, ⑬ 소득구분코드란은 제2쪽을 참조하여 해당 코드를 적습니다.</t>
    <phoneticPr fontId="2" type="noConversion"/>
  </si>
  <si>
    <t xml:space="preserve">  5.  (연간)지급총액란은 「소득세법」 제12조제5호아목에 따라 비과세되는 종교인소득을 제외하고 적습니다.</t>
    <phoneticPr fontId="2" type="noConversion"/>
  </si>
  <si>
    <t xml:space="preserve">  7. 서화ㆍ골동품 양도소득(소득구분코드 64)의 경우 4쪽의 서화ㆍ골동품 양도소득 명세서를 반드시 작성하여 제출하여야 합니다.</t>
    <phoneticPr fontId="2" type="noConversion"/>
  </si>
  <si>
    <t xml:space="preserve">  8. ⑬ 소득구분코드의 작성은 다음 표에 따라 구분하여 적습니다.</t>
    <phoneticPr fontId="2" type="noConversion"/>
  </si>
  <si>
    <t>작성방법</t>
    <phoneticPr fontId="2" type="noConversion"/>
  </si>
  <si>
    <t xml:space="preserve">  3. ④ 연간소득인원란은  14. 소득자성명(상호)란의 인원을, ⑤ 연간총지급건수란은  18.지급건수(소액 부징수를 포함합니다)의 합계를 적</t>
    <phoneticPr fontId="2" type="noConversion"/>
  </si>
  <si>
    <t xml:space="preserve">      으며, 연간 지급한 원천징수소득 중 소득자를 기준으로 합계하여 제출합니다.</t>
    <phoneticPr fontId="2" type="noConversion"/>
  </si>
  <si>
    <t xml:space="preserve">  4.  16. 내ㆍ외국인란은 내국인의 경우 "1"을 외국인의 경우 "9"를 각각 적습니다.</t>
    <phoneticPr fontId="2" type="noConversion"/>
  </si>
  <si>
    <t xml:space="preserve">  6.  21.소득금액란은  19. (연간)지급총액에서  20. 필요경비를 뺀 금액을 적습니다.</t>
    <phoneticPr fontId="2" type="noConversion"/>
  </si>
  <si>
    <t>신우회계법인</t>
    <phoneticPr fontId="2" type="noConversion"/>
  </si>
  <si>
    <t>충남 천안시 서북구 두정동 1369번지 청풍프라자 6층</t>
    <phoneticPr fontId="2" type="noConversion"/>
  </si>
  <si>
    <t xml:space="preserve"> ※ 「소득세법」 제21조제1항제26호에 따른 종교인소득에 대해서는 2018년 1월 1일 이후에 발생하는 종교인소득을 지급하는 경우부터 적용됩니다.</t>
    <phoneticPr fontId="2" type="noConversion"/>
  </si>
  <si>
    <t xml:space="preserve">  2. 란부터 란까지 중 세액이 소액 부징수(1천원 미만을 말합니다)에 해당하는 경우에는 세액을 "0"으로 적으며, 원천징수의무자가 지급하는</t>
    <phoneticPr fontId="2" type="noConversion"/>
  </si>
  <si>
    <t xml:space="preserve">     ⑥ 연간 총지급액계와 ⑦ 소득자별 연간소득금액(소액 부징수를 포함합니다)합계는 일치해야 합니다.</t>
    <phoneticPr fontId="2" type="noConversion"/>
  </si>
  <si>
    <t>주민등록번호check</t>
    <phoneticPr fontId="32" type="noConversion"/>
  </si>
  <si>
    <t>계좌번호</t>
    <phoneticPr fontId="32" type="noConversion"/>
  </si>
  <si>
    <t>NO.</t>
    <phoneticPr fontId="2" type="noConversion"/>
  </si>
  <si>
    <t>소득자명</t>
    <phoneticPr fontId="2" type="noConversion"/>
  </si>
  <si>
    <t>종목</t>
    <phoneticPr fontId="2" type="noConversion"/>
  </si>
  <si>
    <t>세율(%)</t>
    <phoneticPr fontId="2" type="noConversion"/>
  </si>
  <si>
    <t>세액계</t>
    <phoneticPr fontId="2" type="noConversion"/>
  </si>
  <si>
    <t>차인지급액</t>
    <phoneticPr fontId="2" type="noConversion"/>
  </si>
  <si>
    <t>지급년월일</t>
    <phoneticPr fontId="2" type="noConversion"/>
  </si>
  <si>
    <t>귀속년월</t>
    <phoneticPr fontId="2" type="noConversion"/>
  </si>
  <si>
    <t>징수의무자</t>
    <phoneticPr fontId="2" type="noConversion"/>
  </si>
  <si>
    <t>상         호</t>
    <phoneticPr fontId="2" type="noConversion"/>
  </si>
  <si>
    <t>대표자명</t>
    <phoneticPr fontId="2" type="noConversion"/>
  </si>
  <si>
    <t>지급월</t>
    <phoneticPr fontId="2" type="noConversion"/>
  </si>
  <si>
    <t>신고용
지급총액 단수조정</t>
    <phoneticPr fontId="2" type="noConversion"/>
  </si>
  <si>
    <t>건 수</t>
    <phoneticPr fontId="2" type="noConversion"/>
  </si>
  <si>
    <t>합             계</t>
    <phoneticPr fontId="2" type="noConversion"/>
  </si>
  <si>
    <t>주         소</t>
    <phoneticPr fontId="2" type="noConversion"/>
  </si>
  <si>
    <t>핸드폰번호</t>
    <phoneticPr fontId="2" type="noConversion"/>
  </si>
  <si>
    <t>은행명</t>
    <phoneticPr fontId="32" type="noConversion"/>
  </si>
  <si>
    <t>신 고 용
지급총액</t>
    <phoneticPr fontId="2" type="noConversion"/>
  </si>
  <si>
    <t>요일</t>
    <phoneticPr fontId="2" type="noConversion"/>
  </si>
  <si>
    <t>주황규</t>
    <phoneticPr fontId="2" type="noConversion"/>
  </si>
  <si>
    <t>소 재 지</t>
    <phoneticPr fontId="2" type="noConversion"/>
  </si>
  <si>
    <t>사업자등록번호 CHECK</t>
    <phoneticPr fontId="2" type="noConversion"/>
  </si>
  <si>
    <t>김국진</t>
    <phoneticPr fontId="2" type="noConversion"/>
  </si>
  <si>
    <t>강수지</t>
    <phoneticPr fontId="2" type="noConversion"/>
  </si>
  <si>
    <t>김완선</t>
    <phoneticPr fontId="2" type="noConversion"/>
  </si>
  <si>
    <t>최성국</t>
    <phoneticPr fontId="2" type="noConversion"/>
  </si>
  <si>
    <t>김광규</t>
    <phoneticPr fontId="2" type="noConversion"/>
  </si>
  <si>
    <t>이연수</t>
    <phoneticPr fontId="2" type="noConversion"/>
  </si>
  <si>
    <t>구본승</t>
    <phoneticPr fontId="2" type="noConversion"/>
  </si>
  <si>
    <t>류태준</t>
    <phoneticPr fontId="2" type="noConversion"/>
  </si>
  <si>
    <t>박재홍</t>
    <phoneticPr fontId="2" type="noConversion"/>
  </si>
  <si>
    <t>신효범</t>
    <phoneticPr fontId="2" type="noConversion"/>
  </si>
  <si>
    <t>김수용</t>
    <phoneticPr fontId="2" type="noConversion"/>
  </si>
  <si>
    <t>김도균</t>
    <phoneticPr fontId="2" type="noConversion"/>
  </si>
  <si>
    <t>김선경</t>
    <phoneticPr fontId="2" type="noConversion"/>
  </si>
  <si>
    <t>김부용</t>
    <phoneticPr fontId="2" type="noConversion"/>
  </si>
  <si>
    <t>박선영</t>
    <phoneticPr fontId="2" type="noConversion"/>
  </si>
  <si>
    <t>임성은</t>
    <phoneticPr fontId="2" type="noConversion"/>
  </si>
  <si>
    <t>곽진영</t>
    <phoneticPr fontId="2" type="noConversion"/>
  </si>
  <si>
    <t>정유석</t>
    <phoneticPr fontId="2" type="noConversion"/>
  </si>
  <si>
    <t>오솔미</t>
    <phoneticPr fontId="2" type="noConversion"/>
  </si>
  <si>
    <t>지급수수료</t>
    <phoneticPr fontId="2" type="noConversion"/>
  </si>
  <si>
    <t>차액</t>
    <phoneticPr fontId="2" type="noConversion"/>
  </si>
  <si>
    <t>기타소득지급대장</t>
  </si>
  <si>
    <t>기타소득이자</t>
  </si>
  <si>
    <t>필요경비</t>
    <phoneticPr fontId="2" type="noConversion"/>
  </si>
  <si>
    <t>소득금액</t>
    <phoneticPr fontId="2" type="noConversion"/>
  </si>
  <si>
    <t>코드</t>
    <phoneticPr fontId="2" type="noConversion"/>
  </si>
  <si>
    <t>비과세 기타소득</t>
  </si>
  <si>
    <t>분리과세 기타소득</t>
  </si>
  <si>
    <t>소기업소상공인공제부금 해지 소득</t>
  </si>
  <si>
    <r>
      <t xml:space="preserve">* </t>
    </r>
    <r>
      <rPr>
        <sz val="8"/>
        <color rgb="FF000000"/>
        <rFont val="굴림"/>
        <family val="3"/>
        <charset val="129"/>
      </rPr>
      <t>연금저축계좌 해지 등 연금외수령 기타소득은 「소득세법 시행규칙」 별지 제</t>
    </r>
    <r>
      <rPr>
        <sz val="8"/>
        <color rgb="FF000000"/>
        <rFont val="돋움"/>
        <family val="3"/>
        <charset val="129"/>
      </rPr>
      <t>24</t>
    </r>
    <r>
      <rPr>
        <sz val="8"/>
        <color rgb="FF000000"/>
        <rFont val="굴림"/>
        <family val="3"/>
        <charset val="129"/>
      </rPr>
      <t>호서식</t>
    </r>
    <r>
      <rPr>
        <sz val="8"/>
        <color rgb="FF000000"/>
        <rFont val="돋움"/>
        <family val="3"/>
        <charset val="129"/>
      </rPr>
      <t xml:space="preserve">(6) </t>
    </r>
    <r>
      <rPr>
        <sz val="8"/>
        <color rgb="FF000000"/>
        <rFont val="굴림"/>
        <family val="3"/>
        <charset val="129"/>
      </rPr>
      <t>연금계좌지급명세서에</t>
    </r>
    <r>
      <rPr>
        <sz val="8"/>
        <color rgb="FF000000"/>
        <rFont val="돋움"/>
        <family val="3"/>
        <charset val="129"/>
      </rPr>
      <t xml:space="preserve"> </t>
    </r>
    <r>
      <rPr>
        <sz val="8"/>
        <color rgb="FF000000"/>
        <rFont val="굴림"/>
        <family val="3"/>
        <charset val="129"/>
      </rPr>
      <t>별도로</t>
    </r>
    <r>
      <rPr>
        <sz val="8"/>
        <color rgb="FF000000"/>
        <rFont val="돋움"/>
        <family val="3"/>
        <charset val="129"/>
      </rPr>
      <t xml:space="preserve"> </t>
    </r>
    <r>
      <rPr>
        <sz val="8"/>
        <color rgb="FF000000"/>
        <rFont val="굴림"/>
        <family val="3"/>
        <charset val="129"/>
      </rPr>
      <t>적습니다</t>
    </r>
    <r>
      <rPr>
        <sz val="8"/>
        <color rgb="FF000000"/>
        <rFont val="돋움"/>
        <family val="3"/>
        <charset val="129"/>
      </rPr>
      <t>.</t>
    </r>
  </si>
  <si>
    <r>
      <t>필요경비 없는 기타소득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 xml:space="preserve">코드 </t>
    </r>
    <r>
      <rPr>
        <sz val="9"/>
        <color rgb="FF000000"/>
        <rFont val="돋움"/>
        <family val="3"/>
        <charset val="129"/>
      </rPr>
      <t xml:space="preserve">61, 63 </t>
    </r>
    <r>
      <rPr>
        <sz val="9"/>
        <color rgb="FF000000"/>
        <rFont val="굴림"/>
        <family val="3"/>
        <charset val="129"/>
      </rPr>
      <t>제외</t>
    </r>
    <r>
      <rPr>
        <sz val="9"/>
        <color rgb="FF000000"/>
        <rFont val="돋움"/>
        <family val="3"/>
        <charset val="129"/>
      </rPr>
      <t>)</t>
    </r>
  </si>
  <si>
    <r>
      <t>「조세특례제한법」 제</t>
    </r>
    <r>
      <rPr>
        <sz val="9"/>
        <color rgb="FF000000"/>
        <rFont val="돋움"/>
        <family val="3"/>
        <charset val="129"/>
      </rPr>
      <t>16</t>
    </r>
    <r>
      <rPr>
        <sz val="9"/>
        <color rgb="FF000000"/>
        <rFont val="굴림"/>
        <family val="3"/>
        <charset val="129"/>
      </rPr>
      <t>조의</t>
    </r>
    <r>
      <rPr>
        <sz val="9"/>
        <color rgb="FF000000"/>
        <rFont val="돋움"/>
        <family val="3"/>
        <charset val="129"/>
      </rPr>
      <t>2</t>
    </r>
    <r>
      <rPr>
        <sz val="9"/>
        <color rgb="FF000000"/>
        <rFont val="굴림"/>
        <family val="3"/>
        <charset val="129"/>
      </rPr>
      <t>에 따라 원천징수의무자에게 납부특례의 적용 신청한 경우로서 벤처기업 임원 또는 종업원이 퇴직 전 부여받은 주식매수선택권을 퇴직 후에 행사함으로써 얻는 이익</t>
    </r>
  </si>
  <si>
    <r>
      <t xml:space="preserve">* </t>
    </r>
    <r>
      <rPr>
        <sz val="8"/>
        <color rgb="FF000000"/>
        <rFont val="굴림"/>
        <family val="3"/>
        <charset val="129"/>
      </rPr>
      <t>원천징수의무자는 기타소득세를 원천징수하지 않습니다</t>
    </r>
    <r>
      <rPr>
        <sz val="8"/>
        <color rgb="FF000000"/>
        <rFont val="돋움"/>
        <family val="3"/>
        <charset val="129"/>
      </rPr>
      <t>(</t>
    </r>
    <r>
      <rPr>
        <sz val="8"/>
        <color rgb="FF000000"/>
        <rFont val="굴림"/>
        <family val="3"/>
        <charset val="129"/>
      </rPr>
      <t>종합소득세 과세표준확정신고</t>
    </r>
    <r>
      <rPr>
        <sz val="8"/>
        <color rgb="FF000000"/>
        <rFont val="돋움"/>
        <family val="3"/>
        <charset val="129"/>
      </rPr>
      <t>·</t>
    </r>
    <r>
      <rPr>
        <sz val="8"/>
        <color rgb="FF000000"/>
        <rFont val="굴림"/>
        <family val="3"/>
        <charset val="129"/>
      </rPr>
      <t>납부</t>
    </r>
    <r>
      <rPr>
        <sz val="8"/>
        <color rgb="FF000000"/>
        <rFont val="돋움"/>
        <family val="3"/>
        <charset val="129"/>
      </rPr>
      <t>).</t>
    </r>
  </si>
  <si>
    <r>
      <t>개당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 xml:space="preserve">점당 또는 조당 양도가액이 </t>
    </r>
    <r>
      <rPr>
        <sz val="9"/>
        <color rgb="FF000000"/>
        <rFont val="돋움"/>
        <family val="3"/>
        <charset val="129"/>
      </rPr>
      <t>6</t>
    </r>
    <r>
      <rPr>
        <sz val="9"/>
        <color rgb="FF000000"/>
        <rFont val="굴림"/>
        <family val="3"/>
        <charset val="129"/>
      </rPr>
      <t>천만원 이상인 서화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골동품 양도로 발생한 소득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>양도일 현재 생존한 국내 원작자의 작품은 제외</t>
    </r>
    <r>
      <rPr>
        <sz val="9"/>
        <color rgb="FF000000"/>
        <rFont val="돋움"/>
        <family val="3"/>
        <charset val="129"/>
      </rPr>
      <t>)</t>
    </r>
  </si>
  <si>
    <r>
      <t>「공익법인의 설립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운영에 관한 법률」의 적용을 받는 공익법인이 주무관청의 승인을 받아 시상하는 상금 및 부상과 다수가 순위 경쟁하는 대회에서 입상자가 받는 상금 및 부상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 xml:space="preserve">이하 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상금 및 부상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이라 함</t>
    </r>
    <r>
      <rPr>
        <sz val="9"/>
        <color rgb="FF000000"/>
        <rFont val="돋움"/>
        <family val="3"/>
        <charset val="129"/>
      </rPr>
      <t>)</t>
    </r>
  </si>
  <si>
    <r>
      <t>광업권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어업권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산업재산권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산업정보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굴림"/>
        <family val="3"/>
        <charset val="129"/>
      </rPr>
      <t>산업상비밀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굴림"/>
        <family val="3"/>
        <charset val="129"/>
      </rPr>
      <t>상표권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영업권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>사업소득이 발생하는 점포를 임차하여 점포임차인으로서의 지위를 양도함으로써 얻는 경제적 이익인 점포 임차권을 포함한다</t>
    </r>
    <r>
      <rPr>
        <sz val="9"/>
        <color rgb="FF000000"/>
        <rFont val="돋움"/>
        <family val="3"/>
        <charset val="129"/>
      </rPr>
      <t xml:space="preserve">), </t>
    </r>
    <r>
      <rPr>
        <sz val="9"/>
        <color rgb="FF000000"/>
        <rFont val="굴림"/>
        <family val="3"/>
        <charset val="129"/>
      </rPr>
      <t>토사석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>土砂石</t>
    </r>
    <r>
      <rPr>
        <sz val="9"/>
        <color rgb="FF000000"/>
        <rFont val="돋움"/>
        <family val="3"/>
        <charset val="129"/>
      </rPr>
      <t>)</t>
    </r>
    <r>
      <rPr>
        <sz val="9"/>
        <color rgb="FF000000"/>
        <rFont val="굴림"/>
        <family val="3"/>
        <charset val="129"/>
      </rPr>
      <t>의 채취허가에 따른 권리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굴림"/>
        <family val="3"/>
        <charset val="129"/>
      </rPr>
      <t>지하수의 개발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이용권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굴림"/>
        <family val="3"/>
        <charset val="129"/>
      </rPr>
      <t xml:space="preserve">그 밖에 이와 유사한 자산이나 권리를 양도하거나 대여하고 그 대가로 받는 금품 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 xml:space="preserve">이하 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광업권 등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이라 함</t>
    </r>
    <r>
      <rPr>
        <sz val="9"/>
        <color rgb="FF000000"/>
        <rFont val="돋움"/>
        <family val="3"/>
        <charset val="129"/>
      </rPr>
      <t>)</t>
    </r>
  </si>
  <si>
    <r>
      <t>지역권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지상권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>지하 또는 공중에 설정된 권리를 포함한다</t>
    </r>
    <r>
      <rPr>
        <sz val="9"/>
        <color rgb="FF000000"/>
        <rFont val="돋움"/>
        <family val="3"/>
        <charset val="129"/>
      </rPr>
      <t>)</t>
    </r>
    <r>
      <rPr>
        <sz val="9"/>
        <color rgb="FF000000"/>
        <rFont val="굴림"/>
        <family val="3"/>
        <charset val="129"/>
      </rPr>
      <t>을 설정하거나 대여하고 받는 금품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 xml:space="preserve">이하 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지역권 등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이라고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굴림"/>
        <family val="3"/>
        <charset val="129"/>
      </rPr>
      <t>함</t>
    </r>
    <r>
      <rPr>
        <sz val="9"/>
        <color rgb="FF000000"/>
        <rFont val="돋움"/>
        <family val="3"/>
        <charset val="129"/>
      </rPr>
      <t>)</t>
    </r>
  </si>
  <si>
    <r>
      <t>계약의 위약 또는 해약으로 인하여 받는 위약금과 배상금 중 주택입주지체상금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 xml:space="preserve">이하 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주택입주지체상금</t>
    </r>
    <r>
      <rPr>
        <sz val="9"/>
        <color rgb="FF000000"/>
        <rFont val="돋움"/>
        <family val="3"/>
        <charset val="129"/>
      </rPr>
      <t>"</t>
    </r>
    <r>
      <rPr>
        <sz val="9"/>
        <color rgb="FF000000"/>
        <rFont val="굴림"/>
        <family val="3"/>
        <charset val="129"/>
      </rPr>
      <t>이라고 함</t>
    </r>
    <r>
      <rPr>
        <sz val="9"/>
        <color rgb="FF000000"/>
        <rFont val="돋움"/>
        <family val="3"/>
        <charset val="129"/>
      </rPr>
      <t>)</t>
    </r>
  </si>
  <si>
    <r>
      <t>문예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학술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미술</t>
    </r>
    <r>
      <rPr>
        <sz val="9"/>
        <color rgb="FF000000"/>
        <rFont val="돋움"/>
        <family val="3"/>
        <charset val="129"/>
      </rPr>
      <t>·</t>
    </r>
    <r>
      <rPr>
        <sz val="9"/>
        <color rgb="FF000000"/>
        <rFont val="굴림"/>
        <family val="3"/>
        <charset val="129"/>
      </rPr>
      <t>음악 또는 사진에 속하는 창작품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굴림"/>
        <family val="3"/>
        <charset val="129"/>
      </rPr>
      <t>「신문 등의 자유와 기능보장에 관한 법률」에 따른 정기간행물에 게재하는 삽화 및 만화와 우리나라의 창작품 또는 고전을 외국어로 번역하거나 국역하는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굴림"/>
        <family val="3"/>
        <charset val="129"/>
      </rPr>
      <t>것을 포함한다</t>
    </r>
    <r>
      <rPr>
        <sz val="9"/>
        <color rgb="FF000000"/>
        <rFont val="돋움"/>
        <family val="3"/>
        <charset val="129"/>
      </rPr>
      <t>)</t>
    </r>
    <r>
      <rPr>
        <sz val="9"/>
        <color rgb="FF000000"/>
        <rFont val="굴림"/>
        <family val="3"/>
        <charset val="129"/>
      </rPr>
      <t xml:space="preserve">에 대한 원작자로서 받는 소득으로서 다음 각 목의 어느 하나에 해당하는 것 </t>
    </r>
  </si>
  <si>
    <t>소득구분</t>
    <phoneticPr fontId="2" type="noConversion"/>
  </si>
  <si>
    <t>코드</t>
    <phoneticPr fontId="2" type="noConversion"/>
  </si>
  <si>
    <t xml:space="preserve">                      하여 코드별로 구분하여 작성</t>
    <phoneticPr fontId="2" type="noConversion"/>
  </si>
  <si>
    <t>충남 천안시 서북구 오성로 103, 6층 (청풍프라자,두정동)</t>
    <phoneticPr fontId="2" type="noConversion"/>
  </si>
  <si>
    <t>주홍선</t>
    <phoneticPr fontId="2" type="noConversion"/>
  </si>
  <si>
    <t>선우회계법인</t>
    <phoneticPr fontId="2" type="noConversion"/>
  </si>
  <si>
    <t>하단 빨간색을 본인 사업자관련 으로 변경해 주세염</t>
    <phoneticPr fontId="2" type="noConversion"/>
  </si>
  <si>
    <t>http://cafe.daum.net/transtax/QNGA/26</t>
    <phoneticPr fontId="2" type="noConversion"/>
  </si>
  <si>
    <t xml:space="preserve">✱ 64코드: 필요경비 60% 적용[다만, 서화·골동품 보유기간이 10년 이상인 경우 90% 적용하고, 실제 든 필요 경비가 80(90)%를 초과하는 경우에는 그 초과하는 금액도 포함]하여 작성 </t>
  </si>
  <si>
    <t>✱ 71〜76코드: 필요경비 60%를 적용(다만, 실제 든 필요경비가 60%를 초과하는 경우에는 그 초과하는 금액도 포함)</t>
  </si>
  <si>
    <t>필요경비 60% 인정 기타소득은 지급금액으로 250,000원</t>
  </si>
  <si>
    <t>예제) 세금(원천징수액 4.4%)을 제외하고 온전히 실지급액으로 30만원을 지급하고 싶을때 (단,필요경비 60%인정되는 기타소득일경우)</t>
  </si>
  <si>
    <t>60%필요경비 인정되는 기타소득일 경우</t>
  </si>
  <si>
    <t xml:space="preserve">※ 필요경비 60% 적용(단, 실제 소요된 필요경비가 60%를 초과하는 경우에는 그 초과하는 금액도 포함)소득은 </t>
  </si>
  <si>
    <t>자료출처 :</t>
    <phoneticPr fontId="2" type="noConversion"/>
  </si>
  <si>
    <t>조세실</t>
    <phoneticPr fontId="2" type="noConversion"/>
  </si>
  <si>
    <t>충남 천안시 서북구 오성로 103,6층 두정동 청풍프라자</t>
    <phoneticPr fontId="2" type="noConversion"/>
  </si>
  <si>
    <t>과세최저한 : ★지급시(건별)★ 기타소득금액이 5만원이하이면 과세최저한-&gt;원천징수세액 : 0원</t>
    <phoneticPr fontId="2" type="noConversion"/>
  </si>
  <si>
    <t>과세최저한 : ★지급시(건별)★ 기타소득금액이 5만원이하(60%필요경비일 경우 지급총액 125,000원이하)이면 과세최저한-&gt;원천징수세액 : 0원</t>
    <phoneticPr fontId="2" type="noConversion"/>
  </si>
  <si>
    <t>※ 기타소득자는 종합소득세 신고시 기타소득금액 3백만원 이하 선택적분리과세 / 기타소득금액 3백만원 초과 무조건 종합합산과세</t>
    <phoneticPr fontId="2" type="noConversion"/>
  </si>
  <si>
    <t>※ 과세최저한 : ★지급시(건별)★ 기타소득금액이 5만원이하(60%필요경비일 경우 지급총액 125,000원이하)이면 과세최저한-&gt;원천징수세액 : 0원</t>
    <phoneticPr fontId="2" type="noConversion"/>
  </si>
  <si>
    <t>■ 소득세법 시행규칙 [별지 제23호서식(4)] &lt;개정 2020. 3. 13.&gt;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</si>
</sst>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yyyy&quot;년&quot;\ m&quot;월&quot;\ d&quot;일&quot;;@"/>
    <numFmt numFmtId="177" formatCode="###\-##\-#####"/>
    <numFmt numFmtId="178" formatCode="000000\-0000000"/>
    <numFmt numFmtId="179" formatCode="#,#00_ "/>
    <numFmt numFmtId="180" formatCode="yyyy&quot;년&quot;\ m&quot;월&quot;;@"/>
    <numFmt numFmtId="181" formatCode="0_ &quot;건&quot;"/>
    <numFmt numFmtId="182" formatCode="yyyy\.mm\.dd"/>
  </numFmts>
  <fonts count="54" x14ac:knownFonts="1">
    <font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"/>
      <family val="3"/>
      <charset val="129"/>
    </font>
    <font>
      <sz val="6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"/>
      <name val="굴림"/>
      <family val="3"/>
      <charset val="129"/>
    </font>
    <font>
      <sz val="5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10"/>
      <color indexed="6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rgb="FF000000"/>
      <name val="바탕"/>
      <family val="1"/>
      <charset val="129"/>
    </font>
    <font>
      <sz val="9"/>
      <color rgb="FF000000"/>
      <name val="굴림"/>
      <family val="3"/>
      <charset val="129"/>
    </font>
    <font>
      <sz val="7"/>
      <color theme="1"/>
      <name val="굴림"/>
      <family val="3"/>
      <charset val="129"/>
    </font>
    <font>
      <b/>
      <sz val="10"/>
      <color rgb="FFC00000"/>
      <name val="굴림"/>
      <family val="3"/>
      <charset val="129"/>
    </font>
    <font>
      <b/>
      <sz val="9"/>
      <color rgb="FF7030A0"/>
      <name val="굴림"/>
      <family val="3"/>
      <charset val="129"/>
    </font>
    <font>
      <b/>
      <sz val="10"/>
      <color rgb="FF7030A0"/>
      <name val="굴림"/>
      <family val="3"/>
      <charset val="129"/>
    </font>
    <font>
      <sz val="6"/>
      <color theme="1"/>
      <name val="굴림"/>
      <family val="3"/>
      <charset val="129"/>
    </font>
    <font>
      <b/>
      <sz val="15"/>
      <color theme="1"/>
      <name val="굴림"/>
      <family val="3"/>
      <charset val="129"/>
    </font>
    <font>
      <b/>
      <sz val="10"/>
      <color theme="7"/>
      <name val="굴림"/>
      <family val="3"/>
      <charset val="129"/>
    </font>
    <font>
      <sz val="8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rgb="FF7030A0"/>
      <name val="굴림"/>
      <family val="3"/>
      <charset val="129"/>
    </font>
    <font>
      <sz val="9"/>
      <color rgb="FFFF0000"/>
      <name val="굴림"/>
      <family val="3"/>
      <charset val="129"/>
    </font>
    <font>
      <sz val="6"/>
      <color rgb="FFFF0000"/>
      <name val="굴림"/>
      <family val="3"/>
      <charset val="129"/>
    </font>
    <font>
      <b/>
      <sz val="8"/>
      <color rgb="FF002060"/>
      <name val="굴림"/>
      <family val="3"/>
      <charset val="129"/>
    </font>
    <font>
      <sz val="5"/>
      <color rgb="FFFF0000"/>
      <name val="굴림"/>
      <family val="3"/>
      <charset val="129"/>
    </font>
    <font>
      <sz val="5"/>
      <color theme="1"/>
      <name val="굴림"/>
      <family val="3"/>
      <charset val="129"/>
    </font>
    <font>
      <sz val="11"/>
      <color rgb="FF7030A0"/>
      <name val="굴림"/>
      <family val="3"/>
      <charset val="129"/>
    </font>
    <font>
      <b/>
      <sz val="11"/>
      <color theme="0"/>
      <name val="굴림"/>
      <family val="3"/>
      <charset val="129"/>
    </font>
    <font>
      <sz val="8"/>
      <color rgb="FF000000"/>
      <name val="굴림"/>
      <family val="3"/>
      <charset val="129"/>
    </font>
    <font>
      <b/>
      <sz val="11"/>
      <color rgb="FF7030A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rgb="FF002060"/>
      <name val="굴림"/>
      <family val="3"/>
      <charset val="129"/>
    </font>
    <font>
      <sz val="22"/>
      <color theme="1"/>
      <name val="굴림"/>
      <family val="3"/>
      <charset val="129"/>
    </font>
    <font>
      <sz val="9"/>
      <color rgb="FF000000"/>
      <name val="돋움체"/>
      <family val="3"/>
      <charset val="129"/>
    </font>
    <font>
      <sz val="9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  <font>
      <u/>
      <sz val="11"/>
      <color theme="10"/>
      <name val="굴림"/>
      <family val="3"/>
      <charset val="129"/>
    </font>
    <font>
      <u/>
      <sz val="9.35"/>
      <color theme="10"/>
      <name val="맑은 고딕"/>
      <family val="3"/>
      <charset val="129"/>
    </font>
    <font>
      <sz val="10"/>
      <color rgb="FF7030A0"/>
      <name val="굴림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7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</cellStyleXfs>
  <cellXfs count="564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6" fillId="0" borderId="0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7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0" fontId="18" fillId="0" borderId="12" xfId="0" applyFont="1" applyFill="1" applyBorder="1" applyAlignment="1">
      <alignment horizontal="left" vertical="center" indent="1" shrinkToFit="1"/>
    </xf>
    <xf numFmtId="0" fontId="15" fillId="0" borderId="12" xfId="0" applyFont="1" applyFill="1" applyBorder="1" applyAlignment="1">
      <alignment horizontal="distributed" vertical="center"/>
    </xf>
    <xf numFmtId="0" fontId="18" fillId="0" borderId="13" xfId="0" applyFont="1" applyFill="1" applyBorder="1" applyAlignment="1">
      <alignment horizontal="left" vertical="center" indent="1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left" vertical="center" indent="1" shrinkToFit="1"/>
    </xf>
    <xf numFmtId="0" fontId="18" fillId="0" borderId="7" xfId="0" applyFont="1" applyFill="1" applyBorder="1" applyAlignment="1">
      <alignment horizontal="left" vertical="center" indent="1" shrinkToFit="1"/>
    </xf>
    <xf numFmtId="0" fontId="15" fillId="0" borderId="2" xfId="0" applyFont="1" applyFill="1" applyBorder="1" applyAlignment="1">
      <alignment horizontal="distributed" vertical="center"/>
    </xf>
    <xf numFmtId="0" fontId="18" fillId="0" borderId="2" xfId="0" applyFont="1" applyFill="1" applyBorder="1" applyAlignment="1">
      <alignment horizontal="left" vertical="center" indent="1" shrinkToFit="1"/>
    </xf>
    <xf numFmtId="0" fontId="18" fillId="0" borderId="9" xfId="0" applyFont="1" applyFill="1" applyBorder="1" applyAlignment="1">
      <alignment horizontal="left" vertical="center" indent="1" shrinkToFit="1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1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6" xfId="0" applyFont="1" applyFill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/>
    </xf>
    <xf numFmtId="0" fontId="22" fillId="0" borderId="47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justify" vertical="center" wrapText="1"/>
    </xf>
    <xf numFmtId="0" fontId="23" fillId="0" borderId="48" xfId="0" applyFont="1" applyBorder="1" applyAlignment="1">
      <alignment horizontal="justify" vertical="center" wrapText="1"/>
    </xf>
    <xf numFmtId="0" fontId="23" fillId="0" borderId="49" xfId="0" applyFont="1" applyBorder="1" applyAlignment="1">
      <alignment horizontal="justify" vertical="center" wrapText="1"/>
    </xf>
    <xf numFmtId="0" fontId="23" fillId="0" borderId="50" xfId="0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0" fontId="24" fillId="0" borderId="0" xfId="0" applyFont="1" applyAlignment="1">
      <alignment horizontal="right" vertical="center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24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26" xfId="0" applyFont="1" applyBorder="1" applyAlignment="1">
      <alignment vertical="center" shrinkToFit="1"/>
    </xf>
    <xf numFmtId="0" fontId="19" fillId="0" borderId="27" xfId="0" applyFont="1" applyBorder="1" applyAlignment="1">
      <alignment vertical="center" shrinkToFit="1"/>
    </xf>
    <xf numFmtId="0" fontId="19" fillId="0" borderId="2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4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 indent="1"/>
    </xf>
    <xf numFmtId="0" fontId="19" fillId="0" borderId="30" xfId="0" applyFont="1" applyBorder="1">
      <alignment vertical="center"/>
    </xf>
    <xf numFmtId="0" fontId="25" fillId="3" borderId="16" xfId="0" applyFont="1" applyFill="1" applyBorder="1" applyAlignment="1">
      <alignment horizontal="center" vertical="center" shrinkToFit="1"/>
    </xf>
    <xf numFmtId="179" fontId="26" fillId="0" borderId="16" xfId="0" applyNumberFormat="1" applyFont="1" applyBorder="1" applyAlignment="1">
      <alignment vertical="center" shrinkToFit="1"/>
    </xf>
    <xf numFmtId="179" fontId="26" fillId="0" borderId="17" xfId="0" applyNumberFormat="1" applyFont="1" applyBorder="1" applyAlignment="1">
      <alignment vertical="center" shrinkToFit="1"/>
    </xf>
    <xf numFmtId="0" fontId="14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4" borderId="51" xfId="0" applyFont="1" applyFill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5" fillId="4" borderId="52" xfId="0" applyFont="1" applyFill="1" applyBorder="1" applyAlignment="1">
      <alignment vertical="center"/>
    </xf>
    <xf numFmtId="0" fontId="15" fillId="0" borderId="19" xfId="0" applyFont="1" applyBorder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15" fillId="4" borderId="3" xfId="0" applyFont="1" applyFill="1" applyBorder="1" applyAlignment="1">
      <alignment vertical="center"/>
    </xf>
    <xf numFmtId="0" fontId="27" fillId="0" borderId="0" xfId="0" applyFont="1">
      <alignment vertical="center"/>
    </xf>
    <xf numFmtId="3" fontId="15" fillId="0" borderId="0" xfId="0" applyNumberFormat="1" applyFont="1">
      <alignment vertical="center"/>
    </xf>
    <xf numFmtId="0" fontId="0" fillId="0" borderId="10" xfId="0" applyBorder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0" xfId="0" applyFont="1" applyFill="1" applyBorder="1">
      <alignment vertical="center"/>
    </xf>
    <xf numFmtId="0" fontId="15" fillId="0" borderId="54" xfId="0" applyFont="1" applyBorder="1">
      <alignment vertical="center"/>
    </xf>
    <xf numFmtId="41" fontId="27" fillId="0" borderId="53" xfId="2" applyFont="1" applyBorder="1">
      <alignment vertical="center"/>
    </xf>
    <xf numFmtId="3" fontId="15" fillId="3" borderId="10" xfId="0" applyNumberFormat="1" applyFont="1" applyFill="1" applyBorder="1">
      <alignment vertical="center"/>
    </xf>
    <xf numFmtId="10" fontId="15" fillId="3" borderId="10" xfId="0" applyNumberFormat="1" applyFont="1" applyFill="1" applyBorder="1" applyAlignment="1">
      <alignment horizontal="center" vertical="center"/>
    </xf>
    <xf numFmtId="9" fontId="0" fillId="0" borderId="10" xfId="0" applyNumberFormat="1" applyBorder="1">
      <alignment vertical="center"/>
    </xf>
    <xf numFmtId="3" fontId="0" fillId="0" borderId="10" xfId="0" applyNumberFormat="1" applyBorder="1">
      <alignment vertical="center"/>
    </xf>
    <xf numFmtId="0" fontId="0" fillId="3" borderId="10" xfId="0" applyFill="1" applyBorder="1" applyAlignment="1">
      <alignment horizontal="center" vertical="center"/>
    </xf>
    <xf numFmtId="41" fontId="0" fillId="3" borderId="10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23" xfId="0" applyFont="1" applyBorder="1">
      <alignment vertical="center"/>
    </xf>
    <xf numFmtId="0" fontId="24" fillId="0" borderId="29" xfId="0" applyFont="1" applyBorder="1" applyAlignment="1">
      <alignment horizontal="right" vertical="center"/>
    </xf>
    <xf numFmtId="0" fontId="17" fillId="0" borderId="21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29" xfId="0" applyFont="1" applyBorder="1">
      <alignment vertical="center"/>
    </xf>
    <xf numFmtId="0" fontId="13" fillId="0" borderId="0" xfId="3" applyFont="1">
      <alignment vertical="center"/>
    </xf>
    <xf numFmtId="0" fontId="40" fillId="7" borderId="10" xfId="3" applyFont="1" applyFill="1" applyBorder="1" applyAlignment="1">
      <alignment horizontal="center" vertical="center"/>
    </xf>
    <xf numFmtId="0" fontId="13" fillId="6" borderId="10" xfId="3" applyFont="1" applyFill="1" applyBorder="1" applyAlignment="1">
      <alignment horizontal="center" vertical="center"/>
    </xf>
    <xf numFmtId="3" fontId="13" fillId="6" borderId="10" xfId="4" applyNumberFormat="1" applyFont="1" applyFill="1" applyBorder="1" applyAlignment="1">
      <alignment horizontal="center" vertical="center"/>
    </xf>
    <xf numFmtId="14" fontId="13" fillId="6" borderId="10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1" fillId="10" borderId="10" xfId="3" applyFont="1" applyFill="1" applyBorder="1" applyAlignment="1">
      <alignment horizontal="center" vertical="center" wrapText="1"/>
    </xf>
    <xf numFmtId="41" fontId="0" fillId="12" borderId="10" xfId="2" applyNumberFormat="1" applyFont="1" applyFill="1" applyBorder="1">
      <alignment vertical="center"/>
    </xf>
    <xf numFmtId="9" fontId="42" fillId="0" borderId="10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39" fillId="0" borderId="10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shrinkToFit="1"/>
    </xf>
    <xf numFmtId="178" fontId="39" fillId="0" borderId="10" xfId="0" applyNumberFormat="1" applyFont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/>
    </xf>
    <xf numFmtId="0" fontId="0" fillId="13" borderId="10" xfId="0" applyFill="1" applyBorder="1">
      <alignment vertical="center"/>
    </xf>
    <xf numFmtId="0" fontId="0" fillId="13" borderId="59" xfId="0" applyFill="1" applyBorder="1" applyAlignment="1">
      <alignment horizontal="center" vertical="center"/>
    </xf>
    <xf numFmtId="180" fontId="42" fillId="0" borderId="10" xfId="0" applyNumberFormat="1" applyFont="1" applyBorder="1" applyAlignment="1">
      <alignment horizontal="center" vertical="center" shrinkToFit="1"/>
    </xf>
    <xf numFmtId="182" fontId="42" fillId="0" borderId="10" xfId="0" applyNumberFormat="1" applyFont="1" applyBorder="1" applyAlignment="1">
      <alignment horizontal="center" vertical="center" shrinkToFit="1"/>
    </xf>
    <xf numFmtId="182" fontId="14" fillId="0" borderId="10" xfId="0" applyNumberFormat="1" applyFont="1" applyBorder="1" applyAlignment="1">
      <alignment horizontal="center" vertical="center" shrinkToFit="1"/>
    </xf>
    <xf numFmtId="41" fontId="39" fillId="0" borderId="10" xfId="2" applyFont="1" applyBorder="1" applyAlignment="1">
      <alignment vertical="center" shrinkToFit="1"/>
    </xf>
    <xf numFmtId="41" fontId="0" fillId="9" borderId="10" xfId="2" applyNumberFormat="1" applyFont="1" applyFill="1" applyBorder="1" applyAlignment="1">
      <alignment vertical="center" shrinkToFit="1"/>
    </xf>
    <xf numFmtId="9" fontId="44" fillId="12" borderId="10" xfId="0" applyNumberFormat="1" applyFont="1" applyFill="1" applyBorder="1" applyAlignment="1">
      <alignment horizontal="center" vertical="center" shrinkToFit="1"/>
    </xf>
    <xf numFmtId="41" fontId="0" fillId="9" borderId="10" xfId="2" applyFont="1" applyFill="1" applyBorder="1" applyAlignment="1">
      <alignment vertical="center" shrinkToFit="1"/>
    </xf>
    <xf numFmtId="41" fontId="0" fillId="9" borderId="10" xfId="0" applyNumberFormat="1" applyFill="1" applyBorder="1" applyAlignment="1">
      <alignment vertical="center" shrinkToFit="1"/>
    </xf>
    <xf numFmtId="41" fontId="0" fillId="11" borderId="10" xfId="0" applyNumberFormat="1" applyFill="1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19" fillId="8" borderId="10" xfId="0" applyFont="1" applyFill="1" applyBorder="1" applyAlignment="1">
      <alignment horizontal="center" vertical="center" shrinkToFit="1"/>
    </xf>
    <xf numFmtId="182" fontId="43" fillId="2" borderId="10" xfId="0" applyNumberFormat="1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81" fontId="0" fillId="9" borderId="10" xfId="0" applyNumberFormat="1" applyFill="1" applyBorder="1" applyAlignment="1">
      <alignment horizontal="center" vertical="center" shrinkToFit="1"/>
    </xf>
    <xf numFmtId="0" fontId="0" fillId="13" borderId="10" xfId="0" applyFill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13" borderId="5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 wrapText="1"/>
    </xf>
    <xf numFmtId="41" fontId="0" fillId="2" borderId="10" xfId="0" applyNumberFormat="1" applyFill="1" applyBorder="1" applyAlignment="1">
      <alignment horizontal="center" vertical="center"/>
    </xf>
    <xf numFmtId="180" fontId="14" fillId="0" borderId="10" xfId="0" applyNumberFormat="1" applyFont="1" applyBorder="1" applyAlignment="1">
      <alignment horizontal="center" vertical="center" shrinkToFit="1"/>
    </xf>
    <xf numFmtId="0" fontId="0" fillId="13" borderId="0" xfId="0" applyFill="1" applyBorder="1" applyAlignment="1">
      <alignment horizontal="center" vertical="center"/>
    </xf>
    <xf numFmtId="41" fontId="0" fillId="2" borderId="0" xfId="0" applyNumberFormat="1" applyFill="1" applyBorder="1" applyAlignment="1">
      <alignment horizontal="center" vertical="center"/>
    </xf>
    <xf numFmtId="9" fontId="42" fillId="0" borderId="10" xfId="0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3" fontId="0" fillId="12" borderId="10" xfId="2" applyNumberFormat="1" applyFont="1" applyFill="1" applyBorder="1">
      <alignment vertical="center"/>
    </xf>
    <xf numFmtId="0" fontId="46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center" wrapText="1"/>
    </xf>
    <xf numFmtId="0" fontId="48" fillId="0" borderId="10" xfId="0" applyFont="1" applyBorder="1" applyAlignment="1">
      <alignment horizontal="justify" vertical="center" wrapText="1"/>
    </xf>
    <xf numFmtId="0" fontId="47" fillId="0" borderId="10" xfId="0" applyFont="1" applyBorder="1" applyAlignment="1">
      <alignment horizontal="center" vertical="center" wrapText="1"/>
    </xf>
    <xf numFmtId="0" fontId="50" fillId="0" borderId="0" xfId="0" applyFont="1">
      <alignment vertical="center"/>
    </xf>
    <xf numFmtId="0" fontId="0" fillId="13" borderId="58" xfId="0" applyFill="1" applyBorder="1">
      <alignment vertical="center"/>
    </xf>
    <xf numFmtId="0" fontId="0" fillId="13" borderId="58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177" fontId="49" fillId="0" borderId="61" xfId="0" applyNumberFormat="1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 shrinkToFit="1"/>
    </xf>
    <xf numFmtId="9" fontId="51" fillId="0" borderId="0" xfId="5" applyNumberFormat="1">
      <alignment vertical="center"/>
    </xf>
    <xf numFmtId="10" fontId="19" fillId="0" borderId="0" xfId="1" applyNumberFormat="1" applyFont="1">
      <alignment vertical="center"/>
    </xf>
    <xf numFmtId="182" fontId="42" fillId="14" borderId="10" xfId="0" applyNumberFormat="1" applyFont="1" applyFill="1" applyBorder="1" applyAlignment="1">
      <alignment horizontal="center" vertical="center" shrinkToFit="1"/>
    </xf>
    <xf numFmtId="182" fontId="14" fillId="14" borderId="10" xfId="0" applyNumberFormat="1" applyFont="1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0" fillId="13" borderId="54" xfId="0" applyFill="1" applyBorder="1">
      <alignment vertical="center"/>
    </xf>
    <xf numFmtId="0" fontId="39" fillId="0" borderId="10" xfId="0" applyFont="1" applyBorder="1">
      <alignment vertical="center"/>
    </xf>
    <xf numFmtId="0" fontId="51" fillId="0" borderId="0" xfId="5" applyAlignment="1" applyProtection="1">
      <alignment vertical="center"/>
    </xf>
    <xf numFmtId="0" fontId="5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/>
    </xf>
    <xf numFmtId="0" fontId="0" fillId="13" borderId="59" xfId="0" applyFill="1" applyBorder="1" applyAlignment="1">
      <alignment horizontal="center" vertical="center" wrapText="1"/>
    </xf>
    <xf numFmtId="0" fontId="0" fillId="13" borderId="55" xfId="0" applyFill="1" applyBorder="1" applyAlignment="1">
      <alignment horizontal="center" vertical="center" wrapText="1"/>
    </xf>
    <xf numFmtId="0" fontId="0" fillId="0" borderId="10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180" fontId="43" fillId="0" borderId="59" xfId="0" applyNumberFormat="1" applyFont="1" applyBorder="1" applyAlignment="1">
      <alignment horizontal="center" vertical="center"/>
    </xf>
    <xf numFmtId="0" fontId="0" fillId="13" borderId="59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0" fillId="13" borderId="54" xfId="0" applyFill="1" applyBorder="1" applyAlignment="1">
      <alignment horizontal="center" vertical="center"/>
    </xf>
    <xf numFmtId="0" fontId="0" fillId="13" borderId="58" xfId="0" applyFill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64" xfId="0" applyFont="1" applyBorder="1" applyAlignment="1">
      <alignment horizontal="left" vertical="center" indent="1"/>
    </xf>
    <xf numFmtId="0" fontId="49" fillId="0" borderId="65" xfId="0" applyFont="1" applyBorder="1" applyAlignment="1">
      <alignment horizontal="left" vertical="center" indent="1"/>
    </xf>
    <xf numFmtId="0" fontId="49" fillId="0" borderId="66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0" fillId="13" borderId="60" xfId="0" applyFill="1" applyBorder="1" applyAlignment="1">
      <alignment horizontal="center" vertical="center"/>
    </xf>
    <xf numFmtId="0" fontId="39" fillId="0" borderId="54" xfId="0" applyFont="1" applyBorder="1" applyAlignment="1">
      <alignment horizontal="left" vertical="center" indent="1"/>
    </xf>
    <xf numFmtId="0" fontId="39" fillId="0" borderId="58" xfId="0" applyFont="1" applyBorder="1" applyAlignment="1">
      <alignment horizontal="left" vertical="center" indent="1"/>
    </xf>
    <xf numFmtId="0" fontId="39" fillId="0" borderId="60" xfId="0" applyFont="1" applyBorder="1" applyAlignment="1">
      <alignment horizontal="left" vertical="center" indent="1"/>
    </xf>
    <xf numFmtId="0" fontId="39" fillId="0" borderId="59" xfId="0" applyFont="1" applyBorder="1" applyAlignment="1">
      <alignment horizontal="center" vertical="center"/>
    </xf>
    <xf numFmtId="180" fontId="42" fillId="0" borderId="10" xfId="0" applyNumberFormat="1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1" fontId="26" fillId="0" borderId="11" xfId="2" applyFont="1" applyBorder="1" applyAlignment="1">
      <alignment horizontal="center" vertical="center" shrinkToFit="1"/>
    </xf>
    <xf numFmtId="41" fontId="26" fillId="0" borderId="36" xfId="2" applyFont="1" applyBorder="1" applyAlignment="1">
      <alignment horizontal="center" vertical="center" shrinkToFit="1"/>
    </xf>
    <xf numFmtId="41" fontId="26" fillId="0" borderId="17" xfId="2" applyFont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 shrinkToFit="1"/>
    </xf>
    <xf numFmtId="178" fontId="18" fillId="0" borderId="36" xfId="0" applyNumberFormat="1" applyFont="1" applyBorder="1" applyAlignment="1">
      <alignment horizontal="center" vertical="center" shrinkToFit="1"/>
    </xf>
    <xf numFmtId="178" fontId="18" fillId="0" borderId="17" xfId="0" applyNumberFormat="1" applyFont="1" applyBorder="1" applyAlignment="1">
      <alignment horizontal="center" vertical="center" shrinkToFit="1"/>
    </xf>
    <xf numFmtId="0" fontId="26" fillId="0" borderId="4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41" fontId="19" fillId="0" borderId="11" xfId="2" applyFont="1" applyBorder="1" applyAlignment="1">
      <alignment horizontal="center" vertical="center" shrinkToFit="1"/>
    </xf>
    <xf numFmtId="41" fontId="19" fillId="0" borderId="36" xfId="2" applyFont="1" applyBorder="1" applyAlignment="1">
      <alignment horizontal="center" vertical="center" shrinkToFit="1"/>
    </xf>
    <xf numFmtId="41" fontId="19" fillId="0" borderId="17" xfId="2" applyFont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distributed" vertical="center"/>
    </xf>
    <xf numFmtId="0" fontId="17" fillId="2" borderId="17" xfId="0" applyFont="1" applyFill="1" applyBorder="1" applyAlignment="1">
      <alignment horizontal="distributed" vertical="center"/>
    </xf>
    <xf numFmtId="0" fontId="24" fillId="2" borderId="36" xfId="0" applyFont="1" applyFill="1" applyBorder="1" applyAlignment="1">
      <alignment horizontal="distributed" vertical="center"/>
    </xf>
    <xf numFmtId="0" fontId="24" fillId="2" borderId="17" xfId="0" applyFont="1" applyFill="1" applyBorder="1" applyAlignment="1">
      <alignment horizontal="distributed" vertical="center"/>
    </xf>
    <xf numFmtId="0" fontId="18" fillId="0" borderId="11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left" vertical="center" shrinkToFit="1"/>
    </xf>
    <xf numFmtId="0" fontId="18" fillId="0" borderId="37" xfId="0" applyFont="1" applyBorder="1" applyAlignment="1">
      <alignment horizontal="left" vertical="center" shrinkToFi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distributed" vertical="center"/>
    </xf>
    <xf numFmtId="0" fontId="19" fillId="2" borderId="17" xfId="0" applyFont="1" applyFill="1" applyBorder="1" applyAlignment="1">
      <alignment horizontal="distributed" vertical="center"/>
    </xf>
    <xf numFmtId="177" fontId="18" fillId="0" borderId="11" xfId="0" applyNumberFormat="1" applyFont="1" applyBorder="1" applyAlignment="1">
      <alignment horizontal="center" vertical="center" shrinkToFit="1"/>
    </xf>
    <xf numFmtId="177" fontId="18" fillId="0" borderId="36" xfId="0" applyNumberFormat="1" applyFont="1" applyBorder="1" applyAlignment="1">
      <alignment horizontal="center" vertical="center" shrinkToFit="1"/>
    </xf>
    <xf numFmtId="177" fontId="18" fillId="0" borderId="17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41" fontId="21" fillId="0" borderId="11" xfId="2" applyFont="1" applyBorder="1" applyAlignment="1">
      <alignment horizontal="center" vertical="center" shrinkToFit="1"/>
    </xf>
    <xf numFmtId="41" fontId="21" fillId="0" borderId="36" xfId="2" applyFont="1" applyBorder="1" applyAlignment="1">
      <alignment horizontal="center" vertical="center" shrinkToFit="1"/>
    </xf>
    <xf numFmtId="41" fontId="21" fillId="0" borderId="37" xfId="2" applyFont="1" applyBorder="1" applyAlignment="1">
      <alignment horizontal="center" vertical="center" shrinkToFit="1"/>
    </xf>
    <xf numFmtId="41" fontId="21" fillId="0" borderId="16" xfId="2" applyFont="1" applyBorder="1" applyAlignment="1">
      <alignment horizontal="center" vertical="center" shrinkToFit="1"/>
    </xf>
    <xf numFmtId="9" fontId="21" fillId="0" borderId="16" xfId="1" applyNumberFormat="1" applyFont="1" applyBorder="1" applyAlignment="1">
      <alignment horizontal="center" vertical="center" shrinkToFit="1"/>
    </xf>
    <xf numFmtId="41" fontId="19" fillId="0" borderId="16" xfId="2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distributed" vertical="center"/>
    </xf>
    <xf numFmtId="0" fontId="15" fillId="2" borderId="17" xfId="0" applyFont="1" applyFill="1" applyBorder="1" applyAlignment="1">
      <alignment horizontal="distributed" vertical="center"/>
    </xf>
    <xf numFmtId="0" fontId="15" fillId="2" borderId="36" xfId="0" applyFont="1" applyFill="1" applyBorder="1" applyAlignment="1">
      <alignment vertical="center" shrinkToFit="1"/>
    </xf>
    <xf numFmtId="0" fontId="15" fillId="2" borderId="17" xfId="0" applyFont="1" applyFill="1" applyBorder="1" applyAlignment="1">
      <alignment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indent="1" shrinkToFit="1"/>
    </xf>
    <xf numFmtId="0" fontId="18" fillId="0" borderId="36" xfId="0" applyFont="1" applyBorder="1" applyAlignment="1">
      <alignment horizontal="left" vertical="center" indent="1" shrinkToFit="1"/>
    </xf>
    <xf numFmtId="0" fontId="18" fillId="0" borderId="37" xfId="0" applyFont="1" applyBorder="1" applyAlignment="1">
      <alignment horizontal="left" vertical="center" indent="1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/>
    </xf>
    <xf numFmtId="178" fontId="15" fillId="0" borderId="36" xfId="0" applyNumberFormat="1" applyFont="1" applyBorder="1" applyAlignment="1">
      <alignment horizontal="center" vertical="center"/>
    </xf>
    <xf numFmtId="178" fontId="15" fillId="0" borderId="37" xfId="0" applyNumberFormat="1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44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78" fontId="19" fillId="0" borderId="16" xfId="0" applyNumberFormat="1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indent="1" shrinkToFit="1"/>
    </xf>
    <xf numFmtId="0" fontId="33" fillId="0" borderId="12" xfId="0" applyFont="1" applyBorder="1" applyAlignment="1">
      <alignment horizontal="left" vertical="center" indent="1" shrinkToFit="1"/>
    </xf>
    <xf numFmtId="0" fontId="33" fillId="0" borderId="35" xfId="0" applyFont="1" applyBorder="1" applyAlignment="1">
      <alignment horizontal="left" vertical="center" indent="1" shrinkToFit="1"/>
    </xf>
    <xf numFmtId="0" fontId="33" fillId="0" borderId="15" xfId="0" applyFont="1" applyBorder="1" applyAlignment="1">
      <alignment horizontal="left" vertical="center" indent="1" shrinkToFit="1"/>
    </xf>
    <xf numFmtId="0" fontId="33" fillId="0" borderId="2" xfId="0" applyFont="1" applyBorder="1" applyAlignment="1">
      <alignment horizontal="left" vertical="center" indent="1" shrinkToFit="1"/>
    </xf>
    <xf numFmtId="0" fontId="33" fillId="0" borderId="39" xfId="0" applyFont="1" applyBorder="1" applyAlignment="1">
      <alignment horizontal="left" vertical="center" indent="1" shrinkToFit="1"/>
    </xf>
    <xf numFmtId="0" fontId="19" fillId="0" borderId="43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35" xfId="0" applyFont="1" applyBorder="1" applyAlignment="1">
      <alignment horizontal="center" vertical="center" wrapText="1" shrinkToFit="1"/>
    </xf>
    <xf numFmtId="0" fontId="19" fillId="0" borderId="24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 shrinkToFit="1"/>
    </xf>
    <xf numFmtId="0" fontId="33" fillId="0" borderId="44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177" fontId="33" fillId="0" borderId="16" xfId="0" applyNumberFormat="1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41" fontId="33" fillId="0" borderId="16" xfId="2" applyFont="1" applyBorder="1" applyAlignment="1">
      <alignment horizontal="center" vertical="center" shrinkToFit="1"/>
    </xf>
    <xf numFmtId="41" fontId="33" fillId="0" borderId="42" xfId="2" applyFont="1" applyBorder="1" applyAlignment="1">
      <alignment horizontal="center" vertical="center" shrinkToFit="1"/>
    </xf>
    <xf numFmtId="41" fontId="19" fillId="0" borderId="16" xfId="2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indent="1"/>
    </xf>
    <xf numFmtId="0" fontId="28" fillId="0" borderId="1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41" fontId="34" fillId="0" borderId="14" xfId="2" applyFont="1" applyBorder="1" applyAlignment="1">
      <alignment horizontal="center" vertical="center" shrinkToFit="1"/>
    </xf>
    <xf numFmtId="41" fontId="34" fillId="0" borderId="12" xfId="2" applyFont="1" applyBorder="1" applyAlignment="1">
      <alignment horizontal="center" vertical="center" shrinkToFit="1"/>
    </xf>
    <xf numFmtId="41" fontId="34" fillId="0" borderId="40" xfId="2" applyFont="1" applyBorder="1" applyAlignment="1">
      <alignment horizontal="center" vertical="center" shrinkToFit="1"/>
    </xf>
    <xf numFmtId="41" fontId="34" fillId="0" borderId="1" xfId="2" applyFont="1" applyBorder="1" applyAlignment="1">
      <alignment horizontal="center" vertical="center" shrinkToFit="1"/>
    </xf>
    <xf numFmtId="41" fontId="34" fillId="0" borderId="0" xfId="2" applyFont="1" applyBorder="1" applyAlignment="1">
      <alignment horizontal="center" vertical="center" shrinkToFit="1"/>
    </xf>
    <xf numFmtId="41" fontId="34" fillId="0" borderId="25" xfId="2" applyFont="1" applyBorder="1" applyAlignment="1">
      <alignment horizontal="center" vertical="center" shrinkToFit="1"/>
    </xf>
    <xf numFmtId="41" fontId="19" fillId="0" borderId="1" xfId="2" applyFont="1" applyBorder="1" applyAlignment="1">
      <alignment horizontal="center" vertical="center" shrinkToFit="1"/>
    </xf>
    <xf numFmtId="41" fontId="19" fillId="0" borderId="0" xfId="2" applyFont="1" applyBorder="1" applyAlignment="1">
      <alignment horizontal="center" vertical="center" shrinkToFit="1"/>
    </xf>
    <xf numFmtId="41" fontId="19" fillId="0" borderId="25" xfId="2" applyFont="1" applyBorder="1" applyAlignment="1">
      <alignment horizontal="center" vertical="center" shrinkToFit="1"/>
    </xf>
    <xf numFmtId="41" fontId="19" fillId="0" borderId="15" xfId="2" applyFont="1" applyBorder="1" applyAlignment="1">
      <alignment horizontal="center" vertical="center" shrinkToFit="1"/>
    </xf>
    <xf numFmtId="41" fontId="19" fillId="0" borderId="2" xfId="2" applyFont="1" applyBorder="1" applyAlignment="1">
      <alignment horizontal="center" vertical="center" shrinkToFit="1"/>
    </xf>
    <xf numFmtId="41" fontId="19" fillId="0" borderId="41" xfId="2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wrapText="1" shrinkToFit="1"/>
    </xf>
    <xf numFmtId="0" fontId="33" fillId="0" borderId="35" xfId="0" applyFont="1" applyBorder="1" applyAlignment="1">
      <alignment horizontal="center" vertical="center" wrapText="1" shrinkToFit="1"/>
    </xf>
    <xf numFmtId="0" fontId="33" fillId="0" borderId="24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38" xfId="0" applyFont="1" applyBorder="1" applyAlignment="1">
      <alignment horizontal="center" vertical="center" wrapText="1" shrinkToFit="1"/>
    </xf>
    <xf numFmtId="0" fontId="33" fillId="0" borderId="45" xfId="0" applyFont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 wrapText="1" shrinkToFit="1"/>
    </xf>
    <xf numFmtId="0" fontId="33" fillId="0" borderId="39" xfId="0" applyFont="1" applyBorder="1" applyAlignment="1">
      <alignment horizontal="center" vertical="center" wrapText="1" shrinkToFit="1"/>
    </xf>
    <xf numFmtId="0" fontId="33" fillId="0" borderId="14" xfId="0" applyFont="1" applyBorder="1" applyAlignment="1">
      <alignment horizontal="left" vertical="center" wrapText="1" indent="1" shrinkToFit="1"/>
    </xf>
    <xf numFmtId="0" fontId="33" fillId="0" borderId="12" xfId="0" applyFont="1" applyBorder="1" applyAlignment="1">
      <alignment horizontal="left" vertical="center" wrapText="1" indent="1" shrinkToFit="1"/>
    </xf>
    <xf numFmtId="0" fontId="33" fillId="0" borderId="35" xfId="0" applyFont="1" applyBorder="1" applyAlignment="1">
      <alignment horizontal="left" vertical="center" wrapText="1" indent="1" shrinkToFit="1"/>
    </xf>
    <xf numFmtId="0" fontId="33" fillId="0" borderId="1" xfId="0" applyFont="1" applyBorder="1" applyAlignment="1">
      <alignment horizontal="left" vertical="center" wrapText="1" indent="1" shrinkToFit="1"/>
    </xf>
    <xf numFmtId="0" fontId="33" fillId="0" borderId="0" xfId="0" applyFont="1" applyBorder="1" applyAlignment="1">
      <alignment horizontal="left" vertical="center" wrapText="1" indent="1" shrinkToFit="1"/>
    </xf>
    <xf numFmtId="0" fontId="33" fillId="0" borderId="38" xfId="0" applyFont="1" applyBorder="1" applyAlignment="1">
      <alignment horizontal="left" vertical="center" wrapText="1" indent="1" shrinkToFit="1"/>
    </xf>
    <xf numFmtId="0" fontId="33" fillId="0" borderId="15" xfId="0" applyFont="1" applyBorder="1" applyAlignment="1">
      <alignment horizontal="left" vertical="center" wrapText="1" indent="1" shrinkToFit="1"/>
    </xf>
    <xf numFmtId="0" fontId="33" fillId="0" borderId="2" xfId="0" applyFont="1" applyBorder="1" applyAlignment="1">
      <alignment horizontal="left" vertical="center" wrapText="1" indent="1" shrinkToFit="1"/>
    </xf>
    <xf numFmtId="0" fontId="33" fillId="0" borderId="39" xfId="0" applyFont="1" applyBorder="1" applyAlignment="1">
      <alignment horizontal="left" vertical="center" wrapText="1" indent="1" shrinkToFit="1"/>
    </xf>
    <xf numFmtId="41" fontId="31" fillId="0" borderId="56" xfId="2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shrinkToFit="1"/>
    </xf>
    <xf numFmtId="0" fontId="31" fillId="0" borderId="12" xfId="0" applyFont="1" applyBorder="1" applyAlignment="1">
      <alignment horizontal="center" shrinkToFit="1"/>
    </xf>
    <xf numFmtId="0" fontId="31" fillId="0" borderId="35" xfId="0" applyFont="1" applyBorder="1" applyAlignment="1">
      <alignment horizontal="center" shrinkToFit="1"/>
    </xf>
    <xf numFmtId="0" fontId="31" fillId="0" borderId="1" xfId="0" applyFont="1" applyBorder="1" applyAlignment="1">
      <alignment horizontal="center" shrinkToFit="1"/>
    </xf>
    <xf numFmtId="0" fontId="31" fillId="0" borderId="0" xfId="0" applyFont="1" applyBorder="1" applyAlignment="1">
      <alignment horizontal="center" shrinkToFit="1"/>
    </xf>
    <xf numFmtId="0" fontId="31" fillId="0" borderId="38" xfId="0" applyFont="1" applyBorder="1" applyAlignment="1">
      <alignment horizontal="center" shrinkToFit="1"/>
    </xf>
    <xf numFmtId="0" fontId="33" fillId="0" borderId="1" xfId="0" applyFont="1" applyBorder="1" applyAlignment="1">
      <alignment horizontal="center" vertical="top" shrinkToFit="1"/>
    </xf>
    <xf numFmtId="0" fontId="33" fillId="0" borderId="0" xfId="0" applyFont="1" applyBorder="1" applyAlignment="1">
      <alignment horizontal="center" vertical="top" shrinkToFit="1"/>
    </xf>
    <xf numFmtId="0" fontId="33" fillId="0" borderId="38" xfId="0" applyFont="1" applyBorder="1" applyAlignment="1">
      <alignment horizontal="center" vertical="top" shrinkToFit="1"/>
    </xf>
    <xf numFmtId="0" fontId="33" fillId="0" borderId="15" xfId="0" applyFont="1" applyBorder="1" applyAlignment="1">
      <alignment horizontal="center" vertical="top" shrinkToFit="1"/>
    </xf>
    <xf numFmtId="0" fontId="33" fillId="0" borderId="2" xfId="0" applyFont="1" applyBorder="1" applyAlignment="1">
      <alignment horizontal="center" vertical="top" shrinkToFit="1"/>
    </xf>
    <xf numFmtId="0" fontId="33" fillId="0" borderId="39" xfId="0" applyFont="1" applyBorder="1" applyAlignment="1">
      <alignment horizontal="center" vertical="top" shrinkToFit="1"/>
    </xf>
    <xf numFmtId="0" fontId="31" fillId="9" borderId="14" xfId="0" applyFont="1" applyFill="1" applyBorder="1" applyAlignment="1">
      <alignment horizontal="center" shrinkToFit="1"/>
    </xf>
    <xf numFmtId="0" fontId="31" fillId="9" borderId="12" xfId="0" applyFont="1" applyFill="1" applyBorder="1" applyAlignment="1">
      <alignment horizontal="center" shrinkToFit="1"/>
    </xf>
    <xf numFmtId="0" fontId="31" fillId="9" borderId="35" xfId="0" applyFont="1" applyFill="1" applyBorder="1" applyAlignment="1">
      <alignment horizontal="center" shrinkToFit="1"/>
    </xf>
    <xf numFmtId="0" fontId="31" fillId="9" borderId="1" xfId="0" applyFont="1" applyFill="1" applyBorder="1" applyAlignment="1">
      <alignment horizontal="center" shrinkToFit="1"/>
    </xf>
    <xf numFmtId="0" fontId="31" fillId="9" borderId="0" xfId="0" applyFont="1" applyFill="1" applyBorder="1" applyAlignment="1">
      <alignment horizontal="center" shrinkToFit="1"/>
    </xf>
    <xf numFmtId="0" fontId="31" fillId="9" borderId="38" xfId="0" applyFont="1" applyFill="1" applyBorder="1" applyAlignment="1">
      <alignment horizontal="center" shrinkToFit="1"/>
    </xf>
    <xf numFmtId="0" fontId="33" fillId="9" borderId="1" xfId="0" applyFont="1" applyFill="1" applyBorder="1" applyAlignment="1">
      <alignment horizontal="center" vertical="top" shrinkToFit="1"/>
    </xf>
    <xf numFmtId="0" fontId="33" fillId="9" borderId="0" xfId="0" applyFont="1" applyFill="1" applyBorder="1" applyAlignment="1">
      <alignment horizontal="center" vertical="top" shrinkToFit="1"/>
    </xf>
    <xf numFmtId="0" fontId="33" fillId="9" borderId="38" xfId="0" applyFont="1" applyFill="1" applyBorder="1" applyAlignment="1">
      <alignment horizontal="center" vertical="top" shrinkToFit="1"/>
    </xf>
    <xf numFmtId="0" fontId="33" fillId="9" borderId="15" xfId="0" applyFont="1" applyFill="1" applyBorder="1" applyAlignment="1">
      <alignment horizontal="center" vertical="top" shrinkToFit="1"/>
    </xf>
    <xf numFmtId="0" fontId="33" fillId="9" borderId="2" xfId="0" applyFont="1" applyFill="1" applyBorder="1" applyAlignment="1">
      <alignment horizontal="center" vertical="top" shrinkToFit="1"/>
    </xf>
    <xf numFmtId="0" fontId="33" fillId="9" borderId="39" xfId="0" applyFont="1" applyFill="1" applyBorder="1" applyAlignment="1">
      <alignment horizontal="center" vertical="top" shrinkToFit="1"/>
    </xf>
    <xf numFmtId="41" fontId="34" fillId="0" borderId="56" xfId="2" applyFont="1" applyBorder="1" applyAlignment="1">
      <alignment horizontal="center" vertical="center" shrinkToFit="1"/>
    </xf>
    <xf numFmtId="41" fontId="33" fillId="0" borderId="33" xfId="2" applyFont="1" applyBorder="1" applyAlignment="1">
      <alignment horizontal="center" vertical="center" shrinkToFit="1"/>
    </xf>
    <xf numFmtId="41" fontId="33" fillId="0" borderId="15" xfId="2" applyFont="1" applyBorder="1" applyAlignment="1">
      <alignment horizontal="center" vertical="center" shrinkToFit="1"/>
    </xf>
    <xf numFmtId="41" fontId="33" fillId="0" borderId="2" xfId="2" applyFont="1" applyBorder="1" applyAlignment="1">
      <alignment horizontal="center" vertical="center" shrinkToFit="1"/>
    </xf>
    <xf numFmtId="41" fontId="33" fillId="0" borderId="39" xfId="2" applyFont="1" applyBorder="1" applyAlignment="1">
      <alignment horizontal="center" vertical="center" shrinkToFit="1"/>
    </xf>
    <xf numFmtId="41" fontId="38" fillId="0" borderId="15" xfId="2" applyFont="1" applyBorder="1" applyAlignment="1">
      <alignment horizontal="center" vertical="center" shrinkToFit="1"/>
    </xf>
    <xf numFmtId="41" fontId="38" fillId="0" borderId="2" xfId="2" applyFont="1" applyBorder="1" applyAlignment="1">
      <alignment horizontal="center" vertical="center" shrinkToFit="1"/>
    </xf>
    <xf numFmtId="41" fontId="38" fillId="0" borderId="39" xfId="2" applyFont="1" applyBorder="1" applyAlignment="1">
      <alignment horizontal="center" vertical="center" shrinkToFit="1"/>
    </xf>
    <xf numFmtId="41" fontId="37" fillId="0" borderId="56" xfId="2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41" fontId="35" fillId="0" borderId="14" xfId="2" applyFont="1" applyBorder="1" applyAlignment="1">
      <alignment horizontal="center" shrinkToFit="1"/>
    </xf>
    <xf numFmtId="41" fontId="35" fillId="0" borderId="12" xfId="2" applyFont="1" applyBorder="1" applyAlignment="1">
      <alignment horizontal="center" shrinkToFit="1"/>
    </xf>
    <xf numFmtId="41" fontId="35" fillId="0" borderId="35" xfId="2" applyFont="1" applyBorder="1" applyAlignment="1">
      <alignment horizontal="center" shrinkToFit="1"/>
    </xf>
    <xf numFmtId="41" fontId="35" fillId="0" borderId="1" xfId="2" applyFont="1" applyBorder="1" applyAlignment="1">
      <alignment horizontal="center" shrinkToFit="1"/>
    </xf>
    <xf numFmtId="41" fontId="35" fillId="0" borderId="0" xfId="2" applyFont="1" applyBorder="1" applyAlignment="1">
      <alignment horizontal="center" shrinkToFit="1"/>
    </xf>
    <xf numFmtId="41" fontId="35" fillId="0" borderId="38" xfId="2" applyFont="1" applyBorder="1" applyAlignment="1">
      <alignment horizontal="center" shrinkToFit="1"/>
    </xf>
    <xf numFmtId="41" fontId="33" fillId="0" borderId="1" xfId="2" applyFont="1" applyBorder="1" applyAlignment="1">
      <alignment horizontal="center" vertical="top" shrinkToFit="1"/>
    </xf>
    <xf numFmtId="41" fontId="33" fillId="0" borderId="0" xfId="2" applyFont="1" applyBorder="1" applyAlignment="1">
      <alignment horizontal="center" vertical="top" shrinkToFit="1"/>
    </xf>
    <xf numFmtId="41" fontId="33" fillId="0" borderId="38" xfId="2" applyFont="1" applyBorder="1" applyAlignment="1">
      <alignment horizontal="center" vertical="top" shrinkToFit="1"/>
    </xf>
    <xf numFmtId="41" fontId="33" fillId="0" borderId="15" xfId="2" applyFont="1" applyBorder="1" applyAlignment="1">
      <alignment horizontal="center" vertical="top" shrinkToFit="1"/>
    </xf>
    <xf numFmtId="41" fontId="33" fillId="0" borderId="2" xfId="2" applyFont="1" applyBorder="1" applyAlignment="1">
      <alignment horizontal="center" vertical="top" shrinkToFit="1"/>
    </xf>
    <xf numFmtId="41" fontId="33" fillId="0" borderId="39" xfId="2" applyFont="1" applyBorder="1" applyAlignment="1">
      <alignment horizontal="center" vertical="top" shrinkToFit="1"/>
    </xf>
    <xf numFmtId="0" fontId="35" fillId="0" borderId="14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5" fillId="0" borderId="14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78" fontId="33" fillId="0" borderId="1" xfId="0" applyNumberFormat="1" applyFont="1" applyBorder="1" applyAlignment="1">
      <alignment horizontal="center" vertical="top" shrinkToFit="1"/>
    </xf>
    <xf numFmtId="178" fontId="33" fillId="0" borderId="0" xfId="0" applyNumberFormat="1" applyFont="1" applyBorder="1" applyAlignment="1">
      <alignment horizontal="center" vertical="top" shrinkToFit="1"/>
    </xf>
    <xf numFmtId="178" fontId="33" fillId="0" borderId="38" xfId="0" applyNumberFormat="1" applyFont="1" applyBorder="1" applyAlignment="1">
      <alignment horizontal="center" vertical="top" shrinkToFit="1"/>
    </xf>
    <xf numFmtId="178" fontId="33" fillId="0" borderId="15" xfId="0" applyNumberFormat="1" applyFont="1" applyBorder="1" applyAlignment="1">
      <alignment horizontal="center" vertical="top" shrinkToFit="1"/>
    </xf>
    <xf numFmtId="178" fontId="33" fillId="0" borderId="2" xfId="0" applyNumberFormat="1" applyFont="1" applyBorder="1" applyAlignment="1">
      <alignment horizontal="center" vertical="top" shrinkToFit="1"/>
    </xf>
    <xf numFmtId="178" fontId="33" fillId="0" borderId="39" xfId="0" applyNumberFormat="1" applyFont="1" applyBorder="1" applyAlignment="1">
      <alignment horizontal="center" vertical="top" shrinkToFit="1"/>
    </xf>
    <xf numFmtId="41" fontId="35" fillId="0" borderId="14" xfId="2" applyFont="1" applyBorder="1" applyAlignment="1">
      <alignment horizontal="center" wrapText="1"/>
    </xf>
    <xf numFmtId="41" fontId="35" fillId="0" borderId="12" xfId="2" applyFont="1" applyBorder="1" applyAlignment="1">
      <alignment horizontal="center" wrapText="1"/>
    </xf>
    <xf numFmtId="41" fontId="35" fillId="0" borderId="35" xfId="2" applyFont="1" applyBorder="1" applyAlignment="1">
      <alignment horizontal="center" wrapText="1"/>
    </xf>
    <xf numFmtId="0" fontId="35" fillId="0" borderId="14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35" xfId="0" applyFont="1" applyBorder="1" applyAlignment="1">
      <alignment horizontal="center" vertical="center" shrinkToFit="1"/>
    </xf>
    <xf numFmtId="41" fontId="33" fillId="0" borderId="1" xfId="0" applyNumberFormat="1" applyFont="1" applyBorder="1" applyAlignment="1">
      <alignment horizontal="center" vertical="top" shrinkToFit="1"/>
    </xf>
    <xf numFmtId="0" fontId="33" fillId="0" borderId="25" xfId="0" applyFont="1" applyBorder="1" applyAlignment="1">
      <alignment horizontal="center" vertical="top" shrinkToFit="1"/>
    </xf>
    <xf numFmtId="0" fontId="33" fillId="0" borderId="41" xfId="0" applyFont="1" applyBorder="1" applyAlignment="1">
      <alignment horizontal="center" vertical="top" shrinkToFit="1"/>
    </xf>
    <xf numFmtId="41" fontId="35" fillId="0" borderId="14" xfId="0" applyNumberFormat="1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178" fontId="35" fillId="0" borderId="14" xfId="0" applyNumberFormat="1" applyFont="1" applyBorder="1" applyAlignment="1">
      <alignment horizontal="center" vertical="center"/>
    </xf>
    <xf numFmtId="178" fontId="35" fillId="0" borderId="12" xfId="0" applyNumberFormat="1" applyFont="1" applyBorder="1" applyAlignment="1">
      <alignment horizontal="center" vertical="center"/>
    </xf>
    <xf numFmtId="178" fontId="35" fillId="0" borderId="35" xfId="0" applyNumberFormat="1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center" vertical="center"/>
    </xf>
    <xf numFmtId="178" fontId="35" fillId="0" borderId="38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41" fontId="35" fillId="0" borderId="14" xfId="0" applyNumberFormat="1" applyFont="1" applyBorder="1" applyAlignment="1">
      <alignment horizontal="center" shrinkToFit="1"/>
    </xf>
    <xf numFmtId="0" fontId="35" fillId="0" borderId="12" xfId="0" applyFont="1" applyBorder="1" applyAlignment="1">
      <alignment horizontal="center" shrinkToFit="1"/>
    </xf>
    <xf numFmtId="0" fontId="35" fillId="0" borderId="35" xfId="0" applyFont="1" applyBorder="1" applyAlignment="1">
      <alignment horizontal="center" shrinkToFit="1"/>
    </xf>
    <xf numFmtId="41" fontId="33" fillId="0" borderId="33" xfId="0" applyNumberFormat="1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9" fontId="36" fillId="0" borderId="14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35" xfId="0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38" xfId="0" applyBorder="1" applyAlignment="1"/>
    <xf numFmtId="0" fontId="19" fillId="5" borderId="57" xfId="0" applyFont="1" applyFill="1" applyBorder="1" applyAlignment="1">
      <alignment horizontal="center" vertical="center"/>
    </xf>
    <xf numFmtId="41" fontId="34" fillId="0" borderId="35" xfId="2" applyFont="1" applyBorder="1" applyAlignment="1">
      <alignment horizontal="center" vertical="center" shrinkToFit="1"/>
    </xf>
    <xf numFmtId="41" fontId="19" fillId="0" borderId="39" xfId="2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4" xr:uid="{00000000-0005-0000-0000-000002000000}"/>
    <cellStyle name="표준" xfId="0" builtinId="0"/>
    <cellStyle name="표준 2" xfId="3" xr:uid="{00000000-0005-0000-0000-000004000000}"/>
    <cellStyle name="하이퍼링크" xfId="5" builtinId="8"/>
    <cellStyle name="하이퍼링크 2" xfId="6" xr:uid="{F690B785-B725-4B81-A2FD-B138BB722B1A}"/>
  </cellStyles>
  <dxfs count="1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checked="Checked" firstButton="1" fmlaLink="$N$3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checked="Checked" firstButton="1" fmlaLink="$R$3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N$3" lockText="1" noThreeD="1"/>
</file>

<file path=xl/ctrlProps/ctrlProp110.xml><?xml version="1.0" encoding="utf-8"?>
<formControlPr xmlns="http://schemas.microsoft.com/office/spreadsheetml/2009/9/main" objectType="Radio" checked="Checked" firstButton="1" fmlaLink="$N$3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checked="Checked" firstButton="1" fmlaLink="$R$3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R$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N$3" lockText="1" noThreeD="1"/>
</file>

<file path=xl/ctrlProps/ctrlProp20.xml><?xml version="1.0" encoding="utf-8"?>
<formControlPr xmlns="http://schemas.microsoft.com/office/spreadsheetml/2009/9/main" objectType="Radio" checked="Checked" firstButton="1" fmlaLink="$N$3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firstButton="1" fmlaLink="$R$3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N$3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R$3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N$3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R$3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checked="Checked" firstButton="1" fmlaLink="$N$3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R$3" lockText="1" noThreeD="1"/>
</file>

<file path=xl/ctrlProps/ctrlProp50.xml><?xml version="1.0" encoding="utf-8"?>
<formControlPr xmlns="http://schemas.microsoft.com/office/spreadsheetml/2009/9/main" objectType="Radio" checked="Checked" firstButton="1" fmlaLink="$R$3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N$3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checked="Checked" firstButton="1" fmlaLink="$R$3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checked="Checked" firstButton="1" fmlaLink="$N$3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R$3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checked="Checked" firstButton="1" fmlaLink="$N$3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checked="Checked" firstButton="1" fmlaLink="$R$3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checked="Checked" firstButton="1" fmlaLink="$N$3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checked="Checked" firstButton="1" fmlaLink="$R$3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checked="Checked" firstButton="1" fmlaLink="$N$3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checked="Checked" firstButton="1" fmlaLink="$R$3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4</xdr:col>
      <xdr:colOff>429986</xdr:colOff>
      <xdr:row>56</xdr:row>
      <xdr:rowOff>57972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371975"/>
          <a:ext cx="9754961" cy="5887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5220524</xdr:colOff>
      <xdr:row>81</xdr:row>
      <xdr:rowOff>124393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0544175"/>
          <a:ext cx="5906324" cy="4067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4</xdr:col>
      <xdr:colOff>429986</xdr:colOff>
      <xdr:row>94</xdr:row>
      <xdr:rowOff>152661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5001875"/>
          <a:ext cx="9754961" cy="18671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171449</xdr:rowOff>
    </xdr:from>
    <xdr:to>
      <xdr:col>6</xdr:col>
      <xdr:colOff>200025</xdr:colOff>
      <xdr:row>186</xdr:row>
      <xdr:rowOff>23566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B2001F1-31BB-4BBA-8A20-185965AF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7230724"/>
          <a:ext cx="10896600" cy="152826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3489" name="Group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9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9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9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3492" name="Group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9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9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9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9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9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9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4513" name="Group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A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A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A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4516" name="Group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A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A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4518" name="Option Button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A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4519" name="Option Button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A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4520" name="Option Button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A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4521" name="Option Button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0A00-00000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5537" name="Group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B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B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B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5540" name="Group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B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0B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5542" name="Option Button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B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5543" name="Option Button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:a16="http://schemas.microsoft.com/office/drawing/2014/main" id="{00000000-0008-0000-0B00-00000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5544" name="Option Button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B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5545" name="Option Button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:a16="http://schemas.microsoft.com/office/drawing/2014/main" id="{00000000-0008-0000-0B00-00000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6561" name="Group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C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C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C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6564" name="Group Box 4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00000000-0008-0000-0C00-00000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C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6566" name="Option Button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C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6567" name="Option Button 7" hidden="1">
              <a:extLst>
                <a:ext uri="{63B3BB69-23CF-44E3-9099-C40C66FF867C}">
                  <a14:compatExt spid="_x0000_s66567"/>
                </a:ext>
                <a:ext uri="{FF2B5EF4-FFF2-40B4-BE49-F238E27FC236}">
                  <a16:creationId xmlns:a16="http://schemas.microsoft.com/office/drawing/2014/main" id="{00000000-0008-0000-0C00-00000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6568" name="Option Button 8" hidden="1">
              <a:extLst>
                <a:ext uri="{63B3BB69-23CF-44E3-9099-C40C66FF867C}">
                  <a14:compatExt spid="_x0000_s66568"/>
                </a:ext>
                <a:ext uri="{FF2B5EF4-FFF2-40B4-BE49-F238E27FC236}">
                  <a16:creationId xmlns:a16="http://schemas.microsoft.com/office/drawing/2014/main" id="{00000000-0008-0000-0C00-00000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6569" name="Option Button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C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7585" name="Group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D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D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D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7588" name="Group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D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D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7590" name="Option Button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D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7591" name="Option Button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D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7592" name="Option Button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D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7593" name="Option Button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D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8609" name="Group Box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E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E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E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8612" name="Group Box 4" hidden="1">
              <a:extLst>
                <a:ext uri="{63B3BB69-23CF-44E3-9099-C40C66FF867C}">
                  <a14:compatExt spid="_x0000_s68612"/>
                </a:ext>
                <a:ext uri="{FF2B5EF4-FFF2-40B4-BE49-F238E27FC236}">
                  <a16:creationId xmlns:a16="http://schemas.microsoft.com/office/drawing/2014/main" id="{00000000-0008-0000-0E00-000004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  <a:ext uri="{FF2B5EF4-FFF2-40B4-BE49-F238E27FC236}">
                  <a16:creationId xmlns:a16="http://schemas.microsoft.com/office/drawing/2014/main" id="{00000000-0008-0000-0E00-000005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8614" name="Option Button 6" hidden="1">
              <a:extLst>
                <a:ext uri="{63B3BB69-23CF-44E3-9099-C40C66FF867C}">
                  <a14:compatExt spid="_x0000_s68614"/>
                </a:ext>
                <a:ext uri="{FF2B5EF4-FFF2-40B4-BE49-F238E27FC236}">
                  <a16:creationId xmlns:a16="http://schemas.microsoft.com/office/drawing/2014/main" id="{00000000-0008-0000-0E00-000006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8615" name="Option Button 7" hidden="1">
              <a:extLst>
                <a:ext uri="{63B3BB69-23CF-44E3-9099-C40C66FF867C}">
                  <a14:compatExt spid="_x0000_s68615"/>
                </a:ext>
                <a:ext uri="{FF2B5EF4-FFF2-40B4-BE49-F238E27FC236}">
                  <a16:creationId xmlns:a16="http://schemas.microsoft.com/office/drawing/2014/main" id="{00000000-0008-0000-0E00-000007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8616" name="Option Button 8" hidden="1">
              <a:extLst>
                <a:ext uri="{63B3BB69-23CF-44E3-9099-C40C66FF867C}">
                  <a14:compatExt spid="_x0000_s68616"/>
                </a:ext>
                <a:ext uri="{FF2B5EF4-FFF2-40B4-BE49-F238E27FC236}">
                  <a16:creationId xmlns:a16="http://schemas.microsoft.com/office/drawing/2014/main" id="{00000000-0008-0000-0E00-000008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8617" name="Option Button 9" hidden="1">
              <a:extLst>
                <a:ext uri="{63B3BB69-23CF-44E3-9099-C40C66FF867C}">
                  <a14:compatExt spid="_x0000_s68617"/>
                </a:ext>
                <a:ext uri="{FF2B5EF4-FFF2-40B4-BE49-F238E27FC236}">
                  <a16:creationId xmlns:a16="http://schemas.microsoft.com/office/drawing/2014/main" id="{00000000-0008-0000-0E00-000009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73269</xdr:colOff>
      <xdr:row>3</xdr:row>
      <xdr:rowOff>180861</xdr:rowOff>
    </xdr:from>
    <xdr:to>
      <xdr:col>35</xdr:col>
      <xdr:colOff>131884</xdr:colOff>
      <xdr:row>5</xdr:row>
      <xdr:rowOff>100264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568461" y="620476"/>
          <a:ext cx="608135" cy="146538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157656</xdr:rowOff>
    </xdr:from>
    <xdr:to>
      <xdr:col>65</xdr:col>
      <xdr:colOff>129620</xdr:colOff>
      <xdr:row>130</xdr:row>
      <xdr:rowOff>35475</xdr:rowOff>
    </xdr:to>
    <xdr:pic>
      <xdr:nvPicPr>
        <xdr:cNvPr id="2" name="그림 1" descr="기타소득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154104"/>
          <a:ext cx="9037137" cy="12752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10252" name="Group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10253" name="Option Butto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10254" name="Option Butto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171449</xdr:rowOff>
    </xdr:from>
    <xdr:to>
      <xdr:col>6</xdr:col>
      <xdr:colOff>133350</xdr:colOff>
      <xdr:row>94</xdr:row>
      <xdr:rowOff>157218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ACF6688E-C406-4C28-8917-B2F5D0143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399"/>
          <a:ext cx="10258425" cy="143875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7345" name="Group Box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3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3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3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7348" name="Group Box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3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3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7350" name="Option Butto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3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7351" name="Option Butto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3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7352" name="Option Butto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3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7353" name="Option Butto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3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8369" name="Group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8372" name="Group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8374" name="Option Button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8375" name="Option Button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8376" name="Option Button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4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8377" name="Option Button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4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9393" name="Group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9396" name="Group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9398" name="Option Button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9399" name="Option Button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9400" name="Option Button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5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9401" name="Option Button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5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0417" name="Group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6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6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6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0420" name="Group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6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6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6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6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6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6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7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7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7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1444" name="Group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7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7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7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7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7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7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2465" name="Group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8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8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8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2468" name="Group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8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8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8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8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8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8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esktop/&#44277;&#51061;&#48277;&#51064;/&#49324;&#50629;&#49548;&#46301;%20&#44592;&#53440;&#49548;&#46301;/6%20-%20&#49324;&#50629;&#49548;&#46301;&#45824;&#51109;-&#51452;&#54889;&#44508;&#54016;&#51109;%202020-08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소득대장 해설"/>
      <sheetName val="사업소득대장 예제"/>
      <sheetName val="기본입력사항"/>
      <sheetName val="2020년1월"/>
      <sheetName val="2020년2월"/>
      <sheetName val="2020년3월"/>
      <sheetName val="2020년4월"/>
      <sheetName val="2020년5월"/>
      <sheetName val="2020년6월"/>
      <sheetName val="2020년7월"/>
      <sheetName val="2020년8월"/>
      <sheetName val="2020년9월"/>
      <sheetName val="2020년10월"/>
      <sheetName val="2020년11월"/>
      <sheetName val="2020년12월"/>
      <sheetName val="종목"/>
      <sheetName val="사업소득원천징수영수증"/>
      <sheetName val="사업소득지급명세서-수정"/>
      <sheetName val="기타소득지급명세서"/>
      <sheetName val="기타소득지급명세서-수정"/>
      <sheetName val="기타소득원천징수영수증"/>
      <sheetName val="기타소득작성법"/>
      <sheetName val="근로사업기타의 구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851101</v>
          </cell>
          <cell r="C6" t="str">
            <v>병의원</v>
          </cell>
        </row>
        <row r="7">
          <cell r="B7">
            <v>940100</v>
          </cell>
          <cell r="C7" t="str">
            <v>저술가</v>
          </cell>
        </row>
        <row r="8">
          <cell r="B8">
            <v>940200</v>
          </cell>
          <cell r="C8" t="str">
            <v>화가관련</v>
          </cell>
        </row>
        <row r="9">
          <cell r="B9">
            <v>940301</v>
          </cell>
          <cell r="C9" t="str">
            <v>작곡가</v>
          </cell>
        </row>
        <row r="10">
          <cell r="B10">
            <v>940302</v>
          </cell>
          <cell r="C10" t="str">
            <v>배우</v>
          </cell>
        </row>
        <row r="11">
          <cell r="B11">
            <v>940303</v>
          </cell>
          <cell r="C11" t="str">
            <v>모델</v>
          </cell>
        </row>
        <row r="12">
          <cell r="B12">
            <v>940304</v>
          </cell>
          <cell r="C12" t="str">
            <v>가수</v>
          </cell>
        </row>
        <row r="13">
          <cell r="B13">
            <v>940305</v>
          </cell>
          <cell r="C13" t="str">
            <v>성악가</v>
          </cell>
        </row>
        <row r="14">
          <cell r="B14">
            <v>940306</v>
          </cell>
          <cell r="C14" t="str">
            <v>1이미디어 콘텐츠창작자</v>
          </cell>
        </row>
        <row r="15">
          <cell r="B15">
            <v>940500</v>
          </cell>
          <cell r="C15" t="str">
            <v>연예보조</v>
          </cell>
        </row>
        <row r="16">
          <cell r="B16">
            <v>940600</v>
          </cell>
          <cell r="C16" t="str">
            <v>자문ㆍ고문</v>
          </cell>
        </row>
        <row r="17">
          <cell r="B17">
            <v>940901</v>
          </cell>
          <cell r="C17" t="str">
            <v>바둑기사</v>
          </cell>
        </row>
        <row r="18">
          <cell r="B18">
            <v>940902</v>
          </cell>
          <cell r="C18" t="str">
            <v>꽃꽃이교사</v>
          </cell>
        </row>
        <row r="19">
          <cell r="B19">
            <v>940903</v>
          </cell>
          <cell r="C19" t="str">
            <v>학원강사</v>
          </cell>
        </row>
        <row r="20">
          <cell r="B20">
            <v>940904</v>
          </cell>
          <cell r="C20" t="str">
            <v>직업운동가</v>
          </cell>
        </row>
        <row r="21">
          <cell r="B21">
            <v>940905</v>
          </cell>
          <cell r="C21" t="str">
            <v>봉사료수취자</v>
          </cell>
        </row>
        <row r="22">
          <cell r="B22">
            <v>940906</v>
          </cell>
          <cell r="C22" t="str">
            <v>보험설계</v>
          </cell>
        </row>
        <row r="23">
          <cell r="B23">
            <v>940907</v>
          </cell>
          <cell r="C23" t="str">
            <v>음료배달</v>
          </cell>
        </row>
        <row r="24">
          <cell r="B24">
            <v>940908</v>
          </cell>
          <cell r="C24" t="str">
            <v>방판.외판</v>
          </cell>
        </row>
        <row r="25">
          <cell r="B25">
            <v>940909</v>
          </cell>
          <cell r="C25" t="str">
            <v>기타자영업</v>
          </cell>
        </row>
        <row r="26">
          <cell r="B26">
            <v>940910</v>
          </cell>
          <cell r="C26" t="str">
            <v>다단계판매</v>
          </cell>
        </row>
        <row r="27">
          <cell r="B27">
            <v>940911</v>
          </cell>
          <cell r="C27" t="str">
            <v>기타모집수당</v>
          </cell>
        </row>
        <row r="28">
          <cell r="B28">
            <v>940912</v>
          </cell>
          <cell r="C28" t="str">
            <v>간병인</v>
          </cell>
        </row>
        <row r="29">
          <cell r="B29">
            <v>940913</v>
          </cell>
          <cell r="C29" t="str">
            <v>대리운전</v>
          </cell>
        </row>
        <row r="30">
          <cell r="B30">
            <v>940914</v>
          </cell>
          <cell r="C30" t="str">
            <v>캐디</v>
          </cell>
        </row>
        <row r="31">
          <cell r="B31">
            <v>940915</v>
          </cell>
          <cell r="C31" t="str">
            <v>목욕관리사</v>
          </cell>
        </row>
        <row r="32">
          <cell r="B32">
            <v>940916</v>
          </cell>
          <cell r="C32" t="str">
            <v>행사도우미</v>
          </cell>
        </row>
        <row r="33">
          <cell r="B33">
            <v>940917</v>
          </cell>
          <cell r="C33" t="str">
            <v>심부름용역</v>
          </cell>
        </row>
        <row r="34">
          <cell r="B34">
            <v>940918</v>
          </cell>
          <cell r="C34" t="str">
            <v>퀵서비스</v>
          </cell>
        </row>
        <row r="35">
          <cell r="B35">
            <v>940919</v>
          </cell>
          <cell r="C35" t="str">
            <v>물품배달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5" Type="http://schemas.openxmlformats.org/officeDocument/2006/relationships/ctrlProp" Target="../ctrlProps/ctrlProp65.xml"/><Relationship Id="rId10" Type="http://schemas.openxmlformats.org/officeDocument/2006/relationships/ctrlProp" Target="../ctrlProps/ctrlProp70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13" Type="http://schemas.openxmlformats.org/officeDocument/2006/relationships/comments" Target="../comments11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5" Type="http://schemas.openxmlformats.org/officeDocument/2006/relationships/ctrlProp" Target="../ctrlProps/ctrlProp83.xml"/><Relationship Id="rId10" Type="http://schemas.openxmlformats.org/officeDocument/2006/relationships/ctrlProp" Target="../ctrlProps/ctrlProp88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omments" Target="../comments12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4.xml"/><Relationship Id="rId13" Type="http://schemas.openxmlformats.org/officeDocument/2006/relationships/comments" Target="../comments13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03.xml"/><Relationship Id="rId12" Type="http://schemas.openxmlformats.org/officeDocument/2006/relationships/ctrlProp" Target="../ctrlProps/ctrlProp108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2.xml"/><Relationship Id="rId11" Type="http://schemas.openxmlformats.org/officeDocument/2006/relationships/ctrlProp" Target="../ctrlProps/ctrlProp107.xml"/><Relationship Id="rId5" Type="http://schemas.openxmlformats.org/officeDocument/2006/relationships/ctrlProp" Target="../ctrlProps/ctrlProp101.xml"/><Relationship Id="rId10" Type="http://schemas.openxmlformats.org/officeDocument/2006/relationships/ctrlProp" Target="../ctrlProps/ctrlProp106.xml"/><Relationship Id="rId4" Type="http://schemas.openxmlformats.org/officeDocument/2006/relationships/ctrlProp" Target="../ctrlProps/ctrlProp100.xml"/><Relationship Id="rId9" Type="http://schemas.openxmlformats.org/officeDocument/2006/relationships/ctrlProp" Target="../ctrlProps/ctrlProp105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omments" Target="../comments14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ctrlProp" Target="../ctrlProps/ctrlProp110.xml"/><Relationship Id="rId10" Type="http://schemas.openxmlformats.org/officeDocument/2006/relationships/ctrlProp" Target="../ctrlProps/ctrlProp115.xml"/><Relationship Id="rId4" Type="http://schemas.openxmlformats.org/officeDocument/2006/relationships/ctrlProp" Target="../ctrlProps/ctrlProp109.xml"/><Relationship Id="rId9" Type="http://schemas.openxmlformats.org/officeDocument/2006/relationships/ctrlProp" Target="../ctrlProps/ctrlProp1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e.daum.net/transtax/QNGA/26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e.daum.net/transtax/QNGA/26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46"/>
  <sheetViews>
    <sheetView showGridLines="0" topLeftCell="A138" workbookViewId="0">
      <selection activeCell="H154" sqref="H154"/>
    </sheetView>
  </sheetViews>
  <sheetFormatPr defaultRowHeight="13.5" x14ac:dyDescent="0.15"/>
  <cols>
    <col min="3" max="3" width="104.375" customWidth="1"/>
  </cols>
  <sheetData>
    <row r="5" spans="2:3" x14ac:dyDescent="0.15">
      <c r="B5" s="136" t="s">
        <v>289</v>
      </c>
      <c r="C5" s="136" t="s">
        <v>288</v>
      </c>
    </row>
    <row r="6" spans="2:3" x14ac:dyDescent="0.15">
      <c r="B6" s="177">
        <v>60</v>
      </c>
      <c r="C6" s="179" t="s">
        <v>278</v>
      </c>
    </row>
    <row r="7" spans="2:3" x14ac:dyDescent="0.15">
      <c r="B7" s="177">
        <v>61</v>
      </c>
      <c r="C7" s="178" t="s">
        <v>279</v>
      </c>
    </row>
    <row r="8" spans="2:3" ht="22.5" x14ac:dyDescent="0.15">
      <c r="B8" s="177">
        <v>76</v>
      </c>
      <c r="C8" s="178" t="s">
        <v>287</v>
      </c>
    </row>
    <row r="9" spans="2:3" x14ac:dyDescent="0.15">
      <c r="B9" s="177">
        <v>63</v>
      </c>
      <c r="C9" s="178" t="s">
        <v>277</v>
      </c>
    </row>
    <row r="10" spans="2:3" ht="22.5" x14ac:dyDescent="0.15">
      <c r="B10" s="177">
        <v>64</v>
      </c>
      <c r="C10" s="178" t="s">
        <v>280</v>
      </c>
    </row>
    <row r="11" spans="2:3" x14ac:dyDescent="0.15">
      <c r="B11" s="177">
        <v>68</v>
      </c>
      <c r="C11" s="178" t="s">
        <v>275</v>
      </c>
    </row>
    <row r="12" spans="2:3" x14ac:dyDescent="0.15">
      <c r="B12" s="177">
        <v>69</v>
      </c>
      <c r="C12" s="178" t="s">
        <v>276</v>
      </c>
    </row>
    <row r="13" spans="2:3" x14ac:dyDescent="0.15">
      <c r="B13" s="177">
        <v>71</v>
      </c>
      <c r="C13" s="179" t="s">
        <v>281</v>
      </c>
    </row>
    <row r="14" spans="2:3" x14ac:dyDescent="0.15">
      <c r="B14" s="180">
        <v>72</v>
      </c>
      <c r="C14" s="178" t="s">
        <v>282</v>
      </c>
    </row>
    <row r="15" spans="2:3" ht="22.5" x14ac:dyDescent="0.15">
      <c r="B15" s="177">
        <v>73</v>
      </c>
      <c r="C15" s="178" t="s">
        <v>283</v>
      </c>
    </row>
    <row r="16" spans="2:3" ht="33.75" x14ac:dyDescent="0.15">
      <c r="B16" s="177">
        <v>74</v>
      </c>
      <c r="C16" s="178" t="s">
        <v>284</v>
      </c>
    </row>
    <row r="17" spans="2:3" x14ac:dyDescent="0.15">
      <c r="B17" s="177">
        <v>75</v>
      </c>
      <c r="C17" s="178" t="s">
        <v>285</v>
      </c>
    </row>
    <row r="18" spans="2:3" x14ac:dyDescent="0.15">
      <c r="B18" s="177">
        <v>76</v>
      </c>
      <c r="C18" s="178" t="s">
        <v>286</v>
      </c>
    </row>
    <row r="20" spans="2:3" x14ac:dyDescent="0.15">
      <c r="B20" t="s">
        <v>296</v>
      </c>
    </row>
    <row r="21" spans="2:3" x14ac:dyDescent="0.15">
      <c r="B21" t="s">
        <v>297</v>
      </c>
    </row>
    <row r="22" spans="2:3" x14ac:dyDescent="0.15">
      <c r="B22" t="s">
        <v>290</v>
      </c>
    </row>
    <row r="46" spans="7:7" x14ac:dyDescent="0.15">
      <c r="G46" t="s">
        <v>305</v>
      </c>
    </row>
  </sheetData>
  <sortState xmlns:xlrd2="http://schemas.microsoft.com/office/spreadsheetml/2017/richdata2" ref="B6:C18">
    <sortCondition ref="B6:B18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44408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44378</v>
      </c>
      <c r="G8" s="148">
        <f>IF(F8="","",CHOOSE(R3,EOMONTH(F8,0),EOMONTH(F8,0)+5,EOMONTH(F8,0)+10,EOMONTH(F8,0)+15,EOMONTH(F8,0)+20))</f>
        <v>44408</v>
      </c>
      <c r="H8" s="158" t="str">
        <f>TEXT(G8,"aaa")</f>
        <v>토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59" priority="10" operator="equal">
      <formula>13</formula>
    </cfRule>
    <cfRule type="cellIs" dxfId="58" priority="11" operator="equal">
      <formula>"고용허가체크"</formula>
    </cfRule>
  </conditionalFormatting>
  <conditionalFormatting sqref="AJ8:AJ27">
    <cfRule type="cellIs" dxfId="57" priority="9" operator="greaterThan">
      <formula>0</formula>
    </cfRule>
  </conditionalFormatting>
  <conditionalFormatting sqref="AK8:AK27 AB8:AB27">
    <cfRule type="cellIs" dxfId="56" priority="8" operator="equal">
      <formula>"주민오류"</formula>
    </cfRule>
  </conditionalFormatting>
  <conditionalFormatting sqref="AH8:AH27">
    <cfRule type="cellIs" dxfId="55" priority="7" operator="equal">
      <formula>"외국인"</formula>
    </cfRule>
  </conditionalFormatting>
  <conditionalFormatting sqref="AI8:AI27">
    <cfRule type="cellIs" dxfId="54" priority="6" operator="equal">
      <formula>"고용허가체크"</formula>
    </cfRule>
  </conditionalFormatting>
  <conditionalFormatting sqref="Q3">
    <cfRule type="cellIs" dxfId="53" priority="4" operator="equal">
      <formula>"사업자오류"</formula>
    </cfRule>
    <cfRule type="cellIs" dxfId="5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51" priority="1" operator="greaterThan">
      <formula>0</formula>
    </cfRule>
    <cfRule type="cellIs" dxfId="5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44439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44409</v>
      </c>
      <c r="G8" s="148">
        <f>IF(F8="","",CHOOSE(R3,EOMONTH(F8,0),EOMONTH(F8,0)+5,EOMONTH(F8,0)+10,EOMONTH(F8,0)+15,EOMONTH(F8,0)+20))</f>
        <v>44439</v>
      </c>
      <c r="H8" s="158" t="str">
        <f>TEXT(G8,"aaa")</f>
        <v>화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49" priority="10" operator="equal">
      <formula>13</formula>
    </cfRule>
    <cfRule type="cellIs" dxfId="48" priority="11" operator="equal">
      <formula>"고용허가체크"</formula>
    </cfRule>
  </conditionalFormatting>
  <conditionalFormatting sqref="AJ8:AJ27">
    <cfRule type="cellIs" dxfId="47" priority="9" operator="greaterThan">
      <formula>0</formula>
    </cfRule>
  </conditionalFormatting>
  <conditionalFormatting sqref="AK8:AK27 AB8:AB27">
    <cfRule type="cellIs" dxfId="46" priority="8" operator="equal">
      <formula>"주민오류"</formula>
    </cfRule>
  </conditionalFormatting>
  <conditionalFormatting sqref="AH8:AH27">
    <cfRule type="cellIs" dxfId="45" priority="7" operator="equal">
      <formula>"외국인"</formula>
    </cfRule>
  </conditionalFormatting>
  <conditionalFormatting sqref="AI8:AI27">
    <cfRule type="cellIs" dxfId="44" priority="6" operator="equal">
      <formula>"고용허가체크"</formula>
    </cfRule>
  </conditionalFormatting>
  <conditionalFormatting sqref="Q3">
    <cfRule type="cellIs" dxfId="43" priority="4" operator="equal">
      <formula>"사업자오류"</formula>
    </cfRule>
    <cfRule type="cellIs" dxfId="4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41" priority="1" operator="greaterThan">
      <formula>0</formula>
    </cfRule>
    <cfRule type="cellIs" dxfId="4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44469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44440</v>
      </c>
      <c r="G8" s="148">
        <f>IF(F8="","",CHOOSE(R3,EOMONTH(F8,0),EOMONTH(F8,0)+5,EOMONTH(F8,0)+10,EOMONTH(F8,0)+15,EOMONTH(F8,0)+20))</f>
        <v>44469</v>
      </c>
      <c r="H8" s="158" t="str">
        <f>TEXT(G8,"aaa")</f>
        <v>목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39" priority="10" operator="equal">
      <formula>13</formula>
    </cfRule>
    <cfRule type="cellIs" dxfId="38" priority="11" operator="equal">
      <formula>"고용허가체크"</formula>
    </cfRule>
  </conditionalFormatting>
  <conditionalFormatting sqref="AJ8:AJ27">
    <cfRule type="cellIs" dxfId="37" priority="9" operator="greaterThan">
      <formula>0</formula>
    </cfRule>
  </conditionalFormatting>
  <conditionalFormatting sqref="AK8:AK27 AB8:AB27">
    <cfRule type="cellIs" dxfId="36" priority="8" operator="equal">
      <formula>"주민오류"</formula>
    </cfRule>
  </conditionalFormatting>
  <conditionalFormatting sqref="AH8:AH27">
    <cfRule type="cellIs" dxfId="35" priority="7" operator="equal">
      <formula>"외국인"</formula>
    </cfRule>
  </conditionalFormatting>
  <conditionalFormatting sqref="AI8:AI27">
    <cfRule type="cellIs" dxfId="34" priority="6" operator="equal">
      <formula>"고용허가체크"</formula>
    </cfRule>
  </conditionalFormatting>
  <conditionalFormatting sqref="Q3">
    <cfRule type="cellIs" dxfId="33" priority="4" operator="equal">
      <formula>"사업자오류"</formula>
    </cfRule>
    <cfRule type="cellIs" dxfId="3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31" priority="1" operator="greaterThan">
      <formula>0</formula>
    </cfRule>
    <cfRule type="cellIs" dxfId="3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44500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44470</v>
      </c>
      <c r="G8" s="148">
        <f>IF(F8="","",CHOOSE(R3,EOMONTH(F8,0),EOMONTH(F8,0)+5,EOMONTH(F8,0)+10,EOMONTH(F8,0)+15,EOMONTH(F8,0)+20))</f>
        <v>44500</v>
      </c>
      <c r="H8" s="158" t="str">
        <f>TEXT(G8,"aaa")</f>
        <v>일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29" priority="10" operator="equal">
      <formula>13</formula>
    </cfRule>
    <cfRule type="cellIs" dxfId="28" priority="11" operator="equal">
      <formula>"고용허가체크"</formula>
    </cfRule>
  </conditionalFormatting>
  <conditionalFormatting sqref="AJ8:AJ27">
    <cfRule type="cellIs" dxfId="27" priority="9" operator="greaterThan">
      <formula>0</formula>
    </cfRule>
  </conditionalFormatting>
  <conditionalFormatting sqref="AK8:AK27 AB8:AB27">
    <cfRule type="cellIs" dxfId="26" priority="8" operator="equal">
      <formula>"주민오류"</formula>
    </cfRule>
  </conditionalFormatting>
  <conditionalFormatting sqref="AH8:AH27">
    <cfRule type="cellIs" dxfId="25" priority="7" operator="equal">
      <formula>"외국인"</formula>
    </cfRule>
  </conditionalFormatting>
  <conditionalFormatting sqref="AI8:AI27">
    <cfRule type="cellIs" dxfId="24" priority="6" operator="equal">
      <formula>"고용허가체크"</formula>
    </cfRule>
  </conditionalFormatting>
  <conditionalFormatting sqref="Q3">
    <cfRule type="cellIs" dxfId="23" priority="4" operator="equal">
      <formula>"사업자오류"</formula>
    </cfRule>
    <cfRule type="cellIs" dxfId="2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21" priority="1" operator="greaterThan">
      <formula>0</formula>
    </cfRule>
    <cfRule type="cellIs" dxfId="2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7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8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44530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44501</v>
      </c>
      <c r="G8" s="148">
        <f>IF(F8="","",CHOOSE(R3,EOMONTH(F8,0),EOMONTH(F8,0)+5,EOMONTH(F8,0)+10,EOMONTH(F8,0)+15,EOMONTH(F8,0)+20))</f>
        <v>44530</v>
      </c>
      <c r="H8" s="158" t="str">
        <f>TEXT(G8,"aaa")</f>
        <v>화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19" priority="10" operator="equal">
      <formula>13</formula>
    </cfRule>
    <cfRule type="cellIs" dxfId="18" priority="11" operator="equal">
      <formula>"고용허가체크"</formula>
    </cfRule>
  </conditionalFormatting>
  <conditionalFormatting sqref="AJ8:AJ27">
    <cfRule type="cellIs" dxfId="17" priority="9" operator="greaterThan">
      <formula>0</formula>
    </cfRule>
  </conditionalFormatting>
  <conditionalFormatting sqref="AK8:AK27 AB8:AB27">
    <cfRule type="cellIs" dxfId="16" priority="8" operator="equal">
      <formula>"주민오류"</formula>
    </cfRule>
  </conditionalFormatting>
  <conditionalFormatting sqref="AH8:AH27">
    <cfRule type="cellIs" dxfId="15" priority="7" operator="equal">
      <formula>"외국인"</formula>
    </cfRule>
  </conditionalFormatting>
  <conditionalFormatting sqref="AI8:AI27">
    <cfRule type="cellIs" dxfId="14" priority="6" operator="equal">
      <formula>"고용허가체크"</formula>
    </cfRule>
  </conditionalFormatting>
  <conditionalFormatting sqref="Q3">
    <cfRule type="cellIs" dxfId="13" priority="4" operator="equal">
      <formula>"사업자오류"</formula>
    </cfRule>
    <cfRule type="cellIs" dxfId="1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1" priority="1" operator="greaterThan">
      <formula>0</formula>
    </cfRule>
    <cfRule type="cellIs" dxfId="1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44561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44531</v>
      </c>
      <c r="G8" s="148">
        <f>IF(F8="","",CHOOSE(R3,EOMONTH(F8,0),EOMONTH(F8,0)+5,EOMONTH(F8,0)+10,EOMONTH(F8,0)+15,EOMONTH(F8,0)+20))</f>
        <v>44561</v>
      </c>
      <c r="H8" s="158" t="str">
        <f>TEXT(G8,"aaa")</f>
        <v>금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9" priority="10" operator="equal">
      <formula>13</formula>
    </cfRule>
    <cfRule type="cellIs" dxfId="8" priority="11" operator="equal">
      <formula>"고용허가체크"</formula>
    </cfRule>
  </conditionalFormatting>
  <conditionalFormatting sqref="AJ8:AJ27">
    <cfRule type="cellIs" dxfId="7" priority="9" operator="greaterThan">
      <formula>0</formula>
    </cfRule>
  </conditionalFormatting>
  <conditionalFormatting sqref="AK8:AK27 AB8:AB27">
    <cfRule type="cellIs" dxfId="6" priority="8" operator="equal">
      <formula>"주민오류"</formula>
    </cfRule>
  </conditionalFormatting>
  <conditionalFormatting sqref="AH8:AH27">
    <cfRule type="cellIs" dxfId="5" priority="7" operator="equal">
      <formula>"외국인"</formula>
    </cfRule>
  </conditionalFormatting>
  <conditionalFormatting sqref="AI8:AI27">
    <cfRule type="cellIs" dxfId="4" priority="6" operator="equal">
      <formula>"고용허가체크"</formula>
    </cfRule>
  </conditionalFormatting>
  <conditionalFormatting sqref="Q3">
    <cfRule type="cellIs" dxfId="3" priority="4" operator="equal">
      <formula>"사업자오류"</formula>
    </cfRule>
    <cfRule type="cellIs" dxfId="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CA64"/>
  <sheetViews>
    <sheetView showGridLines="0" zoomScale="130" zoomScaleNormal="130" workbookViewId="0">
      <selection activeCell="H34" sqref="H34:J34"/>
    </sheetView>
  </sheetViews>
  <sheetFormatPr defaultColWidth="2.375" defaultRowHeight="13.5" x14ac:dyDescent="0.15"/>
  <cols>
    <col min="29" max="29" width="2.125" customWidth="1"/>
    <col min="30" max="30" width="0.875" customWidth="1"/>
    <col min="31" max="31" width="2.125" customWidth="1"/>
    <col min="32" max="32" width="0.875" customWidth="1"/>
    <col min="33" max="33" width="2.125" customWidth="1"/>
    <col min="35" max="35" width="2.125" customWidth="1"/>
    <col min="39" max="39" width="11.875" customWidth="1"/>
    <col min="40" max="40" width="14.75" customWidth="1"/>
    <col min="42" max="44" width="7.625" customWidth="1"/>
  </cols>
  <sheetData>
    <row r="1" spans="1:42" s="1" customFormat="1" ht="12" x14ac:dyDescent="0.15">
      <c r="A1" s="23" t="s">
        <v>309</v>
      </c>
      <c r="AM1" s="1" t="s">
        <v>164</v>
      </c>
    </row>
    <row r="2" spans="1:42" s="1" customFormat="1" ht="12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  <c r="AM2" s="1" t="s">
        <v>167</v>
      </c>
    </row>
    <row r="3" spans="1:42" s="1" customFormat="1" ht="10.5" customHeight="1" x14ac:dyDescent="0.15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31"/>
      <c r="AC3" s="31"/>
      <c r="AD3" s="31"/>
      <c r="AE3" s="31"/>
      <c r="AF3" s="31"/>
      <c r="AG3" s="32"/>
      <c r="AH3" s="32"/>
      <c r="AI3" s="32"/>
      <c r="AJ3" s="32"/>
      <c r="AK3" s="13"/>
    </row>
    <row r="4" spans="1:42" s="1" customFormat="1" ht="15" customHeight="1" x14ac:dyDescent="0.15">
      <c r="A4" s="12"/>
      <c r="B4" s="226" t="s">
        <v>21</v>
      </c>
      <c r="C4" s="227"/>
      <c r="D4" s="232">
        <v>2021</v>
      </c>
      <c r="E4" s="233"/>
      <c r="F4" s="227" t="s">
        <v>20</v>
      </c>
      <c r="G4" s="5"/>
      <c r="H4" s="4"/>
      <c r="I4" s="20" t="s">
        <v>26</v>
      </c>
      <c r="J4" s="4"/>
      <c r="K4" s="1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318" t="s">
        <v>35</v>
      </c>
      <c r="AC4" s="319"/>
      <c r="AD4" s="319"/>
      <c r="AE4" s="319"/>
      <c r="AF4" s="319"/>
      <c r="AG4" s="319"/>
      <c r="AH4" s="319"/>
      <c r="AI4" s="319"/>
      <c r="AJ4" s="320"/>
      <c r="AK4" s="13"/>
      <c r="AM4" s="1" t="s">
        <v>165</v>
      </c>
    </row>
    <row r="5" spans="1:42" s="1" customFormat="1" ht="3" customHeight="1" x14ac:dyDescent="0.15">
      <c r="A5" s="12"/>
      <c r="B5" s="228"/>
      <c r="C5" s="229"/>
      <c r="D5" s="234"/>
      <c r="E5" s="235"/>
      <c r="F5" s="229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330" t="s">
        <v>147</v>
      </c>
      <c r="AC5" s="331"/>
      <c r="AD5" s="331"/>
      <c r="AE5" s="331"/>
      <c r="AF5" s="332"/>
      <c r="AG5" s="321" t="s">
        <v>36</v>
      </c>
      <c r="AH5" s="322"/>
      <c r="AI5" s="322"/>
      <c r="AJ5" s="323"/>
      <c r="AK5" s="13"/>
    </row>
    <row r="6" spans="1:42" s="1" customFormat="1" ht="15.75" customHeight="1" x14ac:dyDescent="0.15">
      <c r="A6" s="12"/>
      <c r="B6" s="230"/>
      <c r="C6" s="231"/>
      <c r="D6" s="236"/>
      <c r="E6" s="237"/>
      <c r="F6" s="231"/>
      <c r="G6" s="5"/>
      <c r="H6" s="4"/>
      <c r="I6" s="20" t="s">
        <v>26</v>
      </c>
      <c r="J6" s="4"/>
      <c r="K6" s="14" t="s">
        <v>29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333"/>
      <c r="AC6" s="334"/>
      <c r="AD6" s="334"/>
      <c r="AE6" s="334"/>
      <c r="AF6" s="335"/>
      <c r="AG6" s="324"/>
      <c r="AH6" s="325"/>
      <c r="AI6" s="325"/>
      <c r="AJ6" s="326"/>
      <c r="AK6" s="13"/>
      <c r="AM6" s="1" t="s">
        <v>166</v>
      </c>
    </row>
    <row r="7" spans="1:42" s="1" customFormat="1" ht="7.5" customHeight="1" x14ac:dyDescent="0.15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13"/>
    </row>
    <row r="8" spans="1:42" s="1" customFormat="1" ht="13.5" customHeight="1" x14ac:dyDescent="0.15">
      <c r="A8" s="12"/>
      <c r="B8" s="4"/>
      <c r="C8" s="4"/>
      <c r="D8" s="4"/>
      <c r="E8" s="4"/>
      <c r="F8" s="4"/>
      <c r="G8" s="4"/>
      <c r="H8" s="4"/>
      <c r="I8" s="4"/>
      <c r="J8" s="4"/>
      <c r="K8" s="30" t="s">
        <v>30</v>
      </c>
      <c r="L8" s="20" t="s">
        <v>32</v>
      </c>
      <c r="M8" s="29" t="s">
        <v>31</v>
      </c>
      <c r="N8" s="29"/>
      <c r="O8" s="29"/>
      <c r="P8" s="29"/>
      <c r="Q8" s="29"/>
      <c r="R8" s="29"/>
      <c r="S8" s="20" t="s">
        <v>32</v>
      </c>
      <c r="T8" s="29" t="s">
        <v>33</v>
      </c>
      <c r="U8" s="29"/>
      <c r="V8" s="29"/>
      <c r="W8" s="29"/>
      <c r="X8" s="29"/>
      <c r="Y8" s="29" t="s">
        <v>34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3"/>
      <c r="AM8" s="112" t="s">
        <v>168</v>
      </c>
      <c r="AN8" s="112" t="s">
        <v>169</v>
      </c>
    </row>
    <row r="9" spans="1:42" s="1" customFormat="1" ht="7.5" customHeight="1" x14ac:dyDescent="0.1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13"/>
      <c r="AM9" s="113"/>
      <c r="AN9" s="113"/>
    </row>
    <row r="10" spans="1:42" s="1" customFormat="1" ht="18" customHeight="1" x14ac:dyDescent="0.15">
      <c r="A10" s="268" t="s">
        <v>10</v>
      </c>
      <c r="B10" s="269"/>
      <c r="C10" s="270"/>
      <c r="D10" s="21" t="s">
        <v>11</v>
      </c>
      <c r="E10" s="274" t="s">
        <v>27</v>
      </c>
      <c r="F10" s="274"/>
      <c r="G10" s="274"/>
      <c r="H10" s="274"/>
      <c r="I10" s="275"/>
      <c r="J10" s="276"/>
      <c r="K10" s="277"/>
      <c r="L10" s="277"/>
      <c r="M10" s="277"/>
      <c r="N10" s="277"/>
      <c r="O10" s="278"/>
      <c r="P10" s="21" t="s">
        <v>14</v>
      </c>
      <c r="Q10" s="261" t="s">
        <v>15</v>
      </c>
      <c r="R10" s="261"/>
      <c r="S10" s="261"/>
      <c r="T10" s="261"/>
      <c r="U10" s="262"/>
      <c r="V10" s="279"/>
      <c r="W10" s="279"/>
      <c r="X10" s="279"/>
      <c r="Y10" s="279"/>
      <c r="Z10" s="279"/>
      <c r="AA10" s="279"/>
      <c r="AB10" s="21" t="s">
        <v>18</v>
      </c>
      <c r="AC10" s="280" t="s">
        <v>19</v>
      </c>
      <c r="AD10" s="280"/>
      <c r="AE10" s="281"/>
      <c r="AF10" s="281"/>
      <c r="AG10" s="281"/>
      <c r="AH10" s="279"/>
      <c r="AI10" s="279"/>
      <c r="AJ10" s="279"/>
      <c r="AK10" s="282"/>
      <c r="AM10" s="113" t="e">
        <f>IF(10-MOD(MID(J10,1,1)*1+MID(J10,2,1)*3+MID(J10,3,1)*7+MID(J10,4,1)*1+MID(J10,5,1)*3+MID(J10,6,1)*7+MID(J10,7,1)*1+MID(J10,8,1)*3+INT((MID(J10,9,1)*5)/10)+MOD(MID(J10,9,1)*5,10),10)=10,0,10-MOD(MID(J10,1,1)*1+MID(J10,2,1)*3+MID(J10,3,1)*7+MID(J10,4,1)*1+MID(J10,5,1)*3+MID(J10,6,1)*7+MID(J10,7,1)*1+MID(J10,8,1)*3+INT((MID(J10,9,1)*5)/10)+MOD(MID(J10,9,1)*5,10),10))</f>
        <v>#VALUE!</v>
      </c>
      <c r="AN10" s="113" t="e">
        <f>IF(INT(MID(J10,10,1))=AM10,"OK","사업자오류")</f>
        <v>#VALUE!</v>
      </c>
    </row>
    <row r="11" spans="1:42" s="1" customFormat="1" ht="18" customHeight="1" x14ac:dyDescent="0.15">
      <c r="A11" s="271"/>
      <c r="B11" s="272"/>
      <c r="C11" s="273"/>
      <c r="D11" s="21" t="s">
        <v>12</v>
      </c>
      <c r="E11" s="263" t="s">
        <v>13</v>
      </c>
      <c r="F11" s="263"/>
      <c r="G11" s="263"/>
      <c r="H11" s="263"/>
      <c r="I11" s="264"/>
      <c r="J11" s="252"/>
      <c r="K11" s="253"/>
      <c r="L11" s="253"/>
      <c r="M11" s="253"/>
      <c r="N11" s="253"/>
      <c r="O11" s="254"/>
      <c r="P11" s="21" t="s">
        <v>16</v>
      </c>
      <c r="Q11" s="261" t="s">
        <v>17</v>
      </c>
      <c r="R11" s="261"/>
      <c r="S11" s="261"/>
      <c r="T11" s="261"/>
      <c r="U11" s="262"/>
      <c r="V11" s="265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7"/>
      <c r="AM11" s="113" t="e">
        <f>MOD(11-MOD(MID(J11,1,1)*2+MID(J11,2,1)*3+MID(J11,3,1)*4+MID(J11,4,1)*5+MID(J11,5,1)*6+MID(J11,6,1)*7+MID(J11,7,1)*8+MID(J11,8,1)*9+MID(J11,9,1)*2+MID(J11,10,1)*3+MID(J11,11,1)*4+MID(J11,12,1)*5,11),10)</f>
        <v>#VALUE!</v>
      </c>
      <c r="AN11" s="113" t="e">
        <f>IF(INT(MID(J11,13,1))=AM11,"OK","주민오류")</f>
        <v>#VALUE!</v>
      </c>
    </row>
    <row r="12" spans="1:42" s="1" customFormat="1" ht="18" customHeight="1" x14ac:dyDescent="0.15">
      <c r="A12" s="297" t="s">
        <v>3</v>
      </c>
      <c r="B12" s="298"/>
      <c r="C12" s="299"/>
      <c r="D12" s="21" t="s">
        <v>4</v>
      </c>
      <c r="E12" s="300" t="s">
        <v>6</v>
      </c>
      <c r="F12" s="300"/>
      <c r="G12" s="300"/>
      <c r="H12" s="300"/>
      <c r="I12" s="301"/>
      <c r="J12" s="312"/>
      <c r="K12" s="313"/>
      <c r="L12" s="313"/>
      <c r="M12" s="313"/>
      <c r="N12" s="313"/>
      <c r="O12" s="313"/>
      <c r="P12" s="22" t="s">
        <v>9</v>
      </c>
      <c r="Q12" s="302" t="s">
        <v>37</v>
      </c>
      <c r="R12" s="302"/>
      <c r="S12" s="302"/>
      <c r="T12" s="302"/>
      <c r="U12" s="303"/>
      <c r="V12" s="327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9"/>
      <c r="AM12" s="113" t="e">
        <f>MOD(11-MOD(MID(V12,1,1)*2+MID(V12,2,1)*3+MID(V12,3,1)*4+MID(V12,4,1)*5+MID(V12,5,1)*6+MID(V12,6,1)*7+MID(V12,7,1)*8+MID(V12,8,1)*9+MID(V12,9,1)*2+MID(V12,10,1)*3+MID(V12,11,1)*4+MID(V12,12,1)*5,11),10)</f>
        <v>#VALUE!</v>
      </c>
      <c r="AN12" s="113" t="e">
        <f>IF(INT(MID(V12,13,1))=AM12,"OK","주민오류")</f>
        <v>#VALUE!</v>
      </c>
    </row>
    <row r="13" spans="1:42" s="1" customFormat="1" ht="18" customHeight="1" x14ac:dyDescent="0.15">
      <c r="A13" s="271"/>
      <c r="B13" s="272"/>
      <c r="C13" s="273"/>
      <c r="D13" s="21" t="s">
        <v>5</v>
      </c>
      <c r="E13" s="300" t="s">
        <v>7</v>
      </c>
      <c r="F13" s="300"/>
      <c r="G13" s="300"/>
      <c r="H13" s="300"/>
      <c r="I13" s="301"/>
      <c r="J13" s="309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1"/>
      <c r="AP13" s="110"/>
    </row>
    <row r="14" spans="1:42" s="33" customFormat="1" ht="3" customHeight="1" x14ac:dyDescent="0.15">
      <c r="A14" s="241" t="s">
        <v>43</v>
      </c>
      <c r="B14" s="242"/>
      <c r="C14" s="242"/>
      <c r="D14" s="243"/>
      <c r="E14" s="52"/>
      <c r="F14" s="35"/>
      <c r="G14" s="35"/>
      <c r="H14" s="35"/>
      <c r="I14" s="3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6"/>
    </row>
    <row r="15" spans="1:42" s="33" customFormat="1" ht="15" customHeight="1" x14ac:dyDescent="0.15">
      <c r="A15" s="244"/>
      <c r="B15" s="245"/>
      <c r="C15" s="245"/>
      <c r="D15" s="246"/>
      <c r="E15" s="53"/>
      <c r="F15" s="62">
        <v>60</v>
      </c>
      <c r="G15" s="45" t="s">
        <v>44</v>
      </c>
      <c r="H15" s="38"/>
      <c r="I15" s="38"/>
      <c r="J15" s="39"/>
      <c r="K15" s="39"/>
      <c r="L15" s="39"/>
      <c r="M15" s="39"/>
      <c r="N15" s="62">
        <v>63</v>
      </c>
      <c r="O15" s="46" t="s">
        <v>39</v>
      </c>
      <c r="P15" s="39"/>
      <c r="Q15" s="62">
        <v>76</v>
      </c>
      <c r="R15" s="46" t="s">
        <v>53</v>
      </c>
      <c r="S15" s="39"/>
      <c r="T15" s="39"/>
      <c r="U15" s="39"/>
      <c r="V15" s="39"/>
      <c r="W15" s="39"/>
      <c r="X15" s="39"/>
      <c r="Y15" s="39"/>
      <c r="Z15" s="39"/>
      <c r="AA15" s="39"/>
      <c r="AB15" s="51" t="s">
        <v>40</v>
      </c>
      <c r="AC15" s="62">
        <v>68</v>
      </c>
      <c r="AD15" s="50"/>
      <c r="AE15" s="62">
        <v>69</v>
      </c>
      <c r="AF15" s="50"/>
      <c r="AG15" s="62">
        <v>71</v>
      </c>
      <c r="AH15" s="37" t="s">
        <v>41</v>
      </c>
      <c r="AI15" s="62">
        <v>76</v>
      </c>
      <c r="AJ15" s="44" t="s">
        <v>38</v>
      </c>
      <c r="AK15" s="49"/>
    </row>
    <row r="16" spans="1:42" s="33" customFormat="1" ht="3" customHeight="1" x14ac:dyDescent="0.15">
      <c r="A16" s="244"/>
      <c r="B16" s="245"/>
      <c r="C16" s="245"/>
      <c r="D16" s="246"/>
      <c r="E16" s="53"/>
      <c r="F16" s="38"/>
      <c r="G16" s="38"/>
      <c r="H16" s="38"/>
      <c r="I16" s="3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0"/>
    </row>
    <row r="17" spans="1:48" s="47" customFormat="1" ht="3" customHeight="1" x14ac:dyDescent="0.15">
      <c r="A17" s="244"/>
      <c r="B17" s="245"/>
      <c r="C17" s="245"/>
      <c r="D17" s="246"/>
      <c r="E17" s="53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8"/>
    </row>
    <row r="18" spans="1:48" s="47" customFormat="1" ht="15" customHeight="1" x14ac:dyDescent="0.15">
      <c r="A18" s="244"/>
      <c r="B18" s="245"/>
      <c r="C18" s="245"/>
      <c r="D18" s="246"/>
      <c r="E18" s="53"/>
      <c r="F18" s="62">
        <v>63</v>
      </c>
      <c r="G18" s="46" t="s">
        <v>45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62">
        <v>68</v>
      </c>
      <c r="V18" s="46" t="s">
        <v>51</v>
      </c>
      <c r="W18" s="46"/>
      <c r="X18" s="46"/>
      <c r="Y18" s="46"/>
      <c r="Z18" s="46"/>
      <c r="AA18" s="46"/>
      <c r="AB18" s="62">
        <v>69</v>
      </c>
      <c r="AC18" s="46" t="s">
        <v>52</v>
      </c>
      <c r="AD18" s="46"/>
      <c r="AE18" s="46"/>
      <c r="AF18" s="46"/>
      <c r="AG18" s="46"/>
      <c r="AH18" s="46"/>
      <c r="AI18" s="46"/>
      <c r="AJ18" s="46"/>
      <c r="AK18" s="48"/>
    </row>
    <row r="19" spans="1:48" s="47" customFormat="1" ht="3" customHeight="1" x14ac:dyDescent="0.15">
      <c r="A19" s="244"/>
      <c r="B19" s="245"/>
      <c r="C19" s="245"/>
      <c r="D19" s="246"/>
      <c r="E19" s="53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8"/>
    </row>
    <row r="20" spans="1:48" s="47" customFormat="1" ht="3" customHeight="1" x14ac:dyDescent="0.15">
      <c r="A20" s="244"/>
      <c r="B20" s="245"/>
      <c r="C20" s="245"/>
      <c r="D20" s="246"/>
      <c r="E20" s="53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8"/>
    </row>
    <row r="21" spans="1:48" s="47" customFormat="1" ht="15" customHeight="1" x14ac:dyDescent="0.15">
      <c r="A21" s="244"/>
      <c r="B21" s="245"/>
      <c r="C21" s="245"/>
      <c r="D21" s="246"/>
      <c r="E21" s="53"/>
      <c r="F21" s="62">
        <v>71</v>
      </c>
      <c r="G21" s="46" t="s">
        <v>46</v>
      </c>
      <c r="H21" s="46"/>
      <c r="I21" s="46"/>
      <c r="J21" s="46"/>
      <c r="K21" s="46"/>
      <c r="L21" s="62">
        <v>72</v>
      </c>
      <c r="M21" s="46" t="s">
        <v>48</v>
      </c>
      <c r="N21" s="46"/>
      <c r="O21" s="46"/>
      <c r="P21" s="46"/>
      <c r="Q21" s="62">
        <v>73</v>
      </c>
      <c r="R21" s="46" t="s">
        <v>49</v>
      </c>
      <c r="S21" s="46"/>
      <c r="T21" s="46"/>
      <c r="U21" s="46"/>
      <c r="V21" s="62">
        <v>74</v>
      </c>
      <c r="W21" s="46" t="s">
        <v>50</v>
      </c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8"/>
    </row>
    <row r="22" spans="1:48" s="47" customFormat="1" ht="3" customHeight="1" x14ac:dyDescent="0.15">
      <c r="A22" s="244"/>
      <c r="B22" s="245"/>
      <c r="C22" s="245"/>
      <c r="D22" s="246"/>
      <c r="E22" s="53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8"/>
    </row>
    <row r="23" spans="1:48" s="47" customFormat="1" ht="3" customHeight="1" x14ac:dyDescent="0.15">
      <c r="A23" s="244"/>
      <c r="B23" s="245"/>
      <c r="C23" s="245"/>
      <c r="D23" s="246"/>
      <c r="E23" s="53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8"/>
    </row>
    <row r="24" spans="1:48" s="47" customFormat="1" ht="15" customHeight="1" x14ac:dyDescent="0.15">
      <c r="A24" s="244"/>
      <c r="B24" s="245"/>
      <c r="C24" s="245"/>
      <c r="D24" s="246"/>
      <c r="E24" s="53"/>
      <c r="F24" s="62">
        <v>75</v>
      </c>
      <c r="G24" s="46" t="s">
        <v>42</v>
      </c>
      <c r="H24" s="46"/>
      <c r="I24" s="46"/>
      <c r="J24" s="46"/>
      <c r="K24" s="46"/>
      <c r="L24" s="93">
        <v>76</v>
      </c>
      <c r="M24" s="46" t="s">
        <v>47</v>
      </c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8"/>
    </row>
    <row r="25" spans="1:48" s="33" customFormat="1" ht="3" customHeight="1" x14ac:dyDescent="0.15">
      <c r="A25" s="247"/>
      <c r="B25" s="248"/>
      <c r="C25" s="248"/>
      <c r="D25" s="249"/>
      <c r="E25" s="54"/>
      <c r="F25" s="41"/>
      <c r="G25" s="41"/>
      <c r="H25" s="41"/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3"/>
    </row>
    <row r="26" spans="1:48" s="23" customFormat="1" ht="15" customHeight="1" x14ac:dyDescent="0.15">
      <c r="A26" s="250" t="s">
        <v>54</v>
      </c>
      <c r="B26" s="251"/>
      <c r="C26" s="251"/>
      <c r="D26" s="251"/>
      <c r="E26" s="287" t="s">
        <v>55</v>
      </c>
      <c r="F26" s="251"/>
      <c r="G26" s="314"/>
      <c r="H26" s="306" t="s">
        <v>56</v>
      </c>
      <c r="I26" s="307"/>
      <c r="J26" s="284"/>
      <c r="K26" s="306" t="s">
        <v>57</v>
      </c>
      <c r="L26" s="307"/>
      <c r="M26" s="284"/>
      <c r="N26" s="306" t="s">
        <v>59</v>
      </c>
      <c r="O26" s="307"/>
      <c r="P26" s="284"/>
      <c r="Q26" s="283" t="s">
        <v>58</v>
      </c>
      <c r="R26" s="284"/>
      <c r="S26" s="287" t="s">
        <v>60</v>
      </c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88"/>
    </row>
    <row r="27" spans="1:48" s="57" customFormat="1" ht="22.5" customHeight="1" x14ac:dyDescent="0.15">
      <c r="A27" s="289" t="s">
        <v>2</v>
      </c>
      <c r="B27" s="290"/>
      <c r="C27" s="55" t="s">
        <v>0</v>
      </c>
      <c r="D27" s="56" t="s">
        <v>1</v>
      </c>
      <c r="E27" s="290" t="s">
        <v>2</v>
      </c>
      <c r="F27" s="290"/>
      <c r="G27" s="55" t="s">
        <v>0</v>
      </c>
      <c r="H27" s="285"/>
      <c r="I27" s="308"/>
      <c r="J27" s="286"/>
      <c r="K27" s="285"/>
      <c r="L27" s="308"/>
      <c r="M27" s="286"/>
      <c r="N27" s="285"/>
      <c r="O27" s="308"/>
      <c r="P27" s="286"/>
      <c r="Q27" s="285"/>
      <c r="R27" s="286"/>
      <c r="S27" s="304" t="s">
        <v>61</v>
      </c>
      <c r="T27" s="290"/>
      <c r="U27" s="290"/>
      <c r="V27" s="304" t="s">
        <v>62</v>
      </c>
      <c r="W27" s="290"/>
      <c r="X27" s="290"/>
      <c r="Y27" s="304" t="s">
        <v>63</v>
      </c>
      <c r="Z27" s="290"/>
      <c r="AA27" s="290"/>
      <c r="AB27" s="336" t="s">
        <v>64</v>
      </c>
      <c r="AC27" s="337"/>
      <c r="AD27" s="338"/>
      <c r="AE27" s="305" t="s">
        <v>65</v>
      </c>
      <c r="AF27" s="251"/>
      <c r="AG27" s="251"/>
      <c r="AH27" s="251"/>
      <c r="AI27" s="251"/>
      <c r="AJ27" s="251"/>
      <c r="AK27" s="288"/>
      <c r="AV27" s="57" t="s">
        <v>298</v>
      </c>
    </row>
    <row r="28" spans="1:48" s="58" customFormat="1" ht="18" customHeight="1" x14ac:dyDescent="0.15">
      <c r="A28" s="255">
        <f>D4</f>
        <v>2021</v>
      </c>
      <c r="B28" s="256"/>
      <c r="C28" s="94">
        <v>1</v>
      </c>
      <c r="D28" s="95">
        <v>30</v>
      </c>
      <c r="E28" s="257">
        <f>A28</f>
        <v>2021</v>
      </c>
      <c r="F28" s="257"/>
      <c r="G28" s="94">
        <f>C28</f>
        <v>1</v>
      </c>
      <c r="H28" s="238">
        <v>250000</v>
      </c>
      <c r="I28" s="239"/>
      <c r="J28" s="240"/>
      <c r="K28" s="258">
        <f t="shared" ref="K28:K40" si="0">H28*60%</f>
        <v>150000</v>
      </c>
      <c r="L28" s="259"/>
      <c r="M28" s="260"/>
      <c r="N28" s="258">
        <f>H28-K28</f>
        <v>100000</v>
      </c>
      <c r="O28" s="259"/>
      <c r="P28" s="260"/>
      <c r="Q28" s="295">
        <v>0.2</v>
      </c>
      <c r="R28" s="295"/>
      <c r="S28" s="294">
        <f>IF(N28&lt;=50000,0,TRUNC(N28*Q28,-1))</f>
        <v>20000</v>
      </c>
      <c r="T28" s="294"/>
      <c r="U28" s="294"/>
      <c r="V28" s="296"/>
      <c r="W28" s="296"/>
      <c r="X28" s="296"/>
      <c r="Y28" s="294">
        <f>S28*10%</f>
        <v>2000</v>
      </c>
      <c r="Z28" s="294"/>
      <c r="AA28" s="294"/>
      <c r="AB28" s="296"/>
      <c r="AC28" s="296"/>
      <c r="AD28" s="296"/>
      <c r="AE28" s="291">
        <f>SUM(S28:AD28)</f>
        <v>22000</v>
      </c>
      <c r="AF28" s="292"/>
      <c r="AG28" s="292"/>
      <c r="AH28" s="292"/>
      <c r="AI28" s="292"/>
      <c r="AJ28" s="292"/>
      <c r="AK28" s="293"/>
      <c r="AM28" s="11" t="s">
        <v>163</v>
      </c>
    </row>
    <row r="29" spans="1:48" s="58" customFormat="1" ht="18" customHeight="1" x14ac:dyDescent="0.15">
      <c r="A29" s="255"/>
      <c r="B29" s="256"/>
      <c r="C29" s="94"/>
      <c r="D29" s="95"/>
      <c r="E29" s="257"/>
      <c r="F29" s="257"/>
      <c r="G29" s="94"/>
      <c r="H29" s="238">
        <v>250010</v>
      </c>
      <c r="I29" s="239"/>
      <c r="J29" s="240"/>
      <c r="K29" s="258">
        <f t="shared" si="0"/>
        <v>150006</v>
      </c>
      <c r="L29" s="259"/>
      <c r="M29" s="260"/>
      <c r="N29" s="258">
        <f t="shared" ref="N29:N40" si="1">H29-K29</f>
        <v>100004</v>
      </c>
      <c r="O29" s="259"/>
      <c r="P29" s="260"/>
      <c r="Q29" s="295">
        <v>0.2</v>
      </c>
      <c r="R29" s="295"/>
      <c r="S29" s="294">
        <f t="shared" ref="S29:S40" si="2">IF(N29&lt;=50000,0,TRUNC(N29*Q29,-1))</f>
        <v>20000</v>
      </c>
      <c r="T29" s="294"/>
      <c r="U29" s="294"/>
      <c r="V29" s="296"/>
      <c r="W29" s="296"/>
      <c r="X29" s="296"/>
      <c r="Y29" s="294">
        <f t="shared" ref="Y29:Y40" si="3">S29*10%</f>
        <v>2000</v>
      </c>
      <c r="Z29" s="294"/>
      <c r="AA29" s="294"/>
      <c r="AB29" s="296"/>
      <c r="AC29" s="296"/>
      <c r="AD29" s="296"/>
      <c r="AE29" s="291">
        <f t="shared" ref="AE29:AE40" si="4">SUM(S29:AD29)</f>
        <v>22000</v>
      </c>
      <c r="AF29" s="292"/>
      <c r="AG29" s="292"/>
      <c r="AH29" s="292"/>
      <c r="AI29" s="292"/>
      <c r="AJ29" s="292"/>
      <c r="AK29" s="293"/>
      <c r="AM29" s="97" t="s">
        <v>149</v>
      </c>
    </row>
    <row r="30" spans="1:48" s="58" customFormat="1" ht="18" customHeight="1" x14ac:dyDescent="0.15">
      <c r="A30" s="255"/>
      <c r="B30" s="256"/>
      <c r="C30" s="94"/>
      <c r="D30" s="95"/>
      <c r="E30" s="257"/>
      <c r="F30" s="257"/>
      <c r="G30" s="94"/>
      <c r="H30" s="238">
        <v>260000</v>
      </c>
      <c r="I30" s="239"/>
      <c r="J30" s="240"/>
      <c r="K30" s="258">
        <f t="shared" si="0"/>
        <v>156000</v>
      </c>
      <c r="L30" s="259"/>
      <c r="M30" s="260"/>
      <c r="N30" s="258">
        <f t="shared" si="1"/>
        <v>104000</v>
      </c>
      <c r="O30" s="259"/>
      <c r="P30" s="260"/>
      <c r="Q30" s="295">
        <v>0.2</v>
      </c>
      <c r="R30" s="295"/>
      <c r="S30" s="294">
        <f t="shared" si="2"/>
        <v>20800</v>
      </c>
      <c r="T30" s="294"/>
      <c r="U30" s="294"/>
      <c r="V30" s="296"/>
      <c r="W30" s="296"/>
      <c r="X30" s="296"/>
      <c r="Y30" s="294">
        <f t="shared" si="3"/>
        <v>2080</v>
      </c>
      <c r="Z30" s="294"/>
      <c r="AA30" s="294"/>
      <c r="AB30" s="296"/>
      <c r="AC30" s="296"/>
      <c r="AD30" s="296"/>
      <c r="AE30" s="291">
        <f t="shared" si="4"/>
        <v>22880</v>
      </c>
      <c r="AF30" s="292"/>
      <c r="AG30" s="292"/>
      <c r="AH30" s="292"/>
      <c r="AI30" s="292"/>
      <c r="AJ30" s="292"/>
      <c r="AK30" s="293"/>
      <c r="AM30" s="97" t="s">
        <v>150</v>
      </c>
    </row>
    <row r="31" spans="1:48" s="58" customFormat="1" ht="18" customHeight="1" x14ac:dyDescent="0.15">
      <c r="A31" s="255"/>
      <c r="B31" s="256"/>
      <c r="C31" s="94"/>
      <c r="D31" s="95"/>
      <c r="E31" s="257"/>
      <c r="F31" s="257"/>
      <c r="G31" s="94"/>
      <c r="H31" s="238"/>
      <c r="I31" s="239"/>
      <c r="J31" s="240"/>
      <c r="K31" s="258">
        <f t="shared" si="0"/>
        <v>0</v>
      </c>
      <c r="L31" s="259"/>
      <c r="M31" s="260"/>
      <c r="N31" s="258">
        <f t="shared" si="1"/>
        <v>0</v>
      </c>
      <c r="O31" s="259"/>
      <c r="P31" s="260"/>
      <c r="Q31" s="295">
        <v>0.2</v>
      </c>
      <c r="R31" s="295"/>
      <c r="S31" s="294">
        <f t="shared" si="2"/>
        <v>0</v>
      </c>
      <c r="T31" s="294"/>
      <c r="U31" s="294"/>
      <c r="V31" s="296"/>
      <c r="W31" s="296"/>
      <c r="X31" s="296"/>
      <c r="Y31" s="294">
        <f t="shared" si="3"/>
        <v>0</v>
      </c>
      <c r="Z31" s="294"/>
      <c r="AA31" s="294"/>
      <c r="AB31" s="296"/>
      <c r="AC31" s="296"/>
      <c r="AD31" s="296"/>
      <c r="AE31" s="291">
        <f t="shared" si="4"/>
        <v>0</v>
      </c>
      <c r="AF31" s="292"/>
      <c r="AG31" s="292"/>
      <c r="AH31" s="292"/>
      <c r="AI31" s="292"/>
      <c r="AJ31" s="292"/>
      <c r="AK31" s="293"/>
      <c r="AM31" s="1" t="s">
        <v>151</v>
      </c>
    </row>
    <row r="32" spans="1:48" s="58" customFormat="1" ht="18" customHeight="1" x14ac:dyDescent="0.15">
      <c r="A32" s="255"/>
      <c r="B32" s="256"/>
      <c r="C32" s="94"/>
      <c r="D32" s="95"/>
      <c r="E32" s="257"/>
      <c r="F32" s="257"/>
      <c r="G32" s="94"/>
      <c r="H32" s="238"/>
      <c r="I32" s="239"/>
      <c r="J32" s="240"/>
      <c r="K32" s="258">
        <f t="shared" si="0"/>
        <v>0</v>
      </c>
      <c r="L32" s="259"/>
      <c r="M32" s="260"/>
      <c r="N32" s="258">
        <f t="shared" si="1"/>
        <v>0</v>
      </c>
      <c r="O32" s="259"/>
      <c r="P32" s="260"/>
      <c r="Q32" s="295">
        <v>0.2</v>
      </c>
      <c r="R32" s="295"/>
      <c r="S32" s="294">
        <f t="shared" si="2"/>
        <v>0</v>
      </c>
      <c r="T32" s="294"/>
      <c r="U32" s="294"/>
      <c r="V32" s="296"/>
      <c r="W32" s="296"/>
      <c r="X32" s="296"/>
      <c r="Y32" s="294">
        <f t="shared" si="3"/>
        <v>0</v>
      </c>
      <c r="Z32" s="294"/>
      <c r="AA32" s="294"/>
      <c r="AB32" s="296"/>
      <c r="AC32" s="296"/>
      <c r="AD32" s="296"/>
      <c r="AE32" s="291">
        <f t="shared" si="4"/>
        <v>0</v>
      </c>
      <c r="AF32" s="292"/>
      <c r="AG32" s="292"/>
      <c r="AH32" s="292"/>
      <c r="AI32" s="292"/>
      <c r="AJ32" s="292"/>
      <c r="AK32" s="293"/>
    </row>
    <row r="33" spans="1:79" s="58" customFormat="1" ht="18" customHeight="1" x14ac:dyDescent="0.15">
      <c r="A33" s="255"/>
      <c r="B33" s="256"/>
      <c r="C33" s="94"/>
      <c r="D33" s="95"/>
      <c r="E33" s="257"/>
      <c r="F33" s="257"/>
      <c r="G33" s="94"/>
      <c r="H33" s="238"/>
      <c r="I33" s="239"/>
      <c r="J33" s="240"/>
      <c r="K33" s="258">
        <f t="shared" si="0"/>
        <v>0</v>
      </c>
      <c r="L33" s="259"/>
      <c r="M33" s="260"/>
      <c r="N33" s="258">
        <f t="shared" si="1"/>
        <v>0</v>
      </c>
      <c r="O33" s="259"/>
      <c r="P33" s="260"/>
      <c r="Q33" s="295">
        <v>0.2</v>
      </c>
      <c r="R33" s="295"/>
      <c r="S33" s="294">
        <f t="shared" si="2"/>
        <v>0</v>
      </c>
      <c r="T33" s="294"/>
      <c r="U33" s="294"/>
      <c r="V33" s="296"/>
      <c r="W33" s="296"/>
      <c r="X33" s="296"/>
      <c r="Y33" s="294">
        <f t="shared" si="3"/>
        <v>0</v>
      </c>
      <c r="Z33" s="294"/>
      <c r="AA33" s="294"/>
      <c r="AB33" s="296"/>
      <c r="AC33" s="296"/>
      <c r="AD33" s="296"/>
      <c r="AE33" s="291">
        <f t="shared" si="4"/>
        <v>0</v>
      </c>
      <c r="AF33" s="292"/>
      <c r="AG33" s="292"/>
      <c r="AH33" s="292"/>
      <c r="AI33" s="292"/>
      <c r="AJ33" s="292"/>
      <c r="AK33" s="293"/>
      <c r="AM33" s="98" t="s">
        <v>152</v>
      </c>
    </row>
    <row r="34" spans="1:79" s="58" customFormat="1" ht="18" customHeight="1" x14ac:dyDescent="0.15">
      <c r="A34" s="255"/>
      <c r="B34" s="256"/>
      <c r="C34" s="94"/>
      <c r="D34" s="95"/>
      <c r="E34" s="257"/>
      <c r="F34" s="257"/>
      <c r="G34" s="94"/>
      <c r="H34" s="238"/>
      <c r="I34" s="239"/>
      <c r="J34" s="240"/>
      <c r="K34" s="258">
        <f t="shared" si="0"/>
        <v>0</v>
      </c>
      <c r="L34" s="259"/>
      <c r="M34" s="260"/>
      <c r="N34" s="258">
        <f t="shared" si="1"/>
        <v>0</v>
      </c>
      <c r="O34" s="259"/>
      <c r="P34" s="260"/>
      <c r="Q34" s="295">
        <v>0.2</v>
      </c>
      <c r="R34" s="295"/>
      <c r="S34" s="294">
        <f t="shared" si="2"/>
        <v>0</v>
      </c>
      <c r="T34" s="294"/>
      <c r="U34" s="294"/>
      <c r="V34" s="296"/>
      <c r="W34" s="296"/>
      <c r="X34" s="296"/>
      <c r="Y34" s="294">
        <f t="shared" si="3"/>
        <v>0</v>
      </c>
      <c r="Z34" s="294"/>
      <c r="AA34" s="294"/>
      <c r="AB34" s="296"/>
      <c r="AC34" s="296"/>
      <c r="AD34" s="296"/>
      <c r="AE34" s="291">
        <f t="shared" si="4"/>
        <v>0</v>
      </c>
      <c r="AF34" s="292"/>
      <c r="AG34" s="292"/>
      <c r="AH34" s="292"/>
      <c r="AI34" s="292"/>
      <c r="AJ34" s="292"/>
      <c r="AK34" s="293"/>
      <c r="AM34" s="99" t="s">
        <v>153</v>
      </c>
    </row>
    <row r="35" spans="1:79" s="58" customFormat="1" ht="18" customHeight="1" x14ac:dyDescent="0.15">
      <c r="A35" s="255"/>
      <c r="B35" s="256"/>
      <c r="C35" s="94"/>
      <c r="D35" s="95"/>
      <c r="E35" s="257"/>
      <c r="F35" s="257"/>
      <c r="G35" s="94"/>
      <c r="H35" s="238"/>
      <c r="I35" s="239"/>
      <c r="J35" s="240"/>
      <c r="K35" s="258">
        <f t="shared" si="0"/>
        <v>0</v>
      </c>
      <c r="L35" s="259"/>
      <c r="M35" s="260"/>
      <c r="N35" s="258">
        <f t="shared" si="1"/>
        <v>0</v>
      </c>
      <c r="O35" s="259"/>
      <c r="P35" s="260"/>
      <c r="Q35" s="295">
        <v>0.2</v>
      </c>
      <c r="R35" s="295"/>
      <c r="S35" s="294">
        <f t="shared" si="2"/>
        <v>0</v>
      </c>
      <c r="T35" s="294"/>
      <c r="U35" s="294"/>
      <c r="V35" s="296"/>
      <c r="W35" s="296"/>
      <c r="X35" s="296"/>
      <c r="Y35" s="294">
        <f t="shared" si="3"/>
        <v>0</v>
      </c>
      <c r="Z35" s="294"/>
      <c r="AA35" s="294"/>
      <c r="AB35" s="296"/>
      <c r="AC35" s="296"/>
      <c r="AD35" s="296"/>
      <c r="AE35" s="291">
        <f t="shared" si="4"/>
        <v>0</v>
      </c>
      <c r="AF35" s="292"/>
      <c r="AG35" s="292"/>
      <c r="AH35" s="292"/>
      <c r="AI35" s="292"/>
      <c r="AJ35" s="292"/>
      <c r="AK35" s="293"/>
      <c r="AM35" s="99" t="s">
        <v>154</v>
      </c>
    </row>
    <row r="36" spans="1:79" s="58" customFormat="1" ht="18" customHeight="1" x14ac:dyDescent="0.15">
      <c r="A36" s="255"/>
      <c r="B36" s="256"/>
      <c r="C36" s="94"/>
      <c r="D36" s="95"/>
      <c r="E36" s="257"/>
      <c r="F36" s="257"/>
      <c r="G36" s="94"/>
      <c r="H36" s="238"/>
      <c r="I36" s="239"/>
      <c r="J36" s="240"/>
      <c r="K36" s="258">
        <f t="shared" si="0"/>
        <v>0</v>
      </c>
      <c r="L36" s="259"/>
      <c r="M36" s="260"/>
      <c r="N36" s="258">
        <f t="shared" si="1"/>
        <v>0</v>
      </c>
      <c r="O36" s="259"/>
      <c r="P36" s="260"/>
      <c r="Q36" s="295">
        <v>0.2</v>
      </c>
      <c r="R36" s="295"/>
      <c r="S36" s="294">
        <f t="shared" si="2"/>
        <v>0</v>
      </c>
      <c r="T36" s="294"/>
      <c r="U36" s="294"/>
      <c r="V36" s="296"/>
      <c r="W36" s="296"/>
      <c r="X36" s="296"/>
      <c r="Y36" s="294">
        <f t="shared" si="3"/>
        <v>0</v>
      </c>
      <c r="Z36" s="294"/>
      <c r="AA36" s="294"/>
      <c r="AB36" s="296"/>
      <c r="AC36" s="296"/>
      <c r="AD36" s="296"/>
      <c r="AE36" s="291">
        <f t="shared" si="4"/>
        <v>0</v>
      </c>
      <c r="AF36" s="292"/>
      <c r="AG36" s="292"/>
      <c r="AH36" s="292"/>
      <c r="AI36" s="292"/>
      <c r="AJ36" s="292"/>
      <c r="AK36" s="293"/>
      <c r="AM36" s="98" t="s">
        <v>155</v>
      </c>
    </row>
    <row r="37" spans="1:79" s="58" customFormat="1" ht="18" customHeight="1" x14ac:dyDescent="0.15">
      <c r="A37" s="255"/>
      <c r="B37" s="256"/>
      <c r="C37" s="94"/>
      <c r="D37" s="95"/>
      <c r="E37" s="257"/>
      <c r="F37" s="257"/>
      <c r="G37" s="94"/>
      <c r="H37" s="238"/>
      <c r="I37" s="239"/>
      <c r="J37" s="240"/>
      <c r="K37" s="258">
        <f t="shared" si="0"/>
        <v>0</v>
      </c>
      <c r="L37" s="259"/>
      <c r="M37" s="260"/>
      <c r="N37" s="258">
        <f t="shared" si="1"/>
        <v>0</v>
      </c>
      <c r="O37" s="259"/>
      <c r="P37" s="260"/>
      <c r="Q37" s="295">
        <v>0.2</v>
      </c>
      <c r="R37" s="295"/>
      <c r="S37" s="294">
        <f t="shared" si="2"/>
        <v>0</v>
      </c>
      <c r="T37" s="294"/>
      <c r="U37" s="294"/>
      <c r="V37" s="296"/>
      <c r="W37" s="296"/>
      <c r="X37" s="296"/>
      <c r="Y37" s="294">
        <f t="shared" si="3"/>
        <v>0</v>
      </c>
      <c r="Z37" s="294"/>
      <c r="AA37" s="294"/>
      <c r="AB37" s="296"/>
      <c r="AC37" s="296"/>
      <c r="AD37" s="296"/>
      <c r="AE37" s="291">
        <f t="shared" si="4"/>
        <v>0</v>
      </c>
      <c r="AF37" s="292"/>
      <c r="AG37" s="292"/>
      <c r="AH37" s="292"/>
      <c r="AI37" s="292"/>
      <c r="AJ37" s="292"/>
      <c r="AK37" s="293"/>
      <c r="AM37" s="98" t="s">
        <v>156</v>
      </c>
    </row>
    <row r="38" spans="1:79" s="58" customFormat="1" ht="18" customHeight="1" x14ac:dyDescent="0.15">
      <c r="A38" s="255"/>
      <c r="B38" s="256"/>
      <c r="C38" s="94"/>
      <c r="D38" s="95"/>
      <c r="E38" s="257"/>
      <c r="F38" s="257"/>
      <c r="G38" s="94"/>
      <c r="H38" s="238"/>
      <c r="I38" s="239"/>
      <c r="J38" s="240"/>
      <c r="K38" s="258">
        <f t="shared" si="0"/>
        <v>0</v>
      </c>
      <c r="L38" s="259"/>
      <c r="M38" s="260"/>
      <c r="N38" s="258">
        <f t="shared" si="1"/>
        <v>0</v>
      </c>
      <c r="O38" s="259"/>
      <c r="P38" s="260"/>
      <c r="Q38" s="295">
        <v>0.2</v>
      </c>
      <c r="R38" s="295"/>
      <c r="S38" s="294">
        <f t="shared" si="2"/>
        <v>0</v>
      </c>
      <c r="T38" s="294"/>
      <c r="U38" s="294"/>
      <c r="V38" s="296"/>
      <c r="W38" s="296"/>
      <c r="X38" s="296"/>
      <c r="Y38" s="294">
        <f t="shared" si="3"/>
        <v>0</v>
      </c>
      <c r="Z38" s="294"/>
      <c r="AA38" s="294"/>
      <c r="AB38" s="296"/>
      <c r="AC38" s="296"/>
      <c r="AD38" s="296"/>
      <c r="AE38" s="291">
        <f t="shared" si="4"/>
        <v>0</v>
      </c>
      <c r="AF38" s="292"/>
      <c r="AG38" s="292"/>
      <c r="AH38" s="292"/>
      <c r="AI38" s="292"/>
      <c r="AJ38" s="292"/>
      <c r="AK38" s="293"/>
      <c r="AM38" s="108" t="s">
        <v>157</v>
      </c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</row>
    <row r="39" spans="1:79" s="58" customFormat="1" ht="18" customHeight="1" x14ac:dyDescent="0.15">
      <c r="A39" s="255"/>
      <c r="B39" s="256"/>
      <c r="C39" s="94"/>
      <c r="D39" s="95"/>
      <c r="E39" s="257"/>
      <c r="F39" s="257"/>
      <c r="G39" s="94"/>
      <c r="H39" s="238"/>
      <c r="I39" s="239"/>
      <c r="J39" s="240"/>
      <c r="K39" s="258">
        <f t="shared" si="0"/>
        <v>0</v>
      </c>
      <c r="L39" s="259"/>
      <c r="M39" s="260"/>
      <c r="N39" s="258">
        <f t="shared" si="1"/>
        <v>0</v>
      </c>
      <c r="O39" s="259"/>
      <c r="P39" s="260"/>
      <c r="Q39" s="295">
        <v>0.2</v>
      </c>
      <c r="R39" s="295"/>
      <c r="S39" s="294">
        <f t="shared" si="2"/>
        <v>0</v>
      </c>
      <c r="T39" s="294"/>
      <c r="U39" s="294"/>
      <c r="V39" s="296"/>
      <c r="W39" s="296"/>
      <c r="X39" s="296"/>
      <c r="Y39" s="294">
        <f t="shared" si="3"/>
        <v>0</v>
      </c>
      <c r="Z39" s="294"/>
      <c r="AA39" s="294"/>
      <c r="AB39" s="296"/>
      <c r="AC39" s="296"/>
      <c r="AD39" s="296"/>
      <c r="AE39" s="291">
        <f t="shared" si="4"/>
        <v>0</v>
      </c>
      <c r="AF39" s="292"/>
      <c r="AG39" s="292"/>
      <c r="AH39" s="292"/>
      <c r="AI39" s="292"/>
      <c r="AJ39" s="292"/>
      <c r="AK39" s="293"/>
      <c r="AM39" s="102" t="s">
        <v>158</v>
      </c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4"/>
    </row>
    <row r="40" spans="1:79" s="58" customFormat="1" ht="18" customHeight="1" x14ac:dyDescent="0.15">
      <c r="A40" s="255"/>
      <c r="B40" s="256"/>
      <c r="C40" s="94"/>
      <c r="D40" s="95"/>
      <c r="E40" s="257"/>
      <c r="F40" s="257"/>
      <c r="G40" s="94"/>
      <c r="H40" s="238"/>
      <c r="I40" s="239"/>
      <c r="J40" s="240"/>
      <c r="K40" s="258">
        <f t="shared" si="0"/>
        <v>0</v>
      </c>
      <c r="L40" s="259"/>
      <c r="M40" s="260"/>
      <c r="N40" s="258">
        <f t="shared" si="1"/>
        <v>0</v>
      </c>
      <c r="O40" s="259"/>
      <c r="P40" s="260"/>
      <c r="Q40" s="295">
        <v>0.2</v>
      </c>
      <c r="R40" s="295"/>
      <c r="S40" s="294">
        <f t="shared" si="2"/>
        <v>0</v>
      </c>
      <c r="T40" s="294"/>
      <c r="U40" s="294"/>
      <c r="V40" s="296"/>
      <c r="W40" s="296"/>
      <c r="X40" s="296"/>
      <c r="Y40" s="294">
        <f t="shared" si="3"/>
        <v>0</v>
      </c>
      <c r="Z40" s="294"/>
      <c r="AA40" s="294"/>
      <c r="AB40" s="296"/>
      <c r="AC40" s="296"/>
      <c r="AD40" s="296"/>
      <c r="AE40" s="291">
        <f t="shared" si="4"/>
        <v>0</v>
      </c>
      <c r="AF40" s="292"/>
      <c r="AG40" s="292"/>
      <c r="AH40" s="292"/>
      <c r="AI40" s="292"/>
      <c r="AJ40" s="292"/>
      <c r="AK40" s="293"/>
      <c r="AM40" s="105" t="s">
        <v>159</v>
      </c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7"/>
    </row>
    <row r="41" spans="1:79" s="1" customFormat="1" ht="15" customHeight="1" x14ac:dyDescent="0.15">
      <c r="A41" s="15"/>
      <c r="B41" s="10" t="s">
        <v>22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6"/>
      <c r="AM41" s="99" t="s">
        <v>160</v>
      </c>
    </row>
    <row r="42" spans="1:79" s="1" customFormat="1" ht="15" customHeight="1" x14ac:dyDescent="0.15">
      <c r="A42" s="1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16"/>
      <c r="AM42" s="98" t="s">
        <v>148</v>
      </c>
    </row>
    <row r="43" spans="1:79" s="1" customFormat="1" ht="15" customHeight="1" x14ac:dyDescent="0.15">
      <c r="A43" s="1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17" t="str">
        <f ca="1">IF(J12="","        년       월      일",TODAY())</f>
        <v xml:space="preserve">        년       월      일</v>
      </c>
      <c r="O43" s="317"/>
      <c r="P43" s="317"/>
      <c r="Q43" s="317"/>
      <c r="R43" s="317"/>
      <c r="S43" s="317"/>
      <c r="T43" s="317"/>
      <c r="U43" s="317"/>
      <c r="V43" s="31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16"/>
      <c r="AM43" s="98" t="s">
        <v>161</v>
      </c>
    </row>
    <row r="44" spans="1:79" s="1" customFormat="1" ht="15" customHeight="1" x14ac:dyDescent="0.15">
      <c r="A44" s="1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6"/>
    </row>
    <row r="45" spans="1:79" s="1" customFormat="1" ht="15" customHeight="1" x14ac:dyDescent="0.15">
      <c r="A45" s="15"/>
      <c r="B45" s="3"/>
      <c r="C45" s="3"/>
      <c r="D45" s="3"/>
      <c r="E45" s="3"/>
      <c r="F45" s="3"/>
      <c r="G45" s="3"/>
      <c r="H45" s="3"/>
      <c r="I45" s="315" t="s">
        <v>23</v>
      </c>
      <c r="J45" s="315"/>
      <c r="K45" s="315"/>
      <c r="L45" s="315"/>
      <c r="M45" s="315"/>
      <c r="N45" s="315"/>
      <c r="O45" s="316" t="str">
        <f>IF(V10="","",V10)</f>
        <v/>
      </c>
      <c r="P45" s="316"/>
      <c r="Q45" s="316"/>
      <c r="R45" s="316"/>
      <c r="S45" s="316"/>
      <c r="T45" s="316"/>
      <c r="U45" s="316"/>
      <c r="V45" s="316"/>
      <c r="W45" s="316"/>
      <c r="X45" s="10" t="s">
        <v>24</v>
      </c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6"/>
    </row>
    <row r="46" spans="1:79" s="1" customFormat="1" ht="15" customHeight="1" x14ac:dyDescent="0.15">
      <c r="A46" s="1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16"/>
      <c r="AM46" s="109" t="s">
        <v>162</v>
      </c>
    </row>
    <row r="47" spans="1:79" s="1" customFormat="1" ht="15" customHeight="1" x14ac:dyDescent="0.15">
      <c r="A47" s="15"/>
      <c r="B47" s="316" t="str">
        <f>IF(J12="","",J12)</f>
        <v/>
      </c>
      <c r="C47" s="316"/>
      <c r="D47" s="316"/>
      <c r="E47" s="316"/>
      <c r="F47" s="316"/>
      <c r="G47" s="10" t="s">
        <v>25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6"/>
    </row>
    <row r="48" spans="1:79" s="1" customFormat="1" ht="15" customHeight="1" x14ac:dyDescent="0.15">
      <c r="A48" s="1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18"/>
    </row>
    <row r="49" spans="1:44" s="1" customFormat="1" ht="3.75" customHeight="1" x14ac:dyDescent="0.15">
      <c r="A49" s="1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16"/>
    </row>
    <row r="50" spans="1:44" s="1" customFormat="1" ht="15" customHeight="1" x14ac:dyDescent="0.15">
      <c r="A50" s="63" t="s">
        <v>72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M50" s="1" t="s">
        <v>299</v>
      </c>
    </row>
    <row r="51" spans="1:44" s="11" customFormat="1" ht="15" customHeight="1" thickBot="1" x14ac:dyDescent="0.2">
      <c r="A51" s="26"/>
      <c r="B51" s="27" t="s">
        <v>66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8"/>
      <c r="AM51" s="1"/>
      <c r="AN51" s="1"/>
      <c r="AO51" s="1"/>
      <c r="AP51" s="1"/>
      <c r="AQ51" s="1"/>
      <c r="AR51" s="1"/>
    </row>
    <row r="52" spans="1:44" s="11" customFormat="1" ht="15" customHeight="1" thickBot="1" x14ac:dyDescent="0.2">
      <c r="A52" s="26"/>
      <c r="B52" s="27" t="s">
        <v>67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8"/>
      <c r="AM52" s="114" t="s">
        <v>170</v>
      </c>
      <c r="AN52" s="115">
        <v>300000</v>
      </c>
      <c r="AO52" s="1"/>
      <c r="AP52" s="1" t="s">
        <v>171</v>
      </c>
      <c r="AQ52" s="1"/>
      <c r="AR52" s="1"/>
    </row>
    <row r="53" spans="1:44" s="11" customFormat="1" ht="15" customHeight="1" x14ac:dyDescent="0.15">
      <c r="A53" s="26"/>
      <c r="B53" s="27" t="s">
        <v>68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8"/>
      <c r="AM53" s="1"/>
      <c r="AN53" s="1"/>
      <c r="AO53" s="1"/>
      <c r="AP53" s="1"/>
      <c r="AQ53" s="1"/>
      <c r="AR53" s="1"/>
    </row>
    <row r="54" spans="1:44" s="11" customFormat="1" ht="15" customHeight="1" x14ac:dyDescent="0.15">
      <c r="A54" s="26"/>
      <c r="B54" s="27" t="s">
        <v>71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  <c r="AM54" s="1" t="s">
        <v>172</v>
      </c>
      <c r="AN54" s="1"/>
      <c r="AO54" s="1"/>
      <c r="AP54" s="1"/>
      <c r="AQ54" s="1"/>
      <c r="AR54" s="1"/>
    </row>
    <row r="55" spans="1:44" s="11" customFormat="1" ht="15" customHeight="1" x14ac:dyDescent="0.15">
      <c r="A55" s="26"/>
      <c r="B55" s="27" t="s">
        <v>69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8"/>
      <c r="AO55" s="1"/>
      <c r="AP55" s="1"/>
      <c r="AQ55" s="1"/>
      <c r="AR55" s="1"/>
    </row>
    <row r="56" spans="1:44" s="11" customFormat="1" ht="6" customHeight="1" x14ac:dyDescent="0.1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1"/>
      <c r="AO56" s="1"/>
      <c r="AP56" s="1"/>
      <c r="AQ56" s="1"/>
      <c r="AR56" s="1"/>
    </row>
    <row r="57" spans="1:44" x14ac:dyDescent="0.15">
      <c r="AI57" s="19" t="s">
        <v>70</v>
      </c>
      <c r="AO57" s="1"/>
      <c r="AP57" s="1"/>
      <c r="AQ57" s="1"/>
      <c r="AR57" s="1"/>
    </row>
    <row r="58" spans="1:44" x14ac:dyDescent="0.15">
      <c r="AM58" s="112" t="s">
        <v>173</v>
      </c>
      <c r="AN58" s="116">
        <f>AN52/(100-4.4)*100</f>
        <v>313807.53138075315</v>
      </c>
    </row>
    <row r="59" spans="1:44" x14ac:dyDescent="0.15">
      <c r="AM59" s="117" t="s">
        <v>175</v>
      </c>
      <c r="AN59" s="116">
        <f>AN58*60%</f>
        <v>188284.5188284519</v>
      </c>
      <c r="AO59" t="s">
        <v>300</v>
      </c>
    </row>
    <row r="60" spans="1:44" x14ac:dyDescent="0.15">
      <c r="AM60" s="117" t="s">
        <v>176</v>
      </c>
      <c r="AN60" s="116">
        <f>AN58-AN59</f>
        <v>125523.01255230125</v>
      </c>
    </row>
    <row r="61" spans="1:44" x14ac:dyDescent="0.15">
      <c r="AM61" s="117" t="s">
        <v>177</v>
      </c>
      <c r="AN61" s="118">
        <v>0.2</v>
      </c>
    </row>
    <row r="62" spans="1:44" x14ac:dyDescent="0.15">
      <c r="AM62" s="117" t="s">
        <v>178</v>
      </c>
      <c r="AN62" s="119">
        <f>TRUNC(AN60*AN61,0)</f>
        <v>25104</v>
      </c>
    </row>
    <row r="63" spans="1:44" x14ac:dyDescent="0.15">
      <c r="AM63" s="117" t="s">
        <v>179</v>
      </c>
      <c r="AN63" s="119">
        <f>TRUNC(AN76*10%,0)</f>
        <v>0</v>
      </c>
      <c r="AP63" s="120" t="s">
        <v>180</v>
      </c>
    </row>
    <row r="64" spans="1:44" x14ac:dyDescent="0.15">
      <c r="AM64" s="117" t="s">
        <v>174</v>
      </c>
      <c r="AN64" s="119">
        <f>AN58-AN76-AN63</f>
        <v>313807.53138075315</v>
      </c>
      <c r="AP64" s="121">
        <f>AN52-AN64</f>
        <v>-13807.531380753149</v>
      </c>
    </row>
  </sheetData>
  <mergeCells count="186">
    <mergeCell ref="AE40:AK40"/>
    <mergeCell ref="A29:B29"/>
    <mergeCell ref="A31:B31"/>
    <mergeCell ref="A33:B33"/>
    <mergeCell ref="A35:B35"/>
    <mergeCell ref="A37:B37"/>
    <mergeCell ref="A39:B39"/>
    <mergeCell ref="A40:B40"/>
    <mergeCell ref="AB40:AD40"/>
    <mergeCell ref="AB39:AD39"/>
    <mergeCell ref="AB29:AD29"/>
    <mergeCell ref="AB30:AD30"/>
    <mergeCell ref="AB31:AD31"/>
    <mergeCell ref="AB32:AD32"/>
    <mergeCell ref="AB33:AD33"/>
    <mergeCell ref="AE39:AK39"/>
    <mergeCell ref="AE38:AK38"/>
    <mergeCell ref="AE37:AK37"/>
    <mergeCell ref="A38:B38"/>
    <mergeCell ref="E38:F38"/>
    <mergeCell ref="AE36:AK36"/>
    <mergeCell ref="E37:F37"/>
    <mergeCell ref="S37:U37"/>
    <mergeCell ref="E35:F35"/>
    <mergeCell ref="AB4:AJ4"/>
    <mergeCell ref="AG5:AJ6"/>
    <mergeCell ref="V12:AK12"/>
    <mergeCell ref="AB5:AF6"/>
    <mergeCell ref="S27:U27"/>
    <mergeCell ref="Y35:AA35"/>
    <mergeCell ref="V35:X35"/>
    <mergeCell ref="Y33:AA33"/>
    <mergeCell ref="Y34:AA34"/>
    <mergeCell ref="S32:U32"/>
    <mergeCell ref="V34:X34"/>
    <mergeCell ref="AE34:AK34"/>
    <mergeCell ref="AE33:AK33"/>
    <mergeCell ref="AE28:AK28"/>
    <mergeCell ref="AB27:AD27"/>
    <mergeCell ref="AB28:AD28"/>
    <mergeCell ref="S35:U35"/>
    <mergeCell ref="V33:X33"/>
    <mergeCell ref="AB34:AD34"/>
    <mergeCell ref="AB35:AD35"/>
    <mergeCell ref="Y27:AA27"/>
    <mergeCell ref="S34:U34"/>
    <mergeCell ref="S30:U30"/>
    <mergeCell ref="Y28:AA28"/>
    <mergeCell ref="AB38:AD38"/>
    <mergeCell ref="Y39:AA39"/>
    <mergeCell ref="Q38:R38"/>
    <mergeCell ref="I45:N45"/>
    <mergeCell ref="O45:W45"/>
    <mergeCell ref="B47:F47"/>
    <mergeCell ref="Q39:R39"/>
    <mergeCell ref="V39:X39"/>
    <mergeCell ref="E39:F39"/>
    <mergeCell ref="H39:J39"/>
    <mergeCell ref="S39:U39"/>
    <mergeCell ref="V40:X40"/>
    <mergeCell ref="K39:M39"/>
    <mergeCell ref="N39:P39"/>
    <mergeCell ref="H40:J40"/>
    <mergeCell ref="K40:M40"/>
    <mergeCell ref="N40:P40"/>
    <mergeCell ref="Q40:R40"/>
    <mergeCell ref="S40:U40"/>
    <mergeCell ref="E40:F40"/>
    <mergeCell ref="N43:V43"/>
    <mergeCell ref="H38:J38"/>
    <mergeCell ref="K38:M38"/>
    <mergeCell ref="N38:P38"/>
    <mergeCell ref="K37:M37"/>
    <mergeCell ref="N37:P37"/>
    <mergeCell ref="Q35:R35"/>
    <mergeCell ref="Y40:AA40"/>
    <mergeCell ref="K36:M36"/>
    <mergeCell ref="N36:P36"/>
    <mergeCell ref="S36:U36"/>
    <mergeCell ref="S38:U38"/>
    <mergeCell ref="V36:X36"/>
    <mergeCell ref="Y37:AA37"/>
    <mergeCell ref="Y38:AA38"/>
    <mergeCell ref="V38:X38"/>
    <mergeCell ref="V37:X37"/>
    <mergeCell ref="Q34:R34"/>
    <mergeCell ref="AE35:AK35"/>
    <mergeCell ref="N35:P35"/>
    <mergeCell ref="AB36:AD36"/>
    <mergeCell ref="AB37:AD37"/>
    <mergeCell ref="Y36:AA36"/>
    <mergeCell ref="Q36:R36"/>
    <mergeCell ref="Q32:R32"/>
    <mergeCell ref="V32:X32"/>
    <mergeCell ref="AE32:AK32"/>
    <mergeCell ref="Q37:R37"/>
    <mergeCell ref="E33:F33"/>
    <mergeCell ref="S33:U33"/>
    <mergeCell ref="A32:B32"/>
    <mergeCell ref="E32:F32"/>
    <mergeCell ref="H32:J32"/>
    <mergeCell ref="N32:P32"/>
    <mergeCell ref="Q33:R33"/>
    <mergeCell ref="Y32:AA32"/>
    <mergeCell ref="K32:M32"/>
    <mergeCell ref="K33:M33"/>
    <mergeCell ref="N33:P33"/>
    <mergeCell ref="V29:X29"/>
    <mergeCell ref="E29:F29"/>
    <mergeCell ref="A28:B28"/>
    <mergeCell ref="E28:F28"/>
    <mergeCell ref="Q31:R31"/>
    <mergeCell ref="V31:X31"/>
    <mergeCell ref="E31:F31"/>
    <mergeCell ref="H31:J31"/>
    <mergeCell ref="AE31:AK31"/>
    <mergeCell ref="N31:P31"/>
    <mergeCell ref="S31:U31"/>
    <mergeCell ref="Q30:R30"/>
    <mergeCell ref="V30:X30"/>
    <mergeCell ref="AE30:AK30"/>
    <mergeCell ref="Y29:AA29"/>
    <mergeCell ref="Y30:AA30"/>
    <mergeCell ref="Y31:AA31"/>
    <mergeCell ref="K28:M28"/>
    <mergeCell ref="K29:M29"/>
    <mergeCell ref="K30:M30"/>
    <mergeCell ref="K31:M31"/>
    <mergeCell ref="Q26:R27"/>
    <mergeCell ref="S26:AK26"/>
    <mergeCell ref="A27:B27"/>
    <mergeCell ref="AE29:AK29"/>
    <mergeCell ref="N29:P29"/>
    <mergeCell ref="S29:U29"/>
    <mergeCell ref="Q28:R28"/>
    <mergeCell ref="V28:X28"/>
    <mergeCell ref="A12:C13"/>
    <mergeCell ref="E12:I12"/>
    <mergeCell ref="Q12:U12"/>
    <mergeCell ref="V27:X27"/>
    <mergeCell ref="AE27:AK27"/>
    <mergeCell ref="K26:M27"/>
    <mergeCell ref="E13:I13"/>
    <mergeCell ref="J13:AK13"/>
    <mergeCell ref="J12:O12"/>
    <mergeCell ref="E26:G26"/>
    <mergeCell ref="H26:J27"/>
    <mergeCell ref="N26:P27"/>
    <mergeCell ref="E27:F27"/>
    <mergeCell ref="N28:P28"/>
    <mergeCell ref="S28:U28"/>
    <mergeCell ref="Q29:R29"/>
    <mergeCell ref="Q11:U11"/>
    <mergeCell ref="E11:I11"/>
    <mergeCell ref="V11:AK11"/>
    <mergeCell ref="A10:C11"/>
    <mergeCell ref="E10:I10"/>
    <mergeCell ref="J10:O10"/>
    <mergeCell ref="Q10:U10"/>
    <mergeCell ref="V10:AA10"/>
    <mergeCell ref="AC10:AG10"/>
    <mergeCell ref="AH10:AK10"/>
    <mergeCell ref="B4:C6"/>
    <mergeCell ref="D4:E6"/>
    <mergeCell ref="F4:F6"/>
    <mergeCell ref="H33:J33"/>
    <mergeCell ref="H35:J35"/>
    <mergeCell ref="H37:J37"/>
    <mergeCell ref="A14:D25"/>
    <mergeCell ref="H28:J28"/>
    <mergeCell ref="H29:J29"/>
    <mergeCell ref="A26:D26"/>
    <mergeCell ref="J11:O11"/>
    <mergeCell ref="A30:B30"/>
    <mergeCell ref="E30:F30"/>
    <mergeCell ref="H30:J30"/>
    <mergeCell ref="N30:P30"/>
    <mergeCell ref="A34:B34"/>
    <mergeCell ref="E34:F34"/>
    <mergeCell ref="H34:J34"/>
    <mergeCell ref="N34:P34"/>
    <mergeCell ref="K34:M34"/>
    <mergeCell ref="K35:M35"/>
    <mergeCell ref="A36:B36"/>
    <mergeCell ref="E36:F36"/>
    <mergeCell ref="H36:J36"/>
  </mergeCells>
  <phoneticPr fontId="2" type="noConversion"/>
  <printOptions horizontalCentered="1"/>
  <pageMargins left="0.39370078740157483" right="0.39370078740157483" top="0.74803149606299213" bottom="0.39370078740157483" header="0.31496062992125984" footer="0"/>
  <pageSetup paperSize="9" orientation="portrait" r:id="rId1"/>
  <headerFooter>
    <oddHeader>&amp;R&amp;6http://cafe.daum.net/transtax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V69"/>
  <sheetViews>
    <sheetView showGridLines="0" zoomScale="145" zoomScaleNormal="145" workbookViewId="0"/>
  </sheetViews>
  <sheetFormatPr defaultColWidth="1.75" defaultRowHeight="18" customHeight="1" x14ac:dyDescent="0.15"/>
  <cols>
    <col min="1" max="2" width="1.875" style="69" customWidth="1"/>
    <col min="3" max="42" width="1.75" style="69" customWidth="1"/>
    <col min="43" max="44" width="1.875" style="69" customWidth="1"/>
    <col min="45" max="16384" width="1.75" style="69"/>
  </cols>
  <sheetData>
    <row r="1" spans="1:48" ht="18" customHeight="1" thickBot="1" x14ac:dyDescent="0.2">
      <c r="A1" s="69" t="s">
        <v>309</v>
      </c>
    </row>
    <row r="2" spans="1:48" s="70" customFormat="1" ht="11.25" customHeight="1" x14ac:dyDescent="0.1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7"/>
    </row>
    <row r="3" spans="1:48" s="70" customFormat="1" ht="15.75" customHeight="1" x14ac:dyDescent="0.15">
      <c r="A3" s="78"/>
      <c r="B3" s="374" t="s">
        <v>114</v>
      </c>
      <c r="C3" s="385"/>
      <c r="D3" s="379">
        <v>2020</v>
      </c>
      <c r="E3" s="380"/>
      <c r="F3" s="380"/>
      <c r="G3" s="385" t="s">
        <v>20</v>
      </c>
      <c r="H3" s="72"/>
      <c r="I3" s="394" t="s">
        <v>115</v>
      </c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72"/>
      <c r="AQ3" s="374" t="s">
        <v>129</v>
      </c>
      <c r="AR3" s="385"/>
      <c r="AS3" s="390"/>
      <c r="AT3" s="391"/>
      <c r="AU3" s="385"/>
      <c r="AV3" s="79"/>
    </row>
    <row r="4" spans="1:48" s="70" customFormat="1" ht="4.5" customHeight="1" x14ac:dyDescent="0.15">
      <c r="A4" s="78"/>
      <c r="B4" s="388"/>
      <c r="C4" s="386"/>
      <c r="D4" s="381"/>
      <c r="E4" s="382"/>
      <c r="F4" s="382"/>
      <c r="G4" s="386"/>
      <c r="H4" s="72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72"/>
      <c r="AQ4" s="388"/>
      <c r="AR4" s="386"/>
      <c r="AS4" s="388"/>
      <c r="AT4" s="392"/>
      <c r="AU4" s="386"/>
      <c r="AV4" s="79"/>
    </row>
    <row r="5" spans="1:48" s="70" customFormat="1" ht="15.75" customHeight="1" x14ac:dyDescent="0.15">
      <c r="A5" s="78"/>
      <c r="B5" s="389"/>
      <c r="C5" s="387"/>
      <c r="D5" s="383"/>
      <c r="E5" s="384"/>
      <c r="F5" s="384"/>
      <c r="G5" s="387"/>
      <c r="H5" s="72"/>
      <c r="I5" s="395" t="s">
        <v>116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72"/>
      <c r="AQ5" s="389"/>
      <c r="AR5" s="387"/>
      <c r="AS5" s="389"/>
      <c r="AT5" s="393"/>
      <c r="AU5" s="387"/>
      <c r="AV5" s="79"/>
    </row>
    <row r="6" spans="1:48" s="70" customFormat="1" ht="11.25" customHeight="1" x14ac:dyDescent="0.15">
      <c r="A6" s="80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81"/>
    </row>
    <row r="7" spans="1:48" s="71" customFormat="1" ht="18" customHeight="1" x14ac:dyDescent="0.15">
      <c r="A7" s="82"/>
      <c r="B7" s="29" t="s">
        <v>209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4"/>
    </row>
    <row r="8" spans="1:48" s="70" customFormat="1" ht="13.5" customHeight="1" x14ac:dyDescent="0.15">
      <c r="A8" s="368" t="s">
        <v>103</v>
      </c>
      <c r="B8" s="369"/>
      <c r="C8" s="369"/>
      <c r="D8" s="369"/>
      <c r="E8" s="370"/>
      <c r="F8" s="374" t="s">
        <v>104</v>
      </c>
      <c r="G8" s="369"/>
      <c r="H8" s="369"/>
      <c r="I8" s="369"/>
      <c r="J8" s="369"/>
      <c r="K8" s="369"/>
      <c r="L8" s="370"/>
      <c r="M8" s="344" t="s">
        <v>105</v>
      </c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 t="s">
        <v>106</v>
      </c>
      <c r="AC8" s="344"/>
      <c r="AD8" s="344"/>
      <c r="AE8" s="344" t="s">
        <v>107</v>
      </c>
      <c r="AF8" s="344"/>
      <c r="AG8" s="344"/>
      <c r="AH8" s="407" t="s">
        <v>108</v>
      </c>
      <c r="AI8" s="407"/>
      <c r="AJ8" s="407"/>
      <c r="AK8" s="407"/>
      <c r="AL8" s="407"/>
      <c r="AM8" s="407"/>
      <c r="AN8" s="343" t="s">
        <v>110</v>
      </c>
      <c r="AO8" s="343"/>
      <c r="AP8" s="343"/>
      <c r="AQ8" s="343"/>
      <c r="AR8" s="343"/>
      <c r="AS8" s="343"/>
      <c r="AT8" s="343"/>
      <c r="AU8" s="343"/>
      <c r="AV8" s="361"/>
    </row>
    <row r="9" spans="1:48" s="70" customFormat="1" ht="15.75" customHeight="1" x14ac:dyDescent="0.15">
      <c r="A9" s="371"/>
      <c r="B9" s="372"/>
      <c r="C9" s="372"/>
      <c r="D9" s="372"/>
      <c r="E9" s="373"/>
      <c r="F9" s="375"/>
      <c r="G9" s="372"/>
      <c r="H9" s="372"/>
      <c r="I9" s="372"/>
      <c r="J9" s="372"/>
      <c r="K9" s="372"/>
      <c r="L9" s="373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407"/>
      <c r="AI9" s="407"/>
      <c r="AJ9" s="407"/>
      <c r="AK9" s="407"/>
      <c r="AL9" s="407"/>
      <c r="AM9" s="407"/>
      <c r="AN9" s="343" t="s">
        <v>111</v>
      </c>
      <c r="AO9" s="343"/>
      <c r="AP9" s="343"/>
      <c r="AQ9" s="343" t="s">
        <v>112</v>
      </c>
      <c r="AR9" s="343"/>
      <c r="AS9" s="343"/>
      <c r="AT9" s="343" t="s">
        <v>194</v>
      </c>
      <c r="AU9" s="343"/>
      <c r="AV9" s="361"/>
    </row>
    <row r="10" spans="1:48" s="70" customFormat="1" ht="24" customHeight="1" x14ac:dyDescent="0.15">
      <c r="A10" s="371"/>
      <c r="B10" s="372"/>
      <c r="C10" s="372"/>
      <c r="D10" s="372"/>
      <c r="E10" s="373"/>
      <c r="F10" s="375"/>
      <c r="G10" s="372"/>
      <c r="H10" s="372"/>
      <c r="I10" s="372"/>
      <c r="J10" s="372"/>
      <c r="K10" s="372"/>
      <c r="L10" s="373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 t="s">
        <v>109</v>
      </c>
      <c r="AI10" s="343"/>
      <c r="AJ10" s="343"/>
      <c r="AK10" s="343"/>
      <c r="AL10" s="343"/>
      <c r="AM10" s="343"/>
      <c r="AN10" s="343" t="s">
        <v>193</v>
      </c>
      <c r="AO10" s="343"/>
      <c r="AP10" s="343"/>
      <c r="AQ10" s="343" t="s">
        <v>113</v>
      </c>
      <c r="AR10" s="343"/>
      <c r="AS10" s="343"/>
      <c r="AT10" s="343"/>
      <c r="AU10" s="343"/>
      <c r="AV10" s="361"/>
    </row>
    <row r="11" spans="1:48" s="70" customFormat="1" ht="18" customHeight="1" x14ac:dyDescent="0.15">
      <c r="A11" s="376" t="s">
        <v>130</v>
      </c>
      <c r="B11" s="377"/>
      <c r="C11" s="377"/>
      <c r="D11" s="377"/>
      <c r="E11" s="377"/>
      <c r="F11" s="378">
        <v>3128511111</v>
      </c>
      <c r="G11" s="378"/>
      <c r="H11" s="378"/>
      <c r="I11" s="378"/>
      <c r="J11" s="378"/>
      <c r="K11" s="378"/>
      <c r="L11" s="378"/>
      <c r="M11" s="362" t="s">
        <v>131</v>
      </c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4"/>
      <c r="AB11" s="377"/>
      <c r="AC11" s="377"/>
      <c r="AD11" s="377"/>
      <c r="AE11" s="377"/>
      <c r="AF11" s="377"/>
      <c r="AG11" s="377"/>
      <c r="AH11" s="405">
        <f>SUM(Y18:AD37)</f>
        <v>0</v>
      </c>
      <c r="AI11" s="405"/>
      <c r="AJ11" s="405"/>
      <c r="AK11" s="405"/>
      <c r="AL11" s="405"/>
      <c r="AM11" s="405"/>
      <c r="AN11" s="405">
        <f>SUM(AN18,AN20,AN22,AN24,AN26,AN28,AN30,AN32,AN34,AN36)</f>
        <v>0</v>
      </c>
      <c r="AO11" s="405"/>
      <c r="AP11" s="405"/>
      <c r="AQ11" s="405">
        <f>SUM(AQ18,AQ20,AQ22,AQ24,AQ26,AQ28,AQ30,AQ32,AQ34,AQ36)</f>
        <v>0</v>
      </c>
      <c r="AR11" s="405"/>
      <c r="AS11" s="405"/>
      <c r="AT11" s="405">
        <f>SUM(AT18:AV37)</f>
        <v>0</v>
      </c>
      <c r="AU11" s="405"/>
      <c r="AV11" s="406"/>
    </row>
    <row r="12" spans="1:48" s="70" customFormat="1" ht="18" customHeight="1" x14ac:dyDescent="0.15">
      <c r="A12" s="376"/>
      <c r="B12" s="377"/>
      <c r="C12" s="377"/>
      <c r="D12" s="377"/>
      <c r="E12" s="377"/>
      <c r="F12" s="378"/>
      <c r="G12" s="378"/>
      <c r="H12" s="378"/>
      <c r="I12" s="378"/>
      <c r="J12" s="378"/>
      <c r="K12" s="378"/>
      <c r="L12" s="378"/>
      <c r="M12" s="365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7"/>
      <c r="AB12" s="377"/>
      <c r="AC12" s="377"/>
      <c r="AD12" s="377"/>
      <c r="AE12" s="377"/>
      <c r="AF12" s="377"/>
      <c r="AG12" s="377"/>
      <c r="AH12" s="405">
        <f>SUM(AE19,AE21,AE23,AE25,AE27,AE29,AE31,AE33,AE35,AE37)</f>
        <v>0</v>
      </c>
      <c r="AI12" s="405"/>
      <c r="AJ12" s="405"/>
      <c r="AK12" s="405"/>
      <c r="AL12" s="405"/>
      <c r="AM12" s="405"/>
      <c r="AN12" s="405">
        <f>SUM(AN19,AN21,AN23,AN25,AN27,AN29,AN31,AN33,AN35,AN37)</f>
        <v>0</v>
      </c>
      <c r="AO12" s="405"/>
      <c r="AP12" s="405"/>
      <c r="AQ12" s="405">
        <f>SUM(AQ11,AQ19,AQ21,AQ23,AQ25,AQ27,AQ29,AQ31,AQ33,AQ35,AQ37)</f>
        <v>0</v>
      </c>
      <c r="AR12" s="405"/>
      <c r="AS12" s="405"/>
      <c r="AT12" s="405"/>
      <c r="AU12" s="405"/>
      <c r="AV12" s="406"/>
    </row>
    <row r="13" spans="1:48" s="70" customFormat="1" ht="18" customHeight="1" x14ac:dyDescent="0.15">
      <c r="A13" s="78"/>
      <c r="B13" s="29" t="s">
        <v>117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9"/>
    </row>
    <row r="14" spans="1:48" ht="10.5" customHeight="1" x14ac:dyDescent="0.15">
      <c r="A14" s="354" t="s">
        <v>101</v>
      </c>
      <c r="B14" s="355"/>
      <c r="C14" s="396" t="s">
        <v>195</v>
      </c>
      <c r="D14" s="397"/>
      <c r="E14" s="397"/>
      <c r="F14" s="398"/>
      <c r="G14" s="396" t="s">
        <v>196</v>
      </c>
      <c r="H14" s="397"/>
      <c r="I14" s="397"/>
      <c r="J14" s="398"/>
      <c r="K14" s="349" t="s">
        <v>197</v>
      </c>
      <c r="L14" s="350"/>
      <c r="M14" s="350"/>
      <c r="N14" s="350"/>
      <c r="O14" s="350"/>
      <c r="P14" s="350"/>
      <c r="Q14" s="351"/>
      <c r="R14" s="349" t="s">
        <v>198</v>
      </c>
      <c r="S14" s="350"/>
      <c r="T14" s="351"/>
      <c r="U14" s="349" t="s">
        <v>199</v>
      </c>
      <c r="V14" s="351"/>
      <c r="W14" s="349" t="s">
        <v>200</v>
      </c>
      <c r="X14" s="351"/>
      <c r="Y14" s="349" t="s">
        <v>201</v>
      </c>
      <c r="Z14" s="350"/>
      <c r="AA14" s="350"/>
      <c r="AB14" s="350"/>
      <c r="AC14" s="350"/>
      <c r="AD14" s="351"/>
      <c r="AE14" s="349" t="s">
        <v>202</v>
      </c>
      <c r="AF14" s="350"/>
      <c r="AG14" s="350"/>
      <c r="AH14" s="350"/>
      <c r="AI14" s="350"/>
      <c r="AJ14" s="351"/>
      <c r="AK14" s="349" t="s">
        <v>204</v>
      </c>
      <c r="AL14" s="350"/>
      <c r="AM14" s="351"/>
      <c r="AN14" s="349" t="s">
        <v>205</v>
      </c>
      <c r="AO14" s="350"/>
      <c r="AP14" s="351"/>
      <c r="AQ14" s="349" t="s">
        <v>207</v>
      </c>
      <c r="AR14" s="350"/>
      <c r="AS14" s="351"/>
      <c r="AT14" s="349" t="s">
        <v>208</v>
      </c>
      <c r="AU14" s="350"/>
      <c r="AV14" s="414"/>
    </row>
    <row r="15" spans="1:48" ht="15" customHeight="1" x14ac:dyDescent="0.15">
      <c r="A15" s="356"/>
      <c r="B15" s="357"/>
      <c r="C15" s="399"/>
      <c r="D15" s="400"/>
      <c r="E15" s="400"/>
      <c r="F15" s="401"/>
      <c r="G15" s="399"/>
      <c r="H15" s="400"/>
      <c r="I15" s="400"/>
      <c r="J15" s="401"/>
      <c r="K15" s="412"/>
      <c r="L15" s="346"/>
      <c r="M15" s="346"/>
      <c r="N15" s="346"/>
      <c r="O15" s="346"/>
      <c r="P15" s="346"/>
      <c r="Q15" s="413"/>
      <c r="R15" s="412"/>
      <c r="S15" s="346"/>
      <c r="T15" s="413"/>
      <c r="U15" s="412"/>
      <c r="V15" s="413"/>
      <c r="W15" s="412"/>
      <c r="X15" s="413"/>
      <c r="Y15" s="412"/>
      <c r="Z15" s="346"/>
      <c r="AA15" s="346"/>
      <c r="AB15" s="346"/>
      <c r="AC15" s="346"/>
      <c r="AD15" s="413"/>
      <c r="AE15" s="352"/>
      <c r="AF15" s="348"/>
      <c r="AG15" s="348"/>
      <c r="AH15" s="348"/>
      <c r="AI15" s="348"/>
      <c r="AJ15" s="353"/>
      <c r="AK15" s="412"/>
      <c r="AL15" s="346"/>
      <c r="AM15" s="413"/>
      <c r="AN15" s="352"/>
      <c r="AO15" s="348"/>
      <c r="AP15" s="353"/>
      <c r="AQ15" s="352"/>
      <c r="AR15" s="348"/>
      <c r="AS15" s="353"/>
      <c r="AT15" s="412"/>
      <c r="AU15" s="346"/>
      <c r="AV15" s="415"/>
    </row>
    <row r="16" spans="1:48" ht="10.5" customHeight="1" x14ac:dyDescent="0.15">
      <c r="A16" s="356"/>
      <c r="B16" s="357"/>
      <c r="C16" s="399"/>
      <c r="D16" s="400"/>
      <c r="E16" s="400"/>
      <c r="F16" s="401"/>
      <c r="G16" s="399"/>
      <c r="H16" s="400"/>
      <c r="I16" s="400"/>
      <c r="J16" s="401"/>
      <c r="K16" s="412"/>
      <c r="L16" s="346"/>
      <c r="M16" s="346"/>
      <c r="N16" s="346"/>
      <c r="O16" s="346"/>
      <c r="P16" s="346"/>
      <c r="Q16" s="413"/>
      <c r="R16" s="412"/>
      <c r="S16" s="346"/>
      <c r="T16" s="413"/>
      <c r="U16" s="412"/>
      <c r="V16" s="413"/>
      <c r="W16" s="412"/>
      <c r="X16" s="413"/>
      <c r="Y16" s="412"/>
      <c r="Z16" s="346"/>
      <c r="AA16" s="346"/>
      <c r="AB16" s="346"/>
      <c r="AC16" s="346"/>
      <c r="AD16" s="413"/>
      <c r="AE16" s="349" t="s">
        <v>203</v>
      </c>
      <c r="AF16" s="350"/>
      <c r="AG16" s="350"/>
      <c r="AH16" s="350"/>
      <c r="AI16" s="350"/>
      <c r="AJ16" s="351"/>
      <c r="AK16" s="412"/>
      <c r="AL16" s="346"/>
      <c r="AM16" s="413"/>
      <c r="AN16" s="349" t="s">
        <v>206</v>
      </c>
      <c r="AO16" s="350"/>
      <c r="AP16" s="351"/>
      <c r="AQ16" s="346">
        <v>25</v>
      </c>
      <c r="AR16" s="346"/>
      <c r="AS16" s="346"/>
      <c r="AT16" s="412"/>
      <c r="AU16" s="346"/>
      <c r="AV16" s="415"/>
    </row>
    <row r="17" spans="1:48" ht="20.25" customHeight="1" x14ac:dyDescent="0.15">
      <c r="A17" s="358"/>
      <c r="B17" s="359"/>
      <c r="C17" s="402"/>
      <c r="D17" s="403"/>
      <c r="E17" s="403"/>
      <c r="F17" s="404"/>
      <c r="G17" s="402"/>
      <c r="H17" s="403"/>
      <c r="I17" s="403"/>
      <c r="J17" s="404"/>
      <c r="K17" s="352"/>
      <c r="L17" s="348"/>
      <c r="M17" s="348"/>
      <c r="N17" s="348"/>
      <c r="O17" s="348"/>
      <c r="P17" s="348"/>
      <c r="Q17" s="353"/>
      <c r="R17" s="352"/>
      <c r="S17" s="348"/>
      <c r="T17" s="353"/>
      <c r="U17" s="352"/>
      <c r="V17" s="353"/>
      <c r="W17" s="352"/>
      <c r="X17" s="353"/>
      <c r="Y17" s="352"/>
      <c r="Z17" s="348"/>
      <c r="AA17" s="348"/>
      <c r="AB17" s="348"/>
      <c r="AC17" s="348"/>
      <c r="AD17" s="353"/>
      <c r="AE17" s="352"/>
      <c r="AF17" s="348"/>
      <c r="AG17" s="348"/>
      <c r="AH17" s="348"/>
      <c r="AI17" s="348"/>
      <c r="AJ17" s="353"/>
      <c r="AK17" s="352"/>
      <c r="AL17" s="348"/>
      <c r="AM17" s="353"/>
      <c r="AN17" s="352"/>
      <c r="AO17" s="348"/>
      <c r="AP17" s="353"/>
      <c r="AQ17" s="347" t="s">
        <v>102</v>
      </c>
      <c r="AR17" s="348"/>
      <c r="AS17" s="348"/>
      <c r="AT17" s="352"/>
      <c r="AU17" s="348"/>
      <c r="AV17" s="416"/>
    </row>
    <row r="18" spans="1:48" ht="15" customHeight="1" x14ac:dyDescent="0.15">
      <c r="A18" s="345">
        <v>1</v>
      </c>
      <c r="B18" s="343"/>
      <c r="C18" s="343">
        <v>68</v>
      </c>
      <c r="D18" s="343"/>
      <c r="E18" s="343"/>
      <c r="F18" s="343"/>
      <c r="G18" s="343" t="s">
        <v>132</v>
      </c>
      <c r="H18" s="343"/>
      <c r="I18" s="343"/>
      <c r="J18" s="343"/>
      <c r="K18" s="360">
        <v>7310241666666</v>
      </c>
      <c r="L18" s="360"/>
      <c r="M18" s="360"/>
      <c r="N18" s="360"/>
      <c r="O18" s="360"/>
      <c r="P18" s="360"/>
      <c r="Q18" s="360"/>
      <c r="R18" s="343"/>
      <c r="S18" s="343"/>
      <c r="T18" s="343"/>
      <c r="U18" s="343">
        <f>$D$3</f>
        <v>2020</v>
      </c>
      <c r="V18" s="343"/>
      <c r="W18" s="343"/>
      <c r="X18" s="343"/>
      <c r="Y18" s="296">
        <v>0</v>
      </c>
      <c r="Z18" s="296"/>
      <c r="AA18" s="296"/>
      <c r="AB18" s="296"/>
      <c r="AC18" s="296"/>
      <c r="AD18" s="296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61"/>
    </row>
    <row r="19" spans="1:48" ht="15" customHeight="1" x14ac:dyDescent="0.15">
      <c r="A19" s="345"/>
      <c r="B19" s="343"/>
      <c r="C19" s="343"/>
      <c r="D19" s="343"/>
      <c r="E19" s="343"/>
      <c r="F19" s="343"/>
      <c r="G19" s="343"/>
      <c r="H19" s="343"/>
      <c r="I19" s="343"/>
      <c r="J19" s="343"/>
      <c r="K19" s="360"/>
      <c r="L19" s="360"/>
      <c r="M19" s="360"/>
      <c r="N19" s="360"/>
      <c r="O19" s="360"/>
      <c r="P19" s="360"/>
      <c r="Q19" s="360"/>
      <c r="R19" s="343"/>
      <c r="S19" s="343"/>
      <c r="T19" s="343"/>
      <c r="U19" s="343"/>
      <c r="V19" s="343"/>
      <c r="W19" s="343"/>
      <c r="X19" s="343"/>
      <c r="Y19" s="296"/>
      <c r="Z19" s="296"/>
      <c r="AA19" s="296"/>
      <c r="AB19" s="296"/>
      <c r="AC19" s="296"/>
      <c r="AD19" s="296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61"/>
    </row>
    <row r="20" spans="1:48" ht="15" customHeight="1" x14ac:dyDescent="0.15">
      <c r="A20" s="345">
        <f>A18+1</f>
        <v>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60"/>
      <c r="L20" s="360"/>
      <c r="M20" s="360"/>
      <c r="N20" s="360"/>
      <c r="O20" s="360"/>
      <c r="P20" s="360"/>
      <c r="Q20" s="360"/>
      <c r="R20" s="343"/>
      <c r="S20" s="343"/>
      <c r="T20" s="343"/>
      <c r="U20" s="343"/>
      <c r="V20" s="343"/>
      <c r="W20" s="343"/>
      <c r="X20" s="343"/>
      <c r="Y20" s="296"/>
      <c r="Z20" s="296"/>
      <c r="AA20" s="296"/>
      <c r="AB20" s="296"/>
      <c r="AC20" s="296"/>
      <c r="AD20" s="296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61"/>
    </row>
    <row r="21" spans="1:48" ht="15" customHeight="1" x14ac:dyDescent="0.15">
      <c r="A21" s="345"/>
      <c r="B21" s="343"/>
      <c r="C21" s="343"/>
      <c r="D21" s="343"/>
      <c r="E21" s="343"/>
      <c r="F21" s="343"/>
      <c r="G21" s="343"/>
      <c r="H21" s="343"/>
      <c r="I21" s="343"/>
      <c r="J21" s="343"/>
      <c r="K21" s="360"/>
      <c r="L21" s="360"/>
      <c r="M21" s="360"/>
      <c r="N21" s="360"/>
      <c r="O21" s="360"/>
      <c r="P21" s="360"/>
      <c r="Q21" s="360"/>
      <c r="R21" s="343"/>
      <c r="S21" s="343"/>
      <c r="T21" s="343"/>
      <c r="U21" s="343"/>
      <c r="V21" s="343"/>
      <c r="W21" s="343"/>
      <c r="X21" s="343"/>
      <c r="Y21" s="296"/>
      <c r="Z21" s="296"/>
      <c r="AA21" s="296"/>
      <c r="AB21" s="296"/>
      <c r="AC21" s="296"/>
      <c r="AD21" s="296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343"/>
      <c r="AS21" s="343"/>
      <c r="AT21" s="343"/>
      <c r="AU21" s="343"/>
      <c r="AV21" s="361"/>
    </row>
    <row r="22" spans="1:48" ht="15" customHeight="1" x14ac:dyDescent="0.15">
      <c r="A22" s="345">
        <f>A20+1</f>
        <v>3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60"/>
      <c r="L22" s="360"/>
      <c r="M22" s="360"/>
      <c r="N22" s="360"/>
      <c r="O22" s="360"/>
      <c r="P22" s="360"/>
      <c r="Q22" s="360"/>
      <c r="R22" s="343"/>
      <c r="S22" s="343"/>
      <c r="T22" s="343"/>
      <c r="U22" s="343"/>
      <c r="V22" s="343"/>
      <c r="W22" s="343"/>
      <c r="X22" s="343"/>
      <c r="Y22" s="296"/>
      <c r="Z22" s="296"/>
      <c r="AA22" s="296"/>
      <c r="AB22" s="296"/>
      <c r="AC22" s="296"/>
      <c r="AD22" s="296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61"/>
    </row>
    <row r="23" spans="1:48" ht="15" customHeight="1" x14ac:dyDescent="0.15">
      <c r="A23" s="345"/>
      <c r="B23" s="343"/>
      <c r="C23" s="343"/>
      <c r="D23" s="343"/>
      <c r="E23" s="343"/>
      <c r="F23" s="343"/>
      <c r="G23" s="343"/>
      <c r="H23" s="343"/>
      <c r="I23" s="343"/>
      <c r="J23" s="343"/>
      <c r="K23" s="360"/>
      <c r="L23" s="360"/>
      <c r="M23" s="360"/>
      <c r="N23" s="360"/>
      <c r="O23" s="360"/>
      <c r="P23" s="360"/>
      <c r="Q23" s="360"/>
      <c r="R23" s="343"/>
      <c r="S23" s="343"/>
      <c r="T23" s="343"/>
      <c r="U23" s="343"/>
      <c r="V23" s="343"/>
      <c r="W23" s="343"/>
      <c r="X23" s="343"/>
      <c r="Y23" s="296"/>
      <c r="Z23" s="296"/>
      <c r="AA23" s="296"/>
      <c r="AB23" s="296"/>
      <c r="AC23" s="296"/>
      <c r="AD23" s="296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61"/>
    </row>
    <row r="24" spans="1:48" ht="15" customHeight="1" x14ac:dyDescent="0.15">
      <c r="A24" s="345">
        <f>A22+1</f>
        <v>4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60"/>
      <c r="L24" s="360"/>
      <c r="M24" s="360"/>
      <c r="N24" s="360"/>
      <c r="O24" s="360"/>
      <c r="P24" s="360"/>
      <c r="Q24" s="360"/>
      <c r="R24" s="343"/>
      <c r="S24" s="343"/>
      <c r="T24" s="343"/>
      <c r="U24" s="343"/>
      <c r="V24" s="343"/>
      <c r="W24" s="343"/>
      <c r="X24" s="343"/>
      <c r="Y24" s="296"/>
      <c r="Z24" s="296"/>
      <c r="AA24" s="296"/>
      <c r="AB24" s="296"/>
      <c r="AC24" s="296"/>
      <c r="AD24" s="296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61"/>
    </row>
    <row r="25" spans="1:48" ht="15" customHeight="1" x14ac:dyDescent="0.15">
      <c r="A25" s="345"/>
      <c r="B25" s="343"/>
      <c r="C25" s="343"/>
      <c r="D25" s="343"/>
      <c r="E25" s="343"/>
      <c r="F25" s="343"/>
      <c r="G25" s="343"/>
      <c r="H25" s="343"/>
      <c r="I25" s="343"/>
      <c r="J25" s="343"/>
      <c r="K25" s="360"/>
      <c r="L25" s="360"/>
      <c r="M25" s="360"/>
      <c r="N25" s="360"/>
      <c r="O25" s="360"/>
      <c r="P25" s="360"/>
      <c r="Q25" s="360"/>
      <c r="R25" s="343"/>
      <c r="S25" s="343"/>
      <c r="T25" s="343"/>
      <c r="U25" s="343"/>
      <c r="V25" s="343"/>
      <c r="W25" s="343"/>
      <c r="X25" s="343"/>
      <c r="Y25" s="296"/>
      <c r="Z25" s="296"/>
      <c r="AA25" s="296"/>
      <c r="AB25" s="296"/>
      <c r="AC25" s="296"/>
      <c r="AD25" s="296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343"/>
      <c r="AV25" s="361"/>
    </row>
    <row r="26" spans="1:48" ht="15" customHeight="1" x14ac:dyDescent="0.15">
      <c r="A26" s="345">
        <f>A24+1</f>
        <v>5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60"/>
      <c r="L26" s="360"/>
      <c r="M26" s="360"/>
      <c r="N26" s="360"/>
      <c r="O26" s="360"/>
      <c r="P26" s="360"/>
      <c r="Q26" s="360"/>
      <c r="R26" s="343"/>
      <c r="S26" s="343"/>
      <c r="T26" s="343"/>
      <c r="U26" s="343"/>
      <c r="V26" s="343"/>
      <c r="W26" s="343"/>
      <c r="X26" s="343"/>
      <c r="Y26" s="296"/>
      <c r="Z26" s="296"/>
      <c r="AA26" s="296"/>
      <c r="AB26" s="296"/>
      <c r="AC26" s="296"/>
      <c r="AD26" s="296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61"/>
    </row>
    <row r="27" spans="1:48" ht="15" customHeight="1" x14ac:dyDescent="0.15">
      <c r="A27" s="345"/>
      <c r="B27" s="343"/>
      <c r="C27" s="343"/>
      <c r="D27" s="343"/>
      <c r="E27" s="343"/>
      <c r="F27" s="343"/>
      <c r="G27" s="343"/>
      <c r="H27" s="343"/>
      <c r="I27" s="343"/>
      <c r="J27" s="343"/>
      <c r="K27" s="360"/>
      <c r="L27" s="360"/>
      <c r="M27" s="360"/>
      <c r="N27" s="360"/>
      <c r="O27" s="360"/>
      <c r="P27" s="360"/>
      <c r="Q27" s="360"/>
      <c r="R27" s="343"/>
      <c r="S27" s="343"/>
      <c r="T27" s="343"/>
      <c r="U27" s="343"/>
      <c r="V27" s="343"/>
      <c r="W27" s="343"/>
      <c r="X27" s="343"/>
      <c r="Y27" s="296"/>
      <c r="Z27" s="296"/>
      <c r="AA27" s="296"/>
      <c r="AB27" s="296"/>
      <c r="AC27" s="296"/>
      <c r="AD27" s="296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61"/>
    </row>
    <row r="28" spans="1:48" ht="15" customHeight="1" x14ac:dyDescent="0.15">
      <c r="A28" s="345">
        <f>A26+1</f>
        <v>6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60"/>
      <c r="L28" s="360"/>
      <c r="M28" s="360"/>
      <c r="N28" s="360"/>
      <c r="O28" s="360"/>
      <c r="P28" s="360"/>
      <c r="Q28" s="360"/>
      <c r="R28" s="343"/>
      <c r="S28" s="343"/>
      <c r="T28" s="343"/>
      <c r="U28" s="343"/>
      <c r="V28" s="343"/>
      <c r="W28" s="343"/>
      <c r="X28" s="343"/>
      <c r="Y28" s="296"/>
      <c r="Z28" s="296"/>
      <c r="AA28" s="296"/>
      <c r="AB28" s="296"/>
      <c r="AC28" s="296"/>
      <c r="AD28" s="296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343"/>
      <c r="AS28" s="343"/>
      <c r="AT28" s="343"/>
      <c r="AU28" s="343"/>
      <c r="AV28" s="361"/>
    </row>
    <row r="29" spans="1:48" ht="15" customHeight="1" x14ac:dyDescent="0.15">
      <c r="A29" s="345"/>
      <c r="B29" s="343"/>
      <c r="C29" s="343"/>
      <c r="D29" s="343"/>
      <c r="E29" s="343"/>
      <c r="F29" s="343"/>
      <c r="G29" s="343"/>
      <c r="H29" s="343"/>
      <c r="I29" s="343"/>
      <c r="J29" s="343"/>
      <c r="K29" s="360"/>
      <c r="L29" s="360"/>
      <c r="M29" s="360"/>
      <c r="N29" s="360"/>
      <c r="O29" s="360"/>
      <c r="P29" s="360"/>
      <c r="Q29" s="360"/>
      <c r="R29" s="343"/>
      <c r="S29" s="343"/>
      <c r="T29" s="343"/>
      <c r="U29" s="343"/>
      <c r="V29" s="343"/>
      <c r="W29" s="343"/>
      <c r="X29" s="343"/>
      <c r="Y29" s="296"/>
      <c r="Z29" s="296"/>
      <c r="AA29" s="296"/>
      <c r="AB29" s="296"/>
      <c r="AC29" s="296"/>
      <c r="AD29" s="296"/>
      <c r="AE29" s="343"/>
      <c r="AF29" s="343"/>
      <c r="AG29" s="343"/>
      <c r="AH29" s="343"/>
      <c r="AI29" s="343"/>
      <c r="AJ29" s="343"/>
      <c r="AK29" s="343"/>
      <c r="AL29" s="343"/>
      <c r="AM29" s="343"/>
      <c r="AN29" s="343"/>
      <c r="AO29" s="343"/>
      <c r="AP29" s="343"/>
      <c r="AQ29" s="343"/>
      <c r="AR29" s="343"/>
      <c r="AS29" s="343"/>
      <c r="AT29" s="343"/>
      <c r="AU29" s="343"/>
      <c r="AV29" s="361"/>
    </row>
    <row r="30" spans="1:48" ht="15" customHeight="1" x14ac:dyDescent="0.15">
      <c r="A30" s="345">
        <f>A28+1</f>
        <v>7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60"/>
      <c r="L30" s="360"/>
      <c r="M30" s="360"/>
      <c r="N30" s="360"/>
      <c r="O30" s="360"/>
      <c r="P30" s="360"/>
      <c r="Q30" s="360"/>
      <c r="R30" s="343"/>
      <c r="S30" s="343"/>
      <c r="T30" s="343"/>
      <c r="U30" s="343"/>
      <c r="V30" s="343"/>
      <c r="W30" s="343"/>
      <c r="X30" s="343"/>
      <c r="Y30" s="296"/>
      <c r="Z30" s="296"/>
      <c r="AA30" s="296"/>
      <c r="AB30" s="296"/>
      <c r="AC30" s="296"/>
      <c r="AD30" s="296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61"/>
    </row>
    <row r="31" spans="1:48" ht="15" customHeight="1" x14ac:dyDescent="0.15">
      <c r="A31" s="345"/>
      <c r="B31" s="343"/>
      <c r="C31" s="343"/>
      <c r="D31" s="343"/>
      <c r="E31" s="343"/>
      <c r="F31" s="343"/>
      <c r="G31" s="343"/>
      <c r="H31" s="343"/>
      <c r="I31" s="343"/>
      <c r="J31" s="343"/>
      <c r="K31" s="360"/>
      <c r="L31" s="360"/>
      <c r="M31" s="360"/>
      <c r="N31" s="360"/>
      <c r="O31" s="360"/>
      <c r="P31" s="360"/>
      <c r="Q31" s="360"/>
      <c r="R31" s="343"/>
      <c r="S31" s="343"/>
      <c r="T31" s="343"/>
      <c r="U31" s="343"/>
      <c r="V31" s="343"/>
      <c r="W31" s="343"/>
      <c r="X31" s="343"/>
      <c r="Y31" s="296"/>
      <c r="Z31" s="296"/>
      <c r="AA31" s="296"/>
      <c r="AB31" s="296"/>
      <c r="AC31" s="296"/>
      <c r="AD31" s="296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343"/>
      <c r="AS31" s="343"/>
      <c r="AT31" s="343"/>
      <c r="AU31" s="343"/>
      <c r="AV31" s="361"/>
    </row>
    <row r="32" spans="1:48" ht="15" customHeight="1" x14ac:dyDescent="0.15">
      <c r="A32" s="345">
        <f>A30+1</f>
        <v>8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60"/>
      <c r="L32" s="360"/>
      <c r="M32" s="360"/>
      <c r="N32" s="360"/>
      <c r="O32" s="360"/>
      <c r="P32" s="360"/>
      <c r="Q32" s="360"/>
      <c r="R32" s="343"/>
      <c r="S32" s="343"/>
      <c r="T32" s="343"/>
      <c r="U32" s="343"/>
      <c r="V32" s="343"/>
      <c r="W32" s="343"/>
      <c r="X32" s="343"/>
      <c r="Y32" s="296"/>
      <c r="Z32" s="296"/>
      <c r="AA32" s="296"/>
      <c r="AB32" s="296"/>
      <c r="AC32" s="296"/>
      <c r="AD32" s="296"/>
      <c r="AE32" s="343"/>
      <c r="AF32" s="343"/>
      <c r="AG32" s="343"/>
      <c r="AH32" s="343"/>
      <c r="AI32" s="343"/>
      <c r="AJ32" s="343"/>
      <c r="AK32" s="343"/>
      <c r="AL32" s="343"/>
      <c r="AM32" s="343"/>
      <c r="AN32" s="343"/>
      <c r="AO32" s="343"/>
      <c r="AP32" s="343"/>
      <c r="AQ32" s="343"/>
      <c r="AR32" s="343"/>
      <c r="AS32" s="343"/>
      <c r="AT32" s="343"/>
      <c r="AU32" s="343"/>
      <c r="AV32" s="361"/>
    </row>
    <row r="33" spans="1:48" ht="15" customHeight="1" x14ac:dyDescent="0.15">
      <c r="A33" s="345"/>
      <c r="B33" s="343"/>
      <c r="C33" s="343"/>
      <c r="D33" s="343"/>
      <c r="E33" s="343"/>
      <c r="F33" s="343"/>
      <c r="G33" s="343"/>
      <c r="H33" s="343"/>
      <c r="I33" s="343"/>
      <c r="J33" s="343"/>
      <c r="K33" s="360"/>
      <c r="L33" s="360"/>
      <c r="M33" s="360"/>
      <c r="N33" s="360"/>
      <c r="O33" s="360"/>
      <c r="P33" s="360"/>
      <c r="Q33" s="360"/>
      <c r="R33" s="343"/>
      <c r="S33" s="343"/>
      <c r="T33" s="343"/>
      <c r="U33" s="343"/>
      <c r="V33" s="343"/>
      <c r="W33" s="343"/>
      <c r="X33" s="343"/>
      <c r="Y33" s="296"/>
      <c r="Z33" s="296"/>
      <c r="AA33" s="296"/>
      <c r="AB33" s="296"/>
      <c r="AC33" s="296"/>
      <c r="AD33" s="296"/>
      <c r="AE33" s="343"/>
      <c r="AF33" s="343"/>
      <c r="AG33" s="343"/>
      <c r="AH33" s="343"/>
      <c r="AI33" s="343"/>
      <c r="AJ33" s="343"/>
      <c r="AK33" s="343"/>
      <c r="AL33" s="343"/>
      <c r="AM33" s="343"/>
      <c r="AN33" s="343"/>
      <c r="AO33" s="343"/>
      <c r="AP33" s="343"/>
      <c r="AQ33" s="343"/>
      <c r="AR33" s="343"/>
      <c r="AS33" s="343"/>
      <c r="AT33" s="343"/>
      <c r="AU33" s="343"/>
      <c r="AV33" s="361"/>
    </row>
    <row r="34" spans="1:48" ht="15" customHeight="1" x14ac:dyDescent="0.15">
      <c r="A34" s="345">
        <f>A32+1</f>
        <v>9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60"/>
      <c r="L34" s="360"/>
      <c r="M34" s="360"/>
      <c r="N34" s="360"/>
      <c r="O34" s="360"/>
      <c r="P34" s="360"/>
      <c r="Q34" s="360"/>
      <c r="R34" s="343"/>
      <c r="S34" s="343"/>
      <c r="T34" s="343"/>
      <c r="U34" s="343"/>
      <c r="V34" s="343"/>
      <c r="W34" s="343"/>
      <c r="X34" s="343"/>
      <c r="Y34" s="296"/>
      <c r="Z34" s="296"/>
      <c r="AA34" s="296"/>
      <c r="AB34" s="296"/>
      <c r="AC34" s="296"/>
      <c r="AD34" s="296"/>
      <c r="AE34" s="343"/>
      <c r="AF34" s="343"/>
      <c r="AG34" s="343"/>
      <c r="AH34" s="343"/>
      <c r="AI34" s="343"/>
      <c r="AJ34" s="343"/>
      <c r="AK34" s="343"/>
      <c r="AL34" s="343"/>
      <c r="AM34" s="343"/>
      <c r="AN34" s="343"/>
      <c r="AO34" s="343"/>
      <c r="AP34" s="343"/>
      <c r="AQ34" s="343"/>
      <c r="AR34" s="343"/>
      <c r="AS34" s="343"/>
      <c r="AT34" s="343"/>
      <c r="AU34" s="343"/>
      <c r="AV34" s="361"/>
    </row>
    <row r="35" spans="1:48" ht="15" customHeight="1" x14ac:dyDescent="0.15">
      <c r="A35" s="345"/>
      <c r="B35" s="343"/>
      <c r="C35" s="343"/>
      <c r="D35" s="343"/>
      <c r="E35" s="343"/>
      <c r="F35" s="343"/>
      <c r="G35" s="343"/>
      <c r="H35" s="343"/>
      <c r="I35" s="343"/>
      <c r="J35" s="343"/>
      <c r="K35" s="360"/>
      <c r="L35" s="360"/>
      <c r="M35" s="360"/>
      <c r="N35" s="360"/>
      <c r="O35" s="360"/>
      <c r="P35" s="360"/>
      <c r="Q35" s="360"/>
      <c r="R35" s="343"/>
      <c r="S35" s="343"/>
      <c r="T35" s="343"/>
      <c r="U35" s="343"/>
      <c r="V35" s="343"/>
      <c r="W35" s="343"/>
      <c r="X35" s="343"/>
      <c r="Y35" s="296"/>
      <c r="Z35" s="296"/>
      <c r="AA35" s="296"/>
      <c r="AB35" s="296"/>
      <c r="AC35" s="296"/>
      <c r="AD35" s="296"/>
      <c r="AE35" s="343"/>
      <c r="AF35" s="343"/>
      <c r="AG35" s="343"/>
      <c r="AH35" s="343"/>
      <c r="AI35" s="343"/>
      <c r="AJ35" s="343"/>
      <c r="AK35" s="343"/>
      <c r="AL35" s="343"/>
      <c r="AM35" s="343"/>
      <c r="AN35" s="343"/>
      <c r="AO35" s="343"/>
      <c r="AP35" s="343"/>
      <c r="AQ35" s="343"/>
      <c r="AR35" s="343"/>
      <c r="AS35" s="343"/>
      <c r="AT35" s="343"/>
      <c r="AU35" s="343"/>
      <c r="AV35" s="361"/>
    </row>
    <row r="36" spans="1:48" ht="15" customHeight="1" x14ac:dyDescent="0.15">
      <c r="A36" s="345">
        <f>A34+1</f>
        <v>10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60"/>
      <c r="L36" s="360"/>
      <c r="M36" s="360"/>
      <c r="N36" s="360"/>
      <c r="O36" s="360"/>
      <c r="P36" s="360"/>
      <c r="Q36" s="360"/>
      <c r="R36" s="343"/>
      <c r="S36" s="343"/>
      <c r="T36" s="343"/>
      <c r="U36" s="343"/>
      <c r="V36" s="343"/>
      <c r="W36" s="343"/>
      <c r="X36" s="343"/>
      <c r="Y36" s="296"/>
      <c r="Z36" s="296"/>
      <c r="AA36" s="296"/>
      <c r="AB36" s="296"/>
      <c r="AC36" s="296"/>
      <c r="AD36" s="296"/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43"/>
      <c r="AP36" s="343"/>
      <c r="AQ36" s="343"/>
      <c r="AR36" s="343"/>
      <c r="AS36" s="343"/>
      <c r="AT36" s="343"/>
      <c r="AU36" s="343"/>
      <c r="AV36" s="361"/>
    </row>
    <row r="37" spans="1:48" ht="15" customHeight="1" x14ac:dyDescent="0.15">
      <c r="A37" s="345"/>
      <c r="B37" s="343"/>
      <c r="C37" s="343"/>
      <c r="D37" s="343"/>
      <c r="E37" s="343"/>
      <c r="F37" s="343"/>
      <c r="G37" s="343"/>
      <c r="H37" s="343"/>
      <c r="I37" s="343"/>
      <c r="J37" s="343"/>
      <c r="K37" s="360"/>
      <c r="L37" s="360"/>
      <c r="M37" s="360"/>
      <c r="N37" s="360"/>
      <c r="O37" s="360"/>
      <c r="P37" s="360"/>
      <c r="Q37" s="360"/>
      <c r="R37" s="343"/>
      <c r="S37" s="343"/>
      <c r="T37" s="343"/>
      <c r="U37" s="343"/>
      <c r="V37" s="343"/>
      <c r="W37" s="343"/>
      <c r="X37" s="343"/>
      <c r="Y37" s="296"/>
      <c r="Z37" s="296"/>
      <c r="AA37" s="296"/>
      <c r="AB37" s="296"/>
      <c r="AC37" s="296"/>
      <c r="AD37" s="296"/>
      <c r="AE37" s="343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343"/>
      <c r="AV37" s="361"/>
    </row>
    <row r="38" spans="1:48" ht="18" customHeight="1" x14ac:dyDescent="0.1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7"/>
    </row>
    <row r="39" spans="1:48" ht="18" customHeight="1" x14ac:dyDescent="0.15">
      <c r="A39" s="85"/>
      <c r="B39" s="86" t="s">
        <v>118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7"/>
    </row>
    <row r="40" spans="1:48" ht="11.25" customHeight="1" x14ac:dyDescent="0.15">
      <c r="A40" s="85"/>
      <c r="B40" s="86" t="s">
        <v>119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7"/>
    </row>
    <row r="41" spans="1:48" ht="11.25" customHeight="1" x14ac:dyDescent="0.15">
      <c r="A41" s="85"/>
      <c r="B41" s="86" t="s">
        <v>120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7"/>
    </row>
    <row r="42" spans="1:48" ht="18" customHeight="1" x14ac:dyDescent="0.15">
      <c r="A42" s="85"/>
      <c r="B42" s="86"/>
      <c r="C42" s="339" t="s">
        <v>121</v>
      </c>
      <c r="D42" s="339"/>
      <c r="E42" s="339"/>
      <c r="F42" s="339" t="s">
        <v>122</v>
      </c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86"/>
      <c r="AU42" s="86"/>
      <c r="AV42" s="87"/>
    </row>
    <row r="43" spans="1:48" ht="18" customHeight="1" x14ac:dyDescent="0.15">
      <c r="A43" s="85"/>
      <c r="B43" s="86"/>
      <c r="C43" s="339">
        <v>68</v>
      </c>
      <c r="D43" s="339"/>
      <c r="E43" s="339"/>
      <c r="F43" s="411" t="s">
        <v>123</v>
      </c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86"/>
      <c r="AU43" s="86"/>
      <c r="AV43" s="87"/>
    </row>
    <row r="44" spans="1:48" ht="18" customHeight="1" x14ac:dyDescent="0.15">
      <c r="A44" s="85"/>
      <c r="B44" s="86"/>
      <c r="C44" s="339">
        <v>69</v>
      </c>
      <c r="D44" s="339"/>
      <c r="E44" s="339"/>
      <c r="F44" s="411" t="s">
        <v>124</v>
      </c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86"/>
      <c r="AU44" s="86"/>
      <c r="AV44" s="87"/>
    </row>
    <row r="45" spans="1:48" ht="18" customHeight="1" x14ac:dyDescent="0.15">
      <c r="A45" s="85"/>
      <c r="B45" s="86"/>
      <c r="C45" s="339">
        <v>63</v>
      </c>
      <c r="D45" s="339"/>
      <c r="E45" s="339"/>
      <c r="F45" s="411" t="s">
        <v>125</v>
      </c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86"/>
      <c r="AU45" s="86"/>
      <c r="AV45" s="87"/>
    </row>
    <row r="46" spans="1:48" ht="18" customHeight="1" x14ac:dyDescent="0.15">
      <c r="A46" s="85"/>
      <c r="B46" s="86"/>
      <c r="C46" s="339">
        <v>60</v>
      </c>
      <c r="D46" s="339"/>
      <c r="E46" s="339"/>
      <c r="F46" s="411" t="s">
        <v>126</v>
      </c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86"/>
      <c r="AU46" s="86"/>
      <c r="AV46" s="87"/>
    </row>
    <row r="47" spans="1:48" ht="18" customHeight="1" x14ac:dyDescent="0.15">
      <c r="A47" s="85"/>
      <c r="B47" s="86"/>
      <c r="C47" s="339">
        <v>76</v>
      </c>
      <c r="D47" s="339"/>
      <c r="E47" s="339"/>
      <c r="F47" s="411" t="s">
        <v>127</v>
      </c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86"/>
      <c r="AU47" s="86"/>
      <c r="AV47" s="87"/>
    </row>
    <row r="48" spans="1:48" ht="18" customHeight="1" thickBot="1" x14ac:dyDescent="0.2">
      <c r="A48" s="88"/>
      <c r="B48" s="89"/>
      <c r="C48" s="90"/>
      <c r="D48" s="90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89"/>
      <c r="AU48" s="89"/>
      <c r="AV48" s="92"/>
    </row>
    <row r="49" spans="1:48" ht="18" customHeight="1" x14ac:dyDescent="0.15">
      <c r="AT49" s="74" t="s">
        <v>128</v>
      </c>
    </row>
    <row r="51" spans="1:48" ht="18" customHeight="1" x14ac:dyDescent="0.15">
      <c r="A51" s="339" t="s">
        <v>121</v>
      </c>
      <c r="B51" s="339"/>
      <c r="C51" s="339"/>
      <c r="D51" s="408" t="s">
        <v>122</v>
      </c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09"/>
      <c r="AP51" s="409"/>
      <c r="AQ51" s="409"/>
      <c r="AR51" s="409"/>
      <c r="AS51" s="409"/>
      <c r="AT51" s="409"/>
      <c r="AU51" s="409"/>
      <c r="AV51" s="410"/>
    </row>
    <row r="52" spans="1:48" ht="18" customHeight="1" x14ac:dyDescent="0.15">
      <c r="A52" s="339">
        <v>71</v>
      </c>
      <c r="B52" s="339"/>
      <c r="C52" s="339"/>
      <c r="D52" s="340" t="s">
        <v>133</v>
      </c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1"/>
      <c r="AO52" s="341"/>
      <c r="AP52" s="341"/>
      <c r="AQ52" s="341"/>
      <c r="AR52" s="341"/>
      <c r="AS52" s="341"/>
      <c r="AT52" s="341"/>
      <c r="AU52" s="341"/>
      <c r="AV52" s="342"/>
    </row>
    <row r="53" spans="1:48" ht="18" customHeight="1" x14ac:dyDescent="0.15">
      <c r="A53" s="339">
        <v>72</v>
      </c>
      <c r="B53" s="339"/>
      <c r="C53" s="339"/>
      <c r="D53" s="340" t="s">
        <v>134</v>
      </c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2"/>
    </row>
    <row r="54" spans="1:48" ht="18" customHeight="1" x14ac:dyDescent="0.15">
      <c r="A54" s="339">
        <v>73</v>
      </c>
      <c r="B54" s="339"/>
      <c r="C54" s="339"/>
      <c r="D54" s="340" t="s">
        <v>135</v>
      </c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2"/>
    </row>
    <row r="55" spans="1:48" ht="18" customHeight="1" x14ac:dyDescent="0.15">
      <c r="A55" s="339">
        <v>74</v>
      </c>
      <c r="B55" s="339"/>
      <c r="C55" s="339"/>
      <c r="D55" s="340" t="s">
        <v>136</v>
      </c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2"/>
    </row>
    <row r="56" spans="1:48" ht="57.75" customHeight="1" x14ac:dyDescent="0.15">
      <c r="A56" s="339">
        <v>75</v>
      </c>
      <c r="B56" s="339"/>
      <c r="C56" s="339"/>
      <c r="D56" s="340" t="s">
        <v>137</v>
      </c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1"/>
      <c r="AJ56" s="341"/>
      <c r="AK56" s="341"/>
      <c r="AL56" s="341"/>
      <c r="AM56" s="341"/>
      <c r="AN56" s="341"/>
      <c r="AO56" s="341"/>
      <c r="AP56" s="341"/>
      <c r="AQ56" s="341"/>
      <c r="AR56" s="341"/>
      <c r="AS56" s="341"/>
      <c r="AT56" s="341"/>
      <c r="AU56" s="341"/>
      <c r="AV56" s="342"/>
    </row>
    <row r="57" spans="1:48" ht="63.75" customHeight="1" x14ac:dyDescent="0.15">
      <c r="A57" s="339">
        <v>76</v>
      </c>
      <c r="B57" s="339"/>
      <c r="C57" s="339"/>
      <c r="D57" s="340" t="s">
        <v>138</v>
      </c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  <c r="AO57" s="341"/>
      <c r="AP57" s="341"/>
      <c r="AQ57" s="341"/>
      <c r="AR57" s="341"/>
      <c r="AS57" s="341"/>
      <c r="AT57" s="341"/>
      <c r="AU57" s="341"/>
      <c r="AV57" s="342"/>
    </row>
    <row r="58" spans="1:48" ht="15" customHeight="1" x14ac:dyDescent="0.15">
      <c r="A58" s="69" t="s">
        <v>301</v>
      </c>
    </row>
    <row r="59" spans="1:48" ht="15" customHeight="1" x14ac:dyDescent="0.15">
      <c r="A59" s="69" t="s">
        <v>139</v>
      </c>
    </row>
    <row r="60" spans="1:48" ht="15" customHeight="1" x14ac:dyDescent="0.15"/>
    <row r="61" spans="1:48" ht="15" customHeight="1" x14ac:dyDescent="0.15">
      <c r="A61" s="69" t="s">
        <v>140</v>
      </c>
    </row>
    <row r="62" spans="1:48" ht="15" customHeight="1" x14ac:dyDescent="0.15">
      <c r="A62" s="69" t="s">
        <v>141</v>
      </c>
    </row>
    <row r="63" spans="1:48" ht="15" customHeight="1" x14ac:dyDescent="0.15">
      <c r="A63" s="69" t="s">
        <v>142</v>
      </c>
    </row>
    <row r="64" spans="1:48" ht="15" customHeight="1" x14ac:dyDescent="0.15"/>
    <row r="65" spans="1:1" ht="15" customHeight="1" x14ac:dyDescent="0.15">
      <c r="A65" s="69" t="s">
        <v>143</v>
      </c>
    </row>
    <row r="66" spans="1:1" ht="15" customHeight="1" x14ac:dyDescent="0.15">
      <c r="A66" s="69" t="s">
        <v>144</v>
      </c>
    </row>
    <row r="67" spans="1:1" ht="15" customHeight="1" x14ac:dyDescent="0.15"/>
    <row r="68" spans="1:1" ht="15" customHeight="1" x14ac:dyDescent="0.15">
      <c r="A68" s="69" t="s">
        <v>145</v>
      </c>
    </row>
    <row r="69" spans="1:1" ht="15" customHeight="1" x14ac:dyDescent="0.15">
      <c r="A69" s="69" t="s">
        <v>146</v>
      </c>
    </row>
  </sheetData>
  <mergeCells count="235">
    <mergeCell ref="AK14:AM17"/>
    <mergeCell ref="AT14:AV17"/>
    <mergeCell ref="AQ14:AS15"/>
    <mergeCell ref="Y14:AD17"/>
    <mergeCell ref="K14:Q17"/>
    <mergeCell ref="R14:T17"/>
    <mergeCell ref="U14:V17"/>
    <mergeCell ref="W14:X17"/>
    <mergeCell ref="AN14:AP15"/>
    <mergeCell ref="AN16:AP17"/>
    <mergeCell ref="G14:J17"/>
    <mergeCell ref="A51:C51"/>
    <mergeCell ref="A52:C52"/>
    <mergeCell ref="D51:AV51"/>
    <mergeCell ref="D52:AV52"/>
    <mergeCell ref="F42:AS42"/>
    <mergeCell ref="F43:AS43"/>
    <mergeCell ref="F44:AS44"/>
    <mergeCell ref="F45:AS45"/>
    <mergeCell ref="F46:AS46"/>
    <mergeCell ref="F47:AS47"/>
    <mergeCell ref="C42:E42"/>
    <mergeCell ref="C43:E43"/>
    <mergeCell ref="C44:E44"/>
    <mergeCell ref="C45:E45"/>
    <mergeCell ref="C46:E46"/>
    <mergeCell ref="C47:E47"/>
    <mergeCell ref="AT30:AV31"/>
    <mergeCell ref="AE31:AJ31"/>
    <mergeCell ref="AN31:AP31"/>
    <mergeCell ref="AQ31:AS31"/>
    <mergeCell ref="A32:B33"/>
    <mergeCell ref="C32:F33"/>
    <mergeCell ref="G32:J33"/>
    <mergeCell ref="B3:C5"/>
    <mergeCell ref="AQ3:AR5"/>
    <mergeCell ref="AS3:AU5"/>
    <mergeCell ref="I3:AO4"/>
    <mergeCell ref="I5:AO5"/>
    <mergeCell ref="C14:F17"/>
    <mergeCell ref="AN11:AP11"/>
    <mergeCell ref="AN12:AP12"/>
    <mergeCell ref="AQ11:AS11"/>
    <mergeCell ref="AQ12:AS12"/>
    <mergeCell ref="AT11:AV12"/>
    <mergeCell ref="AN8:AV8"/>
    <mergeCell ref="AN10:AP10"/>
    <mergeCell ref="AN9:AP9"/>
    <mergeCell ref="AQ9:AS9"/>
    <mergeCell ref="AQ10:AS10"/>
    <mergeCell ref="AT9:AV10"/>
    <mergeCell ref="AH8:AM9"/>
    <mergeCell ref="AH10:AM10"/>
    <mergeCell ref="AH11:AM11"/>
    <mergeCell ref="AH12:AM12"/>
    <mergeCell ref="AE11:AG12"/>
    <mergeCell ref="AB8:AD10"/>
    <mergeCell ref="AB11:AD12"/>
    <mergeCell ref="M8:AA10"/>
    <mergeCell ref="M11:AA12"/>
    <mergeCell ref="A8:E10"/>
    <mergeCell ref="F8:L10"/>
    <mergeCell ref="A11:E12"/>
    <mergeCell ref="F11:L12"/>
    <mergeCell ref="D3:F5"/>
    <mergeCell ref="G3:G5"/>
    <mergeCell ref="A53:C53"/>
    <mergeCell ref="D53:AV53"/>
    <mergeCell ref="AT32:AV33"/>
    <mergeCell ref="AE33:AJ33"/>
    <mergeCell ref="AN33:AP33"/>
    <mergeCell ref="AQ33:AS33"/>
    <mergeCell ref="G34:J35"/>
    <mergeCell ref="K34:Q35"/>
    <mergeCell ref="R34:T35"/>
    <mergeCell ref="U34:V35"/>
    <mergeCell ref="W32:X33"/>
    <mergeCell ref="Y32:AD33"/>
    <mergeCell ref="AE32:AJ32"/>
    <mergeCell ref="AK32:AM33"/>
    <mergeCell ref="AN32:AP32"/>
    <mergeCell ref="AQ32:AS32"/>
    <mergeCell ref="AT34:AV35"/>
    <mergeCell ref="AE35:AJ35"/>
    <mergeCell ref="AN35:AP35"/>
    <mergeCell ref="AQ35:AS35"/>
    <mergeCell ref="A55:C55"/>
    <mergeCell ref="D55:AV55"/>
    <mergeCell ref="AT36:AV37"/>
    <mergeCell ref="AE37:AJ37"/>
    <mergeCell ref="AN37:AP37"/>
    <mergeCell ref="AQ37:AS37"/>
    <mergeCell ref="G36:J37"/>
    <mergeCell ref="K36:Q37"/>
    <mergeCell ref="R36:T37"/>
    <mergeCell ref="U36:V37"/>
    <mergeCell ref="W34:X35"/>
    <mergeCell ref="Y34:AD35"/>
    <mergeCell ref="AE34:AJ34"/>
    <mergeCell ref="AK34:AM35"/>
    <mergeCell ref="AN34:AP34"/>
    <mergeCell ref="AQ34:AS34"/>
    <mergeCell ref="A34:B35"/>
    <mergeCell ref="C34:F35"/>
    <mergeCell ref="A56:C56"/>
    <mergeCell ref="D56:AV56"/>
    <mergeCell ref="W36:X37"/>
    <mergeCell ref="Y36:AD37"/>
    <mergeCell ref="AE36:AJ36"/>
    <mergeCell ref="AK36:AM37"/>
    <mergeCell ref="AN36:AP36"/>
    <mergeCell ref="AQ36:AS36"/>
    <mergeCell ref="A36:B37"/>
    <mergeCell ref="C36:F37"/>
    <mergeCell ref="A54:C54"/>
    <mergeCell ref="D54:AV54"/>
    <mergeCell ref="K32:Q33"/>
    <mergeCell ref="R32:T33"/>
    <mergeCell ref="U32:V33"/>
    <mergeCell ref="W30:X31"/>
    <mergeCell ref="Y30:AD31"/>
    <mergeCell ref="AE30:AJ30"/>
    <mergeCell ref="AK30:AM31"/>
    <mergeCell ref="AN30:AP30"/>
    <mergeCell ref="AQ30:AS30"/>
    <mergeCell ref="AT28:AV29"/>
    <mergeCell ref="AE29:AJ29"/>
    <mergeCell ref="AN29:AP29"/>
    <mergeCell ref="AQ29:AS29"/>
    <mergeCell ref="A30:B31"/>
    <mergeCell ref="C30:F31"/>
    <mergeCell ref="G30:J31"/>
    <mergeCell ref="K30:Q31"/>
    <mergeCell ref="R30:T31"/>
    <mergeCell ref="U30:V31"/>
    <mergeCell ref="W28:X29"/>
    <mergeCell ref="Y28:AD29"/>
    <mergeCell ref="AE28:AJ28"/>
    <mergeCell ref="AK28:AM29"/>
    <mergeCell ref="AN28:AP28"/>
    <mergeCell ref="AQ28:AS28"/>
    <mergeCell ref="A28:B29"/>
    <mergeCell ref="C28:F29"/>
    <mergeCell ref="G28:J29"/>
    <mergeCell ref="K28:Q29"/>
    <mergeCell ref="R28:T29"/>
    <mergeCell ref="U28:V29"/>
    <mergeCell ref="W26:X27"/>
    <mergeCell ref="Y26:AD27"/>
    <mergeCell ref="AE26:AJ26"/>
    <mergeCell ref="A26:B27"/>
    <mergeCell ref="C26:F27"/>
    <mergeCell ref="G26:J27"/>
    <mergeCell ref="K26:Q27"/>
    <mergeCell ref="R26:T27"/>
    <mergeCell ref="U26:V27"/>
    <mergeCell ref="AN24:AP24"/>
    <mergeCell ref="AQ24:AS24"/>
    <mergeCell ref="AT24:AV25"/>
    <mergeCell ref="AE25:AJ25"/>
    <mergeCell ref="AN25:AP25"/>
    <mergeCell ref="AQ25:AS25"/>
    <mergeCell ref="AT26:AV27"/>
    <mergeCell ref="AE27:AJ27"/>
    <mergeCell ref="AN27:AP27"/>
    <mergeCell ref="AQ27:AS27"/>
    <mergeCell ref="AK26:AM27"/>
    <mergeCell ref="AN26:AP26"/>
    <mergeCell ref="AQ26:AS26"/>
    <mergeCell ref="C24:F25"/>
    <mergeCell ref="G24:J25"/>
    <mergeCell ref="K24:Q25"/>
    <mergeCell ref="R24:T25"/>
    <mergeCell ref="U24:V25"/>
    <mergeCell ref="W24:X25"/>
    <mergeCell ref="Y22:AD23"/>
    <mergeCell ref="AE22:AJ22"/>
    <mergeCell ref="AK22:AM23"/>
    <mergeCell ref="Y24:AD25"/>
    <mergeCell ref="AE24:AJ24"/>
    <mergeCell ref="AK24:AM25"/>
    <mergeCell ref="AN22:AP22"/>
    <mergeCell ref="AQ22:AS22"/>
    <mergeCell ref="AT22:AV23"/>
    <mergeCell ref="AE23:AJ23"/>
    <mergeCell ref="AN23:AP23"/>
    <mergeCell ref="AQ23:AS23"/>
    <mergeCell ref="C22:F23"/>
    <mergeCell ref="G22:J23"/>
    <mergeCell ref="K22:Q23"/>
    <mergeCell ref="R22:T23"/>
    <mergeCell ref="U22:V23"/>
    <mergeCell ref="W22:X23"/>
    <mergeCell ref="AN21:AP21"/>
    <mergeCell ref="AQ21:AS21"/>
    <mergeCell ref="AT18:AV19"/>
    <mergeCell ref="C20:F21"/>
    <mergeCell ref="G20:J21"/>
    <mergeCell ref="K20:Q21"/>
    <mergeCell ref="R20:T21"/>
    <mergeCell ref="U20:V21"/>
    <mergeCell ref="W20:X21"/>
    <mergeCell ref="Y20:AD21"/>
    <mergeCell ref="AE20:AJ20"/>
    <mergeCell ref="AK20:AM21"/>
    <mergeCell ref="W18:X19"/>
    <mergeCell ref="AK18:AM19"/>
    <mergeCell ref="AN18:AP18"/>
    <mergeCell ref="AQ18:AS18"/>
    <mergeCell ref="AN19:AP19"/>
    <mergeCell ref="AQ19:AS19"/>
    <mergeCell ref="A57:C57"/>
    <mergeCell ref="D57:AV57"/>
    <mergeCell ref="AE18:AJ18"/>
    <mergeCell ref="AE8:AG10"/>
    <mergeCell ref="A18:B19"/>
    <mergeCell ref="A20:B21"/>
    <mergeCell ref="A22:B23"/>
    <mergeCell ref="A24:B25"/>
    <mergeCell ref="C18:F19"/>
    <mergeCell ref="G18:J19"/>
    <mergeCell ref="AQ16:AS16"/>
    <mergeCell ref="AQ17:AS17"/>
    <mergeCell ref="AE16:AJ17"/>
    <mergeCell ref="AE14:AJ15"/>
    <mergeCell ref="A14:B17"/>
    <mergeCell ref="AE19:AJ19"/>
    <mergeCell ref="Y18:AD19"/>
    <mergeCell ref="K18:Q19"/>
    <mergeCell ref="R18:T19"/>
    <mergeCell ref="U18:V19"/>
    <mergeCell ref="AN20:AP20"/>
    <mergeCell ref="AQ20:AS20"/>
    <mergeCell ref="AT20:AV21"/>
    <mergeCell ref="AE21:AJ21"/>
  </mergeCells>
  <phoneticPr fontId="2" type="noConversion"/>
  <printOptions horizontalCentered="1" verticalCentered="1"/>
  <pageMargins left="0.35433070866141736" right="0.35433070866141736" top="0.47244094488188981" bottom="0.3937007874015748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A73"/>
  <sheetViews>
    <sheetView showGridLines="0" zoomScale="145" zoomScaleNormal="145" workbookViewId="0">
      <selection activeCell="A2" sqref="A2"/>
    </sheetView>
  </sheetViews>
  <sheetFormatPr defaultColWidth="1.75" defaultRowHeight="18" customHeight="1" x14ac:dyDescent="0.15"/>
  <cols>
    <col min="1" max="2" width="1.875" style="69" customWidth="1"/>
    <col min="3" max="38" width="1.75" style="69" customWidth="1"/>
    <col min="39" max="39" width="0.75" style="69" customWidth="1"/>
    <col min="40" max="44" width="1.875" style="69" customWidth="1"/>
    <col min="45" max="45" width="1.75" style="69"/>
    <col min="46" max="48" width="2" style="69" customWidth="1"/>
    <col min="49" max="50" width="1.75" style="69"/>
    <col min="51" max="51" width="5.5" style="69" bestFit="1" customWidth="1"/>
    <col min="52" max="52" width="1.75" style="69"/>
    <col min="53" max="53" width="1.75" style="71"/>
    <col min="54" max="16384" width="1.75" style="69"/>
  </cols>
  <sheetData>
    <row r="1" spans="1:53" ht="15" customHeight="1" x14ac:dyDescent="0.15">
      <c r="A1" s="126" t="s">
        <v>309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4"/>
    </row>
    <row r="2" spans="1:53" s="70" customFormat="1" ht="3.75" customHeight="1" x14ac:dyDescent="0.15">
      <c r="A2" s="78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9"/>
      <c r="BA2" s="71"/>
    </row>
    <row r="3" spans="1:53" s="70" customFormat="1" ht="15.75" customHeight="1" x14ac:dyDescent="0.15">
      <c r="A3" s="78"/>
      <c r="B3" s="374" t="s">
        <v>21</v>
      </c>
      <c r="C3" s="385"/>
      <c r="D3" s="379">
        <v>2020</v>
      </c>
      <c r="E3" s="380"/>
      <c r="F3" s="380"/>
      <c r="G3" s="385" t="s">
        <v>20</v>
      </c>
      <c r="H3" s="72"/>
      <c r="I3" s="394" t="s">
        <v>115</v>
      </c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72"/>
      <c r="AQ3" s="374" t="s">
        <v>129</v>
      </c>
      <c r="AR3" s="385"/>
      <c r="AS3" s="390"/>
      <c r="AT3" s="391"/>
      <c r="AU3" s="385"/>
      <c r="AV3" s="79"/>
      <c r="BA3" s="71"/>
    </row>
    <row r="4" spans="1:53" s="70" customFormat="1" ht="4.5" customHeight="1" x14ac:dyDescent="0.15">
      <c r="A4" s="78"/>
      <c r="B4" s="388"/>
      <c r="C4" s="386"/>
      <c r="D4" s="381"/>
      <c r="E4" s="382"/>
      <c r="F4" s="382"/>
      <c r="G4" s="386"/>
      <c r="H4" s="72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72"/>
      <c r="AQ4" s="388"/>
      <c r="AR4" s="386"/>
      <c r="AS4" s="388"/>
      <c r="AT4" s="392"/>
      <c r="AU4" s="386"/>
      <c r="AV4" s="79"/>
      <c r="BA4" s="71"/>
    </row>
    <row r="5" spans="1:53" s="70" customFormat="1" ht="15.75" customHeight="1" x14ac:dyDescent="0.15">
      <c r="A5" s="78"/>
      <c r="B5" s="389"/>
      <c r="C5" s="387"/>
      <c r="D5" s="383"/>
      <c r="E5" s="384"/>
      <c r="F5" s="384"/>
      <c r="G5" s="387"/>
      <c r="H5" s="72"/>
      <c r="I5" s="395" t="s">
        <v>116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72"/>
      <c r="AQ5" s="389"/>
      <c r="AR5" s="387"/>
      <c r="AS5" s="389"/>
      <c r="AT5" s="393"/>
      <c r="AU5" s="387"/>
      <c r="AV5" s="79"/>
      <c r="BA5" s="71"/>
    </row>
    <row r="6" spans="1:53" s="70" customFormat="1" ht="11.25" customHeight="1" x14ac:dyDescent="0.15">
      <c r="A6" s="80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81"/>
      <c r="BA6" s="71"/>
    </row>
    <row r="7" spans="1:53" s="71" customFormat="1" ht="18" customHeight="1" x14ac:dyDescent="0.15">
      <c r="A7" s="82"/>
      <c r="B7" s="29" t="s">
        <v>209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4"/>
    </row>
    <row r="8" spans="1:53" s="70" customFormat="1" ht="13.5" customHeight="1" x14ac:dyDescent="0.15">
      <c r="A8" s="368" t="s">
        <v>103</v>
      </c>
      <c r="B8" s="369"/>
      <c r="C8" s="369"/>
      <c r="D8" s="369"/>
      <c r="E8" s="370"/>
      <c r="F8" s="374" t="s">
        <v>104</v>
      </c>
      <c r="G8" s="369"/>
      <c r="H8" s="369"/>
      <c r="I8" s="369"/>
      <c r="J8" s="369"/>
      <c r="K8" s="369"/>
      <c r="L8" s="370"/>
      <c r="M8" s="344" t="s">
        <v>105</v>
      </c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 t="s">
        <v>106</v>
      </c>
      <c r="AC8" s="344"/>
      <c r="AD8" s="344"/>
      <c r="AE8" s="344" t="s">
        <v>107</v>
      </c>
      <c r="AF8" s="344"/>
      <c r="AG8" s="344"/>
      <c r="AH8" s="407" t="s">
        <v>108</v>
      </c>
      <c r="AI8" s="407"/>
      <c r="AJ8" s="407"/>
      <c r="AK8" s="407"/>
      <c r="AL8" s="407"/>
      <c r="AM8" s="407"/>
      <c r="AN8" s="343" t="s">
        <v>110</v>
      </c>
      <c r="AO8" s="343"/>
      <c r="AP8" s="343"/>
      <c r="AQ8" s="343"/>
      <c r="AR8" s="343"/>
      <c r="AS8" s="343"/>
      <c r="AT8" s="343"/>
      <c r="AU8" s="343"/>
      <c r="AV8" s="361"/>
      <c r="BA8" s="71"/>
    </row>
    <row r="9" spans="1:53" s="70" customFormat="1" ht="15.75" customHeight="1" x14ac:dyDescent="0.15">
      <c r="A9" s="371"/>
      <c r="B9" s="372"/>
      <c r="C9" s="372"/>
      <c r="D9" s="372"/>
      <c r="E9" s="373"/>
      <c r="F9" s="375"/>
      <c r="G9" s="372"/>
      <c r="H9" s="372"/>
      <c r="I9" s="372"/>
      <c r="J9" s="372"/>
      <c r="K9" s="372"/>
      <c r="L9" s="373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407"/>
      <c r="AI9" s="407"/>
      <c r="AJ9" s="407"/>
      <c r="AK9" s="407"/>
      <c r="AL9" s="407"/>
      <c r="AM9" s="407"/>
      <c r="AN9" s="343" t="s">
        <v>111</v>
      </c>
      <c r="AO9" s="343"/>
      <c r="AP9" s="343"/>
      <c r="AQ9" s="343" t="s">
        <v>112</v>
      </c>
      <c r="AR9" s="343"/>
      <c r="AS9" s="343"/>
      <c r="AT9" s="343" t="s">
        <v>194</v>
      </c>
      <c r="AU9" s="343"/>
      <c r="AV9" s="361"/>
      <c r="BA9" s="71"/>
    </row>
    <row r="10" spans="1:53" s="70" customFormat="1" ht="24" customHeight="1" x14ac:dyDescent="0.15">
      <c r="A10" s="371"/>
      <c r="B10" s="372"/>
      <c r="C10" s="372"/>
      <c r="D10" s="372"/>
      <c r="E10" s="373"/>
      <c r="F10" s="375"/>
      <c r="G10" s="372"/>
      <c r="H10" s="372"/>
      <c r="I10" s="372"/>
      <c r="J10" s="372"/>
      <c r="K10" s="372"/>
      <c r="L10" s="373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 t="s">
        <v>109</v>
      </c>
      <c r="AI10" s="343"/>
      <c r="AJ10" s="343"/>
      <c r="AK10" s="343"/>
      <c r="AL10" s="343"/>
      <c r="AM10" s="343"/>
      <c r="AN10" s="343" t="s">
        <v>193</v>
      </c>
      <c r="AO10" s="343"/>
      <c r="AP10" s="343"/>
      <c r="AQ10" s="343" t="s">
        <v>113</v>
      </c>
      <c r="AR10" s="343"/>
      <c r="AS10" s="343"/>
      <c r="AT10" s="343"/>
      <c r="AU10" s="343"/>
      <c r="AV10" s="361"/>
      <c r="BA10" s="71"/>
    </row>
    <row r="11" spans="1:53" s="70" customFormat="1" ht="10.5" customHeight="1" x14ac:dyDescent="0.15">
      <c r="A11" s="429" t="s">
        <v>219</v>
      </c>
      <c r="B11" s="430"/>
      <c r="C11" s="430"/>
      <c r="D11" s="430"/>
      <c r="E11" s="431"/>
      <c r="F11" s="378">
        <v>3128511111</v>
      </c>
      <c r="G11" s="378"/>
      <c r="H11" s="378"/>
      <c r="I11" s="378"/>
      <c r="J11" s="378"/>
      <c r="K11" s="378"/>
      <c r="L11" s="378"/>
      <c r="M11" s="438" t="s">
        <v>220</v>
      </c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40"/>
      <c r="AB11" s="448">
        <f>A56</f>
        <v>10</v>
      </c>
      <c r="AC11" s="449"/>
      <c r="AD11" s="450"/>
      <c r="AE11" s="460">
        <f>SUM(W20,W24,W28,W32,W36,W40,W44,W48,W52,W56)</f>
        <v>240</v>
      </c>
      <c r="AF11" s="461"/>
      <c r="AG11" s="462"/>
      <c r="AH11" s="447">
        <f>SUM(Y20,Y24,Y28,Y32,Y36,Y40,Y44,Y48,Y52,Y56)</f>
        <v>50000000</v>
      </c>
      <c r="AI11" s="447"/>
      <c r="AJ11" s="447"/>
      <c r="AK11" s="447"/>
      <c r="AL11" s="447"/>
      <c r="AM11" s="447"/>
      <c r="AN11" s="472">
        <f>SUM(AN20,AN24,AN28,AN32,AN36,AN40,AN44,AN48,AN52,AN56)</f>
        <v>4000000</v>
      </c>
      <c r="AO11" s="472"/>
      <c r="AP11" s="472"/>
      <c r="AQ11" s="472">
        <f>SUM(AQ20,AQ24,AQ28,AQ32,AQ36,AQ40,AQ44,AQ48,AQ52,AQ56)</f>
        <v>400000</v>
      </c>
      <c r="AR11" s="472"/>
      <c r="AS11" s="472"/>
      <c r="AT11" s="417">
        <f>SUM(AT20,AT24,AT28,AT32,AT36,AT40,AT44,AT48,AT52,AT56)</f>
        <v>4400000</v>
      </c>
      <c r="AU11" s="418"/>
      <c r="AV11" s="419"/>
      <c r="BA11" s="71"/>
    </row>
    <row r="12" spans="1:53" s="70" customFormat="1" ht="10.5" customHeight="1" x14ac:dyDescent="0.15">
      <c r="A12" s="432"/>
      <c r="B12" s="433"/>
      <c r="C12" s="433"/>
      <c r="D12" s="433"/>
      <c r="E12" s="434"/>
      <c r="F12" s="378"/>
      <c r="G12" s="378"/>
      <c r="H12" s="378"/>
      <c r="I12" s="378"/>
      <c r="J12" s="378"/>
      <c r="K12" s="378"/>
      <c r="L12" s="378"/>
      <c r="M12" s="441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3"/>
      <c r="AB12" s="451"/>
      <c r="AC12" s="452"/>
      <c r="AD12" s="453"/>
      <c r="AE12" s="463"/>
      <c r="AF12" s="464"/>
      <c r="AG12" s="465"/>
      <c r="AH12" s="474">
        <f>SUM(Y22,Y26,Y30,Y34,Y38,Y42,Y46,Y50,Y54,Y58)</f>
        <v>50000000</v>
      </c>
      <c r="AI12" s="475"/>
      <c r="AJ12" s="475"/>
      <c r="AK12" s="475"/>
      <c r="AL12" s="475"/>
      <c r="AM12" s="476"/>
      <c r="AN12" s="474">
        <f>SUM(AN21,AN25,AN29,AN33,AN37,AN41,AN45,AN49,AN53,AN57)</f>
        <v>4000000</v>
      </c>
      <c r="AO12" s="475"/>
      <c r="AP12" s="476"/>
      <c r="AQ12" s="426">
        <f>SUM(AQ21,AQ25,AQ29,AQ33,AQ37,AQ41,AQ45,AQ49,AQ53,AQ57)</f>
        <v>400000</v>
      </c>
      <c r="AR12" s="427"/>
      <c r="AS12" s="560"/>
      <c r="AT12" s="420"/>
      <c r="AU12" s="421"/>
      <c r="AV12" s="422"/>
      <c r="BA12" s="71"/>
    </row>
    <row r="13" spans="1:53" s="70" customFormat="1" ht="10.5" customHeight="1" x14ac:dyDescent="0.15">
      <c r="A13" s="432"/>
      <c r="B13" s="433"/>
      <c r="C13" s="433"/>
      <c r="D13" s="433"/>
      <c r="E13" s="434"/>
      <c r="F13" s="378"/>
      <c r="G13" s="378"/>
      <c r="H13" s="378"/>
      <c r="I13" s="378"/>
      <c r="J13" s="378"/>
      <c r="K13" s="378"/>
      <c r="L13" s="378"/>
      <c r="M13" s="441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3"/>
      <c r="AB13" s="454">
        <f>AB11</f>
        <v>10</v>
      </c>
      <c r="AC13" s="455"/>
      <c r="AD13" s="456"/>
      <c r="AE13" s="466">
        <f>SUM(W22,W26,W30,W34,W38,W42,W46,W50,W54,W58)</f>
        <v>240</v>
      </c>
      <c r="AF13" s="467"/>
      <c r="AG13" s="468"/>
      <c r="AH13" s="417">
        <f>SUM(AE22,AE26,AE30,AE34,AE38,AE42,AE46,AE50,AE54,AE58)</f>
        <v>20000000</v>
      </c>
      <c r="AI13" s="418"/>
      <c r="AJ13" s="418"/>
      <c r="AK13" s="418"/>
      <c r="AL13" s="418"/>
      <c r="AM13" s="559"/>
      <c r="AN13" s="472">
        <f>SUM(AN22,AN26,AN30,AN34,AN38,AN42,AN46,AN50,AN54,AN58)</f>
        <v>0</v>
      </c>
      <c r="AO13" s="472"/>
      <c r="AP13" s="472"/>
      <c r="AQ13" s="480">
        <f>SUM(AQ22,AQ26,AQ30,AQ34,AQ38,AQ42,AQ46,AQ50,AQ54,AQ58)</f>
        <v>0</v>
      </c>
      <c r="AR13" s="480"/>
      <c r="AS13" s="480"/>
      <c r="AT13" s="423">
        <f>SUM(AT22,AT26,AT30,AT34,AT38,AT42,AT46,AT50,AT54,AT58)</f>
        <v>4400000</v>
      </c>
      <c r="AU13" s="424"/>
      <c r="AV13" s="425"/>
      <c r="BA13" s="71"/>
    </row>
    <row r="14" spans="1:53" s="70" customFormat="1" ht="10.5" customHeight="1" x14ac:dyDescent="0.15">
      <c r="A14" s="435"/>
      <c r="B14" s="436"/>
      <c r="C14" s="436"/>
      <c r="D14" s="436"/>
      <c r="E14" s="437"/>
      <c r="F14" s="378"/>
      <c r="G14" s="378"/>
      <c r="H14" s="378"/>
      <c r="I14" s="378"/>
      <c r="J14" s="378"/>
      <c r="K14" s="378"/>
      <c r="L14" s="378"/>
      <c r="M14" s="444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6"/>
      <c r="AB14" s="457"/>
      <c r="AC14" s="458"/>
      <c r="AD14" s="459"/>
      <c r="AE14" s="469"/>
      <c r="AF14" s="470"/>
      <c r="AG14" s="471"/>
      <c r="AH14" s="473">
        <f>SUM(AE23,AE27,AE31,AE35,AE39,AE43,AE47,AE51,AE55,AE59)</f>
        <v>20000000</v>
      </c>
      <c r="AI14" s="473"/>
      <c r="AJ14" s="473"/>
      <c r="AK14" s="473"/>
      <c r="AL14" s="473"/>
      <c r="AM14" s="473"/>
      <c r="AN14" s="474">
        <f>SUM(AN23,AN27,AN31,AN35,AN39,AN43,AN47,AN51,AN55,AN59)</f>
        <v>0</v>
      </c>
      <c r="AO14" s="475"/>
      <c r="AP14" s="476"/>
      <c r="AQ14" s="477">
        <f>SUM(AQ23,AQ27,AQ31,AQ35,AQ39,AQ43,AQ47,AQ51,AQ55,AQ59)</f>
        <v>0</v>
      </c>
      <c r="AR14" s="478"/>
      <c r="AS14" s="479"/>
      <c r="AT14" s="426"/>
      <c r="AU14" s="427"/>
      <c r="AV14" s="428"/>
      <c r="BA14" s="71"/>
    </row>
    <row r="15" spans="1:53" s="70" customFormat="1" ht="18" customHeight="1" x14ac:dyDescent="0.15">
      <c r="A15" s="78"/>
      <c r="B15" s="29" t="s">
        <v>117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9"/>
      <c r="BA15" s="71"/>
    </row>
    <row r="16" spans="1:53" ht="10.5" customHeight="1" x14ac:dyDescent="0.15">
      <c r="A16" s="354" t="s">
        <v>101</v>
      </c>
      <c r="B16" s="355"/>
      <c r="C16" s="396" t="s">
        <v>195</v>
      </c>
      <c r="D16" s="397"/>
      <c r="E16" s="397"/>
      <c r="F16" s="398"/>
      <c r="G16" s="396" t="s">
        <v>196</v>
      </c>
      <c r="H16" s="397"/>
      <c r="I16" s="397"/>
      <c r="J16" s="398"/>
      <c r="K16" s="349" t="s">
        <v>197</v>
      </c>
      <c r="L16" s="350"/>
      <c r="M16" s="350"/>
      <c r="N16" s="350"/>
      <c r="O16" s="350"/>
      <c r="P16" s="350"/>
      <c r="Q16" s="351"/>
      <c r="R16" s="349" t="s">
        <v>198</v>
      </c>
      <c r="S16" s="350"/>
      <c r="T16" s="351"/>
      <c r="U16" s="349" t="s">
        <v>199</v>
      </c>
      <c r="V16" s="351"/>
      <c r="W16" s="349" t="s">
        <v>200</v>
      </c>
      <c r="X16" s="351"/>
      <c r="Y16" s="349" t="s">
        <v>201</v>
      </c>
      <c r="Z16" s="350"/>
      <c r="AA16" s="350"/>
      <c r="AB16" s="350"/>
      <c r="AC16" s="350"/>
      <c r="AD16" s="351"/>
      <c r="AE16" s="349" t="s">
        <v>202</v>
      </c>
      <c r="AF16" s="350"/>
      <c r="AG16" s="350"/>
      <c r="AH16" s="350"/>
      <c r="AI16" s="350"/>
      <c r="AJ16" s="351"/>
      <c r="AK16" s="349" t="s">
        <v>204</v>
      </c>
      <c r="AL16" s="350"/>
      <c r="AM16" s="351"/>
      <c r="AN16" s="349" t="s">
        <v>205</v>
      </c>
      <c r="AO16" s="350"/>
      <c r="AP16" s="351"/>
      <c r="AQ16" s="349" t="s">
        <v>207</v>
      </c>
      <c r="AR16" s="350"/>
      <c r="AS16" s="351"/>
      <c r="AT16" s="349" t="s">
        <v>208</v>
      </c>
      <c r="AU16" s="350"/>
      <c r="AV16" s="414"/>
    </row>
    <row r="17" spans="1:51" ht="15" customHeight="1" x14ac:dyDescent="0.15">
      <c r="A17" s="356"/>
      <c r="B17" s="357"/>
      <c r="C17" s="399"/>
      <c r="D17" s="400"/>
      <c r="E17" s="400"/>
      <c r="F17" s="401"/>
      <c r="G17" s="399"/>
      <c r="H17" s="400"/>
      <c r="I17" s="400"/>
      <c r="J17" s="401"/>
      <c r="K17" s="412"/>
      <c r="L17" s="346"/>
      <c r="M17" s="346"/>
      <c r="N17" s="346"/>
      <c r="O17" s="346"/>
      <c r="P17" s="346"/>
      <c r="Q17" s="413"/>
      <c r="R17" s="412"/>
      <c r="S17" s="346"/>
      <c r="T17" s="413"/>
      <c r="U17" s="412"/>
      <c r="V17" s="413"/>
      <c r="W17" s="412"/>
      <c r="X17" s="413"/>
      <c r="Y17" s="412"/>
      <c r="Z17" s="346"/>
      <c r="AA17" s="346"/>
      <c r="AB17" s="346"/>
      <c r="AC17" s="346"/>
      <c r="AD17" s="413"/>
      <c r="AE17" s="352"/>
      <c r="AF17" s="348"/>
      <c r="AG17" s="348"/>
      <c r="AH17" s="348"/>
      <c r="AI17" s="348"/>
      <c r="AJ17" s="353"/>
      <c r="AK17" s="412"/>
      <c r="AL17" s="346"/>
      <c r="AM17" s="413"/>
      <c r="AN17" s="352"/>
      <c r="AO17" s="348"/>
      <c r="AP17" s="353"/>
      <c r="AQ17" s="352"/>
      <c r="AR17" s="348"/>
      <c r="AS17" s="353"/>
      <c r="AT17" s="412"/>
      <c r="AU17" s="346"/>
      <c r="AV17" s="415"/>
    </row>
    <row r="18" spans="1:51" ht="10.5" customHeight="1" x14ac:dyDescent="0.15">
      <c r="A18" s="356"/>
      <c r="B18" s="357"/>
      <c r="C18" s="399"/>
      <c r="D18" s="400"/>
      <c r="E18" s="400"/>
      <c r="F18" s="401"/>
      <c r="G18" s="399"/>
      <c r="H18" s="400"/>
      <c r="I18" s="400"/>
      <c r="J18" s="401"/>
      <c r="K18" s="412"/>
      <c r="L18" s="346"/>
      <c r="M18" s="346"/>
      <c r="N18" s="346"/>
      <c r="O18" s="346"/>
      <c r="P18" s="346"/>
      <c r="Q18" s="413"/>
      <c r="R18" s="412"/>
      <c r="S18" s="346"/>
      <c r="T18" s="413"/>
      <c r="U18" s="412"/>
      <c r="V18" s="413"/>
      <c r="W18" s="412"/>
      <c r="X18" s="413"/>
      <c r="Y18" s="412"/>
      <c r="Z18" s="346"/>
      <c r="AA18" s="346"/>
      <c r="AB18" s="346"/>
      <c r="AC18" s="346"/>
      <c r="AD18" s="413"/>
      <c r="AE18" s="349" t="s">
        <v>203</v>
      </c>
      <c r="AF18" s="350"/>
      <c r="AG18" s="350"/>
      <c r="AH18" s="350"/>
      <c r="AI18" s="350"/>
      <c r="AJ18" s="351"/>
      <c r="AK18" s="412"/>
      <c r="AL18" s="346"/>
      <c r="AM18" s="413"/>
      <c r="AN18" s="349" t="s">
        <v>206</v>
      </c>
      <c r="AO18" s="350"/>
      <c r="AP18" s="351"/>
      <c r="AQ18" s="346">
        <v>25</v>
      </c>
      <c r="AR18" s="346"/>
      <c r="AS18" s="346"/>
      <c r="AT18" s="412"/>
      <c r="AU18" s="346"/>
      <c r="AV18" s="415"/>
    </row>
    <row r="19" spans="1:51" ht="20.25" customHeight="1" x14ac:dyDescent="0.15">
      <c r="A19" s="358"/>
      <c r="B19" s="359"/>
      <c r="C19" s="402"/>
      <c r="D19" s="403"/>
      <c r="E19" s="403"/>
      <c r="F19" s="404"/>
      <c r="G19" s="402"/>
      <c r="H19" s="403"/>
      <c r="I19" s="403"/>
      <c r="J19" s="404"/>
      <c r="K19" s="352"/>
      <c r="L19" s="348"/>
      <c r="M19" s="348"/>
      <c r="N19" s="348"/>
      <c r="O19" s="348"/>
      <c r="P19" s="348"/>
      <c r="Q19" s="353"/>
      <c r="R19" s="352"/>
      <c r="S19" s="348"/>
      <c r="T19" s="353"/>
      <c r="U19" s="352"/>
      <c r="V19" s="353"/>
      <c r="W19" s="352"/>
      <c r="X19" s="353"/>
      <c r="Y19" s="352"/>
      <c r="Z19" s="348"/>
      <c r="AA19" s="348"/>
      <c r="AB19" s="348"/>
      <c r="AC19" s="348"/>
      <c r="AD19" s="353"/>
      <c r="AE19" s="352"/>
      <c r="AF19" s="348"/>
      <c r="AG19" s="348"/>
      <c r="AH19" s="348"/>
      <c r="AI19" s="348"/>
      <c r="AJ19" s="353"/>
      <c r="AK19" s="352"/>
      <c r="AL19" s="348"/>
      <c r="AM19" s="353"/>
      <c r="AN19" s="352"/>
      <c r="AO19" s="348"/>
      <c r="AP19" s="353"/>
      <c r="AQ19" s="347" t="s">
        <v>102</v>
      </c>
      <c r="AR19" s="348"/>
      <c r="AS19" s="348"/>
      <c r="AT19" s="352"/>
      <c r="AU19" s="348"/>
      <c r="AV19" s="416"/>
    </row>
    <row r="20" spans="1:51" ht="9" customHeight="1" x14ac:dyDescent="0.15">
      <c r="A20" s="481">
        <v>1</v>
      </c>
      <c r="B20" s="385"/>
      <c r="C20" s="500">
        <v>68</v>
      </c>
      <c r="D20" s="501"/>
      <c r="E20" s="501"/>
      <c r="F20" s="502"/>
      <c r="G20" s="496" t="s">
        <v>132</v>
      </c>
      <c r="H20" s="506"/>
      <c r="I20" s="506"/>
      <c r="J20" s="497"/>
      <c r="K20" s="526">
        <v>7310241666666</v>
      </c>
      <c r="L20" s="527"/>
      <c r="M20" s="527"/>
      <c r="N20" s="527"/>
      <c r="O20" s="527"/>
      <c r="P20" s="527"/>
      <c r="Q20" s="528"/>
      <c r="R20" s="500">
        <v>1</v>
      </c>
      <c r="S20" s="501"/>
      <c r="T20" s="502"/>
      <c r="U20" s="496">
        <f>$D$3</f>
        <v>2020</v>
      </c>
      <c r="V20" s="497"/>
      <c r="W20" s="496">
        <v>24</v>
      </c>
      <c r="X20" s="497"/>
      <c r="Y20" s="484">
        <v>5000000</v>
      </c>
      <c r="Z20" s="485"/>
      <c r="AA20" s="485"/>
      <c r="AB20" s="485"/>
      <c r="AC20" s="485"/>
      <c r="AD20" s="486"/>
      <c r="AE20" s="523">
        <f>Y20*60%</f>
        <v>3000000</v>
      </c>
      <c r="AF20" s="506"/>
      <c r="AG20" s="506"/>
      <c r="AH20" s="506"/>
      <c r="AI20" s="506"/>
      <c r="AJ20" s="497"/>
      <c r="AK20" s="544">
        <v>0.2</v>
      </c>
      <c r="AL20" s="545"/>
      <c r="AM20" s="546"/>
      <c r="AN20" s="523">
        <f>TRUNC(AE22*AK20,-1)</f>
        <v>400000</v>
      </c>
      <c r="AO20" s="506"/>
      <c r="AP20" s="497"/>
      <c r="AQ20" s="514">
        <f>TRUNC(AN20*10%,-1)</f>
        <v>40000</v>
      </c>
      <c r="AR20" s="515"/>
      <c r="AS20" s="516"/>
      <c r="AT20" s="523">
        <f>SUM(AN20:AS20)</f>
        <v>440000</v>
      </c>
      <c r="AU20" s="506"/>
      <c r="AV20" s="524"/>
    </row>
    <row r="21" spans="1:51" ht="9.75" customHeight="1" x14ac:dyDescent="0.15">
      <c r="A21" s="482"/>
      <c r="B21" s="386"/>
      <c r="C21" s="503"/>
      <c r="D21" s="504"/>
      <c r="E21" s="504"/>
      <c r="F21" s="505"/>
      <c r="G21" s="498"/>
      <c r="H21" s="507"/>
      <c r="I21" s="507"/>
      <c r="J21" s="499"/>
      <c r="K21" s="529"/>
      <c r="L21" s="530"/>
      <c r="M21" s="530"/>
      <c r="N21" s="530"/>
      <c r="O21" s="530"/>
      <c r="P21" s="530"/>
      <c r="Q21" s="531"/>
      <c r="R21" s="503"/>
      <c r="S21" s="504"/>
      <c r="T21" s="505"/>
      <c r="U21" s="498"/>
      <c r="V21" s="499"/>
      <c r="W21" s="498"/>
      <c r="X21" s="499"/>
      <c r="Y21" s="487"/>
      <c r="Z21" s="488"/>
      <c r="AA21" s="488"/>
      <c r="AB21" s="488"/>
      <c r="AC21" s="488"/>
      <c r="AD21" s="489"/>
      <c r="AE21" s="541">
        <f>Y22*60%</f>
        <v>3000000</v>
      </c>
      <c r="AF21" s="542"/>
      <c r="AG21" s="542"/>
      <c r="AH21" s="542"/>
      <c r="AI21" s="542"/>
      <c r="AJ21" s="542"/>
      <c r="AK21" s="547"/>
      <c r="AL21" s="548"/>
      <c r="AM21" s="549"/>
      <c r="AN21" s="541">
        <f>TRUNC(AE23*AK20,-1)</f>
        <v>400000</v>
      </c>
      <c r="AO21" s="542"/>
      <c r="AP21" s="542"/>
      <c r="AQ21" s="473">
        <f>TRUNC(AN21*10%,1)</f>
        <v>40000</v>
      </c>
      <c r="AR21" s="473"/>
      <c r="AS21" s="473"/>
      <c r="AT21" s="498"/>
      <c r="AU21" s="507"/>
      <c r="AV21" s="525"/>
      <c r="AY21" s="188">
        <f>AT20/Y20</f>
        <v>8.7999999999999995E-2</v>
      </c>
    </row>
    <row r="22" spans="1:51" ht="9" customHeight="1" x14ac:dyDescent="0.15">
      <c r="A22" s="482"/>
      <c r="B22" s="386"/>
      <c r="C22" s="454">
        <v>68</v>
      </c>
      <c r="D22" s="455"/>
      <c r="E22" s="455"/>
      <c r="F22" s="456"/>
      <c r="G22" s="454" t="str">
        <f>G20</f>
        <v>주황규</v>
      </c>
      <c r="H22" s="455"/>
      <c r="I22" s="455"/>
      <c r="J22" s="456"/>
      <c r="K22" s="508">
        <f>K20</f>
        <v>7310241666666</v>
      </c>
      <c r="L22" s="509"/>
      <c r="M22" s="509"/>
      <c r="N22" s="509"/>
      <c r="O22" s="509"/>
      <c r="P22" s="509"/>
      <c r="Q22" s="510"/>
      <c r="R22" s="532">
        <f>R20</f>
        <v>1</v>
      </c>
      <c r="S22" s="533"/>
      <c r="T22" s="534"/>
      <c r="U22" s="454">
        <f>U20</f>
        <v>2020</v>
      </c>
      <c r="V22" s="456"/>
      <c r="W22" s="454">
        <f>W20</f>
        <v>24</v>
      </c>
      <c r="X22" s="456"/>
      <c r="Y22" s="490">
        <f>Y20</f>
        <v>5000000</v>
      </c>
      <c r="Z22" s="491"/>
      <c r="AA22" s="491"/>
      <c r="AB22" s="491"/>
      <c r="AC22" s="491"/>
      <c r="AD22" s="492"/>
      <c r="AE22" s="538">
        <f>Y20-AE20</f>
        <v>2000000</v>
      </c>
      <c r="AF22" s="539"/>
      <c r="AG22" s="539"/>
      <c r="AH22" s="539"/>
      <c r="AI22" s="539"/>
      <c r="AJ22" s="540"/>
      <c r="AK22" s="547"/>
      <c r="AL22" s="548"/>
      <c r="AM22" s="549"/>
      <c r="AN22" s="517"/>
      <c r="AO22" s="518"/>
      <c r="AP22" s="519"/>
      <c r="AQ22" s="517"/>
      <c r="AR22" s="518"/>
      <c r="AS22" s="519"/>
      <c r="AT22" s="520">
        <f>SUM(AN21:AS21)</f>
        <v>440000</v>
      </c>
      <c r="AU22" s="455"/>
      <c r="AV22" s="521"/>
    </row>
    <row r="23" spans="1:51" ht="9.75" customHeight="1" x14ac:dyDescent="0.15">
      <c r="A23" s="483"/>
      <c r="B23" s="387"/>
      <c r="C23" s="457"/>
      <c r="D23" s="458"/>
      <c r="E23" s="458"/>
      <c r="F23" s="459"/>
      <c r="G23" s="457"/>
      <c r="H23" s="458"/>
      <c r="I23" s="458"/>
      <c r="J23" s="459"/>
      <c r="K23" s="511"/>
      <c r="L23" s="512"/>
      <c r="M23" s="512"/>
      <c r="N23" s="512"/>
      <c r="O23" s="512"/>
      <c r="P23" s="512"/>
      <c r="Q23" s="513"/>
      <c r="R23" s="535"/>
      <c r="S23" s="536"/>
      <c r="T23" s="537"/>
      <c r="U23" s="457"/>
      <c r="V23" s="459"/>
      <c r="W23" s="457"/>
      <c r="X23" s="459"/>
      <c r="Y23" s="493"/>
      <c r="Z23" s="494"/>
      <c r="AA23" s="494"/>
      <c r="AB23" s="494"/>
      <c r="AC23" s="494"/>
      <c r="AD23" s="495"/>
      <c r="AE23" s="541">
        <f>Y22-AE21</f>
        <v>2000000</v>
      </c>
      <c r="AF23" s="542"/>
      <c r="AG23" s="542"/>
      <c r="AH23" s="542"/>
      <c r="AI23" s="542"/>
      <c r="AJ23" s="542"/>
      <c r="AK23" s="550"/>
      <c r="AL23" s="551"/>
      <c r="AM23" s="552"/>
      <c r="AN23" s="543"/>
      <c r="AO23" s="543"/>
      <c r="AP23" s="543"/>
      <c r="AQ23" s="543"/>
      <c r="AR23" s="543"/>
      <c r="AS23" s="543"/>
      <c r="AT23" s="457"/>
      <c r="AU23" s="458"/>
      <c r="AV23" s="522"/>
    </row>
    <row r="24" spans="1:51" ht="9" customHeight="1" x14ac:dyDescent="0.15">
      <c r="A24" s="481">
        <f>A20+1</f>
        <v>2</v>
      </c>
      <c r="B24" s="385"/>
      <c r="C24" s="500">
        <v>68</v>
      </c>
      <c r="D24" s="501"/>
      <c r="E24" s="501"/>
      <c r="F24" s="502"/>
      <c r="G24" s="496" t="s">
        <v>132</v>
      </c>
      <c r="H24" s="506"/>
      <c r="I24" s="506"/>
      <c r="J24" s="497"/>
      <c r="K24" s="526">
        <v>7310241666666</v>
      </c>
      <c r="L24" s="527"/>
      <c r="M24" s="527"/>
      <c r="N24" s="527"/>
      <c r="O24" s="527"/>
      <c r="P24" s="527"/>
      <c r="Q24" s="528"/>
      <c r="R24" s="500">
        <v>1</v>
      </c>
      <c r="S24" s="501"/>
      <c r="T24" s="502"/>
      <c r="U24" s="496">
        <f>$D$3</f>
        <v>2020</v>
      </c>
      <c r="V24" s="497"/>
      <c r="W24" s="496">
        <v>24</v>
      </c>
      <c r="X24" s="497"/>
      <c r="Y24" s="484">
        <v>5000000</v>
      </c>
      <c r="Z24" s="485"/>
      <c r="AA24" s="485"/>
      <c r="AB24" s="485"/>
      <c r="AC24" s="485"/>
      <c r="AD24" s="486"/>
      <c r="AE24" s="523">
        <f>Y24*60%</f>
        <v>3000000</v>
      </c>
      <c r="AF24" s="506"/>
      <c r="AG24" s="506"/>
      <c r="AH24" s="506"/>
      <c r="AI24" s="506"/>
      <c r="AJ24" s="497"/>
      <c r="AK24" s="544">
        <v>0.2</v>
      </c>
      <c r="AL24" s="545"/>
      <c r="AM24" s="546"/>
      <c r="AN24" s="523">
        <f>TRUNC(AE26*AK24,-1)</f>
        <v>400000</v>
      </c>
      <c r="AO24" s="506"/>
      <c r="AP24" s="497"/>
      <c r="AQ24" s="514">
        <f>TRUNC(AN24*10%,-1)</f>
        <v>40000</v>
      </c>
      <c r="AR24" s="515"/>
      <c r="AS24" s="516"/>
      <c r="AT24" s="523">
        <f>SUM(AN24:AS24)</f>
        <v>440000</v>
      </c>
      <c r="AU24" s="506"/>
      <c r="AV24" s="524"/>
    </row>
    <row r="25" spans="1:51" ht="9.75" customHeight="1" x14ac:dyDescent="0.15">
      <c r="A25" s="482"/>
      <c r="B25" s="386"/>
      <c r="C25" s="503"/>
      <c r="D25" s="504"/>
      <c r="E25" s="504"/>
      <c r="F25" s="505"/>
      <c r="G25" s="498"/>
      <c r="H25" s="507"/>
      <c r="I25" s="507"/>
      <c r="J25" s="499"/>
      <c r="K25" s="529"/>
      <c r="L25" s="530"/>
      <c r="M25" s="530"/>
      <c r="N25" s="530"/>
      <c r="O25" s="530"/>
      <c r="P25" s="530"/>
      <c r="Q25" s="531"/>
      <c r="R25" s="503"/>
      <c r="S25" s="504"/>
      <c r="T25" s="505"/>
      <c r="U25" s="498"/>
      <c r="V25" s="499"/>
      <c r="W25" s="498"/>
      <c r="X25" s="499"/>
      <c r="Y25" s="487"/>
      <c r="Z25" s="488"/>
      <c r="AA25" s="488"/>
      <c r="AB25" s="488"/>
      <c r="AC25" s="488"/>
      <c r="AD25" s="489"/>
      <c r="AE25" s="541">
        <f>Y26*60%</f>
        <v>3000000</v>
      </c>
      <c r="AF25" s="542"/>
      <c r="AG25" s="542"/>
      <c r="AH25" s="542"/>
      <c r="AI25" s="542"/>
      <c r="AJ25" s="542"/>
      <c r="AK25" s="547"/>
      <c r="AL25" s="548"/>
      <c r="AM25" s="549"/>
      <c r="AN25" s="541">
        <f>TRUNC(AE27*AK24,-1)</f>
        <v>400000</v>
      </c>
      <c r="AO25" s="542"/>
      <c r="AP25" s="542"/>
      <c r="AQ25" s="473">
        <f>TRUNC(AN25*10%,1)</f>
        <v>40000</v>
      </c>
      <c r="AR25" s="473"/>
      <c r="AS25" s="473"/>
      <c r="AT25" s="498"/>
      <c r="AU25" s="507"/>
      <c r="AV25" s="525"/>
    </row>
    <row r="26" spans="1:51" ht="9" customHeight="1" x14ac:dyDescent="0.15">
      <c r="A26" s="482"/>
      <c r="B26" s="386"/>
      <c r="C26" s="454">
        <v>68</v>
      </c>
      <c r="D26" s="455"/>
      <c r="E26" s="455"/>
      <c r="F26" s="456"/>
      <c r="G26" s="454" t="str">
        <f>G24</f>
        <v>주황규</v>
      </c>
      <c r="H26" s="455"/>
      <c r="I26" s="455"/>
      <c r="J26" s="456"/>
      <c r="K26" s="508">
        <f>K24</f>
        <v>7310241666666</v>
      </c>
      <c r="L26" s="509"/>
      <c r="M26" s="509"/>
      <c r="N26" s="509"/>
      <c r="O26" s="509"/>
      <c r="P26" s="509"/>
      <c r="Q26" s="510"/>
      <c r="R26" s="532">
        <f>R24</f>
        <v>1</v>
      </c>
      <c r="S26" s="533"/>
      <c r="T26" s="534"/>
      <c r="U26" s="454">
        <f>U24</f>
        <v>2020</v>
      </c>
      <c r="V26" s="456"/>
      <c r="W26" s="454">
        <f>W24</f>
        <v>24</v>
      </c>
      <c r="X26" s="456"/>
      <c r="Y26" s="490">
        <f>Y24</f>
        <v>5000000</v>
      </c>
      <c r="Z26" s="491"/>
      <c r="AA26" s="491"/>
      <c r="AB26" s="491"/>
      <c r="AC26" s="491"/>
      <c r="AD26" s="492"/>
      <c r="AE26" s="538">
        <f>Y24-AE24</f>
        <v>2000000</v>
      </c>
      <c r="AF26" s="539"/>
      <c r="AG26" s="539"/>
      <c r="AH26" s="539"/>
      <c r="AI26" s="539"/>
      <c r="AJ26" s="540"/>
      <c r="AK26" s="547"/>
      <c r="AL26" s="548"/>
      <c r="AM26" s="549"/>
      <c r="AN26" s="517"/>
      <c r="AO26" s="518"/>
      <c r="AP26" s="519"/>
      <c r="AQ26" s="517"/>
      <c r="AR26" s="518"/>
      <c r="AS26" s="519"/>
      <c r="AT26" s="520">
        <f>SUM(AN25:AS25)</f>
        <v>440000</v>
      </c>
      <c r="AU26" s="455"/>
      <c r="AV26" s="521"/>
    </row>
    <row r="27" spans="1:51" ht="9.75" customHeight="1" x14ac:dyDescent="0.15">
      <c r="A27" s="483"/>
      <c r="B27" s="387"/>
      <c r="C27" s="457"/>
      <c r="D27" s="458"/>
      <c r="E27" s="458"/>
      <c r="F27" s="459"/>
      <c r="G27" s="457"/>
      <c r="H27" s="458"/>
      <c r="I27" s="458"/>
      <c r="J27" s="459"/>
      <c r="K27" s="511"/>
      <c r="L27" s="512"/>
      <c r="M27" s="512"/>
      <c r="N27" s="512"/>
      <c r="O27" s="512"/>
      <c r="P27" s="512"/>
      <c r="Q27" s="513"/>
      <c r="R27" s="535"/>
      <c r="S27" s="536"/>
      <c r="T27" s="537"/>
      <c r="U27" s="457"/>
      <c r="V27" s="459"/>
      <c r="W27" s="457"/>
      <c r="X27" s="459"/>
      <c r="Y27" s="493"/>
      <c r="Z27" s="494"/>
      <c r="AA27" s="494"/>
      <c r="AB27" s="494"/>
      <c r="AC27" s="494"/>
      <c r="AD27" s="495"/>
      <c r="AE27" s="541">
        <f>Y26-AE25</f>
        <v>2000000</v>
      </c>
      <c r="AF27" s="542"/>
      <c r="AG27" s="542"/>
      <c r="AH27" s="542"/>
      <c r="AI27" s="542"/>
      <c r="AJ27" s="542"/>
      <c r="AK27" s="550"/>
      <c r="AL27" s="551"/>
      <c r="AM27" s="552"/>
      <c r="AN27" s="543"/>
      <c r="AO27" s="543"/>
      <c r="AP27" s="543"/>
      <c r="AQ27" s="543"/>
      <c r="AR27" s="543"/>
      <c r="AS27" s="543"/>
      <c r="AT27" s="457"/>
      <c r="AU27" s="458"/>
      <c r="AV27" s="522"/>
    </row>
    <row r="28" spans="1:51" ht="9" customHeight="1" x14ac:dyDescent="0.15">
      <c r="A28" s="481">
        <f>A24+1</f>
        <v>3</v>
      </c>
      <c r="B28" s="385"/>
      <c r="C28" s="500">
        <v>68</v>
      </c>
      <c r="D28" s="501"/>
      <c r="E28" s="501"/>
      <c r="F28" s="502"/>
      <c r="G28" s="496" t="s">
        <v>132</v>
      </c>
      <c r="H28" s="506"/>
      <c r="I28" s="506"/>
      <c r="J28" s="497"/>
      <c r="K28" s="526">
        <v>7310241666666</v>
      </c>
      <c r="L28" s="527"/>
      <c r="M28" s="527"/>
      <c r="N28" s="527"/>
      <c r="O28" s="527"/>
      <c r="P28" s="527"/>
      <c r="Q28" s="528"/>
      <c r="R28" s="500">
        <v>1</v>
      </c>
      <c r="S28" s="501"/>
      <c r="T28" s="502"/>
      <c r="U28" s="496">
        <f>$D$3</f>
        <v>2020</v>
      </c>
      <c r="V28" s="497"/>
      <c r="W28" s="496">
        <v>24</v>
      </c>
      <c r="X28" s="497"/>
      <c r="Y28" s="484">
        <v>5000000</v>
      </c>
      <c r="Z28" s="485"/>
      <c r="AA28" s="485"/>
      <c r="AB28" s="485"/>
      <c r="AC28" s="485"/>
      <c r="AD28" s="486"/>
      <c r="AE28" s="523">
        <f>Y28*60%</f>
        <v>3000000</v>
      </c>
      <c r="AF28" s="506"/>
      <c r="AG28" s="506"/>
      <c r="AH28" s="506"/>
      <c r="AI28" s="506"/>
      <c r="AJ28" s="497"/>
      <c r="AK28" s="544">
        <v>0.2</v>
      </c>
      <c r="AL28" s="545"/>
      <c r="AM28" s="546"/>
      <c r="AN28" s="523">
        <f>TRUNC(AE30*AK28,-1)</f>
        <v>400000</v>
      </c>
      <c r="AO28" s="506"/>
      <c r="AP28" s="497"/>
      <c r="AQ28" s="514">
        <f>TRUNC(AN28*10%,-1)</f>
        <v>40000</v>
      </c>
      <c r="AR28" s="515"/>
      <c r="AS28" s="516"/>
      <c r="AT28" s="523">
        <f>SUM(AN28:AS28)</f>
        <v>440000</v>
      </c>
      <c r="AU28" s="506"/>
      <c r="AV28" s="524"/>
    </row>
    <row r="29" spans="1:51" ht="9.75" customHeight="1" x14ac:dyDescent="0.15">
      <c r="A29" s="482"/>
      <c r="B29" s="386"/>
      <c r="C29" s="503"/>
      <c r="D29" s="504"/>
      <c r="E29" s="504"/>
      <c r="F29" s="505"/>
      <c r="G29" s="498"/>
      <c r="H29" s="507"/>
      <c r="I29" s="507"/>
      <c r="J29" s="499"/>
      <c r="K29" s="529"/>
      <c r="L29" s="530"/>
      <c r="M29" s="530"/>
      <c r="N29" s="530"/>
      <c r="O29" s="530"/>
      <c r="P29" s="530"/>
      <c r="Q29" s="531"/>
      <c r="R29" s="503"/>
      <c r="S29" s="504"/>
      <c r="T29" s="505"/>
      <c r="U29" s="498"/>
      <c r="V29" s="499"/>
      <c r="W29" s="498"/>
      <c r="X29" s="499"/>
      <c r="Y29" s="487"/>
      <c r="Z29" s="488"/>
      <c r="AA29" s="488"/>
      <c r="AB29" s="488"/>
      <c r="AC29" s="488"/>
      <c r="AD29" s="489"/>
      <c r="AE29" s="541">
        <f>Y30*60%</f>
        <v>3000000</v>
      </c>
      <c r="AF29" s="542"/>
      <c r="AG29" s="542"/>
      <c r="AH29" s="542"/>
      <c r="AI29" s="542"/>
      <c r="AJ29" s="542"/>
      <c r="AK29" s="547"/>
      <c r="AL29" s="548"/>
      <c r="AM29" s="549"/>
      <c r="AN29" s="541">
        <f>TRUNC(AE31*AK28,-1)</f>
        <v>400000</v>
      </c>
      <c r="AO29" s="542"/>
      <c r="AP29" s="542"/>
      <c r="AQ29" s="473">
        <f>TRUNC(AN29*10%,1)</f>
        <v>40000</v>
      </c>
      <c r="AR29" s="473"/>
      <c r="AS29" s="473"/>
      <c r="AT29" s="498"/>
      <c r="AU29" s="507"/>
      <c r="AV29" s="525"/>
    </row>
    <row r="30" spans="1:51" ht="9" customHeight="1" x14ac:dyDescent="0.15">
      <c r="A30" s="482"/>
      <c r="B30" s="386"/>
      <c r="C30" s="454">
        <v>68</v>
      </c>
      <c r="D30" s="455"/>
      <c r="E30" s="455"/>
      <c r="F30" s="456"/>
      <c r="G30" s="454" t="str">
        <f>G28</f>
        <v>주황규</v>
      </c>
      <c r="H30" s="455"/>
      <c r="I30" s="455"/>
      <c r="J30" s="456"/>
      <c r="K30" s="508">
        <f>K28</f>
        <v>7310241666666</v>
      </c>
      <c r="L30" s="509"/>
      <c r="M30" s="509"/>
      <c r="N30" s="509"/>
      <c r="O30" s="509"/>
      <c r="P30" s="509"/>
      <c r="Q30" s="510"/>
      <c r="R30" s="532">
        <f>R28</f>
        <v>1</v>
      </c>
      <c r="S30" s="533"/>
      <c r="T30" s="534"/>
      <c r="U30" s="454">
        <f>U28</f>
        <v>2020</v>
      </c>
      <c r="V30" s="456"/>
      <c r="W30" s="454">
        <f>W28</f>
        <v>24</v>
      </c>
      <c r="X30" s="456"/>
      <c r="Y30" s="490">
        <f>Y28</f>
        <v>5000000</v>
      </c>
      <c r="Z30" s="491"/>
      <c r="AA30" s="491"/>
      <c r="AB30" s="491"/>
      <c r="AC30" s="491"/>
      <c r="AD30" s="492"/>
      <c r="AE30" s="538">
        <f>Y28-AE28</f>
        <v>2000000</v>
      </c>
      <c r="AF30" s="539"/>
      <c r="AG30" s="539"/>
      <c r="AH30" s="539"/>
      <c r="AI30" s="539"/>
      <c r="AJ30" s="540"/>
      <c r="AK30" s="547"/>
      <c r="AL30" s="548"/>
      <c r="AM30" s="549"/>
      <c r="AN30" s="517"/>
      <c r="AO30" s="518"/>
      <c r="AP30" s="519"/>
      <c r="AQ30" s="517"/>
      <c r="AR30" s="518"/>
      <c r="AS30" s="519"/>
      <c r="AT30" s="520">
        <f>SUM(AN29:AS29)</f>
        <v>440000</v>
      </c>
      <c r="AU30" s="455"/>
      <c r="AV30" s="521"/>
    </row>
    <row r="31" spans="1:51" ht="9.75" customHeight="1" x14ac:dyDescent="0.15">
      <c r="A31" s="483"/>
      <c r="B31" s="387"/>
      <c r="C31" s="457"/>
      <c r="D31" s="458"/>
      <c r="E31" s="458"/>
      <c r="F31" s="459"/>
      <c r="G31" s="457"/>
      <c r="H31" s="458"/>
      <c r="I31" s="458"/>
      <c r="J31" s="459"/>
      <c r="K31" s="511"/>
      <c r="L31" s="512"/>
      <c r="M31" s="512"/>
      <c r="N31" s="512"/>
      <c r="O31" s="512"/>
      <c r="P31" s="512"/>
      <c r="Q31" s="513"/>
      <c r="R31" s="535"/>
      <c r="S31" s="536"/>
      <c r="T31" s="537"/>
      <c r="U31" s="457"/>
      <c r="V31" s="459"/>
      <c r="W31" s="457"/>
      <c r="X31" s="459"/>
      <c r="Y31" s="493"/>
      <c r="Z31" s="494"/>
      <c r="AA31" s="494"/>
      <c r="AB31" s="494"/>
      <c r="AC31" s="494"/>
      <c r="AD31" s="495"/>
      <c r="AE31" s="541">
        <f>Y30-AE29</f>
        <v>2000000</v>
      </c>
      <c r="AF31" s="542"/>
      <c r="AG31" s="542"/>
      <c r="AH31" s="542"/>
      <c r="AI31" s="542"/>
      <c r="AJ31" s="542"/>
      <c r="AK31" s="550"/>
      <c r="AL31" s="551"/>
      <c r="AM31" s="552"/>
      <c r="AN31" s="543"/>
      <c r="AO31" s="543"/>
      <c r="AP31" s="543"/>
      <c r="AQ31" s="543"/>
      <c r="AR31" s="543"/>
      <c r="AS31" s="543"/>
      <c r="AT31" s="457"/>
      <c r="AU31" s="458"/>
      <c r="AV31" s="522"/>
    </row>
    <row r="32" spans="1:51" ht="9" customHeight="1" x14ac:dyDescent="0.15">
      <c r="A32" s="481">
        <f>A28+1</f>
        <v>4</v>
      </c>
      <c r="B32" s="385"/>
      <c r="C32" s="500">
        <v>68</v>
      </c>
      <c r="D32" s="501"/>
      <c r="E32" s="501"/>
      <c r="F32" s="502"/>
      <c r="G32" s="496" t="s">
        <v>132</v>
      </c>
      <c r="H32" s="506"/>
      <c r="I32" s="506"/>
      <c r="J32" s="497"/>
      <c r="K32" s="526">
        <v>7310241666666</v>
      </c>
      <c r="L32" s="527"/>
      <c r="M32" s="527"/>
      <c r="N32" s="527"/>
      <c r="O32" s="527"/>
      <c r="P32" s="527"/>
      <c r="Q32" s="528"/>
      <c r="R32" s="500">
        <v>1</v>
      </c>
      <c r="S32" s="501"/>
      <c r="T32" s="502"/>
      <c r="U32" s="496">
        <f>$D$3</f>
        <v>2020</v>
      </c>
      <c r="V32" s="497"/>
      <c r="W32" s="496">
        <v>24</v>
      </c>
      <c r="X32" s="497"/>
      <c r="Y32" s="484">
        <v>5000000</v>
      </c>
      <c r="Z32" s="485"/>
      <c r="AA32" s="485"/>
      <c r="AB32" s="485"/>
      <c r="AC32" s="485"/>
      <c r="AD32" s="486"/>
      <c r="AE32" s="523">
        <f>Y32*60%</f>
        <v>3000000</v>
      </c>
      <c r="AF32" s="506"/>
      <c r="AG32" s="506"/>
      <c r="AH32" s="506"/>
      <c r="AI32" s="506"/>
      <c r="AJ32" s="497"/>
      <c r="AK32" s="544">
        <v>0.2</v>
      </c>
      <c r="AL32" s="545"/>
      <c r="AM32" s="546"/>
      <c r="AN32" s="523">
        <f>TRUNC(AE34*AK32,-1)</f>
        <v>400000</v>
      </c>
      <c r="AO32" s="506"/>
      <c r="AP32" s="497"/>
      <c r="AQ32" s="514">
        <f>TRUNC(AN32*10%,-1)</f>
        <v>40000</v>
      </c>
      <c r="AR32" s="515"/>
      <c r="AS32" s="516"/>
      <c r="AT32" s="523">
        <f>SUM(AN32:AS32)</f>
        <v>440000</v>
      </c>
      <c r="AU32" s="506"/>
      <c r="AV32" s="524"/>
    </row>
    <row r="33" spans="1:48" ht="9.75" customHeight="1" x14ac:dyDescent="0.15">
      <c r="A33" s="482"/>
      <c r="B33" s="386"/>
      <c r="C33" s="503"/>
      <c r="D33" s="504"/>
      <c r="E33" s="504"/>
      <c r="F33" s="505"/>
      <c r="G33" s="498"/>
      <c r="H33" s="507"/>
      <c r="I33" s="507"/>
      <c r="J33" s="499"/>
      <c r="K33" s="529"/>
      <c r="L33" s="530"/>
      <c r="M33" s="530"/>
      <c r="N33" s="530"/>
      <c r="O33" s="530"/>
      <c r="P33" s="530"/>
      <c r="Q33" s="531"/>
      <c r="R33" s="503"/>
      <c r="S33" s="504"/>
      <c r="T33" s="505"/>
      <c r="U33" s="498"/>
      <c r="V33" s="499"/>
      <c r="W33" s="498"/>
      <c r="X33" s="499"/>
      <c r="Y33" s="487"/>
      <c r="Z33" s="488"/>
      <c r="AA33" s="488"/>
      <c r="AB33" s="488"/>
      <c r="AC33" s="488"/>
      <c r="AD33" s="489"/>
      <c r="AE33" s="541">
        <f>Y34*60%</f>
        <v>3000000</v>
      </c>
      <c r="AF33" s="542"/>
      <c r="AG33" s="542"/>
      <c r="AH33" s="542"/>
      <c r="AI33" s="542"/>
      <c r="AJ33" s="542"/>
      <c r="AK33" s="547"/>
      <c r="AL33" s="548"/>
      <c r="AM33" s="549"/>
      <c r="AN33" s="541">
        <f>TRUNC(AE35*AK32,-1)</f>
        <v>400000</v>
      </c>
      <c r="AO33" s="542"/>
      <c r="AP33" s="542"/>
      <c r="AQ33" s="473">
        <f>TRUNC(AN33*10%,1)</f>
        <v>40000</v>
      </c>
      <c r="AR33" s="473"/>
      <c r="AS33" s="473"/>
      <c r="AT33" s="498"/>
      <c r="AU33" s="507"/>
      <c r="AV33" s="525"/>
    </row>
    <row r="34" spans="1:48" ht="9" customHeight="1" x14ac:dyDescent="0.15">
      <c r="A34" s="482"/>
      <c r="B34" s="386"/>
      <c r="C34" s="454">
        <v>68</v>
      </c>
      <c r="D34" s="455"/>
      <c r="E34" s="455"/>
      <c r="F34" s="456"/>
      <c r="G34" s="454" t="str">
        <f>G32</f>
        <v>주황규</v>
      </c>
      <c r="H34" s="455"/>
      <c r="I34" s="455"/>
      <c r="J34" s="456"/>
      <c r="K34" s="508">
        <f>K32</f>
        <v>7310241666666</v>
      </c>
      <c r="L34" s="509"/>
      <c r="M34" s="509"/>
      <c r="N34" s="509"/>
      <c r="O34" s="509"/>
      <c r="P34" s="509"/>
      <c r="Q34" s="510"/>
      <c r="R34" s="532">
        <f>R32</f>
        <v>1</v>
      </c>
      <c r="S34" s="533"/>
      <c r="T34" s="534"/>
      <c r="U34" s="454">
        <f>U32</f>
        <v>2020</v>
      </c>
      <c r="V34" s="456"/>
      <c r="W34" s="454">
        <f>W32</f>
        <v>24</v>
      </c>
      <c r="X34" s="456"/>
      <c r="Y34" s="490">
        <f>Y32</f>
        <v>5000000</v>
      </c>
      <c r="Z34" s="491"/>
      <c r="AA34" s="491"/>
      <c r="AB34" s="491"/>
      <c r="AC34" s="491"/>
      <c r="AD34" s="492"/>
      <c r="AE34" s="538">
        <f>Y32-AE32</f>
        <v>2000000</v>
      </c>
      <c r="AF34" s="539"/>
      <c r="AG34" s="539"/>
      <c r="AH34" s="539"/>
      <c r="AI34" s="539"/>
      <c r="AJ34" s="540"/>
      <c r="AK34" s="547"/>
      <c r="AL34" s="548"/>
      <c r="AM34" s="549"/>
      <c r="AN34" s="517"/>
      <c r="AO34" s="518"/>
      <c r="AP34" s="519"/>
      <c r="AQ34" s="517"/>
      <c r="AR34" s="518"/>
      <c r="AS34" s="519"/>
      <c r="AT34" s="520">
        <f>SUM(AN33:AS33)</f>
        <v>440000</v>
      </c>
      <c r="AU34" s="455"/>
      <c r="AV34" s="521"/>
    </row>
    <row r="35" spans="1:48" ht="9.75" customHeight="1" x14ac:dyDescent="0.15">
      <c r="A35" s="483"/>
      <c r="B35" s="387"/>
      <c r="C35" s="457"/>
      <c r="D35" s="458"/>
      <c r="E35" s="458"/>
      <c r="F35" s="459"/>
      <c r="G35" s="457"/>
      <c r="H35" s="458"/>
      <c r="I35" s="458"/>
      <c r="J35" s="459"/>
      <c r="K35" s="511"/>
      <c r="L35" s="512"/>
      <c r="M35" s="512"/>
      <c r="N35" s="512"/>
      <c r="O35" s="512"/>
      <c r="P35" s="512"/>
      <c r="Q35" s="513"/>
      <c r="R35" s="535"/>
      <c r="S35" s="536"/>
      <c r="T35" s="537"/>
      <c r="U35" s="457"/>
      <c r="V35" s="459"/>
      <c r="W35" s="457"/>
      <c r="X35" s="459"/>
      <c r="Y35" s="493"/>
      <c r="Z35" s="494"/>
      <c r="AA35" s="494"/>
      <c r="AB35" s="494"/>
      <c r="AC35" s="494"/>
      <c r="AD35" s="495"/>
      <c r="AE35" s="541">
        <f>Y34-AE33</f>
        <v>2000000</v>
      </c>
      <c r="AF35" s="542"/>
      <c r="AG35" s="542"/>
      <c r="AH35" s="542"/>
      <c r="AI35" s="542"/>
      <c r="AJ35" s="542"/>
      <c r="AK35" s="550"/>
      <c r="AL35" s="551"/>
      <c r="AM35" s="552"/>
      <c r="AN35" s="543"/>
      <c r="AO35" s="543"/>
      <c r="AP35" s="543"/>
      <c r="AQ35" s="543"/>
      <c r="AR35" s="543"/>
      <c r="AS35" s="543"/>
      <c r="AT35" s="457"/>
      <c r="AU35" s="458"/>
      <c r="AV35" s="522"/>
    </row>
    <row r="36" spans="1:48" ht="9" customHeight="1" x14ac:dyDescent="0.15">
      <c r="A36" s="481">
        <f>A32+1</f>
        <v>5</v>
      </c>
      <c r="B36" s="385"/>
      <c r="C36" s="500">
        <v>68</v>
      </c>
      <c r="D36" s="501"/>
      <c r="E36" s="501"/>
      <c r="F36" s="502"/>
      <c r="G36" s="496" t="s">
        <v>132</v>
      </c>
      <c r="H36" s="506"/>
      <c r="I36" s="506"/>
      <c r="J36" s="497"/>
      <c r="K36" s="526">
        <v>7310241666666</v>
      </c>
      <c r="L36" s="527"/>
      <c r="M36" s="527"/>
      <c r="N36" s="527"/>
      <c r="O36" s="527"/>
      <c r="P36" s="527"/>
      <c r="Q36" s="528"/>
      <c r="R36" s="500">
        <v>1</v>
      </c>
      <c r="S36" s="501"/>
      <c r="T36" s="502"/>
      <c r="U36" s="496">
        <f>$D$3</f>
        <v>2020</v>
      </c>
      <c r="V36" s="497"/>
      <c r="W36" s="496">
        <v>24</v>
      </c>
      <c r="X36" s="497"/>
      <c r="Y36" s="484">
        <v>5000000</v>
      </c>
      <c r="Z36" s="485"/>
      <c r="AA36" s="485"/>
      <c r="AB36" s="485"/>
      <c r="AC36" s="485"/>
      <c r="AD36" s="486"/>
      <c r="AE36" s="523">
        <f>Y36*60%</f>
        <v>3000000</v>
      </c>
      <c r="AF36" s="506"/>
      <c r="AG36" s="506"/>
      <c r="AH36" s="506"/>
      <c r="AI36" s="506"/>
      <c r="AJ36" s="497"/>
      <c r="AK36" s="544">
        <v>0.2</v>
      </c>
      <c r="AL36" s="545"/>
      <c r="AM36" s="546"/>
      <c r="AN36" s="523">
        <f>TRUNC(AE38*AK36,-1)</f>
        <v>400000</v>
      </c>
      <c r="AO36" s="506"/>
      <c r="AP36" s="497"/>
      <c r="AQ36" s="514">
        <f>TRUNC(AN36*10%,-1)</f>
        <v>40000</v>
      </c>
      <c r="AR36" s="515"/>
      <c r="AS36" s="516"/>
      <c r="AT36" s="523">
        <f>SUM(AN36:AS36)</f>
        <v>440000</v>
      </c>
      <c r="AU36" s="506"/>
      <c r="AV36" s="524"/>
    </row>
    <row r="37" spans="1:48" ht="9.75" customHeight="1" x14ac:dyDescent="0.15">
      <c r="A37" s="482"/>
      <c r="B37" s="386"/>
      <c r="C37" s="503"/>
      <c r="D37" s="504"/>
      <c r="E37" s="504"/>
      <c r="F37" s="505"/>
      <c r="G37" s="498"/>
      <c r="H37" s="507"/>
      <c r="I37" s="507"/>
      <c r="J37" s="499"/>
      <c r="K37" s="529"/>
      <c r="L37" s="530"/>
      <c r="M37" s="530"/>
      <c r="N37" s="530"/>
      <c r="O37" s="530"/>
      <c r="P37" s="530"/>
      <c r="Q37" s="531"/>
      <c r="R37" s="503"/>
      <c r="S37" s="504"/>
      <c r="T37" s="505"/>
      <c r="U37" s="498"/>
      <c r="V37" s="499"/>
      <c r="W37" s="498"/>
      <c r="X37" s="499"/>
      <c r="Y37" s="487"/>
      <c r="Z37" s="488"/>
      <c r="AA37" s="488"/>
      <c r="AB37" s="488"/>
      <c r="AC37" s="488"/>
      <c r="AD37" s="489"/>
      <c r="AE37" s="541">
        <f>Y38*60%</f>
        <v>3000000</v>
      </c>
      <c r="AF37" s="542"/>
      <c r="AG37" s="542"/>
      <c r="AH37" s="542"/>
      <c r="AI37" s="542"/>
      <c r="AJ37" s="542"/>
      <c r="AK37" s="547"/>
      <c r="AL37" s="548"/>
      <c r="AM37" s="549"/>
      <c r="AN37" s="541">
        <f>TRUNC(AE39*AK36,-1)</f>
        <v>400000</v>
      </c>
      <c r="AO37" s="542"/>
      <c r="AP37" s="542"/>
      <c r="AQ37" s="473">
        <f>TRUNC(AN37*10%,1)</f>
        <v>40000</v>
      </c>
      <c r="AR37" s="473"/>
      <c r="AS37" s="473"/>
      <c r="AT37" s="498"/>
      <c r="AU37" s="507"/>
      <c r="AV37" s="525"/>
    </row>
    <row r="38" spans="1:48" ht="9" customHeight="1" x14ac:dyDescent="0.15">
      <c r="A38" s="482"/>
      <c r="B38" s="386"/>
      <c r="C38" s="454">
        <v>68</v>
      </c>
      <c r="D38" s="455"/>
      <c r="E38" s="455"/>
      <c r="F38" s="456"/>
      <c r="G38" s="454" t="str">
        <f>G36</f>
        <v>주황규</v>
      </c>
      <c r="H38" s="455"/>
      <c r="I38" s="455"/>
      <c r="J38" s="456"/>
      <c r="K38" s="508">
        <f>K36</f>
        <v>7310241666666</v>
      </c>
      <c r="L38" s="509"/>
      <c r="M38" s="509"/>
      <c r="N38" s="509"/>
      <c r="O38" s="509"/>
      <c r="P38" s="509"/>
      <c r="Q38" s="510"/>
      <c r="R38" s="532">
        <f>R36</f>
        <v>1</v>
      </c>
      <c r="S38" s="533"/>
      <c r="T38" s="534"/>
      <c r="U38" s="454">
        <f>U36</f>
        <v>2020</v>
      </c>
      <c r="V38" s="456"/>
      <c r="W38" s="454">
        <f>W36</f>
        <v>24</v>
      </c>
      <c r="X38" s="456"/>
      <c r="Y38" s="490">
        <f>Y36</f>
        <v>5000000</v>
      </c>
      <c r="Z38" s="491"/>
      <c r="AA38" s="491"/>
      <c r="AB38" s="491"/>
      <c r="AC38" s="491"/>
      <c r="AD38" s="492"/>
      <c r="AE38" s="538">
        <f>Y36-AE36</f>
        <v>2000000</v>
      </c>
      <c r="AF38" s="539"/>
      <c r="AG38" s="539"/>
      <c r="AH38" s="539"/>
      <c r="AI38" s="539"/>
      <c r="AJ38" s="540"/>
      <c r="AK38" s="547"/>
      <c r="AL38" s="548"/>
      <c r="AM38" s="549"/>
      <c r="AN38" s="517"/>
      <c r="AO38" s="518"/>
      <c r="AP38" s="519"/>
      <c r="AQ38" s="517"/>
      <c r="AR38" s="518"/>
      <c r="AS38" s="519"/>
      <c r="AT38" s="520">
        <f>SUM(AN37:AS37)</f>
        <v>440000</v>
      </c>
      <c r="AU38" s="455"/>
      <c r="AV38" s="521"/>
    </row>
    <row r="39" spans="1:48" ht="9.75" customHeight="1" x14ac:dyDescent="0.15">
      <c r="A39" s="483"/>
      <c r="B39" s="387"/>
      <c r="C39" s="457"/>
      <c r="D39" s="458"/>
      <c r="E39" s="458"/>
      <c r="F39" s="459"/>
      <c r="G39" s="457"/>
      <c r="H39" s="458"/>
      <c r="I39" s="458"/>
      <c r="J39" s="459"/>
      <c r="K39" s="511"/>
      <c r="L39" s="512"/>
      <c r="M39" s="512"/>
      <c r="N39" s="512"/>
      <c r="O39" s="512"/>
      <c r="P39" s="512"/>
      <c r="Q39" s="513"/>
      <c r="R39" s="535"/>
      <c r="S39" s="536"/>
      <c r="T39" s="537"/>
      <c r="U39" s="457"/>
      <c r="V39" s="459"/>
      <c r="W39" s="457"/>
      <c r="X39" s="459"/>
      <c r="Y39" s="493"/>
      <c r="Z39" s="494"/>
      <c r="AA39" s="494"/>
      <c r="AB39" s="494"/>
      <c r="AC39" s="494"/>
      <c r="AD39" s="495"/>
      <c r="AE39" s="541">
        <f>Y38-AE37</f>
        <v>2000000</v>
      </c>
      <c r="AF39" s="542"/>
      <c r="AG39" s="542"/>
      <c r="AH39" s="542"/>
      <c r="AI39" s="542"/>
      <c r="AJ39" s="542"/>
      <c r="AK39" s="550"/>
      <c r="AL39" s="551"/>
      <c r="AM39" s="552"/>
      <c r="AN39" s="543"/>
      <c r="AO39" s="543"/>
      <c r="AP39" s="543"/>
      <c r="AQ39" s="543"/>
      <c r="AR39" s="543"/>
      <c r="AS39" s="543"/>
      <c r="AT39" s="457"/>
      <c r="AU39" s="458"/>
      <c r="AV39" s="522"/>
    </row>
    <row r="40" spans="1:48" ht="9" customHeight="1" x14ac:dyDescent="0.15">
      <c r="A40" s="481">
        <f>A36+1</f>
        <v>6</v>
      </c>
      <c r="B40" s="385"/>
      <c r="C40" s="500">
        <v>68</v>
      </c>
      <c r="D40" s="501"/>
      <c r="E40" s="501"/>
      <c r="F40" s="502"/>
      <c r="G40" s="496" t="s">
        <v>132</v>
      </c>
      <c r="H40" s="506"/>
      <c r="I40" s="506"/>
      <c r="J40" s="497"/>
      <c r="K40" s="526">
        <v>7310241666666</v>
      </c>
      <c r="L40" s="527"/>
      <c r="M40" s="527"/>
      <c r="N40" s="527"/>
      <c r="O40" s="527"/>
      <c r="P40" s="527"/>
      <c r="Q40" s="528"/>
      <c r="R40" s="500">
        <v>1</v>
      </c>
      <c r="S40" s="501"/>
      <c r="T40" s="502"/>
      <c r="U40" s="496">
        <f>$D$3</f>
        <v>2020</v>
      </c>
      <c r="V40" s="497"/>
      <c r="W40" s="496">
        <v>24</v>
      </c>
      <c r="X40" s="497"/>
      <c r="Y40" s="484">
        <v>5000000</v>
      </c>
      <c r="Z40" s="485"/>
      <c r="AA40" s="485"/>
      <c r="AB40" s="485"/>
      <c r="AC40" s="485"/>
      <c r="AD40" s="486"/>
      <c r="AE40" s="523">
        <f>Y40*60%</f>
        <v>3000000</v>
      </c>
      <c r="AF40" s="506"/>
      <c r="AG40" s="506"/>
      <c r="AH40" s="506"/>
      <c r="AI40" s="506"/>
      <c r="AJ40" s="497"/>
      <c r="AK40" s="544">
        <v>0.2</v>
      </c>
      <c r="AL40" s="545"/>
      <c r="AM40" s="546"/>
      <c r="AN40" s="523">
        <f>TRUNC(AE42*AK40,-1)</f>
        <v>400000</v>
      </c>
      <c r="AO40" s="506"/>
      <c r="AP40" s="497"/>
      <c r="AQ40" s="514">
        <f>TRUNC(AN40*10%,-1)</f>
        <v>40000</v>
      </c>
      <c r="AR40" s="515"/>
      <c r="AS40" s="516"/>
      <c r="AT40" s="523">
        <f>SUM(AN40:AS40)</f>
        <v>440000</v>
      </c>
      <c r="AU40" s="506"/>
      <c r="AV40" s="524"/>
    </row>
    <row r="41" spans="1:48" ht="9.75" customHeight="1" x14ac:dyDescent="0.15">
      <c r="A41" s="482"/>
      <c r="B41" s="386"/>
      <c r="C41" s="503"/>
      <c r="D41" s="504"/>
      <c r="E41" s="504"/>
      <c r="F41" s="505"/>
      <c r="G41" s="498"/>
      <c r="H41" s="507"/>
      <c r="I41" s="507"/>
      <c r="J41" s="499"/>
      <c r="K41" s="529"/>
      <c r="L41" s="530"/>
      <c r="M41" s="530"/>
      <c r="N41" s="530"/>
      <c r="O41" s="530"/>
      <c r="P41" s="530"/>
      <c r="Q41" s="531"/>
      <c r="R41" s="503"/>
      <c r="S41" s="504"/>
      <c r="T41" s="505"/>
      <c r="U41" s="498"/>
      <c r="V41" s="499"/>
      <c r="W41" s="498"/>
      <c r="X41" s="499"/>
      <c r="Y41" s="487"/>
      <c r="Z41" s="488"/>
      <c r="AA41" s="488"/>
      <c r="AB41" s="488"/>
      <c r="AC41" s="488"/>
      <c r="AD41" s="489"/>
      <c r="AE41" s="541">
        <f>Y42*60%</f>
        <v>3000000</v>
      </c>
      <c r="AF41" s="542"/>
      <c r="AG41" s="542"/>
      <c r="AH41" s="542"/>
      <c r="AI41" s="542"/>
      <c r="AJ41" s="542"/>
      <c r="AK41" s="547"/>
      <c r="AL41" s="548"/>
      <c r="AM41" s="549"/>
      <c r="AN41" s="541">
        <f>TRUNC(AE43*AK40,-1)</f>
        <v>400000</v>
      </c>
      <c r="AO41" s="542"/>
      <c r="AP41" s="542"/>
      <c r="AQ41" s="473">
        <f>TRUNC(AN41*10%,1)</f>
        <v>40000</v>
      </c>
      <c r="AR41" s="473"/>
      <c r="AS41" s="473"/>
      <c r="AT41" s="498"/>
      <c r="AU41" s="507"/>
      <c r="AV41" s="525"/>
    </row>
    <row r="42" spans="1:48" ht="9" customHeight="1" x14ac:dyDescent="0.15">
      <c r="A42" s="482"/>
      <c r="B42" s="386"/>
      <c r="C42" s="454">
        <v>68</v>
      </c>
      <c r="D42" s="455"/>
      <c r="E42" s="455"/>
      <c r="F42" s="456"/>
      <c r="G42" s="454" t="str">
        <f>G40</f>
        <v>주황규</v>
      </c>
      <c r="H42" s="455"/>
      <c r="I42" s="455"/>
      <c r="J42" s="456"/>
      <c r="K42" s="508">
        <f>K40</f>
        <v>7310241666666</v>
      </c>
      <c r="L42" s="509"/>
      <c r="M42" s="509"/>
      <c r="N42" s="509"/>
      <c r="O42" s="509"/>
      <c r="P42" s="509"/>
      <c r="Q42" s="510"/>
      <c r="R42" s="532">
        <f>R40</f>
        <v>1</v>
      </c>
      <c r="S42" s="533"/>
      <c r="T42" s="534"/>
      <c r="U42" s="454">
        <f>U40</f>
        <v>2020</v>
      </c>
      <c r="V42" s="456"/>
      <c r="W42" s="454">
        <f>W40</f>
        <v>24</v>
      </c>
      <c r="X42" s="456"/>
      <c r="Y42" s="490">
        <f>Y40</f>
        <v>5000000</v>
      </c>
      <c r="Z42" s="491"/>
      <c r="AA42" s="491"/>
      <c r="AB42" s="491"/>
      <c r="AC42" s="491"/>
      <c r="AD42" s="492"/>
      <c r="AE42" s="538">
        <f>Y40-AE40</f>
        <v>2000000</v>
      </c>
      <c r="AF42" s="539"/>
      <c r="AG42" s="539"/>
      <c r="AH42" s="539"/>
      <c r="AI42" s="539"/>
      <c r="AJ42" s="540"/>
      <c r="AK42" s="547"/>
      <c r="AL42" s="548"/>
      <c r="AM42" s="549"/>
      <c r="AN42" s="517"/>
      <c r="AO42" s="518"/>
      <c r="AP42" s="519"/>
      <c r="AQ42" s="517"/>
      <c r="AR42" s="518"/>
      <c r="AS42" s="519"/>
      <c r="AT42" s="520">
        <f>SUM(AN41:AS41)</f>
        <v>440000</v>
      </c>
      <c r="AU42" s="455"/>
      <c r="AV42" s="521"/>
    </row>
    <row r="43" spans="1:48" ht="9.75" customHeight="1" x14ac:dyDescent="0.15">
      <c r="A43" s="483"/>
      <c r="B43" s="387"/>
      <c r="C43" s="457"/>
      <c r="D43" s="458"/>
      <c r="E43" s="458"/>
      <c r="F43" s="459"/>
      <c r="G43" s="457"/>
      <c r="H43" s="458"/>
      <c r="I43" s="458"/>
      <c r="J43" s="459"/>
      <c r="K43" s="511"/>
      <c r="L43" s="512"/>
      <c r="M43" s="512"/>
      <c r="N43" s="512"/>
      <c r="O43" s="512"/>
      <c r="P43" s="512"/>
      <c r="Q43" s="513"/>
      <c r="R43" s="535"/>
      <c r="S43" s="536"/>
      <c r="T43" s="537"/>
      <c r="U43" s="457"/>
      <c r="V43" s="459"/>
      <c r="W43" s="457"/>
      <c r="X43" s="459"/>
      <c r="Y43" s="493"/>
      <c r="Z43" s="494"/>
      <c r="AA43" s="494"/>
      <c r="AB43" s="494"/>
      <c r="AC43" s="494"/>
      <c r="AD43" s="495"/>
      <c r="AE43" s="541">
        <f>Y42-AE41</f>
        <v>2000000</v>
      </c>
      <c r="AF43" s="542"/>
      <c r="AG43" s="542"/>
      <c r="AH43" s="542"/>
      <c r="AI43" s="542"/>
      <c r="AJ43" s="542"/>
      <c r="AK43" s="550"/>
      <c r="AL43" s="551"/>
      <c r="AM43" s="552"/>
      <c r="AN43" s="543"/>
      <c r="AO43" s="543"/>
      <c r="AP43" s="543"/>
      <c r="AQ43" s="543"/>
      <c r="AR43" s="543"/>
      <c r="AS43" s="543"/>
      <c r="AT43" s="457"/>
      <c r="AU43" s="458"/>
      <c r="AV43" s="522"/>
    </row>
    <row r="44" spans="1:48" ht="9" customHeight="1" x14ac:dyDescent="0.15">
      <c r="A44" s="481">
        <f>A40+1</f>
        <v>7</v>
      </c>
      <c r="B44" s="385"/>
      <c r="C44" s="500">
        <v>68</v>
      </c>
      <c r="D44" s="501"/>
      <c r="E44" s="501"/>
      <c r="F44" s="502"/>
      <c r="G44" s="496" t="s">
        <v>132</v>
      </c>
      <c r="H44" s="506"/>
      <c r="I44" s="506"/>
      <c r="J44" s="497"/>
      <c r="K44" s="526">
        <v>7310241666666</v>
      </c>
      <c r="L44" s="527"/>
      <c r="M44" s="527"/>
      <c r="N44" s="527"/>
      <c r="O44" s="527"/>
      <c r="P44" s="527"/>
      <c r="Q44" s="528"/>
      <c r="R44" s="500">
        <v>1</v>
      </c>
      <c r="S44" s="501"/>
      <c r="T44" s="502"/>
      <c r="U44" s="496">
        <f>$D$3</f>
        <v>2020</v>
      </c>
      <c r="V44" s="497"/>
      <c r="W44" s="496">
        <v>24</v>
      </c>
      <c r="X44" s="497"/>
      <c r="Y44" s="484">
        <v>5000000</v>
      </c>
      <c r="Z44" s="485"/>
      <c r="AA44" s="485"/>
      <c r="AB44" s="485"/>
      <c r="AC44" s="485"/>
      <c r="AD44" s="486"/>
      <c r="AE44" s="523">
        <f>Y44*60%</f>
        <v>3000000</v>
      </c>
      <c r="AF44" s="506"/>
      <c r="AG44" s="506"/>
      <c r="AH44" s="506"/>
      <c r="AI44" s="506"/>
      <c r="AJ44" s="497"/>
      <c r="AK44" s="544">
        <v>0.2</v>
      </c>
      <c r="AL44" s="545"/>
      <c r="AM44" s="546"/>
      <c r="AN44" s="523">
        <f>TRUNC(AE46*AK44,-1)</f>
        <v>400000</v>
      </c>
      <c r="AO44" s="506"/>
      <c r="AP44" s="497"/>
      <c r="AQ44" s="514">
        <f>TRUNC(AN44*10%,-1)</f>
        <v>40000</v>
      </c>
      <c r="AR44" s="515"/>
      <c r="AS44" s="516"/>
      <c r="AT44" s="523">
        <f>SUM(AN44:AS44)</f>
        <v>440000</v>
      </c>
      <c r="AU44" s="506"/>
      <c r="AV44" s="524"/>
    </row>
    <row r="45" spans="1:48" ht="9.75" customHeight="1" x14ac:dyDescent="0.15">
      <c r="A45" s="482"/>
      <c r="B45" s="386"/>
      <c r="C45" s="503"/>
      <c r="D45" s="504"/>
      <c r="E45" s="504"/>
      <c r="F45" s="505"/>
      <c r="G45" s="498"/>
      <c r="H45" s="507"/>
      <c r="I45" s="507"/>
      <c r="J45" s="499"/>
      <c r="K45" s="529"/>
      <c r="L45" s="530"/>
      <c r="M45" s="530"/>
      <c r="N45" s="530"/>
      <c r="O45" s="530"/>
      <c r="P45" s="530"/>
      <c r="Q45" s="531"/>
      <c r="R45" s="503"/>
      <c r="S45" s="504"/>
      <c r="T45" s="505"/>
      <c r="U45" s="498"/>
      <c r="V45" s="499"/>
      <c r="W45" s="498"/>
      <c r="X45" s="499"/>
      <c r="Y45" s="487"/>
      <c r="Z45" s="488"/>
      <c r="AA45" s="488"/>
      <c r="AB45" s="488"/>
      <c r="AC45" s="488"/>
      <c r="AD45" s="489"/>
      <c r="AE45" s="541">
        <f>Y46*60%</f>
        <v>3000000</v>
      </c>
      <c r="AF45" s="542"/>
      <c r="AG45" s="542"/>
      <c r="AH45" s="542"/>
      <c r="AI45" s="542"/>
      <c r="AJ45" s="542"/>
      <c r="AK45" s="547"/>
      <c r="AL45" s="548"/>
      <c r="AM45" s="549"/>
      <c r="AN45" s="541">
        <f>TRUNC(AE47*AK44,-1)</f>
        <v>400000</v>
      </c>
      <c r="AO45" s="542"/>
      <c r="AP45" s="542"/>
      <c r="AQ45" s="473">
        <f>TRUNC(AN45*10%,1)</f>
        <v>40000</v>
      </c>
      <c r="AR45" s="473"/>
      <c r="AS45" s="473"/>
      <c r="AT45" s="498"/>
      <c r="AU45" s="507"/>
      <c r="AV45" s="525"/>
    </row>
    <row r="46" spans="1:48" ht="9" customHeight="1" x14ac:dyDescent="0.15">
      <c r="A46" s="482"/>
      <c r="B46" s="386"/>
      <c r="C46" s="454">
        <v>68</v>
      </c>
      <c r="D46" s="455"/>
      <c r="E46" s="455"/>
      <c r="F46" s="456"/>
      <c r="G46" s="454" t="str">
        <f>G44</f>
        <v>주황규</v>
      </c>
      <c r="H46" s="455"/>
      <c r="I46" s="455"/>
      <c r="J46" s="456"/>
      <c r="K46" s="508">
        <f>K44</f>
        <v>7310241666666</v>
      </c>
      <c r="L46" s="509"/>
      <c r="M46" s="509"/>
      <c r="N46" s="509"/>
      <c r="O46" s="509"/>
      <c r="P46" s="509"/>
      <c r="Q46" s="510"/>
      <c r="R46" s="532">
        <f>R44</f>
        <v>1</v>
      </c>
      <c r="S46" s="533"/>
      <c r="T46" s="534"/>
      <c r="U46" s="454">
        <f>U44</f>
        <v>2020</v>
      </c>
      <c r="V46" s="456"/>
      <c r="W46" s="454">
        <f>W44</f>
        <v>24</v>
      </c>
      <c r="X46" s="456"/>
      <c r="Y46" s="490">
        <f>Y44</f>
        <v>5000000</v>
      </c>
      <c r="Z46" s="491"/>
      <c r="AA46" s="491"/>
      <c r="AB46" s="491"/>
      <c r="AC46" s="491"/>
      <c r="AD46" s="492"/>
      <c r="AE46" s="538">
        <f>Y44-AE44</f>
        <v>2000000</v>
      </c>
      <c r="AF46" s="539"/>
      <c r="AG46" s="539"/>
      <c r="AH46" s="539"/>
      <c r="AI46" s="539"/>
      <c r="AJ46" s="540"/>
      <c r="AK46" s="547"/>
      <c r="AL46" s="548"/>
      <c r="AM46" s="549"/>
      <c r="AN46" s="517"/>
      <c r="AO46" s="518"/>
      <c r="AP46" s="519"/>
      <c r="AQ46" s="517"/>
      <c r="AR46" s="518"/>
      <c r="AS46" s="519"/>
      <c r="AT46" s="520">
        <f>SUM(AN45:AS45)</f>
        <v>440000</v>
      </c>
      <c r="AU46" s="455"/>
      <c r="AV46" s="521"/>
    </row>
    <row r="47" spans="1:48" ht="9.75" customHeight="1" x14ac:dyDescent="0.15">
      <c r="A47" s="483"/>
      <c r="B47" s="387"/>
      <c r="C47" s="457"/>
      <c r="D47" s="458"/>
      <c r="E47" s="458"/>
      <c r="F47" s="459"/>
      <c r="G47" s="457"/>
      <c r="H47" s="458"/>
      <c r="I47" s="458"/>
      <c r="J47" s="459"/>
      <c r="K47" s="511"/>
      <c r="L47" s="512"/>
      <c r="M47" s="512"/>
      <c r="N47" s="512"/>
      <c r="O47" s="512"/>
      <c r="P47" s="512"/>
      <c r="Q47" s="513"/>
      <c r="R47" s="535"/>
      <c r="S47" s="536"/>
      <c r="T47" s="537"/>
      <c r="U47" s="457"/>
      <c r="V47" s="459"/>
      <c r="W47" s="457"/>
      <c r="X47" s="459"/>
      <c r="Y47" s="493"/>
      <c r="Z47" s="494"/>
      <c r="AA47" s="494"/>
      <c r="AB47" s="494"/>
      <c r="AC47" s="494"/>
      <c r="AD47" s="495"/>
      <c r="AE47" s="541">
        <f>Y46-AE45</f>
        <v>2000000</v>
      </c>
      <c r="AF47" s="542"/>
      <c r="AG47" s="542"/>
      <c r="AH47" s="542"/>
      <c r="AI47" s="542"/>
      <c r="AJ47" s="542"/>
      <c r="AK47" s="550"/>
      <c r="AL47" s="551"/>
      <c r="AM47" s="552"/>
      <c r="AN47" s="543"/>
      <c r="AO47" s="543"/>
      <c r="AP47" s="543"/>
      <c r="AQ47" s="543"/>
      <c r="AR47" s="543"/>
      <c r="AS47" s="543"/>
      <c r="AT47" s="457"/>
      <c r="AU47" s="458"/>
      <c r="AV47" s="522"/>
    </row>
    <row r="48" spans="1:48" ht="9" customHeight="1" x14ac:dyDescent="0.15">
      <c r="A48" s="481">
        <f>A44+1</f>
        <v>8</v>
      </c>
      <c r="B48" s="385"/>
      <c r="C48" s="500">
        <v>68</v>
      </c>
      <c r="D48" s="501"/>
      <c r="E48" s="501"/>
      <c r="F48" s="502"/>
      <c r="G48" s="496" t="s">
        <v>132</v>
      </c>
      <c r="H48" s="506"/>
      <c r="I48" s="506"/>
      <c r="J48" s="497"/>
      <c r="K48" s="526">
        <v>7310241666666</v>
      </c>
      <c r="L48" s="527"/>
      <c r="M48" s="527"/>
      <c r="N48" s="527"/>
      <c r="O48" s="527"/>
      <c r="P48" s="527"/>
      <c r="Q48" s="528"/>
      <c r="R48" s="500">
        <v>1</v>
      </c>
      <c r="S48" s="501"/>
      <c r="T48" s="502"/>
      <c r="U48" s="496">
        <f>$D$3</f>
        <v>2020</v>
      </c>
      <c r="V48" s="497"/>
      <c r="W48" s="496">
        <v>24</v>
      </c>
      <c r="X48" s="497"/>
      <c r="Y48" s="484">
        <v>5000000</v>
      </c>
      <c r="Z48" s="485"/>
      <c r="AA48" s="485"/>
      <c r="AB48" s="485"/>
      <c r="AC48" s="485"/>
      <c r="AD48" s="486"/>
      <c r="AE48" s="523">
        <f>Y48*60%</f>
        <v>3000000</v>
      </c>
      <c r="AF48" s="506"/>
      <c r="AG48" s="506"/>
      <c r="AH48" s="506"/>
      <c r="AI48" s="506"/>
      <c r="AJ48" s="497"/>
      <c r="AK48" s="544">
        <v>0.2</v>
      </c>
      <c r="AL48" s="545"/>
      <c r="AM48" s="546"/>
      <c r="AN48" s="523">
        <f>TRUNC(AE50*AK48,-1)</f>
        <v>400000</v>
      </c>
      <c r="AO48" s="506"/>
      <c r="AP48" s="497"/>
      <c r="AQ48" s="514">
        <f>TRUNC(AN48*10%,-1)</f>
        <v>40000</v>
      </c>
      <c r="AR48" s="515"/>
      <c r="AS48" s="516"/>
      <c r="AT48" s="523">
        <f>SUM(AN48:AS48)</f>
        <v>440000</v>
      </c>
      <c r="AU48" s="506"/>
      <c r="AV48" s="524"/>
    </row>
    <row r="49" spans="1:48" ht="9.75" customHeight="1" x14ac:dyDescent="0.15">
      <c r="A49" s="482"/>
      <c r="B49" s="386"/>
      <c r="C49" s="503"/>
      <c r="D49" s="504"/>
      <c r="E49" s="504"/>
      <c r="F49" s="505"/>
      <c r="G49" s="498"/>
      <c r="H49" s="507"/>
      <c r="I49" s="507"/>
      <c r="J49" s="499"/>
      <c r="K49" s="529"/>
      <c r="L49" s="530"/>
      <c r="M49" s="530"/>
      <c r="N49" s="530"/>
      <c r="O49" s="530"/>
      <c r="P49" s="530"/>
      <c r="Q49" s="531"/>
      <c r="R49" s="503"/>
      <c r="S49" s="504"/>
      <c r="T49" s="505"/>
      <c r="U49" s="498"/>
      <c r="V49" s="499"/>
      <c r="W49" s="498"/>
      <c r="X49" s="499"/>
      <c r="Y49" s="487"/>
      <c r="Z49" s="488"/>
      <c r="AA49" s="488"/>
      <c r="AB49" s="488"/>
      <c r="AC49" s="488"/>
      <c r="AD49" s="489"/>
      <c r="AE49" s="541">
        <f>Y50*60%</f>
        <v>3000000</v>
      </c>
      <c r="AF49" s="542"/>
      <c r="AG49" s="542"/>
      <c r="AH49" s="542"/>
      <c r="AI49" s="542"/>
      <c r="AJ49" s="542"/>
      <c r="AK49" s="547"/>
      <c r="AL49" s="548"/>
      <c r="AM49" s="549"/>
      <c r="AN49" s="541">
        <f>TRUNC(AE51*AK48,-1)</f>
        <v>400000</v>
      </c>
      <c r="AO49" s="542"/>
      <c r="AP49" s="542"/>
      <c r="AQ49" s="473">
        <f>TRUNC(AN49*10%,1)</f>
        <v>40000</v>
      </c>
      <c r="AR49" s="473"/>
      <c r="AS49" s="473"/>
      <c r="AT49" s="498"/>
      <c r="AU49" s="507"/>
      <c r="AV49" s="525"/>
    </row>
    <row r="50" spans="1:48" ht="9" customHeight="1" x14ac:dyDescent="0.15">
      <c r="A50" s="482"/>
      <c r="B50" s="386"/>
      <c r="C50" s="454">
        <v>68</v>
      </c>
      <c r="D50" s="455"/>
      <c r="E50" s="455"/>
      <c r="F50" s="456"/>
      <c r="G50" s="454" t="str">
        <f>G48</f>
        <v>주황규</v>
      </c>
      <c r="H50" s="455"/>
      <c r="I50" s="455"/>
      <c r="J50" s="456"/>
      <c r="K50" s="508">
        <f>K48</f>
        <v>7310241666666</v>
      </c>
      <c r="L50" s="509"/>
      <c r="M50" s="509"/>
      <c r="N50" s="509"/>
      <c r="O50" s="509"/>
      <c r="P50" s="509"/>
      <c r="Q50" s="510"/>
      <c r="R50" s="532">
        <f>R48</f>
        <v>1</v>
      </c>
      <c r="S50" s="533"/>
      <c r="T50" s="534"/>
      <c r="U50" s="454">
        <f>U48</f>
        <v>2020</v>
      </c>
      <c r="V50" s="456"/>
      <c r="W50" s="454">
        <f>W48</f>
        <v>24</v>
      </c>
      <c r="X50" s="456"/>
      <c r="Y50" s="490">
        <f>Y48</f>
        <v>5000000</v>
      </c>
      <c r="Z50" s="491"/>
      <c r="AA50" s="491"/>
      <c r="AB50" s="491"/>
      <c r="AC50" s="491"/>
      <c r="AD50" s="492"/>
      <c r="AE50" s="538">
        <f>Y48-AE48</f>
        <v>2000000</v>
      </c>
      <c r="AF50" s="539"/>
      <c r="AG50" s="539"/>
      <c r="AH50" s="539"/>
      <c r="AI50" s="539"/>
      <c r="AJ50" s="540"/>
      <c r="AK50" s="547"/>
      <c r="AL50" s="548"/>
      <c r="AM50" s="549"/>
      <c r="AN50" s="517"/>
      <c r="AO50" s="518"/>
      <c r="AP50" s="519"/>
      <c r="AQ50" s="517"/>
      <c r="AR50" s="518"/>
      <c r="AS50" s="519"/>
      <c r="AT50" s="520">
        <f>SUM(AN49:AS49)</f>
        <v>440000</v>
      </c>
      <c r="AU50" s="455"/>
      <c r="AV50" s="521"/>
    </row>
    <row r="51" spans="1:48" ht="9.75" customHeight="1" x14ac:dyDescent="0.15">
      <c r="A51" s="483"/>
      <c r="B51" s="387"/>
      <c r="C51" s="457"/>
      <c r="D51" s="458"/>
      <c r="E51" s="458"/>
      <c r="F51" s="459"/>
      <c r="G51" s="457"/>
      <c r="H51" s="458"/>
      <c r="I51" s="458"/>
      <c r="J51" s="459"/>
      <c r="K51" s="511"/>
      <c r="L51" s="512"/>
      <c r="M51" s="512"/>
      <c r="N51" s="512"/>
      <c r="O51" s="512"/>
      <c r="P51" s="512"/>
      <c r="Q51" s="513"/>
      <c r="R51" s="535"/>
      <c r="S51" s="536"/>
      <c r="T51" s="537"/>
      <c r="U51" s="457"/>
      <c r="V51" s="459"/>
      <c r="W51" s="457"/>
      <c r="X51" s="459"/>
      <c r="Y51" s="493"/>
      <c r="Z51" s="494"/>
      <c r="AA51" s="494"/>
      <c r="AB51" s="494"/>
      <c r="AC51" s="494"/>
      <c r="AD51" s="495"/>
      <c r="AE51" s="541">
        <f>Y50-AE49</f>
        <v>2000000</v>
      </c>
      <c r="AF51" s="542"/>
      <c r="AG51" s="542"/>
      <c r="AH51" s="542"/>
      <c r="AI51" s="542"/>
      <c r="AJ51" s="542"/>
      <c r="AK51" s="550"/>
      <c r="AL51" s="551"/>
      <c r="AM51" s="552"/>
      <c r="AN51" s="543"/>
      <c r="AO51" s="543"/>
      <c r="AP51" s="543"/>
      <c r="AQ51" s="543"/>
      <c r="AR51" s="543"/>
      <c r="AS51" s="543"/>
      <c r="AT51" s="457"/>
      <c r="AU51" s="458"/>
      <c r="AV51" s="522"/>
    </row>
    <row r="52" spans="1:48" ht="9" customHeight="1" x14ac:dyDescent="0.15">
      <c r="A52" s="481">
        <f>A48+1</f>
        <v>9</v>
      </c>
      <c r="B52" s="385"/>
      <c r="C52" s="500">
        <v>68</v>
      </c>
      <c r="D52" s="501"/>
      <c r="E52" s="501"/>
      <c r="F52" s="502"/>
      <c r="G52" s="496" t="s">
        <v>132</v>
      </c>
      <c r="H52" s="553"/>
      <c r="I52" s="553"/>
      <c r="J52" s="554"/>
      <c r="K52" s="526">
        <v>7310241666666</v>
      </c>
      <c r="L52" s="527"/>
      <c r="M52" s="527"/>
      <c r="N52" s="527"/>
      <c r="O52" s="527"/>
      <c r="P52" s="527"/>
      <c r="Q52" s="528"/>
      <c r="R52" s="500">
        <v>1</v>
      </c>
      <c r="S52" s="501"/>
      <c r="T52" s="502"/>
      <c r="U52" s="496">
        <f>$D$3</f>
        <v>2020</v>
      </c>
      <c r="V52" s="497"/>
      <c r="W52" s="496">
        <v>24</v>
      </c>
      <c r="X52" s="497"/>
      <c r="Y52" s="484">
        <v>5000000</v>
      </c>
      <c r="Z52" s="485"/>
      <c r="AA52" s="485"/>
      <c r="AB52" s="485"/>
      <c r="AC52" s="485"/>
      <c r="AD52" s="486"/>
      <c r="AE52" s="523">
        <f>Y52*60%</f>
        <v>3000000</v>
      </c>
      <c r="AF52" s="506"/>
      <c r="AG52" s="506"/>
      <c r="AH52" s="506"/>
      <c r="AI52" s="506"/>
      <c r="AJ52" s="497"/>
      <c r="AK52" s="544">
        <v>0.2</v>
      </c>
      <c r="AL52" s="545"/>
      <c r="AM52" s="546"/>
      <c r="AN52" s="523">
        <f>TRUNC(AE54*AK52,-1)</f>
        <v>400000</v>
      </c>
      <c r="AO52" s="506"/>
      <c r="AP52" s="497"/>
      <c r="AQ52" s="514">
        <f>TRUNC(AN52*10%,-1)</f>
        <v>40000</v>
      </c>
      <c r="AR52" s="515"/>
      <c r="AS52" s="516"/>
      <c r="AT52" s="523">
        <f>SUM(AN52:AS52)</f>
        <v>440000</v>
      </c>
      <c r="AU52" s="506"/>
      <c r="AV52" s="524"/>
    </row>
    <row r="53" spans="1:48" ht="9.75" customHeight="1" x14ac:dyDescent="0.15">
      <c r="A53" s="482"/>
      <c r="B53" s="386"/>
      <c r="C53" s="503"/>
      <c r="D53" s="504"/>
      <c r="E53" s="504"/>
      <c r="F53" s="505"/>
      <c r="G53" s="555"/>
      <c r="H53" s="556"/>
      <c r="I53" s="556"/>
      <c r="J53" s="557"/>
      <c r="K53" s="529"/>
      <c r="L53" s="530"/>
      <c r="M53" s="530"/>
      <c r="N53" s="530"/>
      <c r="O53" s="530"/>
      <c r="P53" s="530"/>
      <c r="Q53" s="531"/>
      <c r="R53" s="503"/>
      <c r="S53" s="504"/>
      <c r="T53" s="505"/>
      <c r="U53" s="498"/>
      <c r="V53" s="499"/>
      <c r="W53" s="498"/>
      <c r="X53" s="499"/>
      <c r="Y53" s="487"/>
      <c r="Z53" s="488"/>
      <c r="AA53" s="488"/>
      <c r="AB53" s="488"/>
      <c r="AC53" s="488"/>
      <c r="AD53" s="489"/>
      <c r="AE53" s="541">
        <f>Y54*60%</f>
        <v>3000000</v>
      </c>
      <c r="AF53" s="542"/>
      <c r="AG53" s="542"/>
      <c r="AH53" s="542"/>
      <c r="AI53" s="542"/>
      <c r="AJ53" s="542"/>
      <c r="AK53" s="547"/>
      <c r="AL53" s="548"/>
      <c r="AM53" s="549"/>
      <c r="AN53" s="541">
        <f>TRUNC(AE55*AK52,-1)</f>
        <v>400000</v>
      </c>
      <c r="AO53" s="542"/>
      <c r="AP53" s="542"/>
      <c r="AQ53" s="473">
        <f>TRUNC(AN53*10%,1)</f>
        <v>40000</v>
      </c>
      <c r="AR53" s="473"/>
      <c r="AS53" s="473"/>
      <c r="AT53" s="498"/>
      <c r="AU53" s="507"/>
      <c r="AV53" s="525"/>
    </row>
    <row r="54" spans="1:48" ht="9" customHeight="1" x14ac:dyDescent="0.15">
      <c r="A54" s="482"/>
      <c r="B54" s="386"/>
      <c r="C54" s="454">
        <v>68</v>
      </c>
      <c r="D54" s="455"/>
      <c r="E54" s="455"/>
      <c r="F54" s="456"/>
      <c r="G54" s="454" t="str">
        <f>G52</f>
        <v>주황규</v>
      </c>
      <c r="H54" s="455"/>
      <c r="I54" s="455"/>
      <c r="J54" s="456"/>
      <c r="K54" s="508">
        <f>K52</f>
        <v>7310241666666</v>
      </c>
      <c r="L54" s="509"/>
      <c r="M54" s="509"/>
      <c r="N54" s="509"/>
      <c r="O54" s="509"/>
      <c r="P54" s="509"/>
      <c r="Q54" s="510"/>
      <c r="R54" s="532">
        <f>R52</f>
        <v>1</v>
      </c>
      <c r="S54" s="533"/>
      <c r="T54" s="534"/>
      <c r="U54" s="454">
        <f>U52</f>
        <v>2020</v>
      </c>
      <c r="V54" s="456"/>
      <c r="W54" s="454">
        <f>W52</f>
        <v>24</v>
      </c>
      <c r="X54" s="456"/>
      <c r="Y54" s="490">
        <f>Y52</f>
        <v>5000000</v>
      </c>
      <c r="Z54" s="491"/>
      <c r="AA54" s="491"/>
      <c r="AB54" s="491"/>
      <c r="AC54" s="491"/>
      <c r="AD54" s="492"/>
      <c r="AE54" s="538">
        <f>Y52-AE52</f>
        <v>2000000</v>
      </c>
      <c r="AF54" s="539"/>
      <c r="AG54" s="539"/>
      <c r="AH54" s="539"/>
      <c r="AI54" s="539"/>
      <c r="AJ54" s="540"/>
      <c r="AK54" s="547"/>
      <c r="AL54" s="548"/>
      <c r="AM54" s="549"/>
      <c r="AN54" s="517"/>
      <c r="AO54" s="518"/>
      <c r="AP54" s="519"/>
      <c r="AQ54" s="517"/>
      <c r="AR54" s="518"/>
      <c r="AS54" s="519"/>
      <c r="AT54" s="520">
        <f>SUM(AN53:AS53)</f>
        <v>440000</v>
      </c>
      <c r="AU54" s="455"/>
      <c r="AV54" s="521"/>
    </row>
    <row r="55" spans="1:48" ht="9.75" customHeight="1" x14ac:dyDescent="0.15">
      <c r="A55" s="483"/>
      <c r="B55" s="387"/>
      <c r="C55" s="457"/>
      <c r="D55" s="458"/>
      <c r="E55" s="458"/>
      <c r="F55" s="459"/>
      <c r="G55" s="457"/>
      <c r="H55" s="458"/>
      <c r="I55" s="458"/>
      <c r="J55" s="459"/>
      <c r="K55" s="511"/>
      <c r="L55" s="512"/>
      <c r="M55" s="512"/>
      <c r="N55" s="512"/>
      <c r="O55" s="512"/>
      <c r="P55" s="512"/>
      <c r="Q55" s="513"/>
      <c r="R55" s="535"/>
      <c r="S55" s="536"/>
      <c r="T55" s="537"/>
      <c r="U55" s="457"/>
      <c r="V55" s="459"/>
      <c r="W55" s="457"/>
      <c r="X55" s="459"/>
      <c r="Y55" s="493"/>
      <c r="Z55" s="494"/>
      <c r="AA55" s="494"/>
      <c r="AB55" s="494"/>
      <c r="AC55" s="494"/>
      <c r="AD55" s="495"/>
      <c r="AE55" s="541">
        <f>Y54-AE53</f>
        <v>2000000</v>
      </c>
      <c r="AF55" s="542"/>
      <c r="AG55" s="542"/>
      <c r="AH55" s="542"/>
      <c r="AI55" s="542"/>
      <c r="AJ55" s="542"/>
      <c r="AK55" s="550"/>
      <c r="AL55" s="551"/>
      <c r="AM55" s="552"/>
      <c r="AN55" s="543"/>
      <c r="AO55" s="543"/>
      <c r="AP55" s="543"/>
      <c r="AQ55" s="543"/>
      <c r="AR55" s="543"/>
      <c r="AS55" s="543"/>
      <c r="AT55" s="457"/>
      <c r="AU55" s="458"/>
      <c r="AV55" s="522"/>
    </row>
    <row r="56" spans="1:48" ht="9" customHeight="1" x14ac:dyDescent="0.15">
      <c r="A56" s="481">
        <f>A52+1</f>
        <v>10</v>
      </c>
      <c r="B56" s="385"/>
      <c r="C56" s="500">
        <v>68</v>
      </c>
      <c r="D56" s="501"/>
      <c r="E56" s="501"/>
      <c r="F56" s="502"/>
      <c r="G56" s="496" t="s">
        <v>132</v>
      </c>
      <c r="H56" s="506"/>
      <c r="I56" s="506"/>
      <c r="J56" s="497"/>
      <c r="K56" s="526">
        <v>7310241666666</v>
      </c>
      <c r="L56" s="527"/>
      <c r="M56" s="527"/>
      <c r="N56" s="527"/>
      <c r="O56" s="527"/>
      <c r="P56" s="527"/>
      <c r="Q56" s="528"/>
      <c r="R56" s="500">
        <v>1</v>
      </c>
      <c r="S56" s="501"/>
      <c r="T56" s="502"/>
      <c r="U56" s="496">
        <f>$D$3</f>
        <v>2020</v>
      </c>
      <c r="V56" s="497"/>
      <c r="W56" s="496">
        <v>24</v>
      </c>
      <c r="X56" s="497"/>
      <c r="Y56" s="484">
        <v>5000000</v>
      </c>
      <c r="Z56" s="485"/>
      <c r="AA56" s="485"/>
      <c r="AB56" s="485"/>
      <c r="AC56" s="485"/>
      <c r="AD56" s="486"/>
      <c r="AE56" s="523">
        <f>Y56*60%</f>
        <v>3000000</v>
      </c>
      <c r="AF56" s="506"/>
      <c r="AG56" s="506"/>
      <c r="AH56" s="506"/>
      <c r="AI56" s="506"/>
      <c r="AJ56" s="497"/>
      <c r="AK56" s="544">
        <v>0.2</v>
      </c>
      <c r="AL56" s="545"/>
      <c r="AM56" s="546"/>
      <c r="AN56" s="523">
        <f>TRUNC(AE58*AK56,-1)</f>
        <v>400000</v>
      </c>
      <c r="AO56" s="506"/>
      <c r="AP56" s="497"/>
      <c r="AQ56" s="514">
        <f>TRUNC(AN56*10%,-1)</f>
        <v>40000</v>
      </c>
      <c r="AR56" s="515"/>
      <c r="AS56" s="516"/>
      <c r="AT56" s="523">
        <f>SUM(AN56:AS56)</f>
        <v>440000</v>
      </c>
      <c r="AU56" s="506"/>
      <c r="AV56" s="524"/>
    </row>
    <row r="57" spans="1:48" ht="9.75" customHeight="1" x14ac:dyDescent="0.15">
      <c r="A57" s="482"/>
      <c r="B57" s="386"/>
      <c r="C57" s="503"/>
      <c r="D57" s="504"/>
      <c r="E57" s="504"/>
      <c r="F57" s="505"/>
      <c r="G57" s="498"/>
      <c r="H57" s="507"/>
      <c r="I57" s="507"/>
      <c r="J57" s="499"/>
      <c r="K57" s="529"/>
      <c r="L57" s="530"/>
      <c r="M57" s="530"/>
      <c r="N57" s="530"/>
      <c r="O57" s="530"/>
      <c r="P57" s="530"/>
      <c r="Q57" s="531"/>
      <c r="R57" s="503"/>
      <c r="S57" s="504"/>
      <c r="T57" s="505"/>
      <c r="U57" s="498"/>
      <c r="V57" s="499"/>
      <c r="W57" s="498"/>
      <c r="X57" s="499"/>
      <c r="Y57" s="487"/>
      <c r="Z57" s="488"/>
      <c r="AA57" s="488"/>
      <c r="AB57" s="488"/>
      <c r="AC57" s="488"/>
      <c r="AD57" s="489"/>
      <c r="AE57" s="541">
        <f>Y58*60%</f>
        <v>3000000</v>
      </c>
      <c r="AF57" s="542"/>
      <c r="AG57" s="542"/>
      <c r="AH57" s="542"/>
      <c r="AI57" s="542"/>
      <c r="AJ57" s="542"/>
      <c r="AK57" s="547"/>
      <c r="AL57" s="548"/>
      <c r="AM57" s="549"/>
      <c r="AN57" s="541">
        <f>TRUNC(AE59*AK56,-1)</f>
        <v>400000</v>
      </c>
      <c r="AO57" s="542"/>
      <c r="AP57" s="542"/>
      <c r="AQ57" s="473">
        <f>TRUNC(AN57*10%,1)</f>
        <v>40000</v>
      </c>
      <c r="AR57" s="473"/>
      <c r="AS57" s="473"/>
      <c r="AT57" s="498"/>
      <c r="AU57" s="507"/>
      <c r="AV57" s="525"/>
    </row>
    <row r="58" spans="1:48" ht="9" customHeight="1" x14ac:dyDescent="0.15">
      <c r="A58" s="482"/>
      <c r="B58" s="386"/>
      <c r="C58" s="454">
        <v>68</v>
      </c>
      <c r="D58" s="455"/>
      <c r="E58" s="455"/>
      <c r="F58" s="456"/>
      <c r="G58" s="454" t="str">
        <f>G56</f>
        <v>주황규</v>
      </c>
      <c r="H58" s="455"/>
      <c r="I58" s="455"/>
      <c r="J58" s="456"/>
      <c r="K58" s="508">
        <f>K56</f>
        <v>7310241666666</v>
      </c>
      <c r="L58" s="509"/>
      <c r="M58" s="509"/>
      <c r="N58" s="509"/>
      <c r="O58" s="509"/>
      <c r="P58" s="509"/>
      <c r="Q58" s="510"/>
      <c r="R58" s="532">
        <f>R56</f>
        <v>1</v>
      </c>
      <c r="S58" s="533"/>
      <c r="T58" s="534"/>
      <c r="U58" s="454">
        <f>U56</f>
        <v>2020</v>
      </c>
      <c r="V58" s="456"/>
      <c r="W58" s="454">
        <f>W56</f>
        <v>24</v>
      </c>
      <c r="X58" s="456"/>
      <c r="Y58" s="490">
        <f>Y56</f>
        <v>5000000</v>
      </c>
      <c r="Z58" s="491"/>
      <c r="AA58" s="491"/>
      <c r="AB58" s="491"/>
      <c r="AC58" s="491"/>
      <c r="AD58" s="492"/>
      <c r="AE58" s="538">
        <f>Y56-AE56</f>
        <v>2000000</v>
      </c>
      <c r="AF58" s="539"/>
      <c r="AG58" s="539"/>
      <c r="AH58" s="539"/>
      <c r="AI58" s="539"/>
      <c r="AJ58" s="540"/>
      <c r="AK58" s="547"/>
      <c r="AL58" s="548"/>
      <c r="AM58" s="549"/>
      <c r="AN58" s="517"/>
      <c r="AO58" s="518"/>
      <c r="AP58" s="519"/>
      <c r="AQ58" s="517"/>
      <c r="AR58" s="518"/>
      <c r="AS58" s="519"/>
      <c r="AT58" s="520">
        <f>SUM(AN57:AS57)</f>
        <v>440000</v>
      </c>
      <c r="AU58" s="455"/>
      <c r="AV58" s="521"/>
    </row>
    <row r="59" spans="1:48" ht="9.75" customHeight="1" x14ac:dyDescent="0.15">
      <c r="A59" s="483"/>
      <c r="B59" s="387"/>
      <c r="C59" s="457"/>
      <c r="D59" s="458"/>
      <c r="E59" s="458"/>
      <c r="F59" s="459"/>
      <c r="G59" s="457"/>
      <c r="H59" s="458"/>
      <c r="I59" s="458"/>
      <c r="J59" s="459"/>
      <c r="K59" s="511"/>
      <c r="L59" s="512"/>
      <c r="M59" s="512"/>
      <c r="N59" s="512"/>
      <c r="O59" s="512"/>
      <c r="P59" s="512"/>
      <c r="Q59" s="513"/>
      <c r="R59" s="535"/>
      <c r="S59" s="536"/>
      <c r="T59" s="537"/>
      <c r="U59" s="457"/>
      <c r="V59" s="459"/>
      <c r="W59" s="457"/>
      <c r="X59" s="459"/>
      <c r="Y59" s="493"/>
      <c r="Z59" s="494"/>
      <c r="AA59" s="494"/>
      <c r="AB59" s="494"/>
      <c r="AC59" s="494"/>
      <c r="AD59" s="495"/>
      <c r="AE59" s="541">
        <f>Y58-AE57</f>
        <v>2000000</v>
      </c>
      <c r="AF59" s="542"/>
      <c r="AG59" s="542"/>
      <c r="AH59" s="542"/>
      <c r="AI59" s="542"/>
      <c r="AJ59" s="542"/>
      <c r="AK59" s="550"/>
      <c r="AL59" s="551"/>
      <c r="AM59" s="552"/>
      <c r="AN59" s="543"/>
      <c r="AO59" s="543"/>
      <c r="AP59" s="543"/>
      <c r="AQ59" s="543"/>
      <c r="AR59" s="543"/>
      <c r="AS59" s="543"/>
      <c r="AT59" s="457"/>
      <c r="AU59" s="458"/>
      <c r="AV59" s="522"/>
    </row>
    <row r="60" spans="1:48" ht="4.5" customHeight="1" thickBot="1" x14ac:dyDescent="0.2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7"/>
    </row>
    <row r="61" spans="1:48" ht="15.75" customHeight="1" x14ac:dyDescent="0.15">
      <c r="A61" s="85"/>
      <c r="B61" s="558" t="s">
        <v>214</v>
      </c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P61" s="558"/>
      <c r="Q61" s="558"/>
      <c r="R61" s="558"/>
      <c r="S61" s="558"/>
      <c r="T61" s="558"/>
      <c r="U61" s="558"/>
      <c r="V61" s="558"/>
      <c r="W61" s="558"/>
      <c r="X61" s="558"/>
      <c r="Y61" s="558"/>
      <c r="Z61" s="558"/>
      <c r="AA61" s="558"/>
      <c r="AB61" s="558"/>
      <c r="AC61" s="558"/>
      <c r="AD61" s="558"/>
      <c r="AE61" s="558"/>
      <c r="AF61" s="558"/>
      <c r="AG61" s="558"/>
      <c r="AH61" s="558"/>
      <c r="AI61" s="558"/>
      <c r="AJ61" s="558"/>
      <c r="AK61" s="558"/>
      <c r="AL61" s="558"/>
      <c r="AM61" s="558"/>
      <c r="AN61" s="558"/>
      <c r="AO61" s="558"/>
      <c r="AP61" s="558"/>
      <c r="AQ61" s="558"/>
      <c r="AR61" s="558"/>
      <c r="AS61" s="558"/>
      <c r="AT61" s="86"/>
      <c r="AU61" s="86"/>
      <c r="AV61" s="87"/>
    </row>
    <row r="62" spans="1:48" ht="9" customHeight="1" x14ac:dyDescent="0.15">
      <c r="A62" s="85"/>
      <c r="B62" s="127" t="s">
        <v>221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86"/>
      <c r="AV62" s="87"/>
    </row>
    <row r="63" spans="1:48" ht="9" customHeight="1" x14ac:dyDescent="0.15">
      <c r="A63" s="85"/>
      <c r="B63" s="127" t="s">
        <v>210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86"/>
      <c r="AV63" s="87"/>
    </row>
    <row r="64" spans="1:48" ht="9" customHeight="1" x14ac:dyDescent="0.15">
      <c r="A64" s="85"/>
      <c r="B64" s="127" t="s">
        <v>222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86"/>
      <c r="AV64" s="87"/>
    </row>
    <row r="65" spans="1:48" ht="9" customHeight="1" x14ac:dyDescent="0.15">
      <c r="A65" s="85"/>
      <c r="B65" s="127" t="s">
        <v>223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86"/>
      <c r="AV65" s="87"/>
    </row>
    <row r="66" spans="1:48" ht="9" customHeight="1" x14ac:dyDescent="0.15">
      <c r="A66" s="85"/>
      <c r="B66" s="127" t="s">
        <v>215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86"/>
      <c r="AV66" s="87"/>
    </row>
    <row r="67" spans="1:48" ht="9" customHeight="1" x14ac:dyDescent="0.15">
      <c r="A67" s="85"/>
      <c r="B67" s="127" t="s">
        <v>216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86"/>
      <c r="AV67" s="87"/>
    </row>
    <row r="68" spans="1:48" ht="9" customHeight="1" x14ac:dyDescent="0.15">
      <c r="A68" s="85"/>
      <c r="B68" s="127" t="s">
        <v>217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86"/>
      <c r="AV68" s="87"/>
    </row>
    <row r="69" spans="1:48" ht="9" customHeight="1" x14ac:dyDescent="0.15">
      <c r="A69" s="85"/>
      <c r="B69" s="127" t="s">
        <v>211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86"/>
      <c r="AV69" s="87"/>
    </row>
    <row r="70" spans="1:48" ht="9" customHeight="1" x14ac:dyDescent="0.15">
      <c r="A70" s="85"/>
      <c r="B70" s="127" t="s">
        <v>218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86"/>
      <c r="AV70" s="87"/>
    </row>
    <row r="71" spans="1:48" ht="9" customHeight="1" x14ac:dyDescent="0.15">
      <c r="A71" s="85"/>
      <c r="B71" s="127" t="s">
        <v>212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86"/>
      <c r="AV71" s="87"/>
    </row>
    <row r="72" spans="1:48" ht="9" customHeight="1" thickBot="1" x14ac:dyDescent="0.2">
      <c r="A72" s="85"/>
      <c r="B72" s="128" t="s">
        <v>213</v>
      </c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7"/>
      <c r="AU72" s="86"/>
      <c r="AV72" s="87"/>
    </row>
    <row r="73" spans="1:48" ht="14.25" customHeight="1" thickBot="1" x14ac:dyDescent="0.2">
      <c r="A73" s="8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125" t="s">
        <v>128</v>
      </c>
      <c r="AV73" s="92"/>
    </row>
  </sheetData>
  <mergeCells count="359">
    <mergeCell ref="B61:AS61"/>
    <mergeCell ref="AH12:AM12"/>
    <mergeCell ref="AH13:AM13"/>
    <mergeCell ref="AN12:AP12"/>
    <mergeCell ref="AN13:AP13"/>
    <mergeCell ref="AQ12:AS12"/>
    <mergeCell ref="AT56:AV57"/>
    <mergeCell ref="AE57:AJ57"/>
    <mergeCell ref="AN57:AP57"/>
    <mergeCell ref="AQ57:AS57"/>
    <mergeCell ref="C58:F59"/>
    <mergeCell ref="G58:J59"/>
    <mergeCell ref="K58:Q59"/>
    <mergeCell ref="R58:T59"/>
    <mergeCell ref="U58:V59"/>
    <mergeCell ref="W58:X59"/>
    <mergeCell ref="W56:X57"/>
    <mergeCell ref="Y56:AD57"/>
    <mergeCell ref="AE56:AJ56"/>
    <mergeCell ref="AK56:AM59"/>
    <mergeCell ref="AN56:AP56"/>
    <mergeCell ref="AQ56:AS56"/>
    <mergeCell ref="Y58:AD59"/>
    <mergeCell ref="AE58:AJ58"/>
    <mergeCell ref="AN58:AP58"/>
    <mergeCell ref="AQ58:AS58"/>
    <mergeCell ref="AT54:AV55"/>
    <mergeCell ref="AE55:AJ55"/>
    <mergeCell ref="AN55:AP55"/>
    <mergeCell ref="AQ55:AS55"/>
    <mergeCell ref="AN54:AP54"/>
    <mergeCell ref="AQ54:AS54"/>
    <mergeCell ref="AT58:AV59"/>
    <mergeCell ref="AE59:AJ59"/>
    <mergeCell ref="AN59:AP59"/>
    <mergeCell ref="AQ59:AS59"/>
    <mergeCell ref="A56:B59"/>
    <mergeCell ref="C56:F57"/>
    <mergeCell ref="G56:J57"/>
    <mergeCell ref="K56:Q57"/>
    <mergeCell ref="R56:T57"/>
    <mergeCell ref="U56:V57"/>
    <mergeCell ref="AT52:AV53"/>
    <mergeCell ref="AE53:AJ53"/>
    <mergeCell ref="AN53:AP53"/>
    <mergeCell ref="AQ53:AS53"/>
    <mergeCell ref="C54:F55"/>
    <mergeCell ref="G54:J55"/>
    <mergeCell ref="K54:Q55"/>
    <mergeCell ref="R54:T55"/>
    <mergeCell ref="U54:V55"/>
    <mergeCell ref="W54:X55"/>
    <mergeCell ref="W52:X53"/>
    <mergeCell ref="Y52:AD53"/>
    <mergeCell ref="AE52:AJ52"/>
    <mergeCell ref="AK52:AM55"/>
    <mergeCell ref="AN52:AP52"/>
    <mergeCell ref="AQ52:AS52"/>
    <mergeCell ref="Y54:AD55"/>
    <mergeCell ref="AE54:AJ54"/>
    <mergeCell ref="A52:B55"/>
    <mergeCell ref="C52:F53"/>
    <mergeCell ref="G52:J53"/>
    <mergeCell ref="K52:Q53"/>
    <mergeCell ref="R52:T53"/>
    <mergeCell ref="U52:V53"/>
    <mergeCell ref="A48:B51"/>
    <mergeCell ref="C48:F49"/>
    <mergeCell ref="G48:J49"/>
    <mergeCell ref="K48:Q49"/>
    <mergeCell ref="R48:T49"/>
    <mergeCell ref="U48:V49"/>
    <mergeCell ref="C50:F51"/>
    <mergeCell ref="G50:J51"/>
    <mergeCell ref="K50:Q51"/>
    <mergeCell ref="R50:T51"/>
    <mergeCell ref="U50:V51"/>
    <mergeCell ref="W50:X51"/>
    <mergeCell ref="W48:X49"/>
    <mergeCell ref="Y48:AD49"/>
    <mergeCell ref="AE48:AJ48"/>
    <mergeCell ref="AK48:AM51"/>
    <mergeCell ref="AN48:AP48"/>
    <mergeCell ref="AN50:AP50"/>
    <mergeCell ref="AE51:AJ51"/>
    <mergeCell ref="AN51:AP51"/>
    <mergeCell ref="AE49:AJ49"/>
    <mergeCell ref="AN49:AP49"/>
    <mergeCell ref="AN42:AP42"/>
    <mergeCell ref="AQ42:AS42"/>
    <mergeCell ref="AT42:AV43"/>
    <mergeCell ref="AE43:AJ43"/>
    <mergeCell ref="AN43:AP43"/>
    <mergeCell ref="AQ43:AS43"/>
    <mergeCell ref="AQ48:AS48"/>
    <mergeCell ref="Y50:AD51"/>
    <mergeCell ref="AE50:AJ50"/>
    <mergeCell ref="AE44:AJ44"/>
    <mergeCell ref="AK44:AM47"/>
    <mergeCell ref="AN44:AP44"/>
    <mergeCell ref="AQ44:AS44"/>
    <mergeCell ref="Y46:AD47"/>
    <mergeCell ref="AE46:AJ46"/>
    <mergeCell ref="AN46:AP46"/>
    <mergeCell ref="AQ46:AS46"/>
    <mergeCell ref="AQ50:AS50"/>
    <mergeCell ref="AT50:AV51"/>
    <mergeCell ref="AQ51:AS51"/>
    <mergeCell ref="AT48:AV49"/>
    <mergeCell ref="AQ49:AS49"/>
    <mergeCell ref="A44:B47"/>
    <mergeCell ref="C44:F45"/>
    <mergeCell ref="G44:J45"/>
    <mergeCell ref="K44:Q45"/>
    <mergeCell ref="R44:T45"/>
    <mergeCell ref="U44:V45"/>
    <mergeCell ref="AT44:AV45"/>
    <mergeCell ref="AE45:AJ45"/>
    <mergeCell ref="AN45:AP45"/>
    <mergeCell ref="AQ45:AS45"/>
    <mergeCell ref="C46:F47"/>
    <mergeCell ref="G46:J47"/>
    <mergeCell ref="K46:Q47"/>
    <mergeCell ref="R46:T47"/>
    <mergeCell ref="U46:V47"/>
    <mergeCell ref="W46:X47"/>
    <mergeCell ref="W44:X45"/>
    <mergeCell ref="Y44:AD45"/>
    <mergeCell ref="AT46:AV47"/>
    <mergeCell ref="AE47:AJ47"/>
    <mergeCell ref="AN47:AP47"/>
    <mergeCell ref="AQ47:AS47"/>
    <mergeCell ref="A40:B43"/>
    <mergeCell ref="C40:F41"/>
    <mergeCell ref="G40:J41"/>
    <mergeCell ref="K40:Q41"/>
    <mergeCell ref="R40:T41"/>
    <mergeCell ref="U40:V41"/>
    <mergeCell ref="AT40:AV41"/>
    <mergeCell ref="AE41:AJ41"/>
    <mergeCell ref="AN41:AP41"/>
    <mergeCell ref="AQ41:AS41"/>
    <mergeCell ref="C42:F43"/>
    <mergeCell ref="G42:J43"/>
    <mergeCell ref="K42:Q43"/>
    <mergeCell ref="R42:T43"/>
    <mergeCell ref="U42:V43"/>
    <mergeCell ref="W42:X43"/>
    <mergeCell ref="W40:X41"/>
    <mergeCell ref="Y40:AD41"/>
    <mergeCell ref="AE40:AJ40"/>
    <mergeCell ref="AK40:AM43"/>
    <mergeCell ref="AN40:AP40"/>
    <mergeCell ref="AQ40:AS40"/>
    <mergeCell ref="Y42:AD43"/>
    <mergeCell ref="AE42:AJ42"/>
    <mergeCell ref="AE36:AJ36"/>
    <mergeCell ref="AK36:AM39"/>
    <mergeCell ref="AN36:AP36"/>
    <mergeCell ref="AQ36:AS36"/>
    <mergeCell ref="Y38:AD39"/>
    <mergeCell ref="AE38:AJ38"/>
    <mergeCell ref="AN38:AP38"/>
    <mergeCell ref="AQ38:AS38"/>
    <mergeCell ref="AT38:AV39"/>
    <mergeCell ref="AE39:AJ39"/>
    <mergeCell ref="AN39:AP39"/>
    <mergeCell ref="AQ39:AS39"/>
    <mergeCell ref="AN34:AP34"/>
    <mergeCell ref="AQ34:AS34"/>
    <mergeCell ref="AT34:AV35"/>
    <mergeCell ref="AE35:AJ35"/>
    <mergeCell ref="AN35:AP35"/>
    <mergeCell ref="AQ35:AS35"/>
    <mergeCell ref="A36:B39"/>
    <mergeCell ref="C36:F37"/>
    <mergeCell ref="G36:J37"/>
    <mergeCell ref="K36:Q37"/>
    <mergeCell ref="R36:T37"/>
    <mergeCell ref="U36:V37"/>
    <mergeCell ref="AT36:AV37"/>
    <mergeCell ref="AE37:AJ37"/>
    <mergeCell ref="AN37:AP37"/>
    <mergeCell ref="AQ37:AS37"/>
    <mergeCell ref="C38:F39"/>
    <mergeCell ref="G38:J39"/>
    <mergeCell ref="K38:Q39"/>
    <mergeCell ref="R38:T39"/>
    <mergeCell ref="U38:V39"/>
    <mergeCell ref="W38:X39"/>
    <mergeCell ref="W36:X37"/>
    <mergeCell ref="Y36:AD37"/>
    <mergeCell ref="A32:B35"/>
    <mergeCell ref="C32:F33"/>
    <mergeCell ref="G32:J33"/>
    <mergeCell ref="K32:Q33"/>
    <mergeCell ref="R32:T33"/>
    <mergeCell ref="U32:V33"/>
    <mergeCell ref="AT32:AV33"/>
    <mergeCell ref="AE33:AJ33"/>
    <mergeCell ref="AN33:AP33"/>
    <mergeCell ref="AQ33:AS33"/>
    <mergeCell ref="C34:F35"/>
    <mergeCell ref="G34:J35"/>
    <mergeCell ref="K34:Q35"/>
    <mergeCell ref="R34:T35"/>
    <mergeCell ref="U34:V35"/>
    <mergeCell ref="W34:X35"/>
    <mergeCell ref="W32:X33"/>
    <mergeCell ref="Y32:AD33"/>
    <mergeCell ref="AE32:AJ32"/>
    <mergeCell ref="AK32:AM35"/>
    <mergeCell ref="AN32:AP32"/>
    <mergeCell ref="AQ32:AS32"/>
    <mergeCell ref="Y34:AD35"/>
    <mergeCell ref="AE34:AJ34"/>
    <mergeCell ref="AE28:AJ28"/>
    <mergeCell ref="AK28:AM31"/>
    <mergeCell ref="AN28:AP28"/>
    <mergeCell ref="AQ28:AS28"/>
    <mergeCell ref="Y30:AD31"/>
    <mergeCell ref="AE30:AJ30"/>
    <mergeCell ref="AN30:AP30"/>
    <mergeCell ref="AQ30:AS30"/>
    <mergeCell ref="AT30:AV31"/>
    <mergeCell ref="AE31:AJ31"/>
    <mergeCell ref="AN31:AP31"/>
    <mergeCell ref="AQ31:AS31"/>
    <mergeCell ref="AT26:AV27"/>
    <mergeCell ref="AE27:AJ27"/>
    <mergeCell ref="AN27:AP27"/>
    <mergeCell ref="AQ27:AS27"/>
    <mergeCell ref="A28:B31"/>
    <mergeCell ref="C28:F29"/>
    <mergeCell ref="G28:J29"/>
    <mergeCell ref="K28:Q29"/>
    <mergeCell ref="R28:T29"/>
    <mergeCell ref="U28:V29"/>
    <mergeCell ref="A24:B27"/>
    <mergeCell ref="U24:V25"/>
    <mergeCell ref="AT28:AV29"/>
    <mergeCell ref="AE29:AJ29"/>
    <mergeCell ref="AN29:AP29"/>
    <mergeCell ref="AQ29:AS29"/>
    <mergeCell ref="C30:F31"/>
    <mergeCell ref="G30:J31"/>
    <mergeCell ref="K30:Q31"/>
    <mergeCell ref="R30:T31"/>
    <mergeCell ref="U30:V31"/>
    <mergeCell ref="W30:X31"/>
    <mergeCell ref="W28:X29"/>
    <mergeCell ref="Y28:AD29"/>
    <mergeCell ref="AT24:AV25"/>
    <mergeCell ref="AE25:AJ25"/>
    <mergeCell ref="AN25:AP25"/>
    <mergeCell ref="AQ25:AS25"/>
    <mergeCell ref="C26:F27"/>
    <mergeCell ref="G26:J27"/>
    <mergeCell ref="K26:Q27"/>
    <mergeCell ref="R26:T27"/>
    <mergeCell ref="U26:V27"/>
    <mergeCell ref="W26:X27"/>
    <mergeCell ref="W24:X25"/>
    <mergeCell ref="Y24:AD25"/>
    <mergeCell ref="AE24:AJ24"/>
    <mergeCell ref="AK24:AM27"/>
    <mergeCell ref="AN24:AP24"/>
    <mergeCell ref="AQ24:AS24"/>
    <mergeCell ref="Y26:AD27"/>
    <mergeCell ref="AE26:AJ26"/>
    <mergeCell ref="AN26:AP26"/>
    <mergeCell ref="AQ26:AS26"/>
    <mergeCell ref="C24:F25"/>
    <mergeCell ref="G24:J25"/>
    <mergeCell ref="K24:Q25"/>
    <mergeCell ref="R24:T25"/>
    <mergeCell ref="AQ20:AS20"/>
    <mergeCell ref="AN22:AP22"/>
    <mergeCell ref="AQ22:AS22"/>
    <mergeCell ref="AT22:AV23"/>
    <mergeCell ref="AT20:AV21"/>
    <mergeCell ref="K20:Q21"/>
    <mergeCell ref="R20:T21"/>
    <mergeCell ref="R22:T23"/>
    <mergeCell ref="U22:V23"/>
    <mergeCell ref="U20:V21"/>
    <mergeCell ref="AE22:AJ22"/>
    <mergeCell ref="AE20:AJ20"/>
    <mergeCell ref="AQ21:AS21"/>
    <mergeCell ref="AE23:AJ23"/>
    <mergeCell ref="AN23:AP23"/>
    <mergeCell ref="AQ23:AS23"/>
    <mergeCell ref="AE21:AJ21"/>
    <mergeCell ref="AN21:AP21"/>
    <mergeCell ref="AK20:AM23"/>
    <mergeCell ref="AN20:AP20"/>
    <mergeCell ref="A20:B23"/>
    <mergeCell ref="Y20:AD21"/>
    <mergeCell ref="Y22:AD23"/>
    <mergeCell ref="W20:X21"/>
    <mergeCell ref="W22:X23"/>
    <mergeCell ref="C22:F23"/>
    <mergeCell ref="C20:F21"/>
    <mergeCell ref="G22:J23"/>
    <mergeCell ref="G20:J21"/>
    <mergeCell ref="K22:Q23"/>
    <mergeCell ref="AT16:AV19"/>
    <mergeCell ref="AE18:AJ19"/>
    <mergeCell ref="AN18:AP19"/>
    <mergeCell ref="AQ18:AS18"/>
    <mergeCell ref="AQ19:AS19"/>
    <mergeCell ref="W16:X19"/>
    <mergeCell ref="Y16:AD19"/>
    <mergeCell ref="AE16:AJ17"/>
    <mergeCell ref="AK16:AM19"/>
    <mergeCell ref="AN16:AP17"/>
    <mergeCell ref="AQ16:AS17"/>
    <mergeCell ref="A16:B19"/>
    <mergeCell ref="C16:F19"/>
    <mergeCell ref="G16:J19"/>
    <mergeCell ref="K16:Q19"/>
    <mergeCell ref="R16:T19"/>
    <mergeCell ref="U16:V19"/>
    <mergeCell ref="AN11:AP11"/>
    <mergeCell ref="AQ11:AS11"/>
    <mergeCell ref="AH14:AM14"/>
    <mergeCell ref="AN14:AP14"/>
    <mergeCell ref="AQ14:AS14"/>
    <mergeCell ref="AQ13:AS13"/>
    <mergeCell ref="AT11:AV12"/>
    <mergeCell ref="AT13:AV14"/>
    <mergeCell ref="A11:E14"/>
    <mergeCell ref="F11:L14"/>
    <mergeCell ref="M11:AA14"/>
    <mergeCell ref="AH11:AM11"/>
    <mergeCell ref="AB11:AD12"/>
    <mergeCell ref="AB13:AD14"/>
    <mergeCell ref="AE11:AG12"/>
    <mergeCell ref="AE13:AG14"/>
    <mergeCell ref="B3:C5"/>
    <mergeCell ref="D3:F5"/>
    <mergeCell ref="G3:G5"/>
    <mergeCell ref="I3:AO4"/>
    <mergeCell ref="AQ3:AR5"/>
    <mergeCell ref="AS3:AU5"/>
    <mergeCell ref="I5:AO5"/>
    <mergeCell ref="AN8:AV8"/>
    <mergeCell ref="AN9:AP9"/>
    <mergeCell ref="AQ9:AS9"/>
    <mergeCell ref="AT9:AV10"/>
    <mergeCell ref="AH10:AM10"/>
    <mergeCell ref="AN10:AP10"/>
    <mergeCell ref="AQ10:AS10"/>
    <mergeCell ref="A8:E10"/>
    <mergeCell ref="F8:L10"/>
    <mergeCell ref="M8:AA10"/>
    <mergeCell ref="AB8:AD10"/>
    <mergeCell ref="AE8:AG10"/>
    <mergeCell ref="AH8:AM9"/>
  </mergeCells>
  <phoneticPr fontId="2" type="noConversion"/>
  <printOptions horizontalCentered="1" verticalCentered="1"/>
  <pageMargins left="0.35433070866141736" right="0.35433070866141736" top="0.47244094488188981" bottom="0.39370078740157483" header="0.31496062992125984" footer="0.31496062992125984"/>
  <pageSetup paperSize="9" orientation="portrait" verticalDpi="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0"/>
  <sheetViews>
    <sheetView showGridLines="0" workbookViewId="0">
      <selection activeCell="B18" sqref="B18"/>
    </sheetView>
  </sheetViews>
  <sheetFormatPr defaultRowHeight="13.5" x14ac:dyDescent="0.15"/>
  <cols>
    <col min="2" max="2" width="61" customWidth="1"/>
  </cols>
  <sheetData>
    <row r="1" spans="1:2" x14ac:dyDescent="0.15">
      <c r="A1" t="s">
        <v>80</v>
      </c>
    </row>
    <row r="2" spans="1:2" x14ac:dyDescent="0.15">
      <c r="A2" t="s">
        <v>81</v>
      </c>
    </row>
    <row r="3" spans="1:2" x14ac:dyDescent="0.15">
      <c r="A3" s="64" t="s">
        <v>73</v>
      </c>
      <c r="B3" s="64" t="s">
        <v>74</v>
      </c>
    </row>
    <row r="4" spans="1:2" x14ac:dyDescent="0.15">
      <c r="A4" s="64">
        <v>68</v>
      </c>
      <c r="B4" s="65" t="s">
        <v>75</v>
      </c>
    </row>
    <row r="5" spans="1:2" x14ac:dyDescent="0.15">
      <c r="A5" s="64">
        <v>69</v>
      </c>
      <c r="B5" s="65" t="s">
        <v>76</v>
      </c>
    </row>
    <row r="6" spans="1:2" x14ac:dyDescent="0.15">
      <c r="A6" s="64">
        <v>63</v>
      </c>
      <c r="B6" s="65" t="s">
        <v>77</v>
      </c>
    </row>
    <row r="7" spans="1:2" x14ac:dyDescent="0.15">
      <c r="A7" s="64">
        <v>60</v>
      </c>
      <c r="B7" s="65" t="s">
        <v>78</v>
      </c>
    </row>
    <row r="8" spans="1:2" x14ac:dyDescent="0.15">
      <c r="A8" s="64">
        <v>76</v>
      </c>
      <c r="B8" s="65" t="s">
        <v>79</v>
      </c>
    </row>
    <row r="9" spans="1:2" ht="33.75" x14ac:dyDescent="0.15">
      <c r="A9" s="64">
        <v>71</v>
      </c>
      <c r="B9" s="65" t="s">
        <v>82</v>
      </c>
    </row>
    <row r="10" spans="1:2" ht="45" x14ac:dyDescent="0.15">
      <c r="A10" s="64">
        <v>72</v>
      </c>
      <c r="B10" s="65" t="s">
        <v>83</v>
      </c>
    </row>
    <row r="11" spans="1:2" ht="22.5" x14ac:dyDescent="0.15">
      <c r="A11" s="64">
        <v>73</v>
      </c>
      <c r="B11" s="65" t="s">
        <v>84</v>
      </c>
    </row>
    <row r="12" spans="1:2" ht="22.5" x14ac:dyDescent="0.15">
      <c r="A12" s="64">
        <v>74</v>
      </c>
      <c r="B12" s="65" t="s">
        <v>85</v>
      </c>
    </row>
    <row r="13" spans="1:2" ht="45" x14ac:dyDescent="0.15">
      <c r="A13" s="561">
        <v>75</v>
      </c>
      <c r="B13" s="66" t="s">
        <v>86</v>
      </c>
    </row>
    <row r="14" spans="1:2" x14ac:dyDescent="0.15">
      <c r="A14" s="562"/>
      <c r="B14" s="67" t="s">
        <v>87</v>
      </c>
    </row>
    <row r="15" spans="1:2" x14ac:dyDescent="0.15">
      <c r="A15" s="562"/>
      <c r="B15" s="67" t="s">
        <v>88</v>
      </c>
    </row>
    <row r="16" spans="1:2" x14ac:dyDescent="0.15">
      <c r="A16" s="562"/>
      <c r="B16" s="67" t="s">
        <v>89</v>
      </c>
    </row>
    <row r="17" spans="1:2" x14ac:dyDescent="0.15">
      <c r="A17" s="563"/>
      <c r="B17" s="68" t="s">
        <v>90</v>
      </c>
    </row>
    <row r="18" spans="1:2" ht="22.5" x14ac:dyDescent="0.15">
      <c r="A18" s="561">
        <v>76</v>
      </c>
      <c r="B18" s="66" t="s">
        <v>91</v>
      </c>
    </row>
    <row r="19" spans="1:2" x14ac:dyDescent="0.15">
      <c r="A19" s="562"/>
      <c r="B19" s="67" t="s">
        <v>92</v>
      </c>
    </row>
    <row r="20" spans="1:2" ht="22.5" x14ac:dyDescent="0.15">
      <c r="A20" s="562"/>
      <c r="B20" s="67" t="s">
        <v>95</v>
      </c>
    </row>
    <row r="21" spans="1:2" ht="33.75" x14ac:dyDescent="0.15">
      <c r="A21" s="562"/>
      <c r="B21" s="67" t="s">
        <v>96</v>
      </c>
    </row>
    <row r="22" spans="1:2" ht="22.5" x14ac:dyDescent="0.15">
      <c r="A22" s="562"/>
      <c r="B22" s="67" t="s">
        <v>97</v>
      </c>
    </row>
    <row r="23" spans="1:2" x14ac:dyDescent="0.15">
      <c r="A23" s="563"/>
      <c r="B23" s="68" t="s">
        <v>93</v>
      </c>
    </row>
    <row r="25" spans="1:2" x14ac:dyDescent="0.15">
      <c r="A25" t="s">
        <v>301</v>
      </c>
    </row>
    <row r="26" spans="1:2" x14ac:dyDescent="0.15">
      <c r="A26" t="s">
        <v>94</v>
      </c>
    </row>
    <row r="28" spans="1:2" x14ac:dyDescent="0.15">
      <c r="A28" t="s">
        <v>98</v>
      </c>
    </row>
    <row r="29" spans="1:2" x14ac:dyDescent="0.15">
      <c r="A29" t="s">
        <v>99</v>
      </c>
    </row>
    <row r="30" spans="1:2" x14ac:dyDescent="0.15">
      <c r="A30" t="s">
        <v>100</v>
      </c>
    </row>
  </sheetData>
  <mergeCells count="2">
    <mergeCell ref="A13:A17"/>
    <mergeCell ref="A18:A2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4"/>
  <sheetViews>
    <sheetView showGridLines="0" workbookViewId="0">
      <selection activeCell="C3" sqref="C3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  <c r="L1" s="181" t="s">
        <v>294</v>
      </c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11"/>
      <c r="C3" s="186" t="s">
        <v>293</v>
      </c>
      <c r="D3" s="183" t="s">
        <v>236</v>
      </c>
      <c r="E3" s="213" t="s">
        <v>292</v>
      </c>
      <c r="F3" s="214"/>
      <c r="G3" s="184" t="s">
        <v>237</v>
      </c>
      <c r="H3" s="208">
        <f>G8</f>
        <v>44377</v>
      </c>
      <c r="I3" s="208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35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12"/>
      <c r="C4" s="185">
        <v>3128512347</v>
      </c>
      <c r="D4" s="182" t="s">
        <v>247</v>
      </c>
      <c r="E4" s="215" t="s">
        <v>291</v>
      </c>
      <c r="F4" s="216"/>
      <c r="G4" s="216"/>
      <c r="H4" s="216"/>
      <c r="I4" s="216"/>
      <c r="J4" s="216"/>
      <c r="K4" s="216"/>
      <c r="L4" s="216"/>
      <c r="M4" s="217"/>
    </row>
    <row r="5" spans="1:38" x14ac:dyDescent="0.15">
      <c r="D5" s="197" t="s">
        <v>306</v>
      </c>
      <c r="N5" s="187" t="s">
        <v>295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44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44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39" t="s">
        <v>242</v>
      </c>
      <c r="W7" s="139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56">
        <v>1</v>
      </c>
      <c r="B8" s="142" t="s">
        <v>246</v>
      </c>
      <c r="C8" s="143">
        <v>7310241234564</v>
      </c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44348</v>
      </c>
      <c r="G8" s="189">
        <f>IF(F8="","",CHOOSE(R3,EOMONTH(F8,0),EOMONTH(F8,0)+5,EOMONTH(F8,0)+10,EOMONTH(F8,0)+15,EOMONTH(F8,0)+20))</f>
        <v>44377</v>
      </c>
      <c r="H8" s="158" t="str">
        <f>TEXT(G8,"aaa")</f>
        <v>수</v>
      </c>
      <c r="I8" s="150">
        <v>125000</v>
      </c>
      <c r="J8" s="151">
        <f>IF(OR($N$3=1,I8&lt;=250000),I8,TRUNC(I8/95.6%,-1))</f>
        <v>125000</v>
      </c>
      <c r="K8" s="151">
        <f>J8*$K$7</f>
        <v>75000</v>
      </c>
      <c r="L8" s="151">
        <f>J8-K8</f>
        <v>50000</v>
      </c>
      <c r="M8" s="152">
        <f>IF(L8&lt;=50000,0%,$M$7)</f>
        <v>0</v>
      </c>
      <c r="N8" s="153">
        <f>IF(L8&gt;50000,TRUNC(L8*M8,-1),0)</f>
        <v>0</v>
      </c>
      <c r="O8" s="153">
        <f>TRUNC(N8*10%,-1)</f>
        <v>0</v>
      </c>
      <c r="P8" s="154">
        <f>SUM(N8:O8)</f>
        <v>0</v>
      </c>
      <c r="Q8" s="154">
        <f>J8-P8</f>
        <v>125000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4</v>
      </c>
      <c r="AB8" s="131" t="str">
        <f>IF(INT(RIGHT(C8,1))=AA8,"OK","주민오류")</f>
        <v>OK</v>
      </c>
      <c r="AC8" s="132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48</v>
      </c>
      <c r="AD8" s="133">
        <f ca="1">TODAY()</f>
        <v>44505</v>
      </c>
      <c r="AE8" s="132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48</v>
      </c>
      <c r="AF8" s="131" t="str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남</v>
      </c>
      <c r="AG8" s="131" t="str">
        <f>CHOOSE(14-LEN(CLEAN(C8)),MID(C8,7,1),MID(C8,6,1),MID(C8,5,1),MID(C8,4,1))</f>
        <v>1</v>
      </c>
      <c r="AH8" s="131" t="str">
        <f>CHOOSE(AG8,"내국인","내국인","내국인","내국인","외국인","외국인","외국인","외국인")</f>
        <v>내국인</v>
      </c>
      <c r="AI8" s="131" t="str">
        <f>IF(AH8="외국인","고용허가체크","")</f>
        <v/>
      </c>
      <c r="AJ8" s="131">
        <f>IF(LEN(CLEAN(C8))=12,MOD(MID(C8,7,1)*10+MID(C8,8,1),2),MOD(MID(C8,8,1)*10+MID(C8,9,1),2))</f>
        <v>1</v>
      </c>
      <c r="AK8" s="131" t="str">
        <f>IF(AJ8=0,"OK","")</f>
        <v/>
      </c>
      <c r="AL8" s="131">
        <f>LEN(CLEAN(C8))</f>
        <v>13</v>
      </c>
    </row>
    <row r="9" spans="1:38" ht="23.25" customHeight="1" x14ac:dyDescent="0.15">
      <c r="A9" s="156">
        <f>A8+1</f>
        <v>2</v>
      </c>
      <c r="B9" s="142" t="s">
        <v>249</v>
      </c>
      <c r="C9" s="143">
        <v>6502061234567</v>
      </c>
      <c r="D9" s="159">
        <f>IF(B9="","",$D$8)</f>
        <v>76</v>
      </c>
      <c r="E9" s="157" t="str">
        <f t="shared" si="0"/>
        <v>계약의 위약 또는 해약으로 인하여 받는 위약금과 배상금 중 주택입주지체상금(이하 "주택입주지체상금"이라고 함)</v>
      </c>
      <c r="F9" s="170">
        <f>IF(B9="","",$F$8)</f>
        <v>44348</v>
      </c>
      <c r="G9" s="190">
        <f>IF(B9="","",$G$8)</f>
        <v>44377</v>
      </c>
      <c r="H9" s="158" t="str">
        <f t="shared" ref="H9:H27" si="3">TEXT(G9,"aaa")</f>
        <v>수</v>
      </c>
      <c r="I9" s="150">
        <v>126000</v>
      </c>
      <c r="J9" s="151">
        <f t="shared" ref="J9:J27" si="4">IF(OR($N$3=1,I9&lt;=250000),I9,TRUNC(I9/95.6%,-1))</f>
        <v>126000</v>
      </c>
      <c r="K9" s="151">
        <f t="shared" ref="K9:K27" si="5">J9*$K$7</f>
        <v>75600</v>
      </c>
      <c r="L9" s="151">
        <f t="shared" ref="L9:L28" si="6">J9-K9</f>
        <v>50400</v>
      </c>
      <c r="M9" s="152">
        <f t="shared" ref="M9:M27" si="7">IF(L9&lt;=50000,0%,$M$7)</f>
        <v>0.2</v>
      </c>
      <c r="N9" s="153">
        <f t="shared" ref="N9:N27" si="8">IF(L9&gt;50000,TRUNC(L9*M9,-1),0)</f>
        <v>10080</v>
      </c>
      <c r="O9" s="153">
        <f t="shared" ref="O9:O27" si="9">TRUNC(N9*10%,-1)</f>
        <v>1000</v>
      </c>
      <c r="P9" s="154">
        <f t="shared" ref="P9:P27" si="10">SUM(N9:O9)</f>
        <v>11080</v>
      </c>
      <c r="Q9" s="154">
        <f t="shared" ref="Q9:Q27" si="11">J9-P9</f>
        <v>114920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3</v>
      </c>
      <c r="AB9" s="131" t="str">
        <f t="shared" ref="AB9:AB27" si="13">IF(INT(RIGHT(C9,1))=AA9,"OK","주민오류")</f>
        <v>주민오류</v>
      </c>
      <c r="AC9" s="132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56</v>
      </c>
      <c r="AD9" s="133">
        <f t="shared" ref="AD9:AD27" ca="1" si="15">TODAY()</f>
        <v>44505</v>
      </c>
      <c r="AE9" s="132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56</v>
      </c>
      <c r="AF9" s="131" t="str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남</v>
      </c>
      <c r="AG9" s="131" t="str">
        <f t="shared" ref="AG9:AG27" si="18">CHOOSE(14-LEN(CLEAN(C9)),MID(C9,7,1),MID(C9,6,1),MID(C9,5,1),MID(C9,4,1))</f>
        <v>1</v>
      </c>
      <c r="AH9" s="131" t="str">
        <f t="shared" ref="AH9:AH27" si="19">CHOOSE(AG9,"내국인","내국인","내국인","내국인","외국인","외국인","외국인","외국인")</f>
        <v>내국인</v>
      </c>
      <c r="AI9" s="131" t="str">
        <f t="shared" ref="AI9:AI27" si="20">IF(AH9="외국인","고용허가체크","")</f>
        <v/>
      </c>
      <c r="AJ9" s="131">
        <f t="shared" ref="AJ9:AJ27" si="21">IF(LEN(CLEAN(C9))=12,MOD(MID(C9,7,1)*10+MID(C9,8,1),2),MOD(MID(C9,8,1)*10+MID(C9,9,1),2))</f>
        <v>1</v>
      </c>
      <c r="AK9" s="131" t="str">
        <f t="shared" ref="AK9:AK27" si="22">IF(AJ9=0,"OK","")</f>
        <v/>
      </c>
      <c r="AL9" s="131">
        <f t="shared" ref="AL9:AL27" si="23">LEN(CLEAN(C9))</f>
        <v>13</v>
      </c>
    </row>
    <row r="10" spans="1:38" ht="23.25" customHeight="1" x14ac:dyDescent="0.15">
      <c r="A10" s="156">
        <f t="shared" ref="A10:A27" si="24">A9+1</f>
        <v>3</v>
      </c>
      <c r="B10" s="142" t="s">
        <v>250</v>
      </c>
      <c r="C10" s="143">
        <v>6705202123456</v>
      </c>
      <c r="D10" s="159">
        <f t="shared" ref="D10:D27" si="25">IF(B10="","",$D$8)</f>
        <v>76</v>
      </c>
      <c r="E10" s="157" t="str">
        <f t="shared" si="0"/>
        <v>계약의 위약 또는 해약으로 인하여 받는 위약금과 배상금 중 주택입주지체상금(이하 "주택입주지체상금"이라고 함)</v>
      </c>
      <c r="F10" s="170">
        <f t="shared" ref="F10:F27" si="26">IF(B10="","",$F$8)</f>
        <v>44348</v>
      </c>
      <c r="G10" s="190">
        <f t="shared" ref="G10:G27" si="27">IF(B10="","",$G$8)</f>
        <v>44377</v>
      </c>
      <c r="H10" s="158" t="str">
        <f t="shared" si="3"/>
        <v>수</v>
      </c>
      <c r="I10" s="150">
        <v>3000000</v>
      </c>
      <c r="J10" s="151">
        <f t="shared" si="4"/>
        <v>3000000</v>
      </c>
      <c r="K10" s="151">
        <f t="shared" si="5"/>
        <v>1800000</v>
      </c>
      <c r="L10" s="151">
        <f t="shared" si="6"/>
        <v>1200000</v>
      </c>
      <c r="M10" s="152">
        <f t="shared" si="7"/>
        <v>0.2</v>
      </c>
      <c r="N10" s="153">
        <f t="shared" si="8"/>
        <v>240000</v>
      </c>
      <c r="O10" s="153">
        <f t="shared" si="9"/>
        <v>24000</v>
      </c>
      <c r="P10" s="154">
        <f t="shared" si="10"/>
        <v>264000</v>
      </c>
      <c r="Q10" s="154">
        <f t="shared" si="11"/>
        <v>2736000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>
        <f t="shared" si="12"/>
        <v>5</v>
      </c>
      <c r="AB10" s="131" t="str">
        <f t="shared" si="13"/>
        <v>주민오류</v>
      </c>
      <c r="AC10" s="132">
        <f t="shared" ca="1" si="14"/>
        <v>54</v>
      </c>
      <c r="AD10" s="133">
        <f t="shared" ca="1" si="15"/>
        <v>44505</v>
      </c>
      <c r="AE10" s="132">
        <f t="shared" ca="1" si="16"/>
        <v>54</v>
      </c>
      <c r="AF10" s="131" t="str">
        <f t="shared" si="17"/>
        <v>여</v>
      </c>
      <c r="AG10" s="131" t="str">
        <f t="shared" si="18"/>
        <v>2</v>
      </c>
      <c r="AH10" s="131" t="str">
        <f t="shared" si="19"/>
        <v>내국인</v>
      </c>
      <c r="AI10" s="131" t="str">
        <f t="shared" si="20"/>
        <v/>
      </c>
      <c r="AJ10" s="131">
        <f t="shared" si="21"/>
        <v>0</v>
      </c>
      <c r="AK10" s="131" t="str">
        <f t="shared" si="22"/>
        <v>OK</v>
      </c>
      <c r="AL10" s="131">
        <f t="shared" si="23"/>
        <v>13</v>
      </c>
    </row>
    <row r="11" spans="1:38" ht="23.25" customHeight="1" x14ac:dyDescent="0.15">
      <c r="A11" s="156">
        <f t="shared" si="24"/>
        <v>4</v>
      </c>
      <c r="B11" s="142" t="s">
        <v>251</v>
      </c>
      <c r="C11" s="143">
        <v>6905176123456</v>
      </c>
      <c r="D11" s="159">
        <f t="shared" si="25"/>
        <v>76</v>
      </c>
      <c r="E11" s="157" t="str">
        <f t="shared" si="0"/>
        <v>계약의 위약 또는 해약으로 인하여 받는 위약금과 배상금 중 주택입주지체상금(이하 "주택입주지체상금"이라고 함)</v>
      </c>
      <c r="F11" s="170">
        <f t="shared" si="26"/>
        <v>44348</v>
      </c>
      <c r="G11" s="190">
        <f t="shared" si="27"/>
        <v>44377</v>
      </c>
      <c r="H11" s="158" t="str">
        <f t="shared" si="3"/>
        <v>수</v>
      </c>
      <c r="I11" s="150">
        <v>1500000</v>
      </c>
      <c r="J11" s="151">
        <f t="shared" si="4"/>
        <v>1500000</v>
      </c>
      <c r="K11" s="151">
        <f t="shared" si="5"/>
        <v>900000</v>
      </c>
      <c r="L11" s="151">
        <f t="shared" si="6"/>
        <v>600000</v>
      </c>
      <c r="M11" s="152">
        <f t="shared" si="7"/>
        <v>0.2</v>
      </c>
      <c r="N11" s="153">
        <f t="shared" si="8"/>
        <v>120000</v>
      </c>
      <c r="O11" s="153">
        <f t="shared" si="9"/>
        <v>12000</v>
      </c>
      <c r="P11" s="154">
        <f t="shared" si="10"/>
        <v>132000</v>
      </c>
      <c r="Q11" s="154">
        <f t="shared" si="11"/>
        <v>1368000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>
        <f t="shared" si="12"/>
        <v>3</v>
      </c>
      <c r="AB11" s="131" t="str">
        <f t="shared" si="13"/>
        <v>주민오류</v>
      </c>
      <c r="AC11" s="132">
        <f t="shared" ca="1" si="14"/>
        <v>52</v>
      </c>
      <c r="AD11" s="133">
        <f t="shared" ca="1" si="15"/>
        <v>44505</v>
      </c>
      <c r="AE11" s="132">
        <f t="shared" ca="1" si="16"/>
        <v>52</v>
      </c>
      <c r="AF11" s="131" t="str">
        <f t="shared" si="17"/>
        <v>여</v>
      </c>
      <c r="AG11" s="131" t="str">
        <f t="shared" si="18"/>
        <v>6</v>
      </c>
      <c r="AH11" s="131" t="str">
        <f t="shared" si="19"/>
        <v>외국인</v>
      </c>
      <c r="AI11" s="131" t="str">
        <f t="shared" si="20"/>
        <v>고용허가체크</v>
      </c>
      <c r="AJ11" s="131">
        <f t="shared" si="21"/>
        <v>0</v>
      </c>
      <c r="AK11" s="131" t="str">
        <f t="shared" si="22"/>
        <v>OK</v>
      </c>
      <c r="AL11" s="131">
        <f t="shared" si="23"/>
        <v>13</v>
      </c>
    </row>
    <row r="12" spans="1:38" ht="23.25" customHeight="1" x14ac:dyDescent="0.15">
      <c r="A12" s="156">
        <f t="shared" si="24"/>
        <v>5</v>
      </c>
      <c r="B12" s="142" t="s">
        <v>252</v>
      </c>
      <c r="C12" s="143">
        <v>7012021234567</v>
      </c>
      <c r="D12" s="159">
        <f t="shared" si="25"/>
        <v>76</v>
      </c>
      <c r="E12" s="157" t="str">
        <f t="shared" si="0"/>
        <v>계약의 위약 또는 해약으로 인하여 받는 위약금과 배상금 중 주택입주지체상금(이하 "주택입주지체상금"이라고 함)</v>
      </c>
      <c r="F12" s="170">
        <f t="shared" si="26"/>
        <v>44348</v>
      </c>
      <c r="G12" s="190">
        <f t="shared" si="27"/>
        <v>44377</v>
      </c>
      <c r="H12" s="158" t="str">
        <f t="shared" si="3"/>
        <v>수</v>
      </c>
      <c r="I12" s="150">
        <v>33340</v>
      </c>
      <c r="J12" s="151">
        <f t="shared" si="4"/>
        <v>33340</v>
      </c>
      <c r="K12" s="151">
        <f t="shared" si="5"/>
        <v>20004</v>
      </c>
      <c r="L12" s="151">
        <f t="shared" si="6"/>
        <v>13336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33340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>
        <f t="shared" si="12"/>
        <v>7</v>
      </c>
      <c r="AB12" s="131" t="str">
        <f t="shared" si="13"/>
        <v>OK</v>
      </c>
      <c r="AC12" s="132">
        <f t="shared" ca="1" si="14"/>
        <v>50</v>
      </c>
      <c r="AD12" s="133">
        <f t="shared" ca="1" si="15"/>
        <v>44505</v>
      </c>
      <c r="AE12" s="132">
        <f t="shared" ca="1" si="16"/>
        <v>50</v>
      </c>
      <c r="AF12" s="131" t="str">
        <f t="shared" si="17"/>
        <v>남</v>
      </c>
      <c r="AG12" s="131" t="str">
        <f t="shared" si="18"/>
        <v>1</v>
      </c>
      <c r="AH12" s="131" t="str">
        <f t="shared" si="19"/>
        <v>내국인</v>
      </c>
      <c r="AI12" s="131" t="str">
        <f t="shared" si="20"/>
        <v/>
      </c>
      <c r="AJ12" s="131">
        <f t="shared" si="21"/>
        <v>1</v>
      </c>
      <c r="AK12" s="131" t="str">
        <f t="shared" si="22"/>
        <v/>
      </c>
      <c r="AL12" s="131">
        <f t="shared" si="23"/>
        <v>13</v>
      </c>
    </row>
    <row r="13" spans="1:38" ht="23.25" customHeight="1" x14ac:dyDescent="0.15">
      <c r="A13" s="156">
        <f t="shared" si="24"/>
        <v>6</v>
      </c>
      <c r="B13" s="142" t="s">
        <v>253</v>
      </c>
      <c r="C13" s="143">
        <v>6711071234567</v>
      </c>
      <c r="D13" s="159">
        <f t="shared" si="25"/>
        <v>76</v>
      </c>
      <c r="E13" s="157" t="str">
        <f t="shared" si="0"/>
        <v>계약의 위약 또는 해약으로 인하여 받는 위약금과 배상금 중 주택입주지체상금(이하 "주택입주지체상금"이라고 함)</v>
      </c>
      <c r="F13" s="170">
        <f t="shared" si="26"/>
        <v>44348</v>
      </c>
      <c r="G13" s="190">
        <f t="shared" si="27"/>
        <v>44377</v>
      </c>
      <c r="H13" s="158" t="str">
        <f t="shared" si="3"/>
        <v>수</v>
      </c>
      <c r="I13" s="150">
        <v>33330</v>
      </c>
      <c r="J13" s="151">
        <f t="shared" si="4"/>
        <v>33330</v>
      </c>
      <c r="K13" s="151">
        <f t="shared" si="5"/>
        <v>19998</v>
      </c>
      <c r="L13" s="151">
        <f t="shared" si="6"/>
        <v>13332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33330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>
        <f t="shared" si="12"/>
        <v>2</v>
      </c>
      <c r="AB13" s="131" t="str">
        <f t="shared" si="13"/>
        <v>주민오류</v>
      </c>
      <c r="AC13" s="132">
        <f t="shared" ca="1" si="14"/>
        <v>53</v>
      </c>
      <c r="AD13" s="133">
        <f t="shared" ca="1" si="15"/>
        <v>44505</v>
      </c>
      <c r="AE13" s="132">
        <f t="shared" ca="1" si="16"/>
        <v>53</v>
      </c>
      <c r="AF13" s="131" t="str">
        <f t="shared" si="17"/>
        <v>남</v>
      </c>
      <c r="AG13" s="131" t="str">
        <f t="shared" si="18"/>
        <v>1</v>
      </c>
      <c r="AH13" s="131" t="str">
        <f t="shared" si="19"/>
        <v>내국인</v>
      </c>
      <c r="AI13" s="131" t="str">
        <f t="shared" si="20"/>
        <v/>
      </c>
      <c r="AJ13" s="131">
        <f t="shared" si="21"/>
        <v>1</v>
      </c>
      <c r="AK13" s="131" t="str">
        <f t="shared" si="22"/>
        <v/>
      </c>
      <c r="AL13" s="131">
        <f t="shared" si="23"/>
        <v>13</v>
      </c>
    </row>
    <row r="14" spans="1:38" ht="23.25" customHeight="1" x14ac:dyDescent="0.15">
      <c r="A14" s="156">
        <f t="shared" si="24"/>
        <v>7</v>
      </c>
      <c r="B14" s="142" t="s">
        <v>254</v>
      </c>
      <c r="C14" s="143">
        <v>7003072123456</v>
      </c>
      <c r="D14" s="159">
        <f t="shared" si="25"/>
        <v>76</v>
      </c>
      <c r="E14" s="157" t="str">
        <f t="shared" si="0"/>
        <v>계약의 위약 또는 해약으로 인하여 받는 위약금과 배상금 중 주택입주지체상금(이하 "주택입주지체상금"이라고 함)</v>
      </c>
      <c r="F14" s="170">
        <f t="shared" si="26"/>
        <v>44348</v>
      </c>
      <c r="G14" s="190">
        <f t="shared" si="27"/>
        <v>44377</v>
      </c>
      <c r="H14" s="158" t="str">
        <f t="shared" si="3"/>
        <v>수</v>
      </c>
      <c r="I14" s="150">
        <v>3500000</v>
      </c>
      <c r="J14" s="151">
        <f t="shared" si="4"/>
        <v>3500000</v>
      </c>
      <c r="K14" s="151">
        <f t="shared" si="5"/>
        <v>2100000</v>
      </c>
      <c r="L14" s="151">
        <f t="shared" si="6"/>
        <v>1400000</v>
      </c>
      <c r="M14" s="152">
        <f t="shared" si="7"/>
        <v>0.2</v>
      </c>
      <c r="N14" s="153">
        <f t="shared" si="8"/>
        <v>280000</v>
      </c>
      <c r="O14" s="153">
        <f t="shared" si="9"/>
        <v>28000</v>
      </c>
      <c r="P14" s="154">
        <f t="shared" si="10"/>
        <v>308000</v>
      </c>
      <c r="Q14" s="154">
        <f t="shared" si="11"/>
        <v>3192000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>
        <f t="shared" si="12"/>
        <v>8</v>
      </c>
      <c r="AB14" s="131" t="str">
        <f t="shared" si="13"/>
        <v>주민오류</v>
      </c>
      <c r="AC14" s="132">
        <f t="shared" ca="1" si="14"/>
        <v>51</v>
      </c>
      <c r="AD14" s="133">
        <f t="shared" ca="1" si="15"/>
        <v>44505</v>
      </c>
      <c r="AE14" s="132">
        <f t="shared" ca="1" si="16"/>
        <v>51</v>
      </c>
      <c r="AF14" s="131" t="str">
        <f t="shared" si="17"/>
        <v>여</v>
      </c>
      <c r="AG14" s="131" t="str">
        <f t="shared" si="18"/>
        <v>2</v>
      </c>
      <c r="AH14" s="131" t="str">
        <f t="shared" si="19"/>
        <v>내국인</v>
      </c>
      <c r="AI14" s="131" t="str">
        <f t="shared" si="20"/>
        <v/>
      </c>
      <c r="AJ14" s="131">
        <f t="shared" si="21"/>
        <v>0</v>
      </c>
      <c r="AK14" s="131" t="str">
        <f t="shared" si="22"/>
        <v>OK</v>
      </c>
      <c r="AL14" s="131">
        <f t="shared" si="23"/>
        <v>13</v>
      </c>
    </row>
    <row r="15" spans="1:38" ht="23.25" customHeight="1" x14ac:dyDescent="0.15">
      <c r="A15" s="156">
        <f t="shared" si="24"/>
        <v>8</v>
      </c>
      <c r="B15" s="142" t="s">
        <v>255</v>
      </c>
      <c r="C15" s="143">
        <v>7309111234567</v>
      </c>
      <c r="D15" s="159">
        <f t="shared" si="25"/>
        <v>76</v>
      </c>
      <c r="E15" s="157" t="str">
        <f t="shared" si="0"/>
        <v>계약의 위약 또는 해약으로 인하여 받는 위약금과 배상금 중 주택입주지체상금(이하 "주택입주지체상금"이라고 함)</v>
      </c>
      <c r="F15" s="170">
        <f t="shared" si="26"/>
        <v>44348</v>
      </c>
      <c r="G15" s="190">
        <f t="shared" si="27"/>
        <v>44377</v>
      </c>
      <c r="H15" s="158" t="str">
        <f t="shared" si="3"/>
        <v>수</v>
      </c>
      <c r="I15" s="150">
        <v>3200000</v>
      </c>
      <c r="J15" s="151">
        <f t="shared" si="4"/>
        <v>3200000</v>
      </c>
      <c r="K15" s="151">
        <f t="shared" si="5"/>
        <v>1920000</v>
      </c>
      <c r="L15" s="151">
        <f t="shared" si="6"/>
        <v>1280000</v>
      </c>
      <c r="M15" s="152">
        <f t="shared" si="7"/>
        <v>0.2</v>
      </c>
      <c r="N15" s="153">
        <f t="shared" si="8"/>
        <v>256000</v>
      </c>
      <c r="O15" s="153">
        <f t="shared" si="9"/>
        <v>25600</v>
      </c>
      <c r="P15" s="154">
        <f t="shared" si="10"/>
        <v>281600</v>
      </c>
      <c r="Q15" s="154">
        <f t="shared" si="11"/>
        <v>2918400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>
        <f t="shared" si="12"/>
        <v>1</v>
      </c>
      <c r="AB15" s="131" t="str">
        <f t="shared" si="13"/>
        <v>주민오류</v>
      </c>
      <c r="AC15" s="132">
        <f t="shared" ca="1" si="14"/>
        <v>48</v>
      </c>
      <c r="AD15" s="133">
        <f t="shared" ca="1" si="15"/>
        <v>44505</v>
      </c>
      <c r="AE15" s="132">
        <f t="shared" ca="1" si="16"/>
        <v>48</v>
      </c>
      <c r="AF15" s="131" t="str">
        <f t="shared" si="17"/>
        <v>남</v>
      </c>
      <c r="AG15" s="131" t="str">
        <f t="shared" si="18"/>
        <v>1</v>
      </c>
      <c r="AH15" s="131" t="str">
        <f t="shared" si="19"/>
        <v>내국인</v>
      </c>
      <c r="AI15" s="131" t="str">
        <f t="shared" si="20"/>
        <v/>
      </c>
      <c r="AJ15" s="131">
        <f t="shared" si="21"/>
        <v>1</v>
      </c>
      <c r="AK15" s="131" t="str">
        <f t="shared" si="22"/>
        <v/>
      </c>
      <c r="AL15" s="131">
        <f t="shared" si="23"/>
        <v>13</v>
      </c>
    </row>
    <row r="16" spans="1:38" ht="23.25" customHeight="1" x14ac:dyDescent="0.15">
      <c r="A16" s="156">
        <f t="shared" si="24"/>
        <v>9</v>
      </c>
      <c r="B16" s="142" t="s">
        <v>256</v>
      </c>
      <c r="C16" s="143">
        <v>7112071234567</v>
      </c>
      <c r="D16" s="159">
        <f t="shared" si="25"/>
        <v>76</v>
      </c>
      <c r="E16" s="157" t="str">
        <f t="shared" si="0"/>
        <v>계약의 위약 또는 해약으로 인하여 받는 위약금과 배상금 중 주택입주지체상금(이하 "주택입주지체상금"이라고 함)</v>
      </c>
      <c r="F16" s="170">
        <f t="shared" si="26"/>
        <v>44348</v>
      </c>
      <c r="G16" s="190">
        <f t="shared" si="27"/>
        <v>44377</v>
      </c>
      <c r="H16" s="158" t="str">
        <f t="shared" si="3"/>
        <v>수</v>
      </c>
      <c r="I16" s="150">
        <v>3000000</v>
      </c>
      <c r="J16" s="151">
        <f t="shared" si="4"/>
        <v>3000000</v>
      </c>
      <c r="K16" s="151">
        <f t="shared" si="5"/>
        <v>1800000</v>
      </c>
      <c r="L16" s="151">
        <f t="shared" si="6"/>
        <v>1200000</v>
      </c>
      <c r="M16" s="152">
        <f t="shared" si="7"/>
        <v>0.2</v>
      </c>
      <c r="N16" s="153">
        <f t="shared" si="8"/>
        <v>240000</v>
      </c>
      <c r="O16" s="153">
        <f t="shared" si="9"/>
        <v>24000</v>
      </c>
      <c r="P16" s="154">
        <f t="shared" si="10"/>
        <v>264000</v>
      </c>
      <c r="Q16" s="154">
        <f t="shared" si="11"/>
        <v>2736000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>
        <f t="shared" si="12"/>
        <v>2</v>
      </c>
      <c r="AB16" s="131" t="str">
        <f t="shared" si="13"/>
        <v>주민오류</v>
      </c>
      <c r="AC16" s="132">
        <f t="shared" ca="1" si="14"/>
        <v>49</v>
      </c>
      <c r="AD16" s="133">
        <f t="shared" ca="1" si="15"/>
        <v>44505</v>
      </c>
      <c r="AE16" s="132">
        <f t="shared" ca="1" si="16"/>
        <v>49</v>
      </c>
      <c r="AF16" s="131" t="str">
        <f t="shared" si="17"/>
        <v>남</v>
      </c>
      <c r="AG16" s="131" t="str">
        <f t="shared" si="18"/>
        <v>1</v>
      </c>
      <c r="AH16" s="131" t="str">
        <f t="shared" si="19"/>
        <v>내국인</v>
      </c>
      <c r="AI16" s="131" t="str">
        <f t="shared" si="20"/>
        <v/>
      </c>
      <c r="AJ16" s="131">
        <f t="shared" si="21"/>
        <v>1</v>
      </c>
      <c r="AK16" s="131" t="str">
        <f t="shared" si="22"/>
        <v/>
      </c>
      <c r="AL16" s="131">
        <f t="shared" si="23"/>
        <v>13</v>
      </c>
    </row>
    <row r="17" spans="1:38" ht="23.25" customHeight="1" x14ac:dyDescent="0.15">
      <c r="A17" s="156">
        <f t="shared" si="24"/>
        <v>10</v>
      </c>
      <c r="B17" s="142" t="s">
        <v>257</v>
      </c>
      <c r="C17" s="143">
        <v>7309071234567</v>
      </c>
      <c r="D17" s="159">
        <f t="shared" si="25"/>
        <v>76</v>
      </c>
      <c r="E17" s="157" t="str">
        <f t="shared" si="0"/>
        <v>계약의 위약 또는 해약으로 인하여 받는 위약금과 배상금 중 주택입주지체상금(이하 "주택입주지체상금"이라고 함)</v>
      </c>
      <c r="F17" s="170">
        <f t="shared" si="26"/>
        <v>44348</v>
      </c>
      <c r="G17" s="190">
        <f t="shared" si="27"/>
        <v>44377</v>
      </c>
      <c r="H17" s="158" t="str">
        <f t="shared" si="3"/>
        <v>수</v>
      </c>
      <c r="I17" s="150">
        <v>1500000</v>
      </c>
      <c r="J17" s="151">
        <f t="shared" si="4"/>
        <v>1500000</v>
      </c>
      <c r="K17" s="151">
        <f t="shared" si="5"/>
        <v>900000</v>
      </c>
      <c r="L17" s="151">
        <f t="shared" si="6"/>
        <v>600000</v>
      </c>
      <c r="M17" s="152">
        <f t="shared" si="7"/>
        <v>0.2</v>
      </c>
      <c r="N17" s="153">
        <f t="shared" si="8"/>
        <v>120000</v>
      </c>
      <c r="O17" s="153">
        <f t="shared" si="9"/>
        <v>12000</v>
      </c>
      <c r="P17" s="154">
        <f t="shared" si="10"/>
        <v>132000</v>
      </c>
      <c r="Q17" s="154">
        <f t="shared" si="11"/>
        <v>1368000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>
        <f t="shared" si="12"/>
        <v>9</v>
      </c>
      <c r="AB17" s="131" t="str">
        <f t="shared" si="13"/>
        <v>주민오류</v>
      </c>
      <c r="AC17" s="132">
        <f t="shared" ca="1" si="14"/>
        <v>48</v>
      </c>
      <c r="AD17" s="133">
        <f t="shared" ca="1" si="15"/>
        <v>44505</v>
      </c>
      <c r="AE17" s="132">
        <f t="shared" ca="1" si="16"/>
        <v>48</v>
      </c>
      <c r="AF17" s="131" t="str">
        <f t="shared" si="17"/>
        <v>남</v>
      </c>
      <c r="AG17" s="131" t="str">
        <f t="shared" si="18"/>
        <v>1</v>
      </c>
      <c r="AH17" s="131" t="str">
        <f t="shared" si="19"/>
        <v>내국인</v>
      </c>
      <c r="AI17" s="131" t="str">
        <f t="shared" si="20"/>
        <v/>
      </c>
      <c r="AJ17" s="131">
        <f t="shared" si="21"/>
        <v>1</v>
      </c>
      <c r="AK17" s="131" t="str">
        <f t="shared" si="22"/>
        <v/>
      </c>
      <c r="AL17" s="131">
        <f t="shared" si="23"/>
        <v>13</v>
      </c>
    </row>
    <row r="18" spans="1:38" ht="23.25" customHeight="1" x14ac:dyDescent="0.15">
      <c r="A18" s="156">
        <f t="shared" si="24"/>
        <v>11</v>
      </c>
      <c r="B18" s="142" t="s">
        <v>258</v>
      </c>
      <c r="C18" s="143">
        <v>6601182123456</v>
      </c>
      <c r="D18" s="159">
        <f t="shared" si="25"/>
        <v>76</v>
      </c>
      <c r="E18" s="157" t="str">
        <f t="shared" si="0"/>
        <v>계약의 위약 또는 해약으로 인하여 받는 위약금과 배상금 중 주택입주지체상금(이하 "주택입주지체상금"이라고 함)</v>
      </c>
      <c r="F18" s="170">
        <f t="shared" si="26"/>
        <v>44348</v>
      </c>
      <c r="G18" s="190">
        <f t="shared" si="27"/>
        <v>44377</v>
      </c>
      <c r="H18" s="158" t="str">
        <f t="shared" si="3"/>
        <v>수</v>
      </c>
      <c r="I18" s="150">
        <v>3500000</v>
      </c>
      <c r="J18" s="151">
        <f t="shared" si="4"/>
        <v>3500000</v>
      </c>
      <c r="K18" s="151">
        <f t="shared" si="5"/>
        <v>2100000</v>
      </c>
      <c r="L18" s="151">
        <f t="shared" si="6"/>
        <v>1400000</v>
      </c>
      <c r="M18" s="152">
        <f t="shared" si="7"/>
        <v>0.2</v>
      </c>
      <c r="N18" s="153">
        <f t="shared" si="8"/>
        <v>280000</v>
      </c>
      <c r="O18" s="153">
        <f t="shared" si="9"/>
        <v>28000</v>
      </c>
      <c r="P18" s="154">
        <f t="shared" si="10"/>
        <v>308000</v>
      </c>
      <c r="Q18" s="154">
        <f t="shared" si="11"/>
        <v>3192000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>
        <f t="shared" si="12"/>
        <v>1</v>
      </c>
      <c r="AB18" s="131" t="str">
        <f t="shared" si="13"/>
        <v>주민오류</v>
      </c>
      <c r="AC18" s="132">
        <f t="shared" ca="1" si="14"/>
        <v>55</v>
      </c>
      <c r="AD18" s="133">
        <f t="shared" ca="1" si="15"/>
        <v>44505</v>
      </c>
      <c r="AE18" s="132">
        <f t="shared" ca="1" si="16"/>
        <v>55</v>
      </c>
      <c r="AF18" s="131" t="str">
        <f t="shared" si="17"/>
        <v>여</v>
      </c>
      <c r="AG18" s="131" t="str">
        <f t="shared" si="18"/>
        <v>2</v>
      </c>
      <c r="AH18" s="131" t="str">
        <f t="shared" si="19"/>
        <v>내국인</v>
      </c>
      <c r="AI18" s="131" t="str">
        <f t="shared" si="20"/>
        <v/>
      </c>
      <c r="AJ18" s="131">
        <f t="shared" si="21"/>
        <v>0</v>
      </c>
      <c r="AK18" s="131" t="str">
        <f t="shared" si="22"/>
        <v>OK</v>
      </c>
      <c r="AL18" s="131">
        <f t="shared" si="23"/>
        <v>13</v>
      </c>
    </row>
    <row r="19" spans="1:38" ht="23.25" customHeight="1" x14ac:dyDescent="0.15">
      <c r="A19" s="156">
        <f t="shared" si="24"/>
        <v>12</v>
      </c>
      <c r="B19" s="142" t="s">
        <v>259</v>
      </c>
      <c r="C19" s="143">
        <v>6609251234567</v>
      </c>
      <c r="D19" s="159">
        <f t="shared" si="25"/>
        <v>76</v>
      </c>
      <c r="E19" s="157" t="str">
        <f t="shared" si="0"/>
        <v>계약의 위약 또는 해약으로 인하여 받는 위약금과 배상금 중 주택입주지체상금(이하 "주택입주지체상금"이라고 함)</v>
      </c>
      <c r="F19" s="170">
        <f t="shared" si="26"/>
        <v>44348</v>
      </c>
      <c r="G19" s="190">
        <f t="shared" si="27"/>
        <v>44377</v>
      </c>
      <c r="H19" s="158" t="str">
        <f t="shared" si="3"/>
        <v>수</v>
      </c>
      <c r="I19" s="150">
        <v>3200000</v>
      </c>
      <c r="J19" s="151">
        <f t="shared" si="4"/>
        <v>3200000</v>
      </c>
      <c r="K19" s="151">
        <f t="shared" si="5"/>
        <v>1920000</v>
      </c>
      <c r="L19" s="151">
        <f t="shared" si="6"/>
        <v>1280000</v>
      </c>
      <c r="M19" s="152">
        <f t="shared" si="7"/>
        <v>0.2</v>
      </c>
      <c r="N19" s="153">
        <f t="shared" si="8"/>
        <v>256000</v>
      </c>
      <c r="O19" s="153">
        <f t="shared" si="9"/>
        <v>25600</v>
      </c>
      <c r="P19" s="154">
        <f t="shared" si="10"/>
        <v>281600</v>
      </c>
      <c r="Q19" s="154">
        <f t="shared" si="11"/>
        <v>2918400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>
        <f t="shared" si="12"/>
        <v>4</v>
      </c>
      <c r="AB19" s="131" t="str">
        <f t="shared" si="13"/>
        <v>주민오류</v>
      </c>
      <c r="AC19" s="132">
        <f t="shared" ca="1" si="14"/>
        <v>55</v>
      </c>
      <c r="AD19" s="133">
        <f t="shared" ca="1" si="15"/>
        <v>44505</v>
      </c>
      <c r="AE19" s="132">
        <f t="shared" ca="1" si="16"/>
        <v>55</v>
      </c>
      <c r="AF19" s="131" t="str">
        <f t="shared" si="17"/>
        <v>남</v>
      </c>
      <c r="AG19" s="131" t="str">
        <f t="shared" si="18"/>
        <v>1</v>
      </c>
      <c r="AH19" s="131" t="str">
        <f t="shared" si="19"/>
        <v>내국인</v>
      </c>
      <c r="AI19" s="131" t="str">
        <f t="shared" si="20"/>
        <v/>
      </c>
      <c r="AJ19" s="131">
        <f t="shared" si="21"/>
        <v>1</v>
      </c>
      <c r="AK19" s="131" t="str">
        <f t="shared" si="22"/>
        <v/>
      </c>
      <c r="AL19" s="131">
        <f t="shared" si="23"/>
        <v>13</v>
      </c>
    </row>
    <row r="20" spans="1:38" ht="23.25" customHeight="1" x14ac:dyDescent="0.15">
      <c r="A20" s="156">
        <f t="shared" si="24"/>
        <v>13</v>
      </c>
      <c r="B20" s="142" t="s">
        <v>260</v>
      </c>
      <c r="C20" s="143">
        <v>6405111234567</v>
      </c>
      <c r="D20" s="159">
        <f t="shared" si="25"/>
        <v>76</v>
      </c>
      <c r="E20" s="157" t="str">
        <f t="shared" si="0"/>
        <v>계약의 위약 또는 해약으로 인하여 받는 위약금과 배상금 중 주택입주지체상금(이하 "주택입주지체상금"이라고 함)</v>
      </c>
      <c r="F20" s="170">
        <f t="shared" si="26"/>
        <v>44348</v>
      </c>
      <c r="G20" s="190">
        <f t="shared" si="27"/>
        <v>44377</v>
      </c>
      <c r="H20" s="158" t="str">
        <f t="shared" si="3"/>
        <v>수</v>
      </c>
      <c r="I20" s="150">
        <v>3000000</v>
      </c>
      <c r="J20" s="151">
        <f t="shared" si="4"/>
        <v>3000000</v>
      </c>
      <c r="K20" s="151">
        <f t="shared" si="5"/>
        <v>1800000</v>
      </c>
      <c r="L20" s="151">
        <f t="shared" si="6"/>
        <v>1200000</v>
      </c>
      <c r="M20" s="152">
        <f t="shared" si="7"/>
        <v>0.2</v>
      </c>
      <c r="N20" s="153">
        <f t="shared" si="8"/>
        <v>240000</v>
      </c>
      <c r="O20" s="153">
        <f t="shared" si="9"/>
        <v>24000</v>
      </c>
      <c r="P20" s="154">
        <f t="shared" si="10"/>
        <v>264000</v>
      </c>
      <c r="Q20" s="154">
        <f t="shared" si="11"/>
        <v>2736000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>
        <f t="shared" si="12"/>
        <v>9</v>
      </c>
      <c r="AB20" s="131" t="str">
        <f t="shared" si="13"/>
        <v>주민오류</v>
      </c>
      <c r="AC20" s="132">
        <f t="shared" ca="1" si="14"/>
        <v>57</v>
      </c>
      <c r="AD20" s="133">
        <f t="shared" ca="1" si="15"/>
        <v>44505</v>
      </c>
      <c r="AE20" s="132">
        <f t="shared" ca="1" si="16"/>
        <v>57</v>
      </c>
      <c r="AF20" s="131" t="str">
        <f t="shared" si="17"/>
        <v>남</v>
      </c>
      <c r="AG20" s="131" t="str">
        <f t="shared" si="18"/>
        <v>1</v>
      </c>
      <c r="AH20" s="131" t="str">
        <f t="shared" si="19"/>
        <v>내국인</v>
      </c>
      <c r="AI20" s="131" t="str">
        <f t="shared" si="20"/>
        <v/>
      </c>
      <c r="AJ20" s="131">
        <f t="shared" si="21"/>
        <v>1</v>
      </c>
      <c r="AK20" s="131" t="str">
        <f t="shared" si="22"/>
        <v/>
      </c>
      <c r="AL20" s="131">
        <f t="shared" si="23"/>
        <v>13</v>
      </c>
    </row>
    <row r="21" spans="1:38" ht="23.25" customHeight="1" x14ac:dyDescent="0.15">
      <c r="A21" s="156">
        <f t="shared" si="24"/>
        <v>14</v>
      </c>
      <c r="B21" s="142" t="s">
        <v>261</v>
      </c>
      <c r="C21" s="143">
        <v>6801276123456</v>
      </c>
      <c r="D21" s="159">
        <f t="shared" si="25"/>
        <v>76</v>
      </c>
      <c r="E21" s="157" t="str">
        <f t="shared" si="0"/>
        <v>계약의 위약 또는 해약으로 인하여 받는 위약금과 배상금 중 주택입주지체상금(이하 "주택입주지체상금"이라고 함)</v>
      </c>
      <c r="F21" s="170">
        <f t="shared" si="26"/>
        <v>44348</v>
      </c>
      <c r="G21" s="190">
        <f t="shared" si="27"/>
        <v>44377</v>
      </c>
      <c r="H21" s="158" t="str">
        <f t="shared" si="3"/>
        <v>수</v>
      </c>
      <c r="I21" s="150">
        <v>1500000</v>
      </c>
      <c r="J21" s="151">
        <f t="shared" si="4"/>
        <v>1500000</v>
      </c>
      <c r="K21" s="151">
        <f t="shared" si="5"/>
        <v>900000</v>
      </c>
      <c r="L21" s="151">
        <f t="shared" si="6"/>
        <v>600000</v>
      </c>
      <c r="M21" s="152">
        <f t="shared" si="7"/>
        <v>0.2</v>
      </c>
      <c r="N21" s="153">
        <f t="shared" si="8"/>
        <v>120000</v>
      </c>
      <c r="O21" s="153">
        <f t="shared" si="9"/>
        <v>12000</v>
      </c>
      <c r="P21" s="154">
        <f t="shared" si="10"/>
        <v>132000</v>
      </c>
      <c r="Q21" s="154">
        <f t="shared" si="11"/>
        <v>1368000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>
        <f t="shared" si="12"/>
        <v>9</v>
      </c>
      <c r="AB21" s="131" t="str">
        <f t="shared" si="13"/>
        <v>주민오류</v>
      </c>
      <c r="AC21" s="132">
        <f t="shared" ca="1" si="14"/>
        <v>53</v>
      </c>
      <c r="AD21" s="133">
        <f t="shared" ca="1" si="15"/>
        <v>44505</v>
      </c>
      <c r="AE21" s="132">
        <f t="shared" ca="1" si="16"/>
        <v>53</v>
      </c>
      <c r="AF21" s="131" t="str">
        <f t="shared" si="17"/>
        <v>여</v>
      </c>
      <c r="AG21" s="131" t="str">
        <f t="shared" si="18"/>
        <v>6</v>
      </c>
      <c r="AH21" s="131" t="str">
        <f t="shared" si="19"/>
        <v>외국인</v>
      </c>
      <c r="AI21" s="131" t="str">
        <f t="shared" si="20"/>
        <v>고용허가체크</v>
      </c>
      <c r="AJ21" s="131">
        <f t="shared" si="21"/>
        <v>0</v>
      </c>
      <c r="AK21" s="131" t="str">
        <f t="shared" si="22"/>
        <v>OK</v>
      </c>
      <c r="AL21" s="131">
        <f t="shared" si="23"/>
        <v>13</v>
      </c>
    </row>
    <row r="22" spans="1:38" ht="23.25" customHeight="1" x14ac:dyDescent="0.15">
      <c r="A22" s="156">
        <f t="shared" si="24"/>
        <v>15</v>
      </c>
      <c r="B22" s="142" t="s">
        <v>262</v>
      </c>
      <c r="C22" s="143">
        <v>7606061234567</v>
      </c>
      <c r="D22" s="159">
        <f t="shared" si="25"/>
        <v>76</v>
      </c>
      <c r="E22" s="157" t="str">
        <f t="shared" si="0"/>
        <v>계약의 위약 또는 해약으로 인하여 받는 위약금과 배상금 중 주택입주지체상금(이하 "주택입주지체상금"이라고 함)</v>
      </c>
      <c r="F22" s="170">
        <f t="shared" si="26"/>
        <v>44348</v>
      </c>
      <c r="G22" s="190">
        <f t="shared" si="27"/>
        <v>44377</v>
      </c>
      <c r="H22" s="158" t="str">
        <f t="shared" si="3"/>
        <v>수</v>
      </c>
      <c r="I22" s="150">
        <v>3500000</v>
      </c>
      <c r="J22" s="151">
        <f t="shared" si="4"/>
        <v>3500000</v>
      </c>
      <c r="K22" s="151">
        <f t="shared" si="5"/>
        <v>2100000</v>
      </c>
      <c r="L22" s="151">
        <f t="shared" si="6"/>
        <v>1400000</v>
      </c>
      <c r="M22" s="152">
        <f t="shared" si="7"/>
        <v>0.2</v>
      </c>
      <c r="N22" s="153">
        <f t="shared" si="8"/>
        <v>280000</v>
      </c>
      <c r="O22" s="153">
        <f t="shared" si="9"/>
        <v>28000</v>
      </c>
      <c r="P22" s="154">
        <f t="shared" si="10"/>
        <v>308000</v>
      </c>
      <c r="Q22" s="154">
        <f t="shared" si="11"/>
        <v>3192000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>
        <f t="shared" si="12"/>
        <v>1</v>
      </c>
      <c r="AB22" s="131" t="str">
        <f t="shared" si="13"/>
        <v>주민오류</v>
      </c>
      <c r="AC22" s="132">
        <f t="shared" ca="1" si="14"/>
        <v>45</v>
      </c>
      <c r="AD22" s="133">
        <f t="shared" ca="1" si="15"/>
        <v>44505</v>
      </c>
      <c r="AE22" s="132">
        <f t="shared" ca="1" si="16"/>
        <v>45</v>
      </c>
      <c r="AF22" s="131" t="str">
        <f t="shared" si="17"/>
        <v>남</v>
      </c>
      <c r="AG22" s="131" t="str">
        <f t="shared" si="18"/>
        <v>1</v>
      </c>
      <c r="AH22" s="131" t="str">
        <f t="shared" si="19"/>
        <v>내국인</v>
      </c>
      <c r="AI22" s="131" t="str">
        <f t="shared" si="20"/>
        <v/>
      </c>
      <c r="AJ22" s="131">
        <f t="shared" si="21"/>
        <v>1</v>
      </c>
      <c r="AK22" s="131" t="str">
        <f t="shared" si="22"/>
        <v/>
      </c>
      <c r="AL22" s="131">
        <f t="shared" si="23"/>
        <v>13</v>
      </c>
    </row>
    <row r="23" spans="1:38" ht="23.25" customHeight="1" x14ac:dyDescent="0.15">
      <c r="A23" s="156">
        <f t="shared" si="24"/>
        <v>16</v>
      </c>
      <c r="B23" s="142" t="s">
        <v>263</v>
      </c>
      <c r="C23" s="143">
        <v>7001012234567</v>
      </c>
      <c r="D23" s="159">
        <f t="shared" si="25"/>
        <v>76</v>
      </c>
      <c r="E23" s="157" t="str">
        <f t="shared" si="0"/>
        <v>계약의 위약 또는 해약으로 인하여 받는 위약금과 배상금 중 주택입주지체상금(이하 "주택입주지체상금"이라고 함)</v>
      </c>
      <c r="F23" s="170">
        <f t="shared" si="26"/>
        <v>44348</v>
      </c>
      <c r="G23" s="190">
        <f t="shared" si="27"/>
        <v>44377</v>
      </c>
      <c r="H23" s="158" t="str">
        <f t="shared" si="3"/>
        <v>수</v>
      </c>
      <c r="I23" s="150">
        <v>3200000</v>
      </c>
      <c r="J23" s="151">
        <f t="shared" si="4"/>
        <v>3200000</v>
      </c>
      <c r="K23" s="151">
        <f t="shared" si="5"/>
        <v>1920000</v>
      </c>
      <c r="L23" s="151">
        <f t="shared" si="6"/>
        <v>1280000</v>
      </c>
      <c r="M23" s="152">
        <f t="shared" si="7"/>
        <v>0.2</v>
      </c>
      <c r="N23" s="153">
        <f t="shared" si="8"/>
        <v>256000</v>
      </c>
      <c r="O23" s="153">
        <f t="shared" si="9"/>
        <v>25600</v>
      </c>
      <c r="P23" s="154">
        <f t="shared" si="10"/>
        <v>281600</v>
      </c>
      <c r="Q23" s="154">
        <f t="shared" si="11"/>
        <v>2918400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>
        <f t="shared" si="12"/>
        <v>4</v>
      </c>
      <c r="AB23" s="131" t="str">
        <f t="shared" si="13"/>
        <v>주민오류</v>
      </c>
      <c r="AC23" s="132">
        <f t="shared" ca="1" si="14"/>
        <v>51</v>
      </c>
      <c r="AD23" s="133">
        <f t="shared" ca="1" si="15"/>
        <v>44505</v>
      </c>
      <c r="AE23" s="132">
        <f t="shared" ca="1" si="16"/>
        <v>51</v>
      </c>
      <c r="AF23" s="131" t="str">
        <f t="shared" si="17"/>
        <v>여</v>
      </c>
      <c r="AG23" s="131" t="str">
        <f t="shared" si="18"/>
        <v>2</v>
      </c>
      <c r="AH23" s="131" t="str">
        <f t="shared" si="19"/>
        <v>내국인</v>
      </c>
      <c r="AI23" s="131" t="str">
        <f t="shared" si="20"/>
        <v/>
      </c>
      <c r="AJ23" s="131">
        <f t="shared" si="21"/>
        <v>1</v>
      </c>
      <c r="AK23" s="131" t="str">
        <f t="shared" si="22"/>
        <v/>
      </c>
      <c r="AL23" s="131">
        <f t="shared" si="23"/>
        <v>13</v>
      </c>
    </row>
    <row r="24" spans="1:38" ht="23.25" customHeight="1" x14ac:dyDescent="0.15">
      <c r="A24" s="156">
        <f t="shared" si="24"/>
        <v>17</v>
      </c>
      <c r="B24" s="142" t="s">
        <v>264</v>
      </c>
      <c r="C24" s="143">
        <v>7109192123456</v>
      </c>
      <c r="D24" s="159">
        <f t="shared" si="25"/>
        <v>76</v>
      </c>
      <c r="E24" s="157" t="str">
        <f t="shared" si="0"/>
        <v>계약의 위약 또는 해약으로 인하여 받는 위약금과 배상금 중 주택입주지체상금(이하 "주택입주지체상금"이라고 함)</v>
      </c>
      <c r="F24" s="170">
        <f t="shared" si="26"/>
        <v>44348</v>
      </c>
      <c r="G24" s="190">
        <f t="shared" si="27"/>
        <v>44377</v>
      </c>
      <c r="H24" s="158" t="str">
        <f t="shared" si="3"/>
        <v>수</v>
      </c>
      <c r="I24" s="150">
        <v>3000000</v>
      </c>
      <c r="J24" s="151">
        <f t="shared" si="4"/>
        <v>3000000</v>
      </c>
      <c r="K24" s="151">
        <f t="shared" si="5"/>
        <v>1800000</v>
      </c>
      <c r="L24" s="151">
        <f t="shared" si="6"/>
        <v>1200000</v>
      </c>
      <c r="M24" s="152">
        <f t="shared" si="7"/>
        <v>0.2</v>
      </c>
      <c r="N24" s="153">
        <f t="shared" si="8"/>
        <v>240000</v>
      </c>
      <c r="O24" s="153">
        <f t="shared" si="9"/>
        <v>24000</v>
      </c>
      <c r="P24" s="154">
        <f t="shared" si="10"/>
        <v>264000</v>
      </c>
      <c r="Q24" s="154">
        <f t="shared" si="11"/>
        <v>2736000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>
        <f t="shared" si="12"/>
        <v>0</v>
      </c>
      <c r="AB24" s="131" t="str">
        <f t="shared" si="13"/>
        <v>주민오류</v>
      </c>
      <c r="AC24" s="132">
        <f t="shared" ca="1" si="14"/>
        <v>50</v>
      </c>
      <c r="AD24" s="133">
        <f t="shared" ca="1" si="15"/>
        <v>44505</v>
      </c>
      <c r="AE24" s="132">
        <f t="shared" ca="1" si="16"/>
        <v>50</v>
      </c>
      <c r="AF24" s="131" t="str">
        <f t="shared" si="17"/>
        <v>여</v>
      </c>
      <c r="AG24" s="131" t="str">
        <f t="shared" si="18"/>
        <v>2</v>
      </c>
      <c r="AH24" s="131" t="str">
        <f t="shared" si="19"/>
        <v>내국인</v>
      </c>
      <c r="AI24" s="131" t="str">
        <f t="shared" si="20"/>
        <v/>
      </c>
      <c r="AJ24" s="131">
        <f t="shared" si="21"/>
        <v>0</v>
      </c>
      <c r="AK24" s="131" t="str">
        <f t="shared" si="22"/>
        <v>OK</v>
      </c>
      <c r="AL24" s="131">
        <f t="shared" si="23"/>
        <v>13</v>
      </c>
    </row>
    <row r="25" spans="1:38" ht="23.25" customHeight="1" x14ac:dyDescent="0.15">
      <c r="A25" s="156">
        <f t="shared" si="24"/>
        <v>18</v>
      </c>
      <c r="B25" s="142" t="s">
        <v>265</v>
      </c>
      <c r="C25" s="143">
        <v>7001022234567</v>
      </c>
      <c r="D25" s="159">
        <f t="shared" si="25"/>
        <v>76</v>
      </c>
      <c r="E25" s="157" t="str">
        <f t="shared" si="0"/>
        <v>계약의 위약 또는 해약으로 인하여 받는 위약금과 배상금 중 주택입주지체상금(이하 "주택입주지체상금"이라고 함)</v>
      </c>
      <c r="F25" s="170">
        <f t="shared" si="26"/>
        <v>44348</v>
      </c>
      <c r="G25" s="190">
        <f t="shared" si="27"/>
        <v>44377</v>
      </c>
      <c r="H25" s="158" t="str">
        <f t="shared" si="3"/>
        <v>수</v>
      </c>
      <c r="I25" s="150">
        <v>1500000</v>
      </c>
      <c r="J25" s="151">
        <f t="shared" si="4"/>
        <v>1500000</v>
      </c>
      <c r="K25" s="151">
        <f t="shared" si="5"/>
        <v>900000</v>
      </c>
      <c r="L25" s="151">
        <f t="shared" si="6"/>
        <v>600000</v>
      </c>
      <c r="M25" s="152">
        <f t="shared" si="7"/>
        <v>0.2</v>
      </c>
      <c r="N25" s="153">
        <f t="shared" si="8"/>
        <v>120000</v>
      </c>
      <c r="O25" s="153">
        <f t="shared" si="9"/>
        <v>12000</v>
      </c>
      <c r="P25" s="154">
        <f t="shared" si="10"/>
        <v>132000</v>
      </c>
      <c r="Q25" s="154">
        <f t="shared" si="11"/>
        <v>1368000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>
        <f t="shared" si="12"/>
        <v>8</v>
      </c>
      <c r="AB25" s="131" t="str">
        <f t="shared" si="13"/>
        <v>주민오류</v>
      </c>
      <c r="AC25" s="132">
        <f t="shared" ca="1" si="14"/>
        <v>51</v>
      </c>
      <c r="AD25" s="133">
        <f t="shared" ca="1" si="15"/>
        <v>44505</v>
      </c>
      <c r="AE25" s="132">
        <f t="shared" ca="1" si="16"/>
        <v>51</v>
      </c>
      <c r="AF25" s="131" t="str">
        <f t="shared" si="17"/>
        <v>여</v>
      </c>
      <c r="AG25" s="131" t="str">
        <f t="shared" si="18"/>
        <v>2</v>
      </c>
      <c r="AH25" s="131" t="str">
        <f t="shared" si="19"/>
        <v>내국인</v>
      </c>
      <c r="AI25" s="131" t="str">
        <f t="shared" si="20"/>
        <v/>
      </c>
      <c r="AJ25" s="131">
        <f t="shared" si="21"/>
        <v>1</v>
      </c>
      <c r="AK25" s="131" t="str">
        <f t="shared" si="22"/>
        <v/>
      </c>
      <c r="AL25" s="131">
        <f t="shared" si="23"/>
        <v>13</v>
      </c>
    </row>
    <row r="26" spans="1:38" ht="23.25" customHeight="1" x14ac:dyDescent="0.15">
      <c r="A26" s="156">
        <f t="shared" si="24"/>
        <v>19</v>
      </c>
      <c r="B26" s="142" t="s">
        <v>266</v>
      </c>
      <c r="C26" s="143">
        <v>7201011234567</v>
      </c>
      <c r="D26" s="159">
        <f t="shared" si="25"/>
        <v>76</v>
      </c>
      <c r="E26" s="157" t="str">
        <f t="shared" si="0"/>
        <v>계약의 위약 또는 해약으로 인하여 받는 위약금과 배상금 중 주택입주지체상금(이하 "주택입주지체상금"이라고 함)</v>
      </c>
      <c r="F26" s="170">
        <f t="shared" si="26"/>
        <v>44348</v>
      </c>
      <c r="G26" s="190">
        <f t="shared" si="27"/>
        <v>44377</v>
      </c>
      <c r="H26" s="158" t="str">
        <f t="shared" si="3"/>
        <v>수</v>
      </c>
      <c r="I26" s="150">
        <v>2500000</v>
      </c>
      <c r="J26" s="151">
        <f t="shared" si="4"/>
        <v>2500000</v>
      </c>
      <c r="K26" s="151">
        <f t="shared" si="5"/>
        <v>1500000</v>
      </c>
      <c r="L26" s="151">
        <f t="shared" si="6"/>
        <v>1000000</v>
      </c>
      <c r="M26" s="152">
        <f t="shared" si="7"/>
        <v>0.2</v>
      </c>
      <c r="N26" s="153">
        <f t="shared" si="8"/>
        <v>200000</v>
      </c>
      <c r="O26" s="153">
        <f t="shared" si="9"/>
        <v>20000</v>
      </c>
      <c r="P26" s="154">
        <f t="shared" si="10"/>
        <v>220000</v>
      </c>
      <c r="Q26" s="154">
        <f t="shared" si="11"/>
        <v>2280000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>
        <f t="shared" si="12"/>
        <v>6</v>
      </c>
      <c r="AB26" s="131" t="str">
        <f t="shared" si="13"/>
        <v>주민오류</v>
      </c>
      <c r="AC26" s="132">
        <f t="shared" ca="1" si="14"/>
        <v>49</v>
      </c>
      <c r="AD26" s="133">
        <f t="shared" ca="1" si="15"/>
        <v>44505</v>
      </c>
      <c r="AE26" s="132">
        <f t="shared" ca="1" si="16"/>
        <v>49</v>
      </c>
      <c r="AF26" s="131" t="str">
        <f t="shared" si="17"/>
        <v>남</v>
      </c>
      <c r="AG26" s="131" t="str">
        <f t="shared" si="18"/>
        <v>1</v>
      </c>
      <c r="AH26" s="131" t="str">
        <f t="shared" si="19"/>
        <v>내국인</v>
      </c>
      <c r="AI26" s="131" t="str">
        <f t="shared" si="20"/>
        <v/>
      </c>
      <c r="AJ26" s="131">
        <f t="shared" si="21"/>
        <v>1</v>
      </c>
      <c r="AK26" s="131" t="str">
        <f t="shared" si="22"/>
        <v/>
      </c>
      <c r="AL26" s="131">
        <f t="shared" si="23"/>
        <v>13</v>
      </c>
    </row>
    <row r="27" spans="1:38" ht="23.25" customHeight="1" x14ac:dyDescent="0.15">
      <c r="A27" s="156">
        <f t="shared" si="24"/>
        <v>20</v>
      </c>
      <c r="B27" s="142" t="s">
        <v>267</v>
      </c>
      <c r="C27" s="143">
        <v>7101012123456</v>
      </c>
      <c r="D27" s="159">
        <f t="shared" si="25"/>
        <v>76</v>
      </c>
      <c r="E27" s="157" t="str">
        <f t="shared" si="0"/>
        <v>계약의 위약 또는 해약으로 인하여 받는 위약금과 배상금 중 주택입주지체상금(이하 "주택입주지체상금"이라고 함)</v>
      </c>
      <c r="F27" s="170">
        <f t="shared" si="26"/>
        <v>44348</v>
      </c>
      <c r="G27" s="190">
        <f t="shared" si="27"/>
        <v>44377</v>
      </c>
      <c r="H27" s="158" t="str">
        <f t="shared" si="3"/>
        <v>수</v>
      </c>
      <c r="I27" s="150">
        <v>1800000</v>
      </c>
      <c r="J27" s="151">
        <f t="shared" si="4"/>
        <v>1800000</v>
      </c>
      <c r="K27" s="151">
        <f t="shared" si="5"/>
        <v>1080000</v>
      </c>
      <c r="L27" s="151">
        <f t="shared" si="6"/>
        <v>720000</v>
      </c>
      <c r="M27" s="152">
        <f t="shared" si="7"/>
        <v>0.2</v>
      </c>
      <c r="N27" s="153">
        <f t="shared" si="8"/>
        <v>144000</v>
      </c>
      <c r="O27" s="153">
        <f t="shared" si="9"/>
        <v>14400</v>
      </c>
      <c r="P27" s="154">
        <f t="shared" si="10"/>
        <v>158400</v>
      </c>
      <c r="Q27" s="154">
        <f t="shared" si="11"/>
        <v>1641600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>
        <f t="shared" si="12"/>
        <v>2</v>
      </c>
      <c r="AB27" s="131" t="str">
        <f t="shared" si="13"/>
        <v>주민오류</v>
      </c>
      <c r="AC27" s="132">
        <f t="shared" ca="1" si="14"/>
        <v>50</v>
      </c>
      <c r="AD27" s="133">
        <f t="shared" ca="1" si="15"/>
        <v>44505</v>
      </c>
      <c r="AE27" s="132">
        <f t="shared" ca="1" si="16"/>
        <v>50</v>
      </c>
      <c r="AF27" s="131" t="str">
        <f t="shared" si="17"/>
        <v>여</v>
      </c>
      <c r="AG27" s="131" t="str">
        <f t="shared" si="18"/>
        <v>2</v>
      </c>
      <c r="AH27" s="131" t="str">
        <f t="shared" si="19"/>
        <v>내국인</v>
      </c>
      <c r="AI27" s="131" t="str">
        <f t="shared" si="20"/>
        <v/>
      </c>
      <c r="AJ27" s="131">
        <f t="shared" si="21"/>
        <v>0</v>
      </c>
      <c r="AK27" s="131" t="str">
        <f t="shared" si="22"/>
        <v>OK</v>
      </c>
      <c r="AL27" s="131">
        <f t="shared" si="23"/>
        <v>13</v>
      </c>
    </row>
    <row r="28" spans="1:38" ht="23.25" customHeight="1" x14ac:dyDescent="0.15">
      <c r="A28" s="202" t="s">
        <v>239</v>
      </c>
      <c r="B28" s="202"/>
      <c r="C28" s="160">
        <f>COUNT(I8:I27)</f>
        <v>20</v>
      </c>
      <c r="D28" s="202" t="s">
        <v>240</v>
      </c>
      <c r="E28" s="202"/>
      <c r="F28" s="202"/>
      <c r="G28" s="202"/>
      <c r="H28" s="156"/>
      <c r="I28" s="155">
        <f>SUM(I8:I27)</f>
        <v>42717670</v>
      </c>
      <c r="J28" s="155">
        <f>SUM(J8:J27)</f>
        <v>42717670</v>
      </c>
      <c r="K28" s="155">
        <f>SUM(K8:K27)</f>
        <v>25630602</v>
      </c>
      <c r="L28" s="155">
        <f t="shared" si="6"/>
        <v>17087068</v>
      </c>
      <c r="M28" s="161"/>
      <c r="N28" s="155">
        <f>SUM(N8:N27)</f>
        <v>3402080</v>
      </c>
      <c r="O28" s="155">
        <f t="shared" ref="O28:Q28" si="28">SUM(O8:O27)</f>
        <v>340200</v>
      </c>
      <c r="P28" s="155">
        <f t="shared" si="28"/>
        <v>3742280</v>
      </c>
      <c r="Q28" s="155">
        <f t="shared" si="28"/>
        <v>38975390</v>
      </c>
    </row>
    <row r="29" spans="1:38" x14ac:dyDescent="0.15">
      <c r="J29" s="14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X6:X7"/>
    <mergeCell ref="Y6:Y7"/>
    <mergeCell ref="H3:I3"/>
    <mergeCell ref="H6:H7"/>
    <mergeCell ref="A4:B4"/>
    <mergeCell ref="A3:B3"/>
    <mergeCell ref="E3:F3"/>
    <mergeCell ref="E4:M4"/>
    <mergeCell ref="S6:S7"/>
    <mergeCell ref="O6:O7"/>
    <mergeCell ref="P6:P7"/>
    <mergeCell ref="Q6:Q7"/>
    <mergeCell ref="F6:F7"/>
    <mergeCell ref="G6:G7"/>
    <mergeCell ref="J6:J7"/>
    <mergeCell ref="D6:E6"/>
    <mergeCell ref="P2:Q2"/>
    <mergeCell ref="A1:I1"/>
    <mergeCell ref="T6:T7"/>
    <mergeCell ref="A28:B28"/>
    <mergeCell ref="D28:G28"/>
    <mergeCell ref="C6:C7"/>
    <mergeCell ref="B6:B7"/>
    <mergeCell ref="A6:A7"/>
    <mergeCell ref="I6:I7"/>
    <mergeCell ref="N6:N7"/>
    <mergeCell ref="L6:L7"/>
  </mergeCells>
  <phoneticPr fontId="2" type="noConversion"/>
  <conditionalFormatting sqref="AL8:AL27">
    <cfRule type="cellIs" dxfId="131" priority="6" operator="equal">
      <formula>13</formula>
    </cfRule>
    <cfRule type="cellIs" dxfId="130" priority="7" operator="equal">
      <formula>"고용허가체크"</formula>
    </cfRule>
  </conditionalFormatting>
  <conditionalFormatting sqref="AJ8:AJ27">
    <cfRule type="cellIs" dxfId="129" priority="11" operator="greaterThan">
      <formula>0</formula>
    </cfRule>
  </conditionalFormatting>
  <conditionalFormatting sqref="AK8:AK27 AB8:AB27">
    <cfRule type="cellIs" dxfId="128" priority="10" operator="equal">
      <formula>"주민오류"</formula>
    </cfRule>
  </conditionalFormatting>
  <conditionalFormatting sqref="AH8:AH27">
    <cfRule type="cellIs" dxfId="127" priority="9" operator="equal">
      <formula>"외국인"</formula>
    </cfRule>
  </conditionalFormatting>
  <conditionalFormatting sqref="AI8:AI27">
    <cfRule type="cellIs" dxfId="126" priority="8" operator="equal">
      <formula>"고용허가체크"</formula>
    </cfRule>
  </conditionalFormatting>
  <conditionalFormatting sqref="Q3">
    <cfRule type="cellIs" dxfId="125" priority="4" operator="equal">
      <formula>"사업자오류"</formula>
    </cfRule>
    <cfRule type="cellIs" dxfId="124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23" priority="1" operator="greaterThan">
      <formula>0</formula>
    </cfRule>
    <cfRule type="cellIs" dxfId="122" priority="2" operator="lessThan">
      <formula>0</formula>
    </cfRule>
  </conditionalFormatting>
  <hyperlinks>
    <hyperlink ref="N5" r:id="rId1" xr:uid="{39945BB4-B307-4DCA-81F7-1ECA613B6BC0}"/>
  </hyperlinks>
  <pageMargins left="0.31496062992125984" right="0.31496062992125984" top="0.55118110236220474" bottom="0.35433070866141736" header="0.31496062992125984" footer="0.31496062992125984"/>
  <pageSetup paperSize="9" scale="8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8" name="Group Box 12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9" name="Option Button 13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0" name="Option Button 14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1" name="Option Button 15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2" name="Option Button 16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3" name="Option Button 17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4B5F-74E0-47F9-80DB-D1D06534DEED}">
  <sheetPr>
    <tabColor rgb="FFFFFF00"/>
  </sheetPr>
  <dimension ref="A2:H8"/>
  <sheetViews>
    <sheetView showGridLines="0" tabSelected="1" workbookViewId="0">
      <selection activeCell="B3" sqref="B3"/>
    </sheetView>
  </sheetViews>
  <sheetFormatPr defaultRowHeight="13.5" x14ac:dyDescent="0.15"/>
  <cols>
    <col min="1" max="1" width="15.125" bestFit="1" customWidth="1"/>
    <col min="2" max="2" width="14.625" customWidth="1"/>
    <col min="4" max="4" width="73.25" customWidth="1"/>
    <col min="6" max="7" width="11.875" customWidth="1"/>
  </cols>
  <sheetData>
    <row r="2" spans="1:8" x14ac:dyDescent="0.15">
      <c r="A2" s="2" t="s">
        <v>302</v>
      </c>
      <c r="B2" s="196" t="s">
        <v>295</v>
      </c>
    </row>
    <row r="3" spans="1:8" ht="20.25" customHeight="1" x14ac:dyDescent="0.15">
      <c r="A3" s="145" t="s">
        <v>235</v>
      </c>
      <c r="B3" s="142" t="s">
        <v>303</v>
      </c>
      <c r="C3" s="191" t="s">
        <v>236</v>
      </c>
      <c r="D3" s="193" t="s">
        <v>132</v>
      </c>
      <c r="F3" s="198" t="s">
        <v>248</v>
      </c>
      <c r="G3" s="198"/>
    </row>
    <row r="4" spans="1:8" ht="20.25" customHeight="1" x14ac:dyDescent="0.15">
      <c r="A4" s="194" t="s">
        <v>27</v>
      </c>
      <c r="B4" s="141">
        <v>3128512347</v>
      </c>
      <c r="C4" s="191" t="s">
        <v>247</v>
      </c>
      <c r="D4" s="195" t="s">
        <v>304</v>
      </c>
      <c r="F4" s="140">
        <f>IF(10-MOD(MID(B4,1,1)*1+MID(B4,2,1)*3+MID(B4,3,1)*7+MID(B4,4,1)*1+MID(B4,5,1)*3+MID(B4,6,1)*7+MID(B4,7,1)*1+MID(B4,8,1)*3+INT((MID(B4,9,1)*5)/10)+MOD(MID(B4,9,1)*5,10),10)=10,0,10-MOD(MID(B4,1,1)*1+MID(B4,2,1)*3+MID(B4,3,1)*7+MID(B4,4,1)*1+MID(B4,5,1)*3+MID(B4,6,1)*7+MID(B4,7,1)*1+MID(B4,8,1)*3+INT((MID(B4,9,1)*5)/10)+MOD(MID(B4,9,1)*5,10),10))</f>
        <v>7</v>
      </c>
      <c r="G4" s="192" t="str">
        <f>IF(INT(MID(B4,10,1))=F4,"OK","사업자오류")</f>
        <v>OK</v>
      </c>
      <c r="H4" s="140">
        <v>1</v>
      </c>
    </row>
    <row r="7" spans="1:8" x14ac:dyDescent="0.15">
      <c r="A7" t="s">
        <v>307</v>
      </c>
    </row>
    <row r="8" spans="1:8" x14ac:dyDescent="0.15">
      <c r="A8" t="s">
        <v>308</v>
      </c>
    </row>
  </sheetData>
  <mergeCells count="1">
    <mergeCell ref="F3:G3"/>
  </mergeCells>
  <phoneticPr fontId="2" type="noConversion"/>
  <conditionalFormatting sqref="G4">
    <cfRule type="cellIs" dxfId="121" priority="1" operator="equal">
      <formula>"사업자오류"</formula>
    </cfRule>
    <cfRule type="cellIs" dxfId="120" priority="2" operator="equal">
      <formula>"OK"</formula>
    </cfRule>
  </conditionalFormatting>
  <hyperlinks>
    <hyperlink ref="B2" r:id="rId1" xr:uid="{0E0A8F54-0D0D-4C4A-9ECD-2365AE518565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34"/>
  <sheetViews>
    <sheetView showGridLines="0" workbookViewId="0">
      <selection activeCell="E3" sqref="E3:F3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44227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44197</v>
      </c>
      <c r="G8" s="148">
        <f>IF(F8="","",CHOOSE(R3,EOMONTH(F8,0),EOMONTH(F8,0)+5,EOMONTH(F8,0)+10,EOMONTH(F8,0)+15,EOMONTH(F8,0)+20))</f>
        <v>44227</v>
      </c>
      <c r="H8" s="158" t="str">
        <f>TEXT(G8,"aaa")</f>
        <v>일</v>
      </c>
      <c r="I8" s="150">
        <v>125000</v>
      </c>
      <c r="J8" s="151">
        <f>IF(OR($N$3=1,I8&lt;=250000),I8,TRUNC(I8/95.6%,-1))</f>
        <v>125000</v>
      </c>
      <c r="K8" s="151">
        <f>J8*$K$7</f>
        <v>75000</v>
      </c>
      <c r="L8" s="151">
        <f>J8-K8</f>
        <v>50000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125000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1</v>
      </c>
      <c r="D28" s="202" t="s">
        <v>240</v>
      </c>
      <c r="E28" s="202"/>
      <c r="F28" s="202"/>
      <c r="G28" s="202"/>
      <c r="H28" s="165"/>
      <c r="I28" s="155">
        <f>SUM(I8:I27)</f>
        <v>125000</v>
      </c>
      <c r="J28" s="155">
        <f>SUM(J8:J27)</f>
        <v>125000</v>
      </c>
      <c r="K28" s="155">
        <f>SUM(K8:K27)</f>
        <v>75000</v>
      </c>
      <c r="L28" s="155">
        <f t="shared" si="6"/>
        <v>50000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125000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119" priority="10" operator="equal">
      <formula>13</formula>
    </cfRule>
    <cfRule type="cellIs" dxfId="118" priority="11" operator="equal">
      <formula>"고용허가체크"</formula>
    </cfRule>
  </conditionalFormatting>
  <conditionalFormatting sqref="AJ8:AJ27">
    <cfRule type="cellIs" dxfId="117" priority="9" operator="greaterThan">
      <formula>0</formula>
    </cfRule>
  </conditionalFormatting>
  <conditionalFormatting sqref="AK8:AK27 AB8:AB27">
    <cfRule type="cellIs" dxfId="116" priority="8" operator="equal">
      <formula>"주민오류"</formula>
    </cfRule>
  </conditionalFormatting>
  <conditionalFormatting sqref="AH8:AH27">
    <cfRule type="cellIs" dxfId="115" priority="7" operator="equal">
      <formula>"외국인"</formula>
    </cfRule>
  </conditionalFormatting>
  <conditionalFormatting sqref="AI8:AI27">
    <cfRule type="cellIs" dxfId="114" priority="6" operator="equal">
      <formula>"고용허가체크"</formula>
    </cfRule>
  </conditionalFormatting>
  <conditionalFormatting sqref="Q3">
    <cfRule type="cellIs" dxfId="113" priority="4" operator="equal">
      <formula>"사업자오류"</formula>
    </cfRule>
    <cfRule type="cellIs" dxfId="11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11" priority="1" operator="greaterThan">
      <formula>0</formula>
    </cfRule>
    <cfRule type="cellIs" dxfId="11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34"/>
  <sheetViews>
    <sheetView showGridLines="0" workbookViewId="0">
      <selection activeCell="C3" sqref="C3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44255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44228</v>
      </c>
      <c r="G8" s="148">
        <f>IF(F8="","",CHOOSE(R3,EOMONTH(F8,0),EOMONTH(F8,0)+5,EOMONTH(F8,0)+10,EOMONTH(F8,0)+15,EOMONTH(F8,0)+20))</f>
        <v>44255</v>
      </c>
      <c r="H8" s="158" t="str">
        <f>TEXT(G8,"aaa")</f>
        <v>일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109" priority="10" operator="equal">
      <formula>13</formula>
    </cfRule>
    <cfRule type="cellIs" dxfId="108" priority="11" operator="equal">
      <formula>"고용허가체크"</formula>
    </cfRule>
  </conditionalFormatting>
  <conditionalFormatting sqref="AJ8:AJ27">
    <cfRule type="cellIs" dxfId="107" priority="9" operator="greaterThan">
      <formula>0</formula>
    </cfRule>
  </conditionalFormatting>
  <conditionalFormatting sqref="AK8:AK27 AB8:AB27">
    <cfRule type="cellIs" dxfId="106" priority="8" operator="equal">
      <formula>"주민오류"</formula>
    </cfRule>
  </conditionalFormatting>
  <conditionalFormatting sqref="AH8:AH27">
    <cfRule type="cellIs" dxfId="105" priority="7" operator="equal">
      <formula>"외국인"</formula>
    </cfRule>
  </conditionalFormatting>
  <conditionalFormatting sqref="AI8:AI27">
    <cfRule type="cellIs" dxfId="104" priority="6" operator="equal">
      <formula>"고용허가체크"</formula>
    </cfRule>
  </conditionalFormatting>
  <conditionalFormatting sqref="Q3">
    <cfRule type="cellIs" dxfId="103" priority="4" operator="equal">
      <formula>"사업자오류"</formula>
    </cfRule>
    <cfRule type="cellIs" dxfId="10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01" priority="1" operator="greaterThan">
      <formula>0</formula>
    </cfRule>
    <cfRule type="cellIs" dxfId="10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44286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44256</v>
      </c>
      <c r="G8" s="148">
        <f>IF(F8="","",CHOOSE(R3,EOMONTH(F8,0),EOMONTH(F8,0)+5,EOMONTH(F8,0)+10,EOMONTH(F8,0)+15,EOMONTH(F8,0)+20))</f>
        <v>44286</v>
      </c>
      <c r="H8" s="158" t="str">
        <f>TEXT(G8,"aaa")</f>
        <v>수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99" priority="10" operator="equal">
      <formula>13</formula>
    </cfRule>
    <cfRule type="cellIs" dxfId="98" priority="11" operator="equal">
      <formula>"고용허가체크"</formula>
    </cfRule>
  </conditionalFormatting>
  <conditionalFormatting sqref="AJ8:AJ27">
    <cfRule type="cellIs" dxfId="97" priority="9" operator="greaterThan">
      <formula>0</formula>
    </cfRule>
  </conditionalFormatting>
  <conditionalFormatting sqref="AK8:AK27 AB8:AB27">
    <cfRule type="cellIs" dxfId="96" priority="8" operator="equal">
      <formula>"주민오류"</formula>
    </cfRule>
  </conditionalFormatting>
  <conditionalFormatting sqref="AH8:AH27">
    <cfRule type="cellIs" dxfId="95" priority="7" operator="equal">
      <formula>"외국인"</formula>
    </cfRule>
  </conditionalFormatting>
  <conditionalFormatting sqref="AI8:AI27">
    <cfRule type="cellIs" dxfId="94" priority="6" operator="equal">
      <formula>"고용허가체크"</formula>
    </cfRule>
  </conditionalFormatting>
  <conditionalFormatting sqref="Q3">
    <cfRule type="cellIs" dxfId="93" priority="4" operator="equal">
      <formula>"사업자오류"</formula>
    </cfRule>
    <cfRule type="cellIs" dxfId="9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91" priority="1" operator="greaterThan">
      <formula>0</formula>
    </cfRule>
    <cfRule type="cellIs" dxfId="9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44316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44287</v>
      </c>
      <c r="G8" s="148">
        <f>IF(F8="","",CHOOSE(R3,EOMONTH(F8,0),EOMONTH(F8,0)+5,EOMONTH(F8,0)+10,EOMONTH(F8,0)+15,EOMONTH(F8,0)+20))</f>
        <v>44316</v>
      </c>
      <c r="H8" s="158" t="str">
        <f>TEXT(G8,"aaa")</f>
        <v>금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89" priority="10" operator="equal">
      <formula>13</formula>
    </cfRule>
    <cfRule type="cellIs" dxfId="88" priority="11" operator="equal">
      <formula>"고용허가체크"</formula>
    </cfRule>
  </conditionalFormatting>
  <conditionalFormatting sqref="AJ8:AJ27">
    <cfRule type="cellIs" dxfId="87" priority="9" operator="greaterThan">
      <formula>0</formula>
    </cfRule>
  </conditionalFormatting>
  <conditionalFormatting sqref="AK8:AK27 AB8:AB27">
    <cfRule type="cellIs" dxfId="86" priority="8" operator="equal">
      <formula>"주민오류"</formula>
    </cfRule>
  </conditionalFormatting>
  <conditionalFormatting sqref="AH8:AH27">
    <cfRule type="cellIs" dxfId="85" priority="7" operator="equal">
      <formula>"외국인"</formula>
    </cfRule>
  </conditionalFormatting>
  <conditionalFormatting sqref="AI8:AI27">
    <cfRule type="cellIs" dxfId="84" priority="6" operator="equal">
      <formula>"고용허가체크"</formula>
    </cfRule>
  </conditionalFormatting>
  <conditionalFormatting sqref="Q3">
    <cfRule type="cellIs" dxfId="83" priority="4" operator="equal">
      <formula>"사업자오류"</formula>
    </cfRule>
    <cfRule type="cellIs" dxfId="8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81" priority="1" operator="greaterThan">
      <formula>0</formula>
    </cfRule>
    <cfRule type="cellIs" dxfId="8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44347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44317</v>
      </c>
      <c r="G8" s="148">
        <f>IF(F8="","",CHOOSE(R3,EOMONTH(F8,0),EOMONTH(F8,0)+5,EOMONTH(F8,0)+10,EOMONTH(F8,0)+15,EOMONTH(F8,0)+20))</f>
        <v>44347</v>
      </c>
      <c r="H8" s="158" t="str">
        <f>TEXT(G8,"aaa")</f>
        <v>월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79" priority="10" operator="equal">
      <formula>13</formula>
    </cfRule>
    <cfRule type="cellIs" dxfId="78" priority="11" operator="equal">
      <formula>"고용허가체크"</formula>
    </cfRule>
  </conditionalFormatting>
  <conditionalFormatting sqref="AJ8:AJ27">
    <cfRule type="cellIs" dxfId="77" priority="9" operator="greaterThan">
      <formula>0</formula>
    </cfRule>
  </conditionalFormatting>
  <conditionalFormatting sqref="AK8:AK27 AB8:AB27">
    <cfRule type="cellIs" dxfId="76" priority="8" operator="equal">
      <formula>"주민오류"</formula>
    </cfRule>
  </conditionalFormatting>
  <conditionalFormatting sqref="AH8:AH27">
    <cfRule type="cellIs" dxfId="75" priority="7" operator="equal">
      <formula>"외국인"</formula>
    </cfRule>
  </conditionalFormatting>
  <conditionalFormatting sqref="AI8:AI27">
    <cfRule type="cellIs" dxfId="74" priority="6" operator="equal">
      <formula>"고용허가체크"</formula>
    </cfRule>
  </conditionalFormatting>
  <conditionalFormatting sqref="Q3">
    <cfRule type="cellIs" dxfId="73" priority="4" operator="equal">
      <formula>"사업자오류"</formula>
    </cfRule>
    <cfRule type="cellIs" dxfId="7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71" priority="1" operator="greaterThan">
      <formula>0</formula>
    </cfRule>
    <cfRule type="cellIs" dxfId="7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34"/>
  <sheetViews>
    <sheetView showGridLines="0" workbookViewId="0">
      <selection activeCell="B8" sqref="B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99" t="s">
        <v>270</v>
      </c>
      <c r="B1" s="199"/>
      <c r="C1" s="199"/>
      <c r="D1" s="199"/>
      <c r="E1" s="199"/>
      <c r="F1" s="199"/>
      <c r="G1" s="199"/>
      <c r="H1" s="199"/>
      <c r="I1" s="199"/>
    </row>
    <row r="2" spans="1:38" x14ac:dyDescent="0.15">
      <c r="A2" s="96" t="s">
        <v>234</v>
      </c>
      <c r="P2" s="198" t="s">
        <v>248</v>
      </c>
      <c r="Q2" s="198"/>
    </row>
    <row r="3" spans="1:38" ht="20.25" customHeight="1" x14ac:dyDescent="0.15">
      <c r="A3" s="203" t="s">
        <v>235</v>
      </c>
      <c r="B3" s="203"/>
      <c r="C3" s="142" t="str">
        <f>기본입력사항!$B$3</f>
        <v>조세실</v>
      </c>
      <c r="D3" s="167" t="s">
        <v>236</v>
      </c>
      <c r="E3" s="224" t="str">
        <f>기본입력사항!$D$3</f>
        <v>주황규</v>
      </c>
      <c r="F3" s="224"/>
      <c r="G3" s="167" t="s">
        <v>237</v>
      </c>
      <c r="H3" s="225">
        <f>G8</f>
        <v>44377</v>
      </c>
      <c r="I3" s="225"/>
      <c r="N3" s="122">
        <v>1</v>
      </c>
      <c r="P3" s="14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62" t="str">
        <f>IF(INT(MID(C4,10,1))=P3,"OK","사업자오류")</f>
        <v>OK</v>
      </c>
      <c r="R3" s="140">
        <v>1</v>
      </c>
    </row>
    <row r="4" spans="1:38" ht="20.25" customHeight="1" x14ac:dyDescent="0.15">
      <c r="A4" s="211" t="s">
        <v>27</v>
      </c>
      <c r="B4" s="220"/>
      <c r="C4" s="141">
        <f>기본입력사항!$B$4</f>
        <v>3128512347</v>
      </c>
      <c r="D4" s="145" t="s">
        <v>247</v>
      </c>
      <c r="E4" s="221" t="str">
        <f>기본입력사항!$D$4</f>
        <v>충남 천안시 서북구 오성로 103,6층 두정동 청풍프라자</v>
      </c>
      <c r="F4" s="222"/>
      <c r="G4" s="222"/>
      <c r="H4" s="222"/>
      <c r="I4" s="222"/>
      <c r="J4" s="222"/>
      <c r="K4" s="222"/>
      <c r="L4" s="222"/>
      <c r="M4" s="223"/>
    </row>
    <row r="5" spans="1:38" x14ac:dyDescent="0.15">
      <c r="I5" s="197" t="s">
        <v>306</v>
      </c>
    </row>
    <row r="6" spans="1:38" ht="18" customHeight="1" x14ac:dyDescent="0.15">
      <c r="A6" s="203" t="s">
        <v>226</v>
      </c>
      <c r="B6" s="203" t="s">
        <v>227</v>
      </c>
      <c r="C6" s="203" t="s">
        <v>8</v>
      </c>
      <c r="D6" s="203" t="s">
        <v>122</v>
      </c>
      <c r="E6" s="203"/>
      <c r="F6" s="209" t="s">
        <v>233</v>
      </c>
      <c r="G6" s="209" t="s">
        <v>232</v>
      </c>
      <c r="H6" s="209" t="s">
        <v>245</v>
      </c>
      <c r="I6" s="203" t="s">
        <v>173</v>
      </c>
      <c r="J6" s="219" t="s">
        <v>244</v>
      </c>
      <c r="K6" s="168" t="s">
        <v>272</v>
      </c>
      <c r="L6" s="204" t="s">
        <v>273</v>
      </c>
      <c r="M6" s="167" t="s">
        <v>229</v>
      </c>
      <c r="N6" s="203" t="s">
        <v>178</v>
      </c>
      <c r="O6" s="203" t="s">
        <v>179</v>
      </c>
      <c r="P6" s="203" t="s">
        <v>230</v>
      </c>
      <c r="Q6" s="203" t="s">
        <v>231</v>
      </c>
      <c r="S6" s="218" t="s">
        <v>238</v>
      </c>
      <c r="T6" s="200" t="s">
        <v>180</v>
      </c>
      <c r="V6" s="163" t="s">
        <v>271</v>
      </c>
      <c r="W6" s="163" t="s">
        <v>271</v>
      </c>
      <c r="X6" s="206" t="s">
        <v>243</v>
      </c>
      <c r="Y6" s="207" t="s">
        <v>225</v>
      </c>
      <c r="AA6" s="129" t="s">
        <v>224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1:38" s="134" customFormat="1" ht="18" customHeight="1" x14ac:dyDescent="0.15">
      <c r="A7" s="203"/>
      <c r="B7" s="203"/>
      <c r="C7" s="203"/>
      <c r="D7" s="167" t="s">
        <v>274</v>
      </c>
      <c r="E7" s="167" t="s">
        <v>228</v>
      </c>
      <c r="F7" s="210"/>
      <c r="G7" s="210"/>
      <c r="H7" s="210"/>
      <c r="I7" s="203"/>
      <c r="J7" s="203"/>
      <c r="K7" s="173">
        <v>0.6</v>
      </c>
      <c r="L7" s="205"/>
      <c r="M7" s="138">
        <v>0.2</v>
      </c>
      <c r="N7" s="203"/>
      <c r="O7" s="203"/>
      <c r="P7" s="203"/>
      <c r="Q7" s="203"/>
      <c r="S7" s="198"/>
      <c r="T7" s="201"/>
      <c r="V7" s="164" t="s">
        <v>242</v>
      </c>
      <c r="W7" s="164" t="s">
        <v>241</v>
      </c>
      <c r="X7" s="207"/>
      <c r="Y7" s="207"/>
      <c r="Z7"/>
      <c r="AA7" s="130" t="s">
        <v>181</v>
      </c>
      <c r="AB7" s="130" t="s">
        <v>182</v>
      </c>
      <c r="AC7" s="130" t="s">
        <v>183</v>
      </c>
      <c r="AD7" s="130" t="s">
        <v>184</v>
      </c>
      <c r="AE7" s="130" t="s">
        <v>185</v>
      </c>
      <c r="AF7" s="130" t="s">
        <v>186</v>
      </c>
      <c r="AG7" s="130" t="s">
        <v>187</v>
      </c>
      <c r="AH7" s="130" t="s">
        <v>188</v>
      </c>
      <c r="AI7" s="130" t="s">
        <v>189</v>
      </c>
      <c r="AJ7" s="130" t="s">
        <v>190</v>
      </c>
      <c r="AK7" s="130" t="s">
        <v>191</v>
      </c>
      <c r="AL7" s="130" t="s">
        <v>192</v>
      </c>
    </row>
    <row r="8" spans="1:38" ht="23.25" customHeight="1" x14ac:dyDescent="0.15">
      <c r="A8" s="165">
        <v>1</v>
      </c>
      <c r="B8" s="142"/>
      <c r="C8" s="143"/>
      <c r="D8" s="142">
        <v>76</v>
      </c>
      <c r="E8" s="157" t="str">
        <f t="shared" ref="E8:E27" si="0">IF(D8="","",VLOOKUP(D8,종목,2))</f>
        <v>계약의 위약 또는 해약으로 인하여 받는 위약금과 배상금 중 주택입주지체상금(이하 "주택입주지체상금"이라고 함)</v>
      </c>
      <c r="F8" s="147">
        <v>44348</v>
      </c>
      <c r="G8" s="148">
        <f>IF(F8="","",CHOOSE(R3,EOMONTH(F8,0),EOMONTH(F8,0)+5,EOMONTH(F8,0)+10,EOMONTH(F8,0)+15,EOMONTH(F8,0)+20))</f>
        <v>44377</v>
      </c>
      <c r="H8" s="158" t="str">
        <f>TEXT(G8,"aaa")</f>
        <v>수</v>
      </c>
      <c r="I8" s="150"/>
      <c r="J8" s="151">
        <f>IF(OR($N$3=1,I8&lt;=250000),I8,TRUNC(I8/95.6%,-1))</f>
        <v>0</v>
      </c>
      <c r="K8" s="151">
        <f>J8*$K$7</f>
        <v>0</v>
      </c>
      <c r="L8" s="151">
        <f>J8-K8</f>
        <v>0</v>
      </c>
      <c r="M8" s="152">
        <f>IF(L8&lt;=50000,0%,$M$7)</f>
        <v>0</v>
      </c>
      <c r="N8" s="153">
        <f>IF(J8&gt;250000,TRUNC(L8*M8,-1),0)</f>
        <v>0</v>
      </c>
      <c r="O8" s="153">
        <f>TRUNC(N8*10%,-1)</f>
        <v>0</v>
      </c>
      <c r="P8" s="154">
        <f>SUM(N8:O8)</f>
        <v>0</v>
      </c>
      <c r="Q8" s="154">
        <f>J8-P8</f>
        <v>0</v>
      </c>
      <c r="S8" s="137">
        <f t="shared" ref="S8:S27" si="1">IF($N$3=2,J8-(Q8-I8),0)</f>
        <v>0</v>
      </c>
      <c r="T8" s="176">
        <f t="shared" ref="T8:T27" si="2">IF($N$3=2,S8-J8,0)</f>
        <v>0</v>
      </c>
      <c r="V8" s="111"/>
      <c r="W8" s="111"/>
      <c r="X8" s="111"/>
      <c r="Y8" s="111"/>
      <c r="AA8" s="13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131" t="e">
        <f>IF(INT(RIGHT(C8,1))=AA8,"OK","주민오류")</f>
        <v>#VALUE!</v>
      </c>
      <c r="AC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133">
        <f ca="1">TODAY()</f>
        <v>44505</v>
      </c>
      <c r="AE8" s="13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13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131" t="e">
        <f>CHOOSE(14-LEN(CLEAN(C8)),MID(C8,7,1),MID(C8,6,1),MID(C8,5,1),MID(C8,4,1))</f>
        <v>#VALUE!</v>
      </c>
      <c r="AH8" s="131" t="e">
        <f>CHOOSE(AG8,"내국인","내국인","내국인","내국인","외국인","외국인","외국인","외국인")</f>
        <v>#VALUE!</v>
      </c>
      <c r="AI8" s="131" t="e">
        <f>IF(AH8="외국인","고용허가체크","")</f>
        <v>#VALUE!</v>
      </c>
      <c r="AJ8" s="131" t="e">
        <f>IF(LEN(CLEAN(C8))=12,MOD(MID(C8,7,1)*10+MID(C8,8,1),2),MOD(MID(C8,8,1)*10+MID(C8,9,1),2))</f>
        <v>#VALUE!</v>
      </c>
      <c r="AK8" s="131" t="e">
        <f>IF(AJ8=0,"OK","")</f>
        <v>#VALUE!</v>
      </c>
      <c r="AL8" s="131">
        <f>LEN(CLEAN(C8))</f>
        <v>0</v>
      </c>
    </row>
    <row r="9" spans="1:38" ht="23.25" customHeight="1" x14ac:dyDescent="0.15">
      <c r="A9" s="165">
        <f>A8+1</f>
        <v>2</v>
      </c>
      <c r="B9" s="142"/>
      <c r="C9" s="143"/>
      <c r="D9" s="159" t="str">
        <f>IF(B9="","",$D$8)</f>
        <v/>
      </c>
      <c r="E9" s="157" t="str">
        <f t="shared" si="0"/>
        <v/>
      </c>
      <c r="F9" s="170" t="str">
        <f>IF(B9="","",$F$8)</f>
        <v/>
      </c>
      <c r="G9" s="149" t="str">
        <f>IF(B9="","",$G$8)</f>
        <v/>
      </c>
      <c r="H9" s="158" t="str">
        <f t="shared" ref="H9:H27" si="3">TEXT(G9,"aaa")</f>
        <v/>
      </c>
      <c r="I9" s="150"/>
      <c r="J9" s="151">
        <f t="shared" ref="J9:J27" si="4">IF(OR($N$3=1,I9&lt;=250000),I9,TRUNC(I9/95.6%,-1))</f>
        <v>0</v>
      </c>
      <c r="K9" s="151">
        <f t="shared" ref="K9:K27" si="5">J9*$K$7</f>
        <v>0</v>
      </c>
      <c r="L9" s="151">
        <f t="shared" ref="L9:L28" si="6">J9-K9</f>
        <v>0</v>
      </c>
      <c r="M9" s="152">
        <f t="shared" ref="M9:M27" si="7">IF(L9&lt;=50000,0%,$M$7)</f>
        <v>0</v>
      </c>
      <c r="N9" s="153">
        <f t="shared" ref="N9:N27" si="8">IF(J9&gt;250000,TRUNC(L9*M9,-1),0)</f>
        <v>0</v>
      </c>
      <c r="O9" s="153">
        <f t="shared" ref="O9:O27" si="9">TRUNC(N9*10%,-1)</f>
        <v>0</v>
      </c>
      <c r="P9" s="154">
        <f t="shared" ref="P9:P27" si="10">SUM(N9:O9)</f>
        <v>0</v>
      </c>
      <c r="Q9" s="154">
        <f t="shared" ref="Q9:Q27" si="11">J9-P9</f>
        <v>0</v>
      </c>
      <c r="S9" s="137">
        <f t="shared" si="1"/>
        <v>0</v>
      </c>
      <c r="T9" s="176">
        <f t="shared" si="2"/>
        <v>0</v>
      </c>
      <c r="V9" s="111"/>
      <c r="W9" s="111"/>
      <c r="X9" s="111"/>
      <c r="Y9" s="111"/>
      <c r="AA9" s="131" t="e">
        <f t="shared" ref="AA9:AA27" si="12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131" t="e">
        <f t="shared" ref="AB9:AB27" si="13">IF(INT(RIGHT(C9,1))=AA9,"OK","주민오류")</f>
        <v>#VALUE!</v>
      </c>
      <c r="AC9" s="132" t="e">
        <f t="shared" ref="AC9:AC27" ca="1" si="14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133">
        <f t="shared" ref="AD9:AD27" ca="1" si="15">TODAY()</f>
        <v>44505</v>
      </c>
      <c r="AE9" s="132" t="e">
        <f t="shared" ref="AE9:AE27" ca="1" si="16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131" t="e">
        <f t="shared" ref="AF9:AF27" si="17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131" t="e">
        <f t="shared" ref="AG9:AG27" si="18">CHOOSE(14-LEN(CLEAN(C9)),MID(C9,7,1),MID(C9,6,1),MID(C9,5,1),MID(C9,4,1))</f>
        <v>#VALUE!</v>
      </c>
      <c r="AH9" s="131" t="e">
        <f t="shared" ref="AH9:AH27" si="19">CHOOSE(AG9,"내국인","내국인","내국인","내국인","외국인","외국인","외국인","외국인")</f>
        <v>#VALUE!</v>
      </c>
      <c r="AI9" s="131" t="e">
        <f t="shared" ref="AI9:AI27" si="20">IF(AH9="외국인","고용허가체크","")</f>
        <v>#VALUE!</v>
      </c>
      <c r="AJ9" s="131" t="e">
        <f t="shared" ref="AJ9:AJ27" si="21">IF(LEN(CLEAN(C9))=12,MOD(MID(C9,7,1)*10+MID(C9,8,1),2),MOD(MID(C9,8,1)*10+MID(C9,9,1),2))</f>
        <v>#VALUE!</v>
      </c>
      <c r="AK9" s="131" t="e">
        <f t="shared" ref="AK9:AK27" si="22">IF(AJ9=0,"OK","")</f>
        <v>#VALUE!</v>
      </c>
      <c r="AL9" s="131">
        <f t="shared" ref="AL9:AL27" si="23">LEN(CLEAN(C9))</f>
        <v>0</v>
      </c>
    </row>
    <row r="10" spans="1:38" ht="23.25" customHeight="1" x14ac:dyDescent="0.15">
      <c r="A10" s="165">
        <f t="shared" ref="A10:A27" si="24">A9+1</f>
        <v>3</v>
      </c>
      <c r="B10" s="142"/>
      <c r="C10" s="143"/>
      <c r="D10" s="159" t="str">
        <f t="shared" ref="D10:D27" si="25">IF(B10="","",$D$8)</f>
        <v/>
      </c>
      <c r="E10" s="157" t="str">
        <f t="shared" si="0"/>
        <v/>
      </c>
      <c r="F10" s="170" t="str">
        <f t="shared" ref="F10:F27" si="26">IF(B10="","",$F$8)</f>
        <v/>
      </c>
      <c r="G10" s="149" t="str">
        <f t="shared" ref="G10:G27" si="27">IF(B10="","",$G$8)</f>
        <v/>
      </c>
      <c r="H10" s="158" t="str">
        <f t="shared" si="3"/>
        <v/>
      </c>
      <c r="I10" s="150"/>
      <c r="J10" s="151">
        <f t="shared" si="4"/>
        <v>0</v>
      </c>
      <c r="K10" s="151">
        <f t="shared" si="5"/>
        <v>0</v>
      </c>
      <c r="L10" s="151">
        <f t="shared" si="6"/>
        <v>0</v>
      </c>
      <c r="M10" s="152">
        <f t="shared" si="7"/>
        <v>0</v>
      </c>
      <c r="N10" s="153">
        <f t="shared" si="8"/>
        <v>0</v>
      </c>
      <c r="O10" s="153">
        <f t="shared" si="9"/>
        <v>0</v>
      </c>
      <c r="P10" s="154">
        <f t="shared" si="10"/>
        <v>0</v>
      </c>
      <c r="Q10" s="154">
        <f t="shared" si="11"/>
        <v>0</v>
      </c>
      <c r="S10" s="137">
        <f t="shared" si="1"/>
        <v>0</v>
      </c>
      <c r="T10" s="176">
        <f t="shared" si="2"/>
        <v>0</v>
      </c>
      <c r="V10" s="111"/>
      <c r="W10" s="111"/>
      <c r="X10" s="111"/>
      <c r="Y10" s="111"/>
      <c r="AA10" s="131" t="e">
        <f t="shared" si="12"/>
        <v>#VALUE!</v>
      </c>
      <c r="AB10" s="131" t="e">
        <f t="shared" si="13"/>
        <v>#VALUE!</v>
      </c>
      <c r="AC10" s="132" t="e">
        <f t="shared" ca="1" si="14"/>
        <v>#VALUE!</v>
      </c>
      <c r="AD10" s="133">
        <f t="shared" ca="1" si="15"/>
        <v>44505</v>
      </c>
      <c r="AE10" s="132" t="e">
        <f t="shared" ca="1" si="16"/>
        <v>#VALUE!</v>
      </c>
      <c r="AF10" s="131" t="e">
        <f t="shared" si="17"/>
        <v>#VALUE!</v>
      </c>
      <c r="AG10" s="131" t="e">
        <f t="shared" si="18"/>
        <v>#VALUE!</v>
      </c>
      <c r="AH10" s="131" t="e">
        <f t="shared" si="19"/>
        <v>#VALUE!</v>
      </c>
      <c r="AI10" s="131" t="e">
        <f t="shared" si="20"/>
        <v>#VALUE!</v>
      </c>
      <c r="AJ10" s="131" t="e">
        <f t="shared" si="21"/>
        <v>#VALUE!</v>
      </c>
      <c r="AK10" s="131" t="e">
        <f t="shared" si="22"/>
        <v>#VALUE!</v>
      </c>
      <c r="AL10" s="131">
        <f t="shared" si="23"/>
        <v>0</v>
      </c>
    </row>
    <row r="11" spans="1:38" ht="23.25" customHeight="1" x14ac:dyDescent="0.15">
      <c r="A11" s="165">
        <f t="shared" si="24"/>
        <v>4</v>
      </c>
      <c r="B11" s="142"/>
      <c r="C11" s="143"/>
      <c r="D11" s="159" t="str">
        <f t="shared" si="25"/>
        <v/>
      </c>
      <c r="E11" s="157" t="str">
        <f t="shared" si="0"/>
        <v/>
      </c>
      <c r="F11" s="170" t="str">
        <f t="shared" si="26"/>
        <v/>
      </c>
      <c r="G11" s="149" t="str">
        <f t="shared" si="27"/>
        <v/>
      </c>
      <c r="H11" s="158" t="str">
        <f t="shared" si="3"/>
        <v/>
      </c>
      <c r="I11" s="150"/>
      <c r="J11" s="151">
        <f t="shared" si="4"/>
        <v>0</v>
      </c>
      <c r="K11" s="151">
        <f t="shared" si="5"/>
        <v>0</v>
      </c>
      <c r="L11" s="151">
        <f t="shared" si="6"/>
        <v>0</v>
      </c>
      <c r="M11" s="152">
        <f t="shared" si="7"/>
        <v>0</v>
      </c>
      <c r="N11" s="153">
        <f t="shared" si="8"/>
        <v>0</v>
      </c>
      <c r="O11" s="153">
        <f t="shared" si="9"/>
        <v>0</v>
      </c>
      <c r="P11" s="154">
        <f t="shared" si="10"/>
        <v>0</v>
      </c>
      <c r="Q11" s="154">
        <f t="shared" si="11"/>
        <v>0</v>
      </c>
      <c r="S11" s="137">
        <f t="shared" si="1"/>
        <v>0</v>
      </c>
      <c r="T11" s="176">
        <f t="shared" si="2"/>
        <v>0</v>
      </c>
      <c r="V11" s="111"/>
      <c r="W11" s="111"/>
      <c r="X11" s="111"/>
      <c r="Y11" s="111"/>
      <c r="AA11" s="131" t="e">
        <f t="shared" si="12"/>
        <v>#VALUE!</v>
      </c>
      <c r="AB11" s="131" t="e">
        <f t="shared" si="13"/>
        <v>#VALUE!</v>
      </c>
      <c r="AC11" s="132" t="e">
        <f t="shared" ca="1" si="14"/>
        <v>#VALUE!</v>
      </c>
      <c r="AD11" s="133">
        <f t="shared" ca="1" si="15"/>
        <v>44505</v>
      </c>
      <c r="AE11" s="132" t="e">
        <f t="shared" ca="1" si="16"/>
        <v>#VALUE!</v>
      </c>
      <c r="AF11" s="131" t="e">
        <f t="shared" si="17"/>
        <v>#VALUE!</v>
      </c>
      <c r="AG11" s="131" t="e">
        <f t="shared" si="18"/>
        <v>#VALUE!</v>
      </c>
      <c r="AH11" s="131" t="e">
        <f t="shared" si="19"/>
        <v>#VALUE!</v>
      </c>
      <c r="AI11" s="131" t="e">
        <f t="shared" si="20"/>
        <v>#VALUE!</v>
      </c>
      <c r="AJ11" s="131" t="e">
        <f t="shared" si="21"/>
        <v>#VALUE!</v>
      </c>
      <c r="AK11" s="131" t="e">
        <f t="shared" si="22"/>
        <v>#VALUE!</v>
      </c>
      <c r="AL11" s="131">
        <f t="shared" si="23"/>
        <v>0</v>
      </c>
    </row>
    <row r="12" spans="1:38" ht="23.25" customHeight="1" x14ac:dyDescent="0.15">
      <c r="A12" s="165">
        <f t="shared" si="24"/>
        <v>5</v>
      </c>
      <c r="B12" s="142"/>
      <c r="C12" s="143"/>
      <c r="D12" s="159" t="str">
        <f t="shared" si="25"/>
        <v/>
      </c>
      <c r="E12" s="157" t="str">
        <f t="shared" si="0"/>
        <v/>
      </c>
      <c r="F12" s="170" t="str">
        <f t="shared" si="26"/>
        <v/>
      </c>
      <c r="G12" s="149" t="str">
        <f t="shared" si="27"/>
        <v/>
      </c>
      <c r="H12" s="158" t="str">
        <f t="shared" si="3"/>
        <v/>
      </c>
      <c r="I12" s="150"/>
      <c r="J12" s="151">
        <f t="shared" si="4"/>
        <v>0</v>
      </c>
      <c r="K12" s="151">
        <f t="shared" si="5"/>
        <v>0</v>
      </c>
      <c r="L12" s="151">
        <f t="shared" si="6"/>
        <v>0</v>
      </c>
      <c r="M12" s="152">
        <f t="shared" si="7"/>
        <v>0</v>
      </c>
      <c r="N12" s="153">
        <f t="shared" si="8"/>
        <v>0</v>
      </c>
      <c r="O12" s="153">
        <f t="shared" si="9"/>
        <v>0</v>
      </c>
      <c r="P12" s="154">
        <f t="shared" si="10"/>
        <v>0</v>
      </c>
      <c r="Q12" s="154">
        <f t="shared" si="11"/>
        <v>0</v>
      </c>
      <c r="S12" s="137">
        <f t="shared" si="1"/>
        <v>0</v>
      </c>
      <c r="T12" s="176">
        <f t="shared" si="2"/>
        <v>0</v>
      </c>
      <c r="V12" s="111"/>
      <c r="W12" s="111"/>
      <c r="X12" s="111"/>
      <c r="Y12" s="111"/>
      <c r="AA12" s="131" t="e">
        <f t="shared" si="12"/>
        <v>#VALUE!</v>
      </c>
      <c r="AB12" s="131" t="e">
        <f t="shared" si="13"/>
        <v>#VALUE!</v>
      </c>
      <c r="AC12" s="132" t="e">
        <f t="shared" ca="1" si="14"/>
        <v>#VALUE!</v>
      </c>
      <c r="AD12" s="133">
        <f t="shared" ca="1" si="15"/>
        <v>44505</v>
      </c>
      <c r="AE12" s="132" t="e">
        <f t="shared" ca="1" si="16"/>
        <v>#VALUE!</v>
      </c>
      <c r="AF12" s="131" t="e">
        <f t="shared" si="17"/>
        <v>#VALUE!</v>
      </c>
      <c r="AG12" s="131" t="e">
        <f t="shared" si="18"/>
        <v>#VALUE!</v>
      </c>
      <c r="AH12" s="131" t="e">
        <f t="shared" si="19"/>
        <v>#VALUE!</v>
      </c>
      <c r="AI12" s="131" t="e">
        <f t="shared" si="20"/>
        <v>#VALUE!</v>
      </c>
      <c r="AJ12" s="131" t="e">
        <f t="shared" si="21"/>
        <v>#VALUE!</v>
      </c>
      <c r="AK12" s="131" t="e">
        <f t="shared" si="22"/>
        <v>#VALUE!</v>
      </c>
      <c r="AL12" s="131">
        <f t="shared" si="23"/>
        <v>0</v>
      </c>
    </row>
    <row r="13" spans="1:38" ht="23.25" customHeight="1" x14ac:dyDescent="0.15">
      <c r="A13" s="165">
        <f t="shared" si="24"/>
        <v>6</v>
      </c>
      <c r="B13" s="142"/>
      <c r="C13" s="143"/>
      <c r="D13" s="159" t="str">
        <f t="shared" si="25"/>
        <v/>
      </c>
      <c r="E13" s="157" t="str">
        <f t="shared" si="0"/>
        <v/>
      </c>
      <c r="F13" s="170" t="str">
        <f t="shared" si="26"/>
        <v/>
      </c>
      <c r="G13" s="149" t="str">
        <f t="shared" si="27"/>
        <v/>
      </c>
      <c r="H13" s="158" t="str">
        <f t="shared" si="3"/>
        <v/>
      </c>
      <c r="I13" s="150"/>
      <c r="J13" s="151">
        <f t="shared" si="4"/>
        <v>0</v>
      </c>
      <c r="K13" s="151">
        <f t="shared" si="5"/>
        <v>0</v>
      </c>
      <c r="L13" s="151">
        <f t="shared" si="6"/>
        <v>0</v>
      </c>
      <c r="M13" s="152">
        <f t="shared" si="7"/>
        <v>0</v>
      </c>
      <c r="N13" s="153">
        <f t="shared" si="8"/>
        <v>0</v>
      </c>
      <c r="O13" s="153">
        <f t="shared" si="9"/>
        <v>0</v>
      </c>
      <c r="P13" s="154">
        <f t="shared" si="10"/>
        <v>0</v>
      </c>
      <c r="Q13" s="154">
        <f t="shared" si="11"/>
        <v>0</v>
      </c>
      <c r="S13" s="137">
        <f t="shared" si="1"/>
        <v>0</v>
      </c>
      <c r="T13" s="176">
        <f t="shared" si="2"/>
        <v>0</v>
      </c>
      <c r="V13" s="111"/>
      <c r="W13" s="111"/>
      <c r="X13" s="111"/>
      <c r="Y13" s="111"/>
      <c r="AA13" s="131" t="e">
        <f t="shared" si="12"/>
        <v>#VALUE!</v>
      </c>
      <c r="AB13" s="131" t="e">
        <f t="shared" si="13"/>
        <v>#VALUE!</v>
      </c>
      <c r="AC13" s="132" t="e">
        <f t="shared" ca="1" si="14"/>
        <v>#VALUE!</v>
      </c>
      <c r="AD13" s="133">
        <f t="shared" ca="1" si="15"/>
        <v>44505</v>
      </c>
      <c r="AE13" s="132" t="e">
        <f t="shared" ca="1" si="16"/>
        <v>#VALUE!</v>
      </c>
      <c r="AF13" s="131" t="e">
        <f t="shared" si="17"/>
        <v>#VALUE!</v>
      </c>
      <c r="AG13" s="131" t="e">
        <f t="shared" si="18"/>
        <v>#VALUE!</v>
      </c>
      <c r="AH13" s="131" t="e">
        <f t="shared" si="19"/>
        <v>#VALUE!</v>
      </c>
      <c r="AI13" s="131" t="e">
        <f t="shared" si="20"/>
        <v>#VALUE!</v>
      </c>
      <c r="AJ13" s="131" t="e">
        <f t="shared" si="21"/>
        <v>#VALUE!</v>
      </c>
      <c r="AK13" s="131" t="e">
        <f t="shared" si="22"/>
        <v>#VALUE!</v>
      </c>
      <c r="AL13" s="131">
        <f t="shared" si="23"/>
        <v>0</v>
      </c>
    </row>
    <row r="14" spans="1:38" ht="23.25" customHeight="1" x14ac:dyDescent="0.15">
      <c r="A14" s="165">
        <f t="shared" si="24"/>
        <v>7</v>
      </c>
      <c r="B14" s="142"/>
      <c r="C14" s="143"/>
      <c r="D14" s="159" t="str">
        <f t="shared" si="25"/>
        <v/>
      </c>
      <c r="E14" s="157" t="str">
        <f t="shared" si="0"/>
        <v/>
      </c>
      <c r="F14" s="170" t="str">
        <f t="shared" si="26"/>
        <v/>
      </c>
      <c r="G14" s="149" t="str">
        <f t="shared" si="27"/>
        <v/>
      </c>
      <c r="H14" s="158" t="str">
        <f t="shared" si="3"/>
        <v/>
      </c>
      <c r="I14" s="150"/>
      <c r="J14" s="151">
        <f t="shared" si="4"/>
        <v>0</v>
      </c>
      <c r="K14" s="151">
        <f t="shared" si="5"/>
        <v>0</v>
      </c>
      <c r="L14" s="151">
        <f t="shared" si="6"/>
        <v>0</v>
      </c>
      <c r="M14" s="152">
        <f t="shared" si="7"/>
        <v>0</v>
      </c>
      <c r="N14" s="153">
        <f t="shared" si="8"/>
        <v>0</v>
      </c>
      <c r="O14" s="153">
        <f t="shared" si="9"/>
        <v>0</v>
      </c>
      <c r="P14" s="154">
        <f t="shared" si="10"/>
        <v>0</v>
      </c>
      <c r="Q14" s="154">
        <f t="shared" si="11"/>
        <v>0</v>
      </c>
      <c r="S14" s="137">
        <f t="shared" si="1"/>
        <v>0</v>
      </c>
      <c r="T14" s="176">
        <f t="shared" si="2"/>
        <v>0</v>
      </c>
      <c r="V14" s="111"/>
      <c r="W14" s="111"/>
      <c r="X14" s="111"/>
      <c r="Y14" s="111"/>
      <c r="AA14" s="131" t="e">
        <f t="shared" si="12"/>
        <v>#VALUE!</v>
      </c>
      <c r="AB14" s="131" t="e">
        <f t="shared" si="13"/>
        <v>#VALUE!</v>
      </c>
      <c r="AC14" s="132" t="e">
        <f t="shared" ca="1" si="14"/>
        <v>#VALUE!</v>
      </c>
      <c r="AD14" s="133">
        <f t="shared" ca="1" si="15"/>
        <v>44505</v>
      </c>
      <c r="AE14" s="132" t="e">
        <f t="shared" ca="1" si="16"/>
        <v>#VALUE!</v>
      </c>
      <c r="AF14" s="131" t="e">
        <f t="shared" si="17"/>
        <v>#VALUE!</v>
      </c>
      <c r="AG14" s="131" t="e">
        <f t="shared" si="18"/>
        <v>#VALUE!</v>
      </c>
      <c r="AH14" s="131" t="e">
        <f t="shared" si="19"/>
        <v>#VALUE!</v>
      </c>
      <c r="AI14" s="131" t="e">
        <f t="shared" si="20"/>
        <v>#VALUE!</v>
      </c>
      <c r="AJ14" s="131" t="e">
        <f t="shared" si="21"/>
        <v>#VALUE!</v>
      </c>
      <c r="AK14" s="131" t="e">
        <f t="shared" si="22"/>
        <v>#VALUE!</v>
      </c>
      <c r="AL14" s="131">
        <f t="shared" si="23"/>
        <v>0</v>
      </c>
    </row>
    <row r="15" spans="1:38" ht="23.25" customHeight="1" x14ac:dyDescent="0.15">
      <c r="A15" s="165">
        <f t="shared" si="24"/>
        <v>8</v>
      </c>
      <c r="B15" s="142"/>
      <c r="C15" s="143"/>
      <c r="D15" s="159" t="str">
        <f t="shared" si="25"/>
        <v/>
      </c>
      <c r="E15" s="157" t="str">
        <f t="shared" si="0"/>
        <v/>
      </c>
      <c r="F15" s="170" t="str">
        <f t="shared" si="26"/>
        <v/>
      </c>
      <c r="G15" s="149" t="str">
        <f t="shared" si="27"/>
        <v/>
      </c>
      <c r="H15" s="158" t="str">
        <f t="shared" si="3"/>
        <v/>
      </c>
      <c r="I15" s="150"/>
      <c r="J15" s="151">
        <f t="shared" si="4"/>
        <v>0</v>
      </c>
      <c r="K15" s="151">
        <f t="shared" si="5"/>
        <v>0</v>
      </c>
      <c r="L15" s="151">
        <f t="shared" si="6"/>
        <v>0</v>
      </c>
      <c r="M15" s="152">
        <f t="shared" si="7"/>
        <v>0</v>
      </c>
      <c r="N15" s="153">
        <f t="shared" si="8"/>
        <v>0</v>
      </c>
      <c r="O15" s="153">
        <f t="shared" si="9"/>
        <v>0</v>
      </c>
      <c r="P15" s="154">
        <f t="shared" si="10"/>
        <v>0</v>
      </c>
      <c r="Q15" s="154">
        <f t="shared" si="11"/>
        <v>0</v>
      </c>
      <c r="S15" s="137">
        <f t="shared" si="1"/>
        <v>0</v>
      </c>
      <c r="T15" s="176">
        <f t="shared" si="2"/>
        <v>0</v>
      </c>
      <c r="V15" s="111"/>
      <c r="W15" s="111"/>
      <c r="X15" s="111"/>
      <c r="Y15" s="111"/>
      <c r="AA15" s="131" t="e">
        <f t="shared" si="12"/>
        <v>#VALUE!</v>
      </c>
      <c r="AB15" s="131" t="e">
        <f t="shared" si="13"/>
        <v>#VALUE!</v>
      </c>
      <c r="AC15" s="132" t="e">
        <f t="shared" ca="1" si="14"/>
        <v>#VALUE!</v>
      </c>
      <c r="AD15" s="133">
        <f t="shared" ca="1" si="15"/>
        <v>44505</v>
      </c>
      <c r="AE15" s="132" t="e">
        <f t="shared" ca="1" si="16"/>
        <v>#VALUE!</v>
      </c>
      <c r="AF15" s="131" t="e">
        <f t="shared" si="17"/>
        <v>#VALUE!</v>
      </c>
      <c r="AG15" s="131" t="e">
        <f t="shared" si="18"/>
        <v>#VALUE!</v>
      </c>
      <c r="AH15" s="131" t="e">
        <f t="shared" si="19"/>
        <v>#VALUE!</v>
      </c>
      <c r="AI15" s="131" t="e">
        <f t="shared" si="20"/>
        <v>#VALUE!</v>
      </c>
      <c r="AJ15" s="131" t="e">
        <f t="shared" si="21"/>
        <v>#VALUE!</v>
      </c>
      <c r="AK15" s="131" t="e">
        <f t="shared" si="22"/>
        <v>#VALUE!</v>
      </c>
      <c r="AL15" s="131">
        <f t="shared" si="23"/>
        <v>0</v>
      </c>
    </row>
    <row r="16" spans="1:38" ht="23.25" customHeight="1" x14ac:dyDescent="0.15">
      <c r="A16" s="165">
        <f t="shared" si="24"/>
        <v>9</v>
      </c>
      <c r="B16" s="142"/>
      <c r="C16" s="143"/>
      <c r="D16" s="159" t="str">
        <f t="shared" si="25"/>
        <v/>
      </c>
      <c r="E16" s="157" t="str">
        <f t="shared" si="0"/>
        <v/>
      </c>
      <c r="F16" s="170" t="str">
        <f t="shared" si="26"/>
        <v/>
      </c>
      <c r="G16" s="149" t="str">
        <f t="shared" si="27"/>
        <v/>
      </c>
      <c r="H16" s="158" t="str">
        <f t="shared" si="3"/>
        <v/>
      </c>
      <c r="I16" s="150"/>
      <c r="J16" s="151">
        <f t="shared" si="4"/>
        <v>0</v>
      </c>
      <c r="K16" s="151">
        <f t="shared" si="5"/>
        <v>0</v>
      </c>
      <c r="L16" s="151">
        <f t="shared" si="6"/>
        <v>0</v>
      </c>
      <c r="M16" s="152">
        <f t="shared" si="7"/>
        <v>0</v>
      </c>
      <c r="N16" s="153">
        <f t="shared" si="8"/>
        <v>0</v>
      </c>
      <c r="O16" s="153">
        <f t="shared" si="9"/>
        <v>0</v>
      </c>
      <c r="P16" s="154">
        <f t="shared" si="10"/>
        <v>0</v>
      </c>
      <c r="Q16" s="154">
        <f t="shared" si="11"/>
        <v>0</v>
      </c>
      <c r="S16" s="137">
        <f t="shared" si="1"/>
        <v>0</v>
      </c>
      <c r="T16" s="176">
        <f t="shared" si="2"/>
        <v>0</v>
      </c>
      <c r="V16" s="111"/>
      <c r="W16" s="111"/>
      <c r="X16" s="111"/>
      <c r="Y16" s="111"/>
      <c r="AA16" s="131" t="e">
        <f t="shared" si="12"/>
        <v>#VALUE!</v>
      </c>
      <c r="AB16" s="131" t="e">
        <f t="shared" si="13"/>
        <v>#VALUE!</v>
      </c>
      <c r="AC16" s="132" t="e">
        <f t="shared" ca="1" si="14"/>
        <v>#VALUE!</v>
      </c>
      <c r="AD16" s="133">
        <f t="shared" ca="1" si="15"/>
        <v>44505</v>
      </c>
      <c r="AE16" s="132" t="e">
        <f t="shared" ca="1" si="16"/>
        <v>#VALUE!</v>
      </c>
      <c r="AF16" s="131" t="e">
        <f t="shared" si="17"/>
        <v>#VALUE!</v>
      </c>
      <c r="AG16" s="131" t="e">
        <f t="shared" si="18"/>
        <v>#VALUE!</v>
      </c>
      <c r="AH16" s="131" t="e">
        <f t="shared" si="19"/>
        <v>#VALUE!</v>
      </c>
      <c r="AI16" s="131" t="e">
        <f t="shared" si="20"/>
        <v>#VALUE!</v>
      </c>
      <c r="AJ16" s="131" t="e">
        <f t="shared" si="21"/>
        <v>#VALUE!</v>
      </c>
      <c r="AK16" s="131" t="e">
        <f t="shared" si="22"/>
        <v>#VALUE!</v>
      </c>
      <c r="AL16" s="131">
        <f t="shared" si="23"/>
        <v>0</v>
      </c>
    </row>
    <row r="17" spans="1:38" ht="23.25" customHeight="1" x14ac:dyDescent="0.15">
      <c r="A17" s="165">
        <f t="shared" si="24"/>
        <v>10</v>
      </c>
      <c r="B17" s="142"/>
      <c r="C17" s="143"/>
      <c r="D17" s="159" t="str">
        <f t="shared" si="25"/>
        <v/>
      </c>
      <c r="E17" s="157" t="str">
        <f t="shared" si="0"/>
        <v/>
      </c>
      <c r="F17" s="170" t="str">
        <f t="shared" si="26"/>
        <v/>
      </c>
      <c r="G17" s="149" t="str">
        <f t="shared" si="27"/>
        <v/>
      </c>
      <c r="H17" s="158" t="str">
        <f t="shared" si="3"/>
        <v/>
      </c>
      <c r="I17" s="150"/>
      <c r="J17" s="151">
        <f t="shared" si="4"/>
        <v>0</v>
      </c>
      <c r="K17" s="151">
        <f t="shared" si="5"/>
        <v>0</v>
      </c>
      <c r="L17" s="151">
        <f t="shared" si="6"/>
        <v>0</v>
      </c>
      <c r="M17" s="152">
        <f t="shared" si="7"/>
        <v>0</v>
      </c>
      <c r="N17" s="153">
        <f t="shared" si="8"/>
        <v>0</v>
      </c>
      <c r="O17" s="153">
        <f t="shared" si="9"/>
        <v>0</v>
      </c>
      <c r="P17" s="154">
        <f t="shared" si="10"/>
        <v>0</v>
      </c>
      <c r="Q17" s="154">
        <f t="shared" si="11"/>
        <v>0</v>
      </c>
      <c r="S17" s="137">
        <f t="shared" si="1"/>
        <v>0</v>
      </c>
      <c r="T17" s="176">
        <f t="shared" si="2"/>
        <v>0</v>
      </c>
      <c r="V17" s="111"/>
      <c r="W17" s="111"/>
      <c r="X17" s="111"/>
      <c r="Y17" s="111"/>
      <c r="AA17" s="131" t="e">
        <f t="shared" si="12"/>
        <v>#VALUE!</v>
      </c>
      <c r="AB17" s="131" t="e">
        <f t="shared" si="13"/>
        <v>#VALUE!</v>
      </c>
      <c r="AC17" s="132" t="e">
        <f t="shared" ca="1" si="14"/>
        <v>#VALUE!</v>
      </c>
      <c r="AD17" s="133">
        <f t="shared" ca="1" si="15"/>
        <v>44505</v>
      </c>
      <c r="AE17" s="132" t="e">
        <f t="shared" ca="1" si="16"/>
        <v>#VALUE!</v>
      </c>
      <c r="AF17" s="131" t="e">
        <f t="shared" si="17"/>
        <v>#VALUE!</v>
      </c>
      <c r="AG17" s="131" t="e">
        <f t="shared" si="18"/>
        <v>#VALUE!</v>
      </c>
      <c r="AH17" s="131" t="e">
        <f t="shared" si="19"/>
        <v>#VALUE!</v>
      </c>
      <c r="AI17" s="131" t="e">
        <f t="shared" si="20"/>
        <v>#VALUE!</v>
      </c>
      <c r="AJ17" s="131" t="e">
        <f t="shared" si="21"/>
        <v>#VALUE!</v>
      </c>
      <c r="AK17" s="131" t="e">
        <f t="shared" si="22"/>
        <v>#VALUE!</v>
      </c>
      <c r="AL17" s="131">
        <f t="shared" si="23"/>
        <v>0</v>
      </c>
    </row>
    <row r="18" spans="1:38" ht="23.25" customHeight="1" x14ac:dyDescent="0.15">
      <c r="A18" s="165">
        <f t="shared" si="24"/>
        <v>11</v>
      </c>
      <c r="B18" s="142"/>
      <c r="C18" s="143"/>
      <c r="D18" s="159" t="str">
        <f t="shared" si="25"/>
        <v/>
      </c>
      <c r="E18" s="157" t="str">
        <f t="shared" si="0"/>
        <v/>
      </c>
      <c r="F18" s="170" t="str">
        <f t="shared" si="26"/>
        <v/>
      </c>
      <c r="G18" s="149" t="str">
        <f t="shared" si="27"/>
        <v/>
      </c>
      <c r="H18" s="158" t="str">
        <f t="shared" si="3"/>
        <v/>
      </c>
      <c r="I18" s="150"/>
      <c r="J18" s="151">
        <f t="shared" si="4"/>
        <v>0</v>
      </c>
      <c r="K18" s="151">
        <f t="shared" si="5"/>
        <v>0</v>
      </c>
      <c r="L18" s="151">
        <f t="shared" si="6"/>
        <v>0</v>
      </c>
      <c r="M18" s="152">
        <f t="shared" si="7"/>
        <v>0</v>
      </c>
      <c r="N18" s="153">
        <f t="shared" si="8"/>
        <v>0</v>
      </c>
      <c r="O18" s="153">
        <f t="shared" si="9"/>
        <v>0</v>
      </c>
      <c r="P18" s="154">
        <f t="shared" si="10"/>
        <v>0</v>
      </c>
      <c r="Q18" s="154">
        <f t="shared" si="11"/>
        <v>0</v>
      </c>
      <c r="S18" s="137">
        <f t="shared" si="1"/>
        <v>0</v>
      </c>
      <c r="T18" s="176">
        <f t="shared" si="2"/>
        <v>0</v>
      </c>
      <c r="V18" s="111"/>
      <c r="W18" s="111"/>
      <c r="X18" s="111"/>
      <c r="Y18" s="111"/>
      <c r="AA18" s="131" t="e">
        <f t="shared" si="12"/>
        <v>#VALUE!</v>
      </c>
      <c r="AB18" s="131" t="e">
        <f t="shared" si="13"/>
        <v>#VALUE!</v>
      </c>
      <c r="AC18" s="132" t="e">
        <f t="shared" ca="1" si="14"/>
        <v>#VALUE!</v>
      </c>
      <c r="AD18" s="133">
        <f t="shared" ca="1" si="15"/>
        <v>44505</v>
      </c>
      <c r="AE18" s="132" t="e">
        <f t="shared" ca="1" si="16"/>
        <v>#VALUE!</v>
      </c>
      <c r="AF18" s="131" t="e">
        <f t="shared" si="17"/>
        <v>#VALUE!</v>
      </c>
      <c r="AG18" s="131" t="e">
        <f t="shared" si="18"/>
        <v>#VALUE!</v>
      </c>
      <c r="AH18" s="131" t="e">
        <f t="shared" si="19"/>
        <v>#VALUE!</v>
      </c>
      <c r="AI18" s="131" t="e">
        <f t="shared" si="20"/>
        <v>#VALUE!</v>
      </c>
      <c r="AJ18" s="131" t="e">
        <f t="shared" si="21"/>
        <v>#VALUE!</v>
      </c>
      <c r="AK18" s="131" t="e">
        <f t="shared" si="22"/>
        <v>#VALUE!</v>
      </c>
      <c r="AL18" s="131">
        <f t="shared" si="23"/>
        <v>0</v>
      </c>
    </row>
    <row r="19" spans="1:38" ht="23.25" customHeight="1" x14ac:dyDescent="0.15">
      <c r="A19" s="165">
        <f t="shared" si="24"/>
        <v>12</v>
      </c>
      <c r="B19" s="142"/>
      <c r="C19" s="143"/>
      <c r="D19" s="159" t="str">
        <f t="shared" si="25"/>
        <v/>
      </c>
      <c r="E19" s="157" t="str">
        <f t="shared" si="0"/>
        <v/>
      </c>
      <c r="F19" s="170" t="str">
        <f t="shared" si="26"/>
        <v/>
      </c>
      <c r="G19" s="149" t="str">
        <f t="shared" si="27"/>
        <v/>
      </c>
      <c r="H19" s="158" t="str">
        <f t="shared" si="3"/>
        <v/>
      </c>
      <c r="I19" s="150"/>
      <c r="J19" s="151">
        <f t="shared" si="4"/>
        <v>0</v>
      </c>
      <c r="K19" s="151">
        <f t="shared" si="5"/>
        <v>0</v>
      </c>
      <c r="L19" s="151">
        <f t="shared" si="6"/>
        <v>0</v>
      </c>
      <c r="M19" s="152">
        <f t="shared" si="7"/>
        <v>0</v>
      </c>
      <c r="N19" s="153">
        <f t="shared" si="8"/>
        <v>0</v>
      </c>
      <c r="O19" s="153">
        <f t="shared" si="9"/>
        <v>0</v>
      </c>
      <c r="P19" s="154">
        <f t="shared" si="10"/>
        <v>0</v>
      </c>
      <c r="Q19" s="154">
        <f t="shared" si="11"/>
        <v>0</v>
      </c>
      <c r="S19" s="137">
        <f t="shared" si="1"/>
        <v>0</v>
      </c>
      <c r="T19" s="176">
        <f t="shared" si="2"/>
        <v>0</v>
      </c>
      <c r="V19" s="111"/>
      <c r="W19" s="111"/>
      <c r="X19" s="111"/>
      <c r="Y19" s="111"/>
      <c r="AA19" s="131" t="e">
        <f t="shared" si="12"/>
        <v>#VALUE!</v>
      </c>
      <c r="AB19" s="131" t="e">
        <f t="shared" si="13"/>
        <v>#VALUE!</v>
      </c>
      <c r="AC19" s="132" t="e">
        <f t="shared" ca="1" si="14"/>
        <v>#VALUE!</v>
      </c>
      <c r="AD19" s="133">
        <f t="shared" ca="1" si="15"/>
        <v>44505</v>
      </c>
      <c r="AE19" s="132" t="e">
        <f t="shared" ca="1" si="16"/>
        <v>#VALUE!</v>
      </c>
      <c r="AF19" s="131" t="e">
        <f t="shared" si="17"/>
        <v>#VALUE!</v>
      </c>
      <c r="AG19" s="131" t="e">
        <f t="shared" si="18"/>
        <v>#VALUE!</v>
      </c>
      <c r="AH19" s="131" t="e">
        <f t="shared" si="19"/>
        <v>#VALUE!</v>
      </c>
      <c r="AI19" s="131" t="e">
        <f t="shared" si="20"/>
        <v>#VALUE!</v>
      </c>
      <c r="AJ19" s="131" t="e">
        <f t="shared" si="21"/>
        <v>#VALUE!</v>
      </c>
      <c r="AK19" s="131" t="e">
        <f t="shared" si="22"/>
        <v>#VALUE!</v>
      </c>
      <c r="AL19" s="131">
        <f t="shared" si="23"/>
        <v>0</v>
      </c>
    </row>
    <row r="20" spans="1:38" ht="23.25" customHeight="1" x14ac:dyDescent="0.15">
      <c r="A20" s="165">
        <f t="shared" si="24"/>
        <v>13</v>
      </c>
      <c r="B20" s="142"/>
      <c r="C20" s="143"/>
      <c r="D20" s="159" t="str">
        <f t="shared" si="25"/>
        <v/>
      </c>
      <c r="E20" s="157" t="str">
        <f t="shared" si="0"/>
        <v/>
      </c>
      <c r="F20" s="170" t="str">
        <f t="shared" si="26"/>
        <v/>
      </c>
      <c r="G20" s="149" t="str">
        <f t="shared" si="27"/>
        <v/>
      </c>
      <c r="H20" s="158" t="str">
        <f t="shared" si="3"/>
        <v/>
      </c>
      <c r="I20" s="150"/>
      <c r="J20" s="151">
        <f t="shared" si="4"/>
        <v>0</v>
      </c>
      <c r="K20" s="151">
        <f t="shared" si="5"/>
        <v>0</v>
      </c>
      <c r="L20" s="151">
        <f t="shared" si="6"/>
        <v>0</v>
      </c>
      <c r="M20" s="152">
        <f t="shared" si="7"/>
        <v>0</v>
      </c>
      <c r="N20" s="153">
        <f t="shared" si="8"/>
        <v>0</v>
      </c>
      <c r="O20" s="153">
        <f t="shared" si="9"/>
        <v>0</v>
      </c>
      <c r="P20" s="154">
        <f t="shared" si="10"/>
        <v>0</v>
      </c>
      <c r="Q20" s="154">
        <f t="shared" si="11"/>
        <v>0</v>
      </c>
      <c r="S20" s="137">
        <f t="shared" si="1"/>
        <v>0</v>
      </c>
      <c r="T20" s="176">
        <f t="shared" si="2"/>
        <v>0</v>
      </c>
      <c r="V20" s="111"/>
      <c r="W20" s="111"/>
      <c r="X20" s="111"/>
      <c r="Y20" s="111"/>
      <c r="AA20" s="131" t="e">
        <f t="shared" si="12"/>
        <v>#VALUE!</v>
      </c>
      <c r="AB20" s="131" t="e">
        <f t="shared" si="13"/>
        <v>#VALUE!</v>
      </c>
      <c r="AC20" s="132" t="e">
        <f t="shared" ca="1" si="14"/>
        <v>#VALUE!</v>
      </c>
      <c r="AD20" s="133">
        <f t="shared" ca="1" si="15"/>
        <v>44505</v>
      </c>
      <c r="AE20" s="132" t="e">
        <f t="shared" ca="1" si="16"/>
        <v>#VALUE!</v>
      </c>
      <c r="AF20" s="131" t="e">
        <f t="shared" si="17"/>
        <v>#VALUE!</v>
      </c>
      <c r="AG20" s="131" t="e">
        <f t="shared" si="18"/>
        <v>#VALUE!</v>
      </c>
      <c r="AH20" s="131" t="e">
        <f t="shared" si="19"/>
        <v>#VALUE!</v>
      </c>
      <c r="AI20" s="131" t="e">
        <f t="shared" si="20"/>
        <v>#VALUE!</v>
      </c>
      <c r="AJ20" s="131" t="e">
        <f t="shared" si="21"/>
        <v>#VALUE!</v>
      </c>
      <c r="AK20" s="131" t="e">
        <f t="shared" si="22"/>
        <v>#VALUE!</v>
      </c>
      <c r="AL20" s="131">
        <f t="shared" si="23"/>
        <v>0</v>
      </c>
    </row>
    <row r="21" spans="1:38" ht="23.25" customHeight="1" x14ac:dyDescent="0.15">
      <c r="A21" s="165">
        <f t="shared" si="24"/>
        <v>14</v>
      </c>
      <c r="B21" s="142"/>
      <c r="C21" s="143"/>
      <c r="D21" s="159" t="str">
        <f t="shared" si="25"/>
        <v/>
      </c>
      <c r="E21" s="157" t="str">
        <f t="shared" si="0"/>
        <v/>
      </c>
      <c r="F21" s="170" t="str">
        <f t="shared" si="26"/>
        <v/>
      </c>
      <c r="G21" s="149" t="str">
        <f t="shared" si="27"/>
        <v/>
      </c>
      <c r="H21" s="158" t="str">
        <f t="shared" si="3"/>
        <v/>
      </c>
      <c r="I21" s="150"/>
      <c r="J21" s="151">
        <f t="shared" si="4"/>
        <v>0</v>
      </c>
      <c r="K21" s="151">
        <f t="shared" si="5"/>
        <v>0</v>
      </c>
      <c r="L21" s="151">
        <f t="shared" si="6"/>
        <v>0</v>
      </c>
      <c r="M21" s="152">
        <f t="shared" si="7"/>
        <v>0</v>
      </c>
      <c r="N21" s="153">
        <f t="shared" si="8"/>
        <v>0</v>
      </c>
      <c r="O21" s="153">
        <f t="shared" si="9"/>
        <v>0</v>
      </c>
      <c r="P21" s="154">
        <f t="shared" si="10"/>
        <v>0</v>
      </c>
      <c r="Q21" s="154">
        <f t="shared" si="11"/>
        <v>0</v>
      </c>
      <c r="S21" s="137">
        <f t="shared" si="1"/>
        <v>0</v>
      </c>
      <c r="T21" s="176">
        <f t="shared" si="2"/>
        <v>0</v>
      </c>
      <c r="V21" s="111"/>
      <c r="W21" s="111"/>
      <c r="X21" s="111"/>
      <c r="Y21" s="111"/>
      <c r="AA21" s="131" t="e">
        <f t="shared" si="12"/>
        <v>#VALUE!</v>
      </c>
      <c r="AB21" s="131" t="e">
        <f t="shared" si="13"/>
        <v>#VALUE!</v>
      </c>
      <c r="AC21" s="132" t="e">
        <f t="shared" ca="1" si="14"/>
        <v>#VALUE!</v>
      </c>
      <c r="AD21" s="133">
        <f t="shared" ca="1" si="15"/>
        <v>44505</v>
      </c>
      <c r="AE21" s="132" t="e">
        <f t="shared" ca="1" si="16"/>
        <v>#VALUE!</v>
      </c>
      <c r="AF21" s="131" t="e">
        <f t="shared" si="17"/>
        <v>#VALUE!</v>
      </c>
      <c r="AG21" s="131" t="e">
        <f t="shared" si="18"/>
        <v>#VALUE!</v>
      </c>
      <c r="AH21" s="131" t="e">
        <f t="shared" si="19"/>
        <v>#VALUE!</v>
      </c>
      <c r="AI21" s="131" t="e">
        <f t="shared" si="20"/>
        <v>#VALUE!</v>
      </c>
      <c r="AJ21" s="131" t="e">
        <f t="shared" si="21"/>
        <v>#VALUE!</v>
      </c>
      <c r="AK21" s="131" t="e">
        <f t="shared" si="22"/>
        <v>#VALUE!</v>
      </c>
      <c r="AL21" s="131">
        <f t="shared" si="23"/>
        <v>0</v>
      </c>
    </row>
    <row r="22" spans="1:38" ht="23.25" customHeight="1" x14ac:dyDescent="0.15">
      <c r="A22" s="165">
        <f t="shared" si="24"/>
        <v>15</v>
      </c>
      <c r="B22" s="142"/>
      <c r="C22" s="143"/>
      <c r="D22" s="159" t="str">
        <f t="shared" si="25"/>
        <v/>
      </c>
      <c r="E22" s="157" t="str">
        <f t="shared" si="0"/>
        <v/>
      </c>
      <c r="F22" s="170" t="str">
        <f t="shared" si="26"/>
        <v/>
      </c>
      <c r="G22" s="149" t="str">
        <f t="shared" si="27"/>
        <v/>
      </c>
      <c r="H22" s="158" t="str">
        <f t="shared" si="3"/>
        <v/>
      </c>
      <c r="I22" s="150"/>
      <c r="J22" s="151">
        <f t="shared" si="4"/>
        <v>0</v>
      </c>
      <c r="K22" s="151">
        <f t="shared" si="5"/>
        <v>0</v>
      </c>
      <c r="L22" s="151">
        <f t="shared" si="6"/>
        <v>0</v>
      </c>
      <c r="M22" s="152">
        <f t="shared" si="7"/>
        <v>0</v>
      </c>
      <c r="N22" s="153">
        <f t="shared" si="8"/>
        <v>0</v>
      </c>
      <c r="O22" s="153">
        <f t="shared" si="9"/>
        <v>0</v>
      </c>
      <c r="P22" s="154">
        <f t="shared" si="10"/>
        <v>0</v>
      </c>
      <c r="Q22" s="154">
        <f t="shared" si="11"/>
        <v>0</v>
      </c>
      <c r="S22" s="137">
        <f t="shared" si="1"/>
        <v>0</v>
      </c>
      <c r="T22" s="176">
        <f t="shared" si="2"/>
        <v>0</v>
      </c>
      <c r="V22" s="111"/>
      <c r="W22" s="111"/>
      <c r="X22" s="111"/>
      <c r="Y22" s="111"/>
      <c r="AA22" s="131" t="e">
        <f t="shared" si="12"/>
        <v>#VALUE!</v>
      </c>
      <c r="AB22" s="131" t="e">
        <f t="shared" si="13"/>
        <v>#VALUE!</v>
      </c>
      <c r="AC22" s="132" t="e">
        <f t="shared" ca="1" si="14"/>
        <v>#VALUE!</v>
      </c>
      <c r="AD22" s="133">
        <f t="shared" ca="1" si="15"/>
        <v>44505</v>
      </c>
      <c r="AE22" s="132" t="e">
        <f t="shared" ca="1" si="16"/>
        <v>#VALUE!</v>
      </c>
      <c r="AF22" s="131" t="e">
        <f t="shared" si="17"/>
        <v>#VALUE!</v>
      </c>
      <c r="AG22" s="131" t="e">
        <f t="shared" si="18"/>
        <v>#VALUE!</v>
      </c>
      <c r="AH22" s="131" t="e">
        <f t="shared" si="19"/>
        <v>#VALUE!</v>
      </c>
      <c r="AI22" s="131" t="e">
        <f t="shared" si="20"/>
        <v>#VALUE!</v>
      </c>
      <c r="AJ22" s="131" t="e">
        <f t="shared" si="21"/>
        <v>#VALUE!</v>
      </c>
      <c r="AK22" s="131" t="e">
        <f t="shared" si="22"/>
        <v>#VALUE!</v>
      </c>
      <c r="AL22" s="131">
        <f t="shared" si="23"/>
        <v>0</v>
      </c>
    </row>
    <row r="23" spans="1:38" ht="23.25" customHeight="1" x14ac:dyDescent="0.15">
      <c r="A23" s="165">
        <f t="shared" si="24"/>
        <v>16</v>
      </c>
      <c r="B23" s="142"/>
      <c r="C23" s="143"/>
      <c r="D23" s="159" t="str">
        <f t="shared" si="25"/>
        <v/>
      </c>
      <c r="E23" s="157" t="str">
        <f t="shared" si="0"/>
        <v/>
      </c>
      <c r="F23" s="170" t="str">
        <f t="shared" si="26"/>
        <v/>
      </c>
      <c r="G23" s="149" t="str">
        <f t="shared" si="27"/>
        <v/>
      </c>
      <c r="H23" s="158" t="str">
        <f t="shared" si="3"/>
        <v/>
      </c>
      <c r="I23" s="150"/>
      <c r="J23" s="151">
        <f t="shared" si="4"/>
        <v>0</v>
      </c>
      <c r="K23" s="151">
        <f t="shared" si="5"/>
        <v>0</v>
      </c>
      <c r="L23" s="151">
        <f t="shared" si="6"/>
        <v>0</v>
      </c>
      <c r="M23" s="152">
        <f t="shared" si="7"/>
        <v>0</v>
      </c>
      <c r="N23" s="153">
        <f t="shared" si="8"/>
        <v>0</v>
      </c>
      <c r="O23" s="153">
        <f t="shared" si="9"/>
        <v>0</v>
      </c>
      <c r="P23" s="154">
        <f t="shared" si="10"/>
        <v>0</v>
      </c>
      <c r="Q23" s="154">
        <f t="shared" si="11"/>
        <v>0</v>
      </c>
      <c r="S23" s="137">
        <f t="shared" si="1"/>
        <v>0</v>
      </c>
      <c r="T23" s="176">
        <f t="shared" si="2"/>
        <v>0</v>
      </c>
      <c r="V23" s="111"/>
      <c r="W23" s="111"/>
      <c r="X23" s="111"/>
      <c r="Y23" s="111"/>
      <c r="AA23" s="131" t="e">
        <f t="shared" si="12"/>
        <v>#VALUE!</v>
      </c>
      <c r="AB23" s="131" t="e">
        <f t="shared" si="13"/>
        <v>#VALUE!</v>
      </c>
      <c r="AC23" s="132" t="e">
        <f t="shared" ca="1" si="14"/>
        <v>#VALUE!</v>
      </c>
      <c r="AD23" s="133">
        <f t="shared" ca="1" si="15"/>
        <v>44505</v>
      </c>
      <c r="AE23" s="132" t="e">
        <f t="shared" ca="1" si="16"/>
        <v>#VALUE!</v>
      </c>
      <c r="AF23" s="131" t="e">
        <f t="shared" si="17"/>
        <v>#VALUE!</v>
      </c>
      <c r="AG23" s="131" t="e">
        <f t="shared" si="18"/>
        <v>#VALUE!</v>
      </c>
      <c r="AH23" s="131" t="e">
        <f t="shared" si="19"/>
        <v>#VALUE!</v>
      </c>
      <c r="AI23" s="131" t="e">
        <f t="shared" si="20"/>
        <v>#VALUE!</v>
      </c>
      <c r="AJ23" s="131" t="e">
        <f t="shared" si="21"/>
        <v>#VALUE!</v>
      </c>
      <c r="AK23" s="131" t="e">
        <f t="shared" si="22"/>
        <v>#VALUE!</v>
      </c>
      <c r="AL23" s="131">
        <f t="shared" si="23"/>
        <v>0</v>
      </c>
    </row>
    <row r="24" spans="1:38" ht="23.25" customHeight="1" x14ac:dyDescent="0.15">
      <c r="A24" s="165">
        <f t="shared" si="24"/>
        <v>17</v>
      </c>
      <c r="B24" s="142"/>
      <c r="C24" s="143"/>
      <c r="D24" s="159" t="str">
        <f t="shared" si="25"/>
        <v/>
      </c>
      <c r="E24" s="157" t="str">
        <f t="shared" si="0"/>
        <v/>
      </c>
      <c r="F24" s="170" t="str">
        <f t="shared" si="26"/>
        <v/>
      </c>
      <c r="G24" s="149" t="str">
        <f t="shared" si="27"/>
        <v/>
      </c>
      <c r="H24" s="158" t="str">
        <f t="shared" si="3"/>
        <v/>
      </c>
      <c r="I24" s="150"/>
      <c r="J24" s="151">
        <f t="shared" si="4"/>
        <v>0</v>
      </c>
      <c r="K24" s="151">
        <f t="shared" si="5"/>
        <v>0</v>
      </c>
      <c r="L24" s="151">
        <f t="shared" si="6"/>
        <v>0</v>
      </c>
      <c r="M24" s="152">
        <f t="shared" si="7"/>
        <v>0</v>
      </c>
      <c r="N24" s="153">
        <f t="shared" si="8"/>
        <v>0</v>
      </c>
      <c r="O24" s="153">
        <f t="shared" si="9"/>
        <v>0</v>
      </c>
      <c r="P24" s="154">
        <f t="shared" si="10"/>
        <v>0</v>
      </c>
      <c r="Q24" s="154">
        <f t="shared" si="11"/>
        <v>0</v>
      </c>
      <c r="S24" s="137">
        <f t="shared" si="1"/>
        <v>0</v>
      </c>
      <c r="T24" s="176">
        <f t="shared" si="2"/>
        <v>0</v>
      </c>
      <c r="V24" s="111"/>
      <c r="W24" s="111"/>
      <c r="X24" s="111"/>
      <c r="Y24" s="111"/>
      <c r="AA24" s="131" t="e">
        <f t="shared" si="12"/>
        <v>#VALUE!</v>
      </c>
      <c r="AB24" s="131" t="e">
        <f t="shared" si="13"/>
        <v>#VALUE!</v>
      </c>
      <c r="AC24" s="132" t="e">
        <f t="shared" ca="1" si="14"/>
        <v>#VALUE!</v>
      </c>
      <c r="AD24" s="133">
        <f t="shared" ca="1" si="15"/>
        <v>44505</v>
      </c>
      <c r="AE24" s="132" t="e">
        <f t="shared" ca="1" si="16"/>
        <v>#VALUE!</v>
      </c>
      <c r="AF24" s="131" t="e">
        <f t="shared" si="17"/>
        <v>#VALUE!</v>
      </c>
      <c r="AG24" s="131" t="e">
        <f t="shared" si="18"/>
        <v>#VALUE!</v>
      </c>
      <c r="AH24" s="131" t="e">
        <f t="shared" si="19"/>
        <v>#VALUE!</v>
      </c>
      <c r="AI24" s="131" t="e">
        <f t="shared" si="20"/>
        <v>#VALUE!</v>
      </c>
      <c r="AJ24" s="131" t="e">
        <f t="shared" si="21"/>
        <v>#VALUE!</v>
      </c>
      <c r="AK24" s="131" t="e">
        <f t="shared" si="22"/>
        <v>#VALUE!</v>
      </c>
      <c r="AL24" s="131">
        <f t="shared" si="23"/>
        <v>0</v>
      </c>
    </row>
    <row r="25" spans="1:38" ht="23.25" customHeight="1" x14ac:dyDescent="0.15">
      <c r="A25" s="165">
        <f t="shared" si="24"/>
        <v>18</v>
      </c>
      <c r="B25" s="142"/>
      <c r="C25" s="143"/>
      <c r="D25" s="159" t="str">
        <f t="shared" si="25"/>
        <v/>
      </c>
      <c r="E25" s="157" t="str">
        <f t="shared" si="0"/>
        <v/>
      </c>
      <c r="F25" s="170" t="str">
        <f t="shared" si="26"/>
        <v/>
      </c>
      <c r="G25" s="149" t="str">
        <f t="shared" si="27"/>
        <v/>
      </c>
      <c r="H25" s="158" t="str">
        <f t="shared" si="3"/>
        <v/>
      </c>
      <c r="I25" s="150"/>
      <c r="J25" s="151">
        <f t="shared" si="4"/>
        <v>0</v>
      </c>
      <c r="K25" s="151">
        <f t="shared" si="5"/>
        <v>0</v>
      </c>
      <c r="L25" s="151">
        <f t="shared" si="6"/>
        <v>0</v>
      </c>
      <c r="M25" s="152">
        <f t="shared" si="7"/>
        <v>0</v>
      </c>
      <c r="N25" s="153">
        <f t="shared" si="8"/>
        <v>0</v>
      </c>
      <c r="O25" s="153">
        <f t="shared" si="9"/>
        <v>0</v>
      </c>
      <c r="P25" s="154">
        <f t="shared" si="10"/>
        <v>0</v>
      </c>
      <c r="Q25" s="154">
        <f t="shared" si="11"/>
        <v>0</v>
      </c>
      <c r="S25" s="137">
        <f t="shared" si="1"/>
        <v>0</v>
      </c>
      <c r="T25" s="176">
        <f t="shared" si="2"/>
        <v>0</v>
      </c>
      <c r="V25" s="111"/>
      <c r="W25" s="111"/>
      <c r="X25" s="111"/>
      <c r="Y25" s="111"/>
      <c r="AA25" s="131" t="e">
        <f t="shared" si="12"/>
        <v>#VALUE!</v>
      </c>
      <c r="AB25" s="131" t="e">
        <f t="shared" si="13"/>
        <v>#VALUE!</v>
      </c>
      <c r="AC25" s="132" t="e">
        <f t="shared" ca="1" si="14"/>
        <v>#VALUE!</v>
      </c>
      <c r="AD25" s="133">
        <f t="shared" ca="1" si="15"/>
        <v>44505</v>
      </c>
      <c r="AE25" s="132" t="e">
        <f t="shared" ca="1" si="16"/>
        <v>#VALUE!</v>
      </c>
      <c r="AF25" s="131" t="e">
        <f t="shared" si="17"/>
        <v>#VALUE!</v>
      </c>
      <c r="AG25" s="131" t="e">
        <f t="shared" si="18"/>
        <v>#VALUE!</v>
      </c>
      <c r="AH25" s="131" t="e">
        <f t="shared" si="19"/>
        <v>#VALUE!</v>
      </c>
      <c r="AI25" s="131" t="e">
        <f t="shared" si="20"/>
        <v>#VALUE!</v>
      </c>
      <c r="AJ25" s="131" t="e">
        <f t="shared" si="21"/>
        <v>#VALUE!</v>
      </c>
      <c r="AK25" s="131" t="e">
        <f t="shared" si="22"/>
        <v>#VALUE!</v>
      </c>
      <c r="AL25" s="131">
        <f t="shared" si="23"/>
        <v>0</v>
      </c>
    </row>
    <row r="26" spans="1:38" ht="23.25" customHeight="1" x14ac:dyDescent="0.15">
      <c r="A26" s="165">
        <f t="shared" si="24"/>
        <v>19</v>
      </c>
      <c r="B26" s="142"/>
      <c r="C26" s="143"/>
      <c r="D26" s="159" t="str">
        <f t="shared" si="25"/>
        <v/>
      </c>
      <c r="E26" s="157" t="str">
        <f t="shared" si="0"/>
        <v/>
      </c>
      <c r="F26" s="170" t="str">
        <f t="shared" si="26"/>
        <v/>
      </c>
      <c r="G26" s="149" t="str">
        <f t="shared" si="27"/>
        <v/>
      </c>
      <c r="H26" s="158" t="str">
        <f t="shared" si="3"/>
        <v/>
      </c>
      <c r="I26" s="150"/>
      <c r="J26" s="151">
        <f t="shared" si="4"/>
        <v>0</v>
      </c>
      <c r="K26" s="151">
        <f t="shared" si="5"/>
        <v>0</v>
      </c>
      <c r="L26" s="151">
        <f t="shared" si="6"/>
        <v>0</v>
      </c>
      <c r="M26" s="152">
        <f t="shared" si="7"/>
        <v>0</v>
      </c>
      <c r="N26" s="153">
        <f t="shared" si="8"/>
        <v>0</v>
      </c>
      <c r="O26" s="153">
        <f t="shared" si="9"/>
        <v>0</v>
      </c>
      <c r="P26" s="154">
        <f t="shared" si="10"/>
        <v>0</v>
      </c>
      <c r="Q26" s="154">
        <f t="shared" si="11"/>
        <v>0</v>
      </c>
      <c r="S26" s="137">
        <f t="shared" si="1"/>
        <v>0</v>
      </c>
      <c r="T26" s="176">
        <f t="shared" si="2"/>
        <v>0</v>
      </c>
      <c r="V26" s="111"/>
      <c r="W26" s="111"/>
      <c r="X26" s="111"/>
      <c r="Y26" s="111"/>
      <c r="AA26" s="131" t="e">
        <f t="shared" si="12"/>
        <v>#VALUE!</v>
      </c>
      <c r="AB26" s="131" t="e">
        <f t="shared" si="13"/>
        <v>#VALUE!</v>
      </c>
      <c r="AC26" s="132" t="e">
        <f t="shared" ca="1" si="14"/>
        <v>#VALUE!</v>
      </c>
      <c r="AD26" s="133">
        <f t="shared" ca="1" si="15"/>
        <v>44505</v>
      </c>
      <c r="AE26" s="132" t="e">
        <f t="shared" ca="1" si="16"/>
        <v>#VALUE!</v>
      </c>
      <c r="AF26" s="131" t="e">
        <f t="shared" si="17"/>
        <v>#VALUE!</v>
      </c>
      <c r="AG26" s="131" t="e">
        <f t="shared" si="18"/>
        <v>#VALUE!</v>
      </c>
      <c r="AH26" s="131" t="e">
        <f t="shared" si="19"/>
        <v>#VALUE!</v>
      </c>
      <c r="AI26" s="131" t="e">
        <f t="shared" si="20"/>
        <v>#VALUE!</v>
      </c>
      <c r="AJ26" s="131" t="e">
        <f t="shared" si="21"/>
        <v>#VALUE!</v>
      </c>
      <c r="AK26" s="131" t="e">
        <f t="shared" si="22"/>
        <v>#VALUE!</v>
      </c>
      <c r="AL26" s="131">
        <f t="shared" si="23"/>
        <v>0</v>
      </c>
    </row>
    <row r="27" spans="1:38" ht="23.25" customHeight="1" x14ac:dyDescent="0.15">
      <c r="A27" s="165">
        <f t="shared" si="24"/>
        <v>20</v>
      </c>
      <c r="B27" s="142"/>
      <c r="C27" s="143"/>
      <c r="D27" s="159" t="str">
        <f t="shared" si="25"/>
        <v/>
      </c>
      <c r="E27" s="157" t="str">
        <f t="shared" si="0"/>
        <v/>
      </c>
      <c r="F27" s="170" t="str">
        <f t="shared" si="26"/>
        <v/>
      </c>
      <c r="G27" s="149" t="str">
        <f t="shared" si="27"/>
        <v/>
      </c>
      <c r="H27" s="158" t="str">
        <f t="shared" si="3"/>
        <v/>
      </c>
      <c r="I27" s="150"/>
      <c r="J27" s="151">
        <f t="shared" si="4"/>
        <v>0</v>
      </c>
      <c r="K27" s="151">
        <f t="shared" si="5"/>
        <v>0</v>
      </c>
      <c r="L27" s="151">
        <f t="shared" si="6"/>
        <v>0</v>
      </c>
      <c r="M27" s="152">
        <f t="shared" si="7"/>
        <v>0</v>
      </c>
      <c r="N27" s="153">
        <f t="shared" si="8"/>
        <v>0</v>
      </c>
      <c r="O27" s="153">
        <f t="shared" si="9"/>
        <v>0</v>
      </c>
      <c r="P27" s="154">
        <f t="shared" si="10"/>
        <v>0</v>
      </c>
      <c r="Q27" s="154">
        <f t="shared" si="11"/>
        <v>0</v>
      </c>
      <c r="S27" s="137">
        <f t="shared" si="1"/>
        <v>0</v>
      </c>
      <c r="T27" s="176">
        <f t="shared" si="2"/>
        <v>0</v>
      </c>
      <c r="V27" s="111"/>
      <c r="W27" s="111"/>
      <c r="X27" s="111"/>
      <c r="Y27" s="111"/>
      <c r="AA27" s="131" t="e">
        <f t="shared" si="12"/>
        <v>#VALUE!</v>
      </c>
      <c r="AB27" s="131" t="e">
        <f t="shared" si="13"/>
        <v>#VALUE!</v>
      </c>
      <c r="AC27" s="132" t="e">
        <f t="shared" ca="1" si="14"/>
        <v>#VALUE!</v>
      </c>
      <c r="AD27" s="133">
        <f t="shared" ca="1" si="15"/>
        <v>44505</v>
      </c>
      <c r="AE27" s="132" t="e">
        <f t="shared" ca="1" si="16"/>
        <v>#VALUE!</v>
      </c>
      <c r="AF27" s="131" t="e">
        <f t="shared" si="17"/>
        <v>#VALUE!</v>
      </c>
      <c r="AG27" s="131" t="e">
        <f t="shared" si="18"/>
        <v>#VALUE!</v>
      </c>
      <c r="AH27" s="131" t="e">
        <f t="shared" si="19"/>
        <v>#VALUE!</v>
      </c>
      <c r="AI27" s="131" t="e">
        <f t="shared" si="20"/>
        <v>#VALUE!</v>
      </c>
      <c r="AJ27" s="131" t="e">
        <f t="shared" si="21"/>
        <v>#VALUE!</v>
      </c>
      <c r="AK27" s="131" t="e">
        <f t="shared" si="22"/>
        <v>#VALUE!</v>
      </c>
      <c r="AL27" s="131">
        <f t="shared" si="23"/>
        <v>0</v>
      </c>
    </row>
    <row r="28" spans="1:38" ht="23.25" customHeight="1" x14ac:dyDescent="0.15">
      <c r="A28" s="202" t="s">
        <v>239</v>
      </c>
      <c r="B28" s="202"/>
      <c r="C28" s="160">
        <f>COUNT(I8:I27)</f>
        <v>0</v>
      </c>
      <c r="D28" s="202" t="s">
        <v>240</v>
      </c>
      <c r="E28" s="202"/>
      <c r="F28" s="202"/>
      <c r="G28" s="202"/>
      <c r="H28" s="165"/>
      <c r="I28" s="155">
        <f>SUM(I8:I27)</f>
        <v>0</v>
      </c>
      <c r="J28" s="155">
        <f>SUM(J8:J27)</f>
        <v>0</v>
      </c>
      <c r="K28" s="155">
        <f>SUM(K8:K27)</f>
        <v>0</v>
      </c>
      <c r="L28" s="155">
        <f t="shared" si="6"/>
        <v>0</v>
      </c>
      <c r="M28" s="161"/>
      <c r="N28" s="155">
        <f>SUM(N8:N27)</f>
        <v>0</v>
      </c>
      <c r="O28" s="155">
        <f t="shared" ref="O28:Q28" si="28">SUM(O8:O27)</f>
        <v>0</v>
      </c>
      <c r="P28" s="155">
        <f t="shared" si="28"/>
        <v>0</v>
      </c>
      <c r="Q28" s="155">
        <f t="shared" si="28"/>
        <v>0</v>
      </c>
    </row>
    <row r="29" spans="1:38" x14ac:dyDescent="0.15">
      <c r="J29" s="166" t="s">
        <v>268</v>
      </c>
      <c r="K29" s="171"/>
      <c r="L29" s="171"/>
    </row>
    <row r="30" spans="1:38" x14ac:dyDescent="0.15">
      <c r="I30" s="140" t="s">
        <v>269</v>
      </c>
      <c r="J30" s="169">
        <f>J28-I28</f>
        <v>0</v>
      </c>
      <c r="K30" s="172"/>
      <c r="L30" s="172"/>
      <c r="N30" s="174"/>
    </row>
    <row r="31" spans="1:38" x14ac:dyDescent="0.15">
      <c r="N31" s="175"/>
    </row>
    <row r="32" spans="1:38" x14ac:dyDescent="0.15">
      <c r="N32" s="174"/>
    </row>
    <row r="34" spans="14:14" x14ac:dyDescent="0.15">
      <c r="N34" s="174"/>
    </row>
  </sheetData>
  <mergeCells count="27">
    <mergeCell ref="A4:B4"/>
    <mergeCell ref="E4:M4"/>
    <mergeCell ref="A1:I1"/>
    <mergeCell ref="P2:Q2"/>
    <mergeCell ref="A3:B3"/>
    <mergeCell ref="E3:F3"/>
    <mergeCell ref="H3:I3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</mergeCells>
  <phoneticPr fontId="2" type="noConversion"/>
  <conditionalFormatting sqref="AL8:AL27">
    <cfRule type="cellIs" dxfId="69" priority="10" operator="equal">
      <formula>13</formula>
    </cfRule>
    <cfRule type="cellIs" dxfId="68" priority="11" operator="equal">
      <formula>"고용허가체크"</formula>
    </cfRule>
  </conditionalFormatting>
  <conditionalFormatting sqref="AJ8:AJ27">
    <cfRule type="cellIs" dxfId="67" priority="9" operator="greaterThan">
      <formula>0</formula>
    </cfRule>
  </conditionalFormatting>
  <conditionalFormatting sqref="AK8:AK27 AB8:AB27">
    <cfRule type="cellIs" dxfId="66" priority="8" operator="equal">
      <formula>"주민오류"</formula>
    </cfRule>
  </conditionalFormatting>
  <conditionalFormatting sqref="AH8:AH27">
    <cfRule type="cellIs" dxfId="65" priority="7" operator="equal">
      <formula>"외국인"</formula>
    </cfRule>
  </conditionalFormatting>
  <conditionalFormatting sqref="AI8:AI27">
    <cfRule type="cellIs" dxfId="64" priority="6" operator="equal">
      <formula>"고용허가체크"</formula>
    </cfRule>
  </conditionalFormatting>
  <conditionalFormatting sqref="Q3">
    <cfRule type="cellIs" dxfId="63" priority="4" operator="equal">
      <formula>"사업자오류"</formula>
    </cfRule>
    <cfRule type="cellIs" dxfId="6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61" priority="1" operator="greaterThan">
      <formula>0</formula>
    </cfRule>
    <cfRule type="cellIs" dxfId="6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19</vt:i4>
      </vt:variant>
      <vt:variant>
        <vt:lpstr>이름 지정된 범위</vt:lpstr>
      </vt:variant>
      <vt:variant>
        <vt:i4>4</vt:i4>
      </vt:variant>
    </vt:vector>
  </HeadingPairs>
  <TitlesOfParts>
    <vt:vector size="23" baseType="lpstr">
      <vt:lpstr>종목</vt:lpstr>
      <vt:lpstr>기타소득대장</vt:lpstr>
      <vt:lpstr>기본입력사항</vt:lpstr>
      <vt:lpstr>2021년01월</vt:lpstr>
      <vt:lpstr>2021년02월</vt:lpstr>
      <vt:lpstr>2021년03월</vt:lpstr>
      <vt:lpstr>2021년04월</vt:lpstr>
      <vt:lpstr>2021년05월</vt:lpstr>
      <vt:lpstr>2021년06월</vt:lpstr>
      <vt:lpstr>2021년07월</vt:lpstr>
      <vt:lpstr>2021년08월</vt:lpstr>
      <vt:lpstr>2021년09월</vt:lpstr>
      <vt:lpstr>2021년10월</vt:lpstr>
      <vt:lpstr>2021년11월</vt:lpstr>
      <vt:lpstr>2021년12월</vt:lpstr>
      <vt:lpstr>기타소득원천징수영수증</vt:lpstr>
      <vt:lpstr>기타소득지급명세서</vt:lpstr>
      <vt:lpstr>기타소득지급명세서-수정</vt:lpstr>
      <vt:lpstr>기타소득작성법</vt:lpstr>
      <vt:lpstr>기타소득원천징수영수증!Print_Area</vt:lpstr>
      <vt:lpstr>기타소득지급명세서!Print_Area</vt:lpstr>
      <vt:lpstr>'기타소득지급명세서-수정'!Print_Area</vt:lpstr>
      <vt:lpstr>종목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cp:lastPrinted>2017-08-03T01:27:25Z</cp:lastPrinted>
  <dcterms:created xsi:type="dcterms:W3CDTF">2010-03-16T18:10:16Z</dcterms:created>
  <dcterms:modified xsi:type="dcterms:W3CDTF">2021-11-05T14:38:29Z</dcterms:modified>
</cp:coreProperties>
</file>