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3.xml" ContentType="application/vnd.openxmlformats-officedocument.spreadsheetml.comment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1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7.xml" ContentType="application/vnd.openxmlformats-officedocument.spreadsheetml.comment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18.xml" ContentType="application/vnd.openxmlformats-officedocument.spreadsheetml.comments+xml"/>
  <Override PartName="/xl/drawings/drawing25.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19.xml" ContentType="application/vnd.openxmlformats-officedocument.spreadsheetml.comments+xml"/>
  <Override PartName="/xl/drawings/drawing26.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20.xml" ContentType="application/vnd.openxmlformats-officedocument.spreadsheetml.comments+xml"/>
  <Override PartName="/xl/drawings/drawing2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21.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C:\Users\Master\Downloads\00 - 임금명세서\"/>
    </mc:Choice>
  </mc:AlternateContent>
  <xr:revisionPtr revIDLastSave="0" documentId="13_ncr:1_{124B929B-3856-4B1D-A782-4444088C085B}" xr6:coauthVersionLast="47" xr6:coauthVersionMax="47" xr10:uidLastSave="{00000000-0000-0000-0000-000000000000}"/>
  <bookViews>
    <workbookView xWindow="-60" yWindow="-60" windowWidth="28920" windowHeight="16320" firstSheet="4" activeTab="8" xr2:uid="{00000000-000D-0000-FFFF-FFFF00000000}"/>
  </bookViews>
  <sheets>
    <sheet name="요율공제액 (상한 하한적용)" sheetId="56" r:id="rId1"/>
    <sheet name="4대보험요율표" sheetId="4" r:id="rId2"/>
    <sheet name="기본입력사항(입사일,퇴사일)" sheetId="23" r:id="rId3"/>
    <sheet name="두루누리" sheetId="52" r:id="rId4"/>
    <sheet name="일자리안정자금" sheetId="53" r:id="rId5"/>
    <sheet name="중소기업취업자감면" sheetId="54" r:id="rId6"/>
    <sheet name="4대보험가입필요서류" sheetId="55" r:id="rId7"/>
    <sheet name="급여대장-예시" sheetId="1" r:id="rId8"/>
    <sheet name="급여대장-원본" sheetId="24" r:id="rId9"/>
    <sheet name="1월" sheetId="25" r:id="rId10"/>
    <sheet name="2월" sheetId="26" r:id="rId11"/>
    <sheet name="3월" sheetId="27" r:id="rId12"/>
    <sheet name="4월" sheetId="28" r:id="rId13"/>
    <sheet name="5월" sheetId="29" r:id="rId14"/>
    <sheet name="두루누리 보험료지원신청서-31호" sheetId="15" state="hidden" r:id="rId15"/>
    <sheet name="감면대상명세서-목록(표지)" sheetId="42" state="hidden" r:id="rId16"/>
    <sheet name="중소기업취업감면(직원별) (입력)" sheetId="37" state="hidden" r:id="rId17"/>
    <sheet name="중소기업취업감면(직원별 예시)" sheetId="43" state="hidden" r:id="rId18"/>
    <sheet name="명세서조회" sheetId="38" state="hidden" r:id="rId19"/>
    <sheet name="청년 3년 -&gt; 5년" sheetId="39" state="hidden" r:id="rId20"/>
    <sheet name="세법" sheetId="40" state="hidden" r:id="rId21"/>
    <sheet name="QA" sheetId="41" state="hidden" r:id="rId22"/>
    <sheet name="두루누리 보험료지원 제외신청서" sheetId="16" state="hidden" r:id="rId23"/>
    <sheet name="6월" sheetId="45" r:id="rId24"/>
    <sheet name="7월" sheetId="46" r:id="rId25"/>
    <sheet name="8월" sheetId="47" r:id="rId26"/>
    <sheet name="9월" sheetId="48" r:id="rId27"/>
    <sheet name="10월" sheetId="49" r:id="rId28"/>
    <sheet name="11월" sheetId="50" r:id="rId29"/>
    <sheet name="12월" sheetId="51" r:id="rId30"/>
    <sheet name="2021간이세액표" sheetId="44" r:id="rId31"/>
    <sheet name="2020간이세액표" sheetId="2" r:id="rId32"/>
    <sheet name="결재" sheetId="5" state="hidden" r:id="rId33"/>
    <sheet name="임금대장 기재사항" sheetId="6" state="hidden" r:id="rId34"/>
    <sheet name="비과세코드" sheetId="10" state="hidden" r:id="rId35"/>
    <sheet name="최저임금" sheetId="11" state="hidden" r:id="rId36"/>
    <sheet name="연차휴가" sheetId="17" state="hidden" r:id="rId37"/>
  </sheets>
  <externalReferences>
    <externalReference r:id="rId38"/>
    <externalReference r:id="rId39"/>
  </externalReferences>
  <definedNames>
    <definedName name="_xlnm._FilterDatabase" localSheetId="27" hidden="1">'10월'!$C$8:$C$50</definedName>
    <definedName name="_xlnm._FilterDatabase" localSheetId="28" hidden="1">'11월'!$C$8:$C$50</definedName>
    <definedName name="_xlnm._FilterDatabase" localSheetId="29" hidden="1">'12월'!$C$8:$C$50</definedName>
    <definedName name="_xlnm._FilterDatabase" localSheetId="9" hidden="1">'1월'!$C$8:$C$50</definedName>
    <definedName name="_xlnm._FilterDatabase" localSheetId="10" hidden="1">'2월'!$C$8:$C$50</definedName>
    <definedName name="_xlnm._FilterDatabase" localSheetId="11" hidden="1">'3월'!$C$8:$C$50</definedName>
    <definedName name="_xlnm._FilterDatabase" localSheetId="12" hidden="1">'4월'!$C$8:$C$50</definedName>
    <definedName name="_xlnm._FilterDatabase" localSheetId="13" hidden="1">'5월'!$C$8:$C$50</definedName>
    <definedName name="_xlnm._FilterDatabase" localSheetId="23" hidden="1">'6월'!$C$8:$C$50</definedName>
    <definedName name="_xlnm._FilterDatabase" localSheetId="24" hidden="1">'7월'!$C$8:$C$50</definedName>
    <definedName name="_xlnm._FilterDatabase" localSheetId="25" hidden="1">'8월'!$C$8:$C$50</definedName>
    <definedName name="_xlnm._FilterDatabase" localSheetId="26" hidden="1">'9월'!$C$8:$C$50</definedName>
    <definedName name="_xlnm._FilterDatabase" localSheetId="7" hidden="1">'급여대장-예시'!$C$8:$C$50</definedName>
    <definedName name="_xlnm._FilterDatabase" localSheetId="8" hidden="1">'급여대장-원본'!$C$8:$C$50</definedName>
    <definedName name="_xlnm.Print_Area" localSheetId="27">'10월'!$B$2:$AK$50</definedName>
    <definedName name="_xlnm.Print_Area" localSheetId="28">'11월'!$B$2:$AK$50</definedName>
    <definedName name="_xlnm.Print_Area" localSheetId="29">'12월'!$B$2:$AK$50</definedName>
    <definedName name="_xlnm.Print_Area" localSheetId="9">'1월'!$B$2:$AK$50</definedName>
    <definedName name="_xlnm.Print_Area" localSheetId="10">'2월'!$B$2:$AK$50</definedName>
    <definedName name="_xlnm.Print_Area" localSheetId="11">'3월'!$B$2:$AK$50</definedName>
    <definedName name="_xlnm.Print_Area" localSheetId="12">'4월'!$B$2:$AK$50</definedName>
    <definedName name="_xlnm.Print_Area" localSheetId="13">'5월'!$B$2:$AK$50</definedName>
    <definedName name="_xlnm.Print_Area" localSheetId="23">'6월'!$B$2:$AK$50</definedName>
    <definedName name="_xlnm.Print_Area" localSheetId="24">'7월'!$B$2:$AK$50</definedName>
    <definedName name="_xlnm.Print_Area" localSheetId="25">'8월'!$B$2:$AK$50</definedName>
    <definedName name="_xlnm.Print_Area" localSheetId="26">'9월'!$B$2:$AK$50</definedName>
    <definedName name="_xlnm.Print_Area" localSheetId="15">'감면대상명세서-목록(표지)'!$A$1:$K$42</definedName>
    <definedName name="_xlnm.Print_Area" localSheetId="7">'급여대장-예시'!$B$2:$AK$50</definedName>
    <definedName name="_xlnm.Print_Area" localSheetId="8">'급여대장-원본'!$B$2:$AK$50</definedName>
    <definedName name="_xlnm.Print_Area" localSheetId="22">'두루누리 보험료지원 제외신청서'!$A$1:$AB$58</definedName>
    <definedName name="_xlnm.Print_Area" localSheetId="14">'두루누리 보험료지원신청서-31호'!$A$1:$AH$49</definedName>
    <definedName name="_xlnm.Print_Area" localSheetId="17">'중소기업취업감면(직원별 예시)'!$A$1:$AJ$68</definedName>
    <definedName name="_xlnm.Print_Area" localSheetId="16">'중소기업취업감면(직원별) (입력)'!$A$1:$AJ$68</definedName>
    <definedName name="_xlnm.Print_Titles" localSheetId="30">'2021간이세액표'!$3:$4</definedName>
    <definedName name="간이고액">'2020간이세액표'!$O$654:$T$659</definedName>
    <definedName name="간이세액표2020">'2020간이세액표'!$A$6:$M$653</definedName>
    <definedName name="간이세액표2021">'2021간이세액표'!$A$6:$M$653</definedName>
    <definedName name="건강보험율">'4대보험요율표'!$E$17</definedName>
    <definedName name="건강보험율2022">'4대보험요율표'!$E$23</definedName>
    <definedName name="건강상한">'4대보험요율표'!$L$17</definedName>
    <definedName name="건강하한">'4대보험요율표'!$M$17</definedName>
    <definedName name="고용보험율">'4대보험요율표'!$D$32</definedName>
    <definedName name="국민연금율">'4대보험요율표'!$D$7</definedName>
    <definedName name="근로세율">'2021간이세액표'!$O$654:$T$659</definedName>
    <definedName name="근로소득공제">'[1]신청서(1)'!$BI$48:$BO$52</definedName>
    <definedName name="세율">[1]안분!$I$9:$L$13</definedName>
    <definedName name="연금상한">'4대보험요율표'!$H$7</definedName>
    <definedName name="연금상한202107">'4대보험요율표'!$K$7</definedName>
    <definedName name="연금하한">'4대보험요율표'!$I$7</definedName>
    <definedName name="연금하한202107">'4대보험요율표'!$L$7</definedName>
    <definedName name="요양보험율">'4대보험요율표'!$D$18</definedName>
    <definedName name="요양보험율2022">'4대보험요율표'!$D$24</definedName>
    <definedName name="종목">[2]종목!$B$6:$C$35</definedName>
    <definedName name="최고건강">'4대보험요율표'!$H$6</definedName>
    <definedName name="최고연금">'4대보험요율표'!$I$16</definedName>
    <definedName name="최저건강">'4대보험요율표'!$I$6</definedName>
    <definedName name="최저연금">'4대보험요율표'!$J$16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M10" i="51" l="1"/>
  <c r="BN10" i="51" s="1"/>
  <c r="BM10" i="50"/>
  <c r="BN10" i="50" s="1"/>
  <c r="BM10" i="49"/>
  <c r="BN10" i="49" s="1"/>
  <c r="BM10" i="48"/>
  <c r="BN10" i="48" s="1"/>
  <c r="BM10" i="47"/>
  <c r="BN10" i="47" s="1"/>
  <c r="BM10" i="46"/>
  <c r="BN10" i="46" s="1"/>
  <c r="BM10" i="45"/>
  <c r="BN10" i="45" s="1"/>
  <c r="BM10" i="29"/>
  <c r="BM10" i="28"/>
  <c r="BM10" i="27"/>
  <c r="BM10" i="26"/>
  <c r="BN10" i="26" s="1"/>
  <c r="BM10" i="25"/>
  <c r="BM10" i="24"/>
  <c r="BM10" i="1"/>
  <c r="BM49" i="51"/>
  <c r="BM48" i="51"/>
  <c r="BM47" i="51"/>
  <c r="BM46" i="51"/>
  <c r="BM45" i="51"/>
  <c r="BM44" i="51"/>
  <c r="BM43" i="51"/>
  <c r="BM42" i="51"/>
  <c r="BM41" i="51"/>
  <c r="BM40" i="51"/>
  <c r="BM39" i="51"/>
  <c r="BM38" i="51"/>
  <c r="BM37" i="51"/>
  <c r="BM36" i="51"/>
  <c r="BM35" i="51"/>
  <c r="BM34" i="51"/>
  <c r="BM33" i="51"/>
  <c r="BM32" i="51"/>
  <c r="BM31" i="51"/>
  <c r="BM30" i="51"/>
  <c r="BM29" i="51"/>
  <c r="BM28" i="51"/>
  <c r="BM27" i="51"/>
  <c r="BM26" i="51"/>
  <c r="BM25" i="51"/>
  <c r="BM24" i="51"/>
  <c r="BM23" i="51"/>
  <c r="BM22" i="51"/>
  <c r="BM21" i="51"/>
  <c r="BM20" i="51"/>
  <c r="BM19" i="51"/>
  <c r="BM18" i="51"/>
  <c r="BM17" i="51"/>
  <c r="BM16" i="51"/>
  <c r="BM15" i="51"/>
  <c r="BM14" i="51"/>
  <c r="BM13" i="51"/>
  <c r="BM12" i="51"/>
  <c r="BM11" i="51"/>
  <c r="BM49" i="50"/>
  <c r="BM48" i="50"/>
  <c r="BM47" i="50"/>
  <c r="BM46" i="50"/>
  <c r="BM45" i="50"/>
  <c r="BM44" i="50"/>
  <c r="BM43" i="50"/>
  <c r="BM42" i="50"/>
  <c r="BM41" i="50"/>
  <c r="BM40" i="50"/>
  <c r="BM39" i="50"/>
  <c r="BM38" i="50"/>
  <c r="BM37" i="50"/>
  <c r="BM36" i="50"/>
  <c r="BM35" i="50"/>
  <c r="BM34" i="50"/>
  <c r="BM33" i="50"/>
  <c r="BM32" i="50"/>
  <c r="BM31" i="50"/>
  <c r="BM30" i="50"/>
  <c r="BM29" i="50"/>
  <c r="BM28" i="50"/>
  <c r="BM27" i="50"/>
  <c r="BM26" i="50"/>
  <c r="BM25" i="50"/>
  <c r="BM24" i="50"/>
  <c r="BM23" i="50"/>
  <c r="BM22" i="50"/>
  <c r="BM21" i="50"/>
  <c r="BM20" i="50"/>
  <c r="BM19" i="50"/>
  <c r="BM18" i="50"/>
  <c r="BM17" i="50"/>
  <c r="BM16" i="50"/>
  <c r="BM15" i="50"/>
  <c r="BM14" i="50"/>
  <c r="BM13" i="50"/>
  <c r="BM12" i="50"/>
  <c r="BM11" i="50"/>
  <c r="BM49" i="49"/>
  <c r="BM48" i="49"/>
  <c r="BM47" i="49"/>
  <c r="BM46" i="49"/>
  <c r="BM45" i="49"/>
  <c r="BM44" i="49"/>
  <c r="BM43" i="49"/>
  <c r="BM42" i="49"/>
  <c r="BM41" i="49"/>
  <c r="BM40" i="49"/>
  <c r="BM39" i="49"/>
  <c r="BM38" i="49"/>
  <c r="BM37" i="49"/>
  <c r="BM36" i="49"/>
  <c r="BM35" i="49"/>
  <c r="BM34" i="49"/>
  <c r="BM33" i="49"/>
  <c r="BM32" i="49"/>
  <c r="BM31" i="49"/>
  <c r="BM30" i="49"/>
  <c r="BM29" i="49"/>
  <c r="BM28" i="49"/>
  <c r="BM27" i="49"/>
  <c r="BM26" i="49"/>
  <c r="BM25" i="49"/>
  <c r="BM24" i="49"/>
  <c r="BM23" i="49"/>
  <c r="BM22" i="49"/>
  <c r="BM21" i="49"/>
  <c r="BM20" i="49"/>
  <c r="BM19" i="49"/>
  <c r="BM18" i="49"/>
  <c r="BM17" i="49"/>
  <c r="BM16" i="49"/>
  <c r="BM15" i="49"/>
  <c r="BM14" i="49"/>
  <c r="BM13" i="49"/>
  <c r="BM12" i="49"/>
  <c r="BM11" i="49"/>
  <c r="BM49" i="48"/>
  <c r="BM48" i="48"/>
  <c r="BM47" i="48"/>
  <c r="BM46" i="48"/>
  <c r="BM45" i="48"/>
  <c r="BM44" i="48"/>
  <c r="BM43" i="48"/>
  <c r="BM42" i="48"/>
  <c r="BM41" i="48"/>
  <c r="BM40" i="48"/>
  <c r="BM39" i="48"/>
  <c r="BM38" i="48"/>
  <c r="BM37" i="48"/>
  <c r="BM36" i="48"/>
  <c r="BM35" i="48"/>
  <c r="BM34" i="48"/>
  <c r="BM33" i="48"/>
  <c r="BM32" i="48"/>
  <c r="BM31" i="48"/>
  <c r="BM30" i="48"/>
  <c r="BM29" i="48"/>
  <c r="BM28" i="48"/>
  <c r="BM27" i="48"/>
  <c r="BM26" i="48"/>
  <c r="BM25" i="48"/>
  <c r="BM24" i="48"/>
  <c r="BM23" i="48"/>
  <c r="BM22" i="48"/>
  <c r="BM21" i="48"/>
  <c r="BM20" i="48"/>
  <c r="BM19" i="48"/>
  <c r="BM18" i="48"/>
  <c r="BM17" i="48"/>
  <c r="BM16" i="48"/>
  <c r="BM15" i="48"/>
  <c r="BM14" i="48"/>
  <c r="BM13" i="48"/>
  <c r="BM12" i="48"/>
  <c r="BM11" i="48"/>
  <c r="BM49" i="47"/>
  <c r="BM48" i="47"/>
  <c r="BM47" i="47"/>
  <c r="BM46" i="47"/>
  <c r="BM45" i="47"/>
  <c r="BM44" i="47"/>
  <c r="BM43" i="47"/>
  <c r="BM42" i="47"/>
  <c r="BM41" i="47"/>
  <c r="BM40" i="47"/>
  <c r="BM39" i="47"/>
  <c r="BM38" i="47"/>
  <c r="BM37" i="47"/>
  <c r="BM36" i="47"/>
  <c r="BM35" i="47"/>
  <c r="BM34" i="47"/>
  <c r="BM33" i="47"/>
  <c r="BM32" i="47"/>
  <c r="BM31" i="47"/>
  <c r="BM30" i="47"/>
  <c r="BM29" i="47"/>
  <c r="BM28" i="47"/>
  <c r="BM27" i="47"/>
  <c r="BM26" i="47"/>
  <c r="BM25" i="47"/>
  <c r="BM24" i="47"/>
  <c r="BM23" i="47"/>
  <c r="BM22" i="47"/>
  <c r="BM21" i="47"/>
  <c r="BM20" i="47"/>
  <c r="BM19" i="47"/>
  <c r="BM18" i="47"/>
  <c r="BM17" i="47"/>
  <c r="BM16" i="47"/>
  <c r="BM15" i="47"/>
  <c r="BM14" i="47"/>
  <c r="BM13" i="47"/>
  <c r="BM12" i="47"/>
  <c r="BM11" i="47"/>
  <c r="BM49" i="46"/>
  <c r="BM48" i="46"/>
  <c r="BM47" i="46"/>
  <c r="BM46" i="46"/>
  <c r="BM45" i="46"/>
  <c r="BM44" i="46"/>
  <c r="BM43" i="46"/>
  <c r="BM42" i="46"/>
  <c r="BM41" i="46"/>
  <c r="BM40" i="46"/>
  <c r="BM39" i="46"/>
  <c r="BM38" i="46"/>
  <c r="BM37" i="46"/>
  <c r="BM36" i="46"/>
  <c r="BM35" i="46"/>
  <c r="BM34" i="46"/>
  <c r="BM33" i="46"/>
  <c r="BM32" i="46"/>
  <c r="BM31" i="46"/>
  <c r="BM30" i="46"/>
  <c r="BM29" i="46"/>
  <c r="BM28" i="46"/>
  <c r="BM27" i="46"/>
  <c r="BM26" i="46"/>
  <c r="BM25" i="46"/>
  <c r="BM24" i="46"/>
  <c r="BM23" i="46"/>
  <c r="BM22" i="46"/>
  <c r="BM21" i="46"/>
  <c r="BM20" i="46"/>
  <c r="BM19" i="46"/>
  <c r="BM18" i="46"/>
  <c r="BM17" i="46"/>
  <c r="BM16" i="46"/>
  <c r="BM15" i="46"/>
  <c r="BM14" i="46"/>
  <c r="BM13" i="46"/>
  <c r="BM12" i="46"/>
  <c r="BM11" i="46"/>
  <c r="BM49" i="45"/>
  <c r="BM48" i="45"/>
  <c r="BM47" i="45"/>
  <c r="BM46" i="45"/>
  <c r="BM45" i="45"/>
  <c r="BM44" i="45"/>
  <c r="BM43" i="45"/>
  <c r="BM42" i="45"/>
  <c r="BM41" i="45"/>
  <c r="BM40" i="45"/>
  <c r="BM39" i="45"/>
  <c r="BM38" i="45"/>
  <c r="BM37" i="45"/>
  <c r="BM36" i="45"/>
  <c r="BM35" i="45"/>
  <c r="BM34" i="45"/>
  <c r="BM33" i="45"/>
  <c r="BM32" i="45"/>
  <c r="BM31" i="45"/>
  <c r="BM30" i="45"/>
  <c r="BM29" i="45"/>
  <c r="BM28" i="45"/>
  <c r="BM27" i="45"/>
  <c r="BM26" i="45"/>
  <c r="BM25" i="45"/>
  <c r="BM24" i="45"/>
  <c r="BM23" i="45"/>
  <c r="BM22" i="45"/>
  <c r="BM21" i="45"/>
  <c r="BM20" i="45"/>
  <c r="BM19" i="45"/>
  <c r="BM18" i="45"/>
  <c r="BM17" i="45"/>
  <c r="BM16" i="45"/>
  <c r="BM15" i="45"/>
  <c r="BM14" i="45"/>
  <c r="BM13" i="45"/>
  <c r="BM12" i="45"/>
  <c r="BM11" i="45"/>
  <c r="BM49" i="29"/>
  <c r="BM48" i="29"/>
  <c r="BM47" i="29"/>
  <c r="BM46" i="29"/>
  <c r="BM45" i="29"/>
  <c r="BM44" i="29"/>
  <c r="BM43" i="29"/>
  <c r="BM42" i="29"/>
  <c r="BM41" i="29"/>
  <c r="BM40" i="29"/>
  <c r="BM39" i="29"/>
  <c r="BM38" i="29"/>
  <c r="BM37" i="29"/>
  <c r="BM36" i="29"/>
  <c r="BM35" i="29"/>
  <c r="BM34" i="29"/>
  <c r="BM33" i="29"/>
  <c r="BM32" i="29"/>
  <c r="BM31" i="29"/>
  <c r="BM30" i="29"/>
  <c r="BM29" i="29"/>
  <c r="BM28" i="29"/>
  <c r="BM27" i="29"/>
  <c r="BM26" i="29"/>
  <c r="BM25" i="29"/>
  <c r="BM24" i="29"/>
  <c r="BM23" i="29"/>
  <c r="BM22" i="29"/>
  <c r="BM21" i="29"/>
  <c r="BM20" i="29"/>
  <c r="BM19" i="29"/>
  <c r="BM18" i="29"/>
  <c r="BM17" i="29"/>
  <c r="BM16" i="29"/>
  <c r="BM15" i="29"/>
  <c r="BM14" i="29"/>
  <c r="BM13" i="29"/>
  <c r="BM12" i="29"/>
  <c r="BM11" i="29"/>
  <c r="BM49" i="28"/>
  <c r="BM48" i="28"/>
  <c r="BM47" i="28"/>
  <c r="BM46" i="28"/>
  <c r="BM45" i="28"/>
  <c r="BM44" i="28"/>
  <c r="BM43" i="28"/>
  <c r="BM42" i="28"/>
  <c r="BM41" i="28"/>
  <c r="BM40" i="28"/>
  <c r="BM39" i="28"/>
  <c r="BM38" i="28"/>
  <c r="BM37" i="28"/>
  <c r="BM36" i="28"/>
  <c r="BM35" i="28"/>
  <c r="BM34" i="28"/>
  <c r="BM33" i="28"/>
  <c r="BM32" i="28"/>
  <c r="BM31" i="28"/>
  <c r="BM30" i="28"/>
  <c r="BM29" i="28"/>
  <c r="BM28" i="28"/>
  <c r="BM27" i="28"/>
  <c r="BM26" i="28"/>
  <c r="BM25" i="28"/>
  <c r="BM24" i="28"/>
  <c r="BM23" i="28"/>
  <c r="BM22" i="28"/>
  <c r="BM21" i="28"/>
  <c r="BM20" i="28"/>
  <c r="BM19" i="28"/>
  <c r="BM18" i="28"/>
  <c r="BM17" i="28"/>
  <c r="BM16" i="28"/>
  <c r="BM15" i="28"/>
  <c r="BM14" i="28"/>
  <c r="BM13" i="28"/>
  <c r="BM12" i="28"/>
  <c r="BM11" i="28"/>
  <c r="BM49" i="27"/>
  <c r="BM48" i="27"/>
  <c r="BM47" i="27"/>
  <c r="BM46" i="27"/>
  <c r="BM45" i="27"/>
  <c r="BM44" i="27"/>
  <c r="BM43" i="27"/>
  <c r="BM42" i="27"/>
  <c r="BM41" i="27"/>
  <c r="BM40" i="27"/>
  <c r="BM39" i="27"/>
  <c r="BM38" i="27"/>
  <c r="BM37" i="27"/>
  <c r="BM36" i="27"/>
  <c r="BM35" i="27"/>
  <c r="BM34" i="27"/>
  <c r="BM33" i="27"/>
  <c r="BM32" i="27"/>
  <c r="BM31" i="27"/>
  <c r="BM30" i="27"/>
  <c r="BM29" i="27"/>
  <c r="BM28" i="27"/>
  <c r="BM27" i="27"/>
  <c r="BM26" i="27"/>
  <c r="BM25" i="27"/>
  <c r="BM24" i="27"/>
  <c r="BM23" i="27"/>
  <c r="BM22" i="27"/>
  <c r="BM21" i="27"/>
  <c r="BM20" i="27"/>
  <c r="BM19" i="27"/>
  <c r="BM18" i="27"/>
  <c r="BM17" i="27"/>
  <c r="BM16" i="27"/>
  <c r="BM15" i="27"/>
  <c r="BM14" i="27"/>
  <c r="BM13" i="27"/>
  <c r="BM12" i="27"/>
  <c r="BM11" i="27"/>
  <c r="BM49" i="26"/>
  <c r="BM48" i="26"/>
  <c r="BM47" i="26"/>
  <c r="BM46" i="26"/>
  <c r="BM45" i="26"/>
  <c r="BM44" i="26"/>
  <c r="BM43" i="26"/>
  <c r="BM42" i="26"/>
  <c r="BM41" i="26"/>
  <c r="BM40" i="26"/>
  <c r="BM39" i="26"/>
  <c r="BM38" i="26"/>
  <c r="BM37" i="26"/>
  <c r="BM36" i="26"/>
  <c r="BM35" i="26"/>
  <c r="BM34" i="26"/>
  <c r="BM33" i="26"/>
  <c r="BM32" i="26"/>
  <c r="BM31" i="26"/>
  <c r="BM30" i="26"/>
  <c r="BM29" i="26"/>
  <c r="BM28" i="26"/>
  <c r="BM27" i="26"/>
  <c r="BM26" i="26"/>
  <c r="BM25" i="26"/>
  <c r="BM24" i="26"/>
  <c r="BM23" i="26"/>
  <c r="BM22" i="26"/>
  <c r="BM21" i="26"/>
  <c r="BM20" i="26"/>
  <c r="BM19" i="26"/>
  <c r="BM18" i="26"/>
  <c r="BM17" i="26"/>
  <c r="BM16" i="26"/>
  <c r="BM15" i="26"/>
  <c r="BM14" i="26"/>
  <c r="BM13" i="26"/>
  <c r="BM12" i="26"/>
  <c r="BM11" i="26"/>
  <c r="BM49" i="25"/>
  <c r="BM48" i="25"/>
  <c r="BM47" i="25"/>
  <c r="BM46" i="25"/>
  <c r="BM45" i="25"/>
  <c r="BM44" i="25"/>
  <c r="BM43" i="25"/>
  <c r="BM42" i="25"/>
  <c r="BM41" i="25"/>
  <c r="BM40" i="25"/>
  <c r="BM39" i="25"/>
  <c r="BM38" i="25"/>
  <c r="BM37" i="25"/>
  <c r="BM36" i="25"/>
  <c r="BM35" i="25"/>
  <c r="BM34" i="25"/>
  <c r="BM33" i="25"/>
  <c r="BM32" i="25"/>
  <c r="BM31" i="25"/>
  <c r="BM30" i="25"/>
  <c r="BM29" i="25"/>
  <c r="BM28" i="25"/>
  <c r="BM27" i="25"/>
  <c r="BM26" i="25"/>
  <c r="BM25" i="25"/>
  <c r="BM24" i="25"/>
  <c r="BM23" i="25"/>
  <c r="BM22" i="25"/>
  <c r="BM21" i="25"/>
  <c r="BM20" i="25"/>
  <c r="BM19" i="25"/>
  <c r="BM18" i="25"/>
  <c r="BM17" i="25"/>
  <c r="BM16" i="25"/>
  <c r="BM15" i="25"/>
  <c r="BM14" i="25"/>
  <c r="BM13" i="25"/>
  <c r="BM12" i="25"/>
  <c r="BM11" i="25"/>
  <c r="BM49" i="24"/>
  <c r="BM48" i="24"/>
  <c r="BM47" i="24"/>
  <c r="BM46" i="24"/>
  <c r="BM45" i="24"/>
  <c r="BM44" i="24"/>
  <c r="BM43" i="24"/>
  <c r="BM42" i="24"/>
  <c r="BM41" i="24"/>
  <c r="BM40" i="24"/>
  <c r="BM39" i="24"/>
  <c r="BM38" i="24"/>
  <c r="BM37" i="24"/>
  <c r="BM36" i="24"/>
  <c r="BM35" i="24"/>
  <c r="BM34" i="24"/>
  <c r="BM33" i="24"/>
  <c r="BM32" i="24"/>
  <c r="BM31" i="24"/>
  <c r="BM30" i="24"/>
  <c r="BM29" i="24"/>
  <c r="BM28" i="24"/>
  <c r="BM27" i="24"/>
  <c r="BM26" i="24"/>
  <c r="BM25" i="24"/>
  <c r="BM24" i="24"/>
  <c r="BM23" i="24"/>
  <c r="BM22" i="24"/>
  <c r="BM21" i="24"/>
  <c r="BM20" i="24"/>
  <c r="BM19" i="24"/>
  <c r="BM18" i="24"/>
  <c r="BM17" i="24"/>
  <c r="BM16" i="24"/>
  <c r="BM15" i="24"/>
  <c r="BM14" i="24"/>
  <c r="BM13" i="24"/>
  <c r="BM12" i="24"/>
  <c r="BM11" i="24"/>
  <c r="BM49" i="1"/>
  <c r="BM48" i="1"/>
  <c r="BM47" i="1"/>
  <c r="BM46" i="1"/>
  <c r="BM45" i="1"/>
  <c r="BM44" i="1"/>
  <c r="BM43" i="1"/>
  <c r="BM42" i="1"/>
  <c r="BM41" i="1"/>
  <c r="BM40" i="1"/>
  <c r="BM39" i="1"/>
  <c r="BM38" i="1"/>
  <c r="BM37" i="1"/>
  <c r="BM36" i="1"/>
  <c r="BM35" i="1"/>
  <c r="BM34" i="1"/>
  <c r="BM33" i="1"/>
  <c r="BM32" i="1"/>
  <c r="BM31" i="1"/>
  <c r="BM30" i="1"/>
  <c r="BM29" i="1"/>
  <c r="BM28" i="1"/>
  <c r="BM27" i="1"/>
  <c r="BM26" i="1"/>
  <c r="BM25" i="1"/>
  <c r="BM24" i="1"/>
  <c r="BM23" i="1"/>
  <c r="BM22" i="1"/>
  <c r="BM21" i="1"/>
  <c r="BM20" i="1"/>
  <c r="BM19" i="1"/>
  <c r="BM18" i="1"/>
  <c r="BM17" i="1"/>
  <c r="BM16" i="1"/>
  <c r="BM15" i="1"/>
  <c r="BM14" i="1"/>
  <c r="BM13" i="1"/>
  <c r="BM12" i="1"/>
  <c r="BM11" i="1"/>
  <c r="BN49" i="51"/>
  <c r="BN48" i="51"/>
  <c r="BN47" i="51"/>
  <c r="BN46" i="51"/>
  <c r="BN45" i="51"/>
  <c r="BN44" i="51"/>
  <c r="BN43" i="51"/>
  <c r="BN42" i="51"/>
  <c r="BN41" i="51"/>
  <c r="BN40" i="51"/>
  <c r="BN39" i="51"/>
  <c r="BN38" i="51"/>
  <c r="BN37" i="51"/>
  <c r="BN36" i="51"/>
  <c r="BN35" i="51"/>
  <c r="BN34" i="51"/>
  <c r="BN33" i="51"/>
  <c r="BN32" i="51"/>
  <c r="BN31" i="51"/>
  <c r="BN30" i="51"/>
  <c r="BN29" i="51"/>
  <c r="BN28" i="51"/>
  <c r="BN27" i="51"/>
  <c r="BN26" i="51"/>
  <c r="BN25" i="51"/>
  <c r="BN24" i="51"/>
  <c r="BN23" i="51"/>
  <c r="BN22" i="51"/>
  <c r="BN21" i="51"/>
  <c r="BN20" i="51"/>
  <c r="BN19" i="51"/>
  <c r="BN18" i="51"/>
  <c r="BN17" i="51"/>
  <c r="BN16" i="51"/>
  <c r="BN15" i="51"/>
  <c r="BN14" i="51"/>
  <c r="BN13" i="51"/>
  <c r="BN12" i="51"/>
  <c r="BN11" i="51"/>
  <c r="BN49" i="50"/>
  <c r="BN48" i="50"/>
  <c r="BN47" i="50"/>
  <c r="BN46" i="50"/>
  <c r="BN45" i="50"/>
  <c r="BN44" i="50"/>
  <c r="BN43" i="50"/>
  <c r="BN42" i="50"/>
  <c r="BN41" i="50"/>
  <c r="BN40" i="50"/>
  <c r="BN39" i="50"/>
  <c r="BN38" i="50"/>
  <c r="BN37" i="50"/>
  <c r="BN36" i="50"/>
  <c r="BN35" i="50"/>
  <c r="BN34" i="50"/>
  <c r="BN33" i="50"/>
  <c r="BN32" i="50"/>
  <c r="BN31" i="50"/>
  <c r="BN30" i="50"/>
  <c r="BN29" i="50"/>
  <c r="BN28" i="50"/>
  <c r="BN27" i="50"/>
  <c r="BN26" i="50"/>
  <c r="BN25" i="50"/>
  <c r="BN24" i="50"/>
  <c r="BN23" i="50"/>
  <c r="BN22" i="50"/>
  <c r="BN21" i="50"/>
  <c r="BN20" i="50"/>
  <c r="BN19" i="50"/>
  <c r="BN18" i="50"/>
  <c r="BN17" i="50"/>
  <c r="BN16" i="50"/>
  <c r="BN15" i="50"/>
  <c r="BN14" i="50"/>
  <c r="BN13" i="50"/>
  <c r="BN12" i="50"/>
  <c r="BN11" i="50"/>
  <c r="BN49" i="49"/>
  <c r="BN48" i="49"/>
  <c r="BN47" i="49"/>
  <c r="BN46" i="49"/>
  <c r="BN45" i="49"/>
  <c r="BN44" i="49"/>
  <c r="BN43" i="49"/>
  <c r="BN42" i="49"/>
  <c r="BN41" i="49"/>
  <c r="BN40" i="49"/>
  <c r="BN39" i="49"/>
  <c r="BN38" i="49"/>
  <c r="BN37" i="49"/>
  <c r="BN36" i="49"/>
  <c r="BN35" i="49"/>
  <c r="BN34" i="49"/>
  <c r="BN33" i="49"/>
  <c r="BN32" i="49"/>
  <c r="BN31" i="49"/>
  <c r="BN30" i="49"/>
  <c r="BN29" i="49"/>
  <c r="BN28" i="49"/>
  <c r="BN27" i="49"/>
  <c r="BN26" i="49"/>
  <c r="BN25" i="49"/>
  <c r="BN24" i="49"/>
  <c r="BN23" i="49"/>
  <c r="BN22" i="49"/>
  <c r="BN21" i="49"/>
  <c r="BN20" i="49"/>
  <c r="BN19" i="49"/>
  <c r="BN18" i="49"/>
  <c r="BN17" i="49"/>
  <c r="BN16" i="49"/>
  <c r="BN15" i="49"/>
  <c r="BN14" i="49"/>
  <c r="BN13" i="49"/>
  <c r="BN12" i="49"/>
  <c r="BN11" i="49"/>
  <c r="BN49" i="48"/>
  <c r="BN48" i="48"/>
  <c r="BN47" i="48"/>
  <c r="BN46" i="48"/>
  <c r="BN45" i="48"/>
  <c r="BN44" i="48"/>
  <c r="BN43" i="48"/>
  <c r="BN42" i="48"/>
  <c r="BN41" i="48"/>
  <c r="BN40" i="48"/>
  <c r="BN39" i="48"/>
  <c r="BN38" i="48"/>
  <c r="BN37" i="48"/>
  <c r="BN36" i="48"/>
  <c r="BN35" i="48"/>
  <c r="BN34" i="48"/>
  <c r="BN33" i="48"/>
  <c r="BN32" i="48"/>
  <c r="BN31" i="48"/>
  <c r="BN30" i="48"/>
  <c r="BN29" i="48"/>
  <c r="BN28" i="48"/>
  <c r="BN27" i="48"/>
  <c r="BN26" i="48"/>
  <c r="BN25" i="48"/>
  <c r="BN24" i="48"/>
  <c r="BN23" i="48"/>
  <c r="BN22" i="48"/>
  <c r="BN21" i="48"/>
  <c r="BN20" i="48"/>
  <c r="BN19" i="48"/>
  <c r="BN18" i="48"/>
  <c r="BN17" i="48"/>
  <c r="BN16" i="48"/>
  <c r="BN15" i="48"/>
  <c r="BN14" i="48"/>
  <c r="BN13" i="48"/>
  <c r="BN12" i="48"/>
  <c r="BN11" i="48"/>
  <c r="BN49" i="47"/>
  <c r="BN48" i="47"/>
  <c r="BN47" i="47"/>
  <c r="BN46" i="47"/>
  <c r="BN45" i="47"/>
  <c r="BN44" i="47"/>
  <c r="BN43" i="47"/>
  <c r="BN42" i="47"/>
  <c r="BN41" i="47"/>
  <c r="BN40" i="47"/>
  <c r="BN39" i="47"/>
  <c r="BN38" i="47"/>
  <c r="BN37" i="47"/>
  <c r="BN36" i="47"/>
  <c r="BN35" i="47"/>
  <c r="BN34" i="47"/>
  <c r="BN33" i="47"/>
  <c r="BN32" i="47"/>
  <c r="BN31" i="47"/>
  <c r="BN30" i="47"/>
  <c r="BN29" i="47"/>
  <c r="BN28" i="47"/>
  <c r="BN27" i="47"/>
  <c r="BN26" i="47"/>
  <c r="BN25" i="47"/>
  <c r="BN24" i="47"/>
  <c r="BN23" i="47"/>
  <c r="BN22" i="47"/>
  <c r="BN21" i="47"/>
  <c r="BN20" i="47"/>
  <c r="BN19" i="47"/>
  <c r="BN18" i="47"/>
  <c r="BN17" i="47"/>
  <c r="BN16" i="47"/>
  <c r="BN15" i="47"/>
  <c r="BN14" i="47"/>
  <c r="BN13" i="47"/>
  <c r="BN12" i="47"/>
  <c r="BN11" i="47"/>
  <c r="BN49" i="46"/>
  <c r="BN48" i="46"/>
  <c r="BN47" i="46"/>
  <c r="BN46" i="46"/>
  <c r="BN45" i="46"/>
  <c r="BN44" i="46"/>
  <c r="BN43" i="46"/>
  <c r="BN42" i="46"/>
  <c r="BN41" i="46"/>
  <c r="BN40" i="46"/>
  <c r="BN39" i="46"/>
  <c r="BN38" i="46"/>
  <c r="BN37" i="46"/>
  <c r="BN36" i="46"/>
  <c r="BN35" i="46"/>
  <c r="BN34" i="46"/>
  <c r="BN33" i="46"/>
  <c r="BN32" i="46"/>
  <c r="BN31" i="46"/>
  <c r="BN30" i="46"/>
  <c r="BN29" i="46"/>
  <c r="BN28" i="46"/>
  <c r="BN27" i="46"/>
  <c r="BN26" i="46"/>
  <c r="BN25" i="46"/>
  <c r="BN24" i="46"/>
  <c r="BN23" i="46"/>
  <c r="BN22" i="46"/>
  <c r="BN21" i="46"/>
  <c r="BN20" i="46"/>
  <c r="BN19" i="46"/>
  <c r="BN18" i="46"/>
  <c r="BN17" i="46"/>
  <c r="BN16" i="46"/>
  <c r="BN15" i="46"/>
  <c r="BN14" i="46"/>
  <c r="BN13" i="46"/>
  <c r="BN12" i="46"/>
  <c r="BN11" i="46"/>
  <c r="BN49" i="45"/>
  <c r="BN48" i="45"/>
  <c r="BN47" i="45"/>
  <c r="BN46" i="45"/>
  <c r="BN45" i="45"/>
  <c r="BN44" i="45"/>
  <c r="BN43" i="45"/>
  <c r="BN42" i="45"/>
  <c r="BN41" i="45"/>
  <c r="BN40" i="45"/>
  <c r="BN39" i="45"/>
  <c r="BN38" i="45"/>
  <c r="BN37" i="45"/>
  <c r="BN36" i="45"/>
  <c r="BN35" i="45"/>
  <c r="BN34" i="45"/>
  <c r="BN33" i="45"/>
  <c r="BN32" i="45"/>
  <c r="BN31" i="45"/>
  <c r="BN30" i="45"/>
  <c r="BN29" i="45"/>
  <c r="BN28" i="45"/>
  <c r="BN27" i="45"/>
  <c r="BN26" i="45"/>
  <c r="BN25" i="45"/>
  <c r="BN24" i="45"/>
  <c r="BN23" i="45"/>
  <c r="BN22" i="45"/>
  <c r="BN21" i="45"/>
  <c r="BN20" i="45"/>
  <c r="BN19" i="45"/>
  <c r="BN18" i="45"/>
  <c r="BN17" i="45"/>
  <c r="BN16" i="45"/>
  <c r="BN15" i="45"/>
  <c r="BN14" i="45"/>
  <c r="BN13" i="45"/>
  <c r="BN12" i="45"/>
  <c r="BN11" i="45"/>
  <c r="BN49" i="29"/>
  <c r="BN48" i="29"/>
  <c r="BN47" i="29"/>
  <c r="BN46" i="29"/>
  <c r="BN45" i="29"/>
  <c r="BN44" i="29"/>
  <c r="BN43" i="29"/>
  <c r="BN42" i="29"/>
  <c r="BN41" i="29"/>
  <c r="BN40" i="29"/>
  <c r="BN39" i="29"/>
  <c r="BN38" i="29"/>
  <c r="BN37" i="29"/>
  <c r="BN36" i="29"/>
  <c r="BN35" i="29"/>
  <c r="BN34" i="29"/>
  <c r="BN33" i="29"/>
  <c r="BN32" i="29"/>
  <c r="BN31" i="29"/>
  <c r="BN30" i="29"/>
  <c r="BN29" i="29"/>
  <c r="BN28" i="29"/>
  <c r="BN27" i="29"/>
  <c r="BN26" i="29"/>
  <c r="BN25" i="29"/>
  <c r="BN24" i="29"/>
  <c r="BN23" i="29"/>
  <c r="BN22" i="29"/>
  <c r="BN21" i="29"/>
  <c r="BN20" i="29"/>
  <c r="BN19" i="29"/>
  <c r="BN18" i="29"/>
  <c r="BN17" i="29"/>
  <c r="BN16" i="29"/>
  <c r="BN15" i="29"/>
  <c r="BN14" i="29"/>
  <c r="BN13" i="29"/>
  <c r="BN12" i="29"/>
  <c r="BN11" i="29"/>
  <c r="BN10" i="29"/>
  <c r="BN49" i="28"/>
  <c r="BN48" i="28"/>
  <c r="BN47" i="28"/>
  <c r="BN46" i="28"/>
  <c r="BN45" i="28"/>
  <c r="BN44" i="28"/>
  <c r="BN43" i="28"/>
  <c r="BN42" i="28"/>
  <c r="BN41" i="28"/>
  <c r="BN40" i="28"/>
  <c r="BN39" i="28"/>
  <c r="BN38" i="28"/>
  <c r="BN37" i="28"/>
  <c r="BN36" i="28"/>
  <c r="BN35" i="28"/>
  <c r="BN34" i="28"/>
  <c r="BN33" i="28"/>
  <c r="BN32" i="28"/>
  <c r="BN31" i="28"/>
  <c r="BN30" i="28"/>
  <c r="BN29" i="28"/>
  <c r="BN28" i="28"/>
  <c r="BN27" i="28"/>
  <c r="BN26" i="28"/>
  <c r="BN25" i="28"/>
  <c r="BN24" i="28"/>
  <c r="BN23" i="28"/>
  <c r="BN22" i="28"/>
  <c r="BN21" i="28"/>
  <c r="BN20" i="28"/>
  <c r="BN19" i="28"/>
  <c r="BN18" i="28"/>
  <c r="BN17" i="28"/>
  <c r="BN16" i="28"/>
  <c r="BN15" i="28"/>
  <c r="BN14" i="28"/>
  <c r="BN13" i="28"/>
  <c r="BN12" i="28"/>
  <c r="BN11" i="28"/>
  <c r="BN10" i="28"/>
  <c r="BN49" i="27"/>
  <c r="BN48" i="27"/>
  <c r="BN47" i="27"/>
  <c r="BN46" i="27"/>
  <c r="BN45" i="27"/>
  <c r="BN44" i="27"/>
  <c r="BN43" i="27"/>
  <c r="BN42" i="27"/>
  <c r="BN41" i="27"/>
  <c r="BN40" i="27"/>
  <c r="BN39" i="27"/>
  <c r="BN38" i="27"/>
  <c r="BN37" i="27"/>
  <c r="BN36" i="27"/>
  <c r="BN35" i="27"/>
  <c r="BN34" i="27"/>
  <c r="BN33" i="27"/>
  <c r="BN32" i="27"/>
  <c r="BN31" i="27"/>
  <c r="BN30" i="27"/>
  <c r="BN29" i="27"/>
  <c r="BN28" i="27"/>
  <c r="BN27" i="27"/>
  <c r="BN26" i="27"/>
  <c r="BN25" i="27"/>
  <c r="BN24" i="27"/>
  <c r="BN23" i="27"/>
  <c r="BN22" i="27"/>
  <c r="BN21" i="27"/>
  <c r="BN20" i="27"/>
  <c r="BN19" i="27"/>
  <c r="BN18" i="27"/>
  <c r="BN17" i="27"/>
  <c r="BN16" i="27"/>
  <c r="BN15" i="27"/>
  <c r="BN14" i="27"/>
  <c r="BN13" i="27"/>
  <c r="BN12" i="27"/>
  <c r="BN11" i="27"/>
  <c r="BN10" i="27"/>
  <c r="BN49" i="26"/>
  <c r="BN48" i="26"/>
  <c r="BN47" i="26"/>
  <c r="BN46" i="26"/>
  <c r="BN45" i="26"/>
  <c r="BN44" i="26"/>
  <c r="BN43" i="26"/>
  <c r="BN42" i="26"/>
  <c r="BN41" i="26"/>
  <c r="BN40" i="26"/>
  <c r="BN39" i="26"/>
  <c r="BN38" i="26"/>
  <c r="BN37" i="26"/>
  <c r="BN36" i="26"/>
  <c r="BN35" i="26"/>
  <c r="BN34" i="26"/>
  <c r="BN33" i="26"/>
  <c r="BN32" i="26"/>
  <c r="BN31" i="26"/>
  <c r="BN30" i="26"/>
  <c r="BN29" i="26"/>
  <c r="BN28" i="26"/>
  <c r="BN27" i="26"/>
  <c r="BN26" i="26"/>
  <c r="BN25" i="26"/>
  <c r="BN24" i="26"/>
  <c r="BN23" i="26"/>
  <c r="BN22" i="26"/>
  <c r="BN21" i="26"/>
  <c r="BN20" i="26"/>
  <c r="BN19" i="26"/>
  <c r="BN18" i="26"/>
  <c r="BN17" i="26"/>
  <c r="BN16" i="26"/>
  <c r="BN15" i="26"/>
  <c r="BN14" i="26"/>
  <c r="BN13" i="26"/>
  <c r="BN12" i="26"/>
  <c r="BN11" i="26"/>
  <c r="BN49" i="25"/>
  <c r="BN48" i="25"/>
  <c r="BN47" i="25"/>
  <c r="BN46" i="25"/>
  <c r="BN45" i="25"/>
  <c r="BN44" i="25"/>
  <c r="BN43" i="25"/>
  <c r="BN42" i="25"/>
  <c r="BN41" i="25"/>
  <c r="BN40" i="25"/>
  <c r="BN39" i="25"/>
  <c r="BN38" i="25"/>
  <c r="BN37" i="25"/>
  <c r="BN36" i="25"/>
  <c r="BN35" i="25"/>
  <c r="BN34" i="25"/>
  <c r="BN33" i="25"/>
  <c r="BN32" i="25"/>
  <c r="BN31" i="25"/>
  <c r="BN30" i="25"/>
  <c r="BN29" i="25"/>
  <c r="BN28" i="25"/>
  <c r="BN27" i="25"/>
  <c r="BN26" i="25"/>
  <c r="BN25" i="25"/>
  <c r="BN24" i="25"/>
  <c r="BN23" i="25"/>
  <c r="BN22" i="25"/>
  <c r="BN21" i="25"/>
  <c r="BN20" i="25"/>
  <c r="BN19" i="25"/>
  <c r="BN18" i="25"/>
  <c r="BN17" i="25"/>
  <c r="BN16" i="25"/>
  <c r="BN15" i="25"/>
  <c r="BN14" i="25"/>
  <c r="BN13" i="25"/>
  <c r="BN12" i="25"/>
  <c r="BN11" i="25"/>
  <c r="BN10" i="25"/>
  <c r="BN49" i="24"/>
  <c r="BN48" i="24"/>
  <c r="BN47" i="24"/>
  <c r="BN46" i="24"/>
  <c r="BN45" i="24"/>
  <c r="BN44" i="24"/>
  <c r="BN43" i="24"/>
  <c r="BN42" i="24"/>
  <c r="BN41" i="24"/>
  <c r="BN40" i="24"/>
  <c r="BN39" i="24"/>
  <c r="BN38" i="24"/>
  <c r="BN37" i="24"/>
  <c r="BN36" i="24"/>
  <c r="BN35" i="24"/>
  <c r="BN34" i="24"/>
  <c r="BN33" i="24"/>
  <c r="BN32" i="24"/>
  <c r="BN31" i="24"/>
  <c r="BN30" i="24"/>
  <c r="BN29" i="24"/>
  <c r="BN28" i="24"/>
  <c r="BN27" i="24"/>
  <c r="BN26" i="24"/>
  <c r="BN25" i="24"/>
  <c r="BN24" i="24"/>
  <c r="BN23" i="24"/>
  <c r="BN22" i="24"/>
  <c r="BN21" i="24"/>
  <c r="BN20" i="24"/>
  <c r="BN19" i="24"/>
  <c r="BN18" i="24"/>
  <c r="BN17" i="24"/>
  <c r="BN16" i="24"/>
  <c r="BN15" i="24"/>
  <c r="BN14" i="24"/>
  <c r="BN13" i="24"/>
  <c r="BN12" i="24"/>
  <c r="BN11" i="24"/>
  <c r="BN10" i="24"/>
  <c r="BN49" i="1"/>
  <c r="BN48" i="1"/>
  <c r="BN47" i="1"/>
  <c r="BN46" i="1"/>
  <c r="BN45" i="1"/>
  <c r="BN44" i="1"/>
  <c r="BN43" i="1"/>
  <c r="BN42" i="1"/>
  <c r="BN41" i="1"/>
  <c r="BN40" i="1"/>
  <c r="BN39" i="1"/>
  <c r="BN38" i="1"/>
  <c r="BN37" i="1"/>
  <c r="BN36" i="1"/>
  <c r="BN35" i="1"/>
  <c r="BN34" i="1"/>
  <c r="BN33" i="1"/>
  <c r="BN32" i="1"/>
  <c r="BN31" i="1"/>
  <c r="BN30" i="1"/>
  <c r="BN29" i="1"/>
  <c r="BN28" i="1"/>
  <c r="BN27" i="1"/>
  <c r="BN26" i="1"/>
  <c r="BN25" i="1"/>
  <c r="BN24" i="1"/>
  <c r="BN23" i="1"/>
  <c r="BN22" i="1"/>
  <c r="BN21" i="1"/>
  <c r="BN20" i="1"/>
  <c r="BN19" i="1"/>
  <c r="BN18" i="1"/>
  <c r="BN17" i="1"/>
  <c r="BN16" i="1"/>
  <c r="BN15" i="1"/>
  <c r="BN14" i="1"/>
  <c r="BN13" i="1"/>
  <c r="BN12" i="1"/>
  <c r="BN11" i="1"/>
  <c r="BN10" i="1"/>
  <c r="I42" i="56"/>
  <c r="F42" i="56"/>
  <c r="F23" i="4"/>
  <c r="E23" i="4"/>
  <c r="M22" i="4"/>
  <c r="M23" i="4" s="1"/>
  <c r="L22" i="4"/>
  <c r="L23" i="4" s="1"/>
  <c r="AA10" i="27" l="1"/>
  <c r="AA11" i="27"/>
  <c r="AA12" i="27"/>
  <c r="AA13" i="27"/>
  <c r="AA50" i="27" s="1"/>
  <c r="O57" i="27" s="1"/>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10" i="26"/>
  <c r="AA11" i="26"/>
  <c r="AA12" i="26"/>
  <c r="AA13" i="26"/>
  <c r="AA50" i="26" s="1"/>
  <c r="O57" i="26" s="1"/>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G42" i="56"/>
  <c r="H42" i="56" s="1"/>
  <c r="I41" i="56"/>
  <c r="J41" i="56" s="1"/>
  <c r="F41" i="56"/>
  <c r="G41" i="56" s="1"/>
  <c r="H41" i="56" s="1"/>
  <c r="G37" i="56"/>
  <c r="F37" i="56"/>
  <c r="G36" i="56"/>
  <c r="F36" i="56"/>
  <c r="C32" i="56"/>
  <c r="C31" i="56"/>
  <c r="D29" i="56"/>
  <c r="C29" i="56"/>
  <c r="O28" i="56"/>
  <c r="D28" i="56"/>
  <c r="C28" i="56"/>
  <c r="O24" i="56"/>
  <c r="O27" i="56" s="1"/>
  <c r="E24" i="56"/>
  <c r="E26" i="56"/>
  <c r="M24" i="56" s="1"/>
  <c r="D24" i="56"/>
  <c r="D25" i="56" s="1"/>
  <c r="C24" i="56"/>
  <c r="L17" i="56"/>
  <c r="L18" i="56" s="1"/>
  <c r="K18" i="56" s="1"/>
  <c r="K15" i="56"/>
  <c r="N12" i="56"/>
  <c r="O12" i="56" s="1"/>
  <c r="N11" i="56"/>
  <c r="O11" i="56" s="1"/>
  <c r="N10" i="56"/>
  <c r="O10" i="56" s="1"/>
  <c r="N9" i="56"/>
  <c r="N8" i="56"/>
  <c r="M8" i="56"/>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11" i="24"/>
  <c r="AA10" i="24"/>
  <c r="O26" i="56"/>
  <c r="O29" i="56"/>
  <c r="J42" i="56"/>
  <c r="K42" i="56" s="1"/>
  <c r="P63" i="51"/>
  <c r="P62" i="51"/>
  <c r="I62" i="51" a="1"/>
  <c r="I62" i="51" s="1"/>
  <c r="P61" i="51"/>
  <c r="P60" i="51"/>
  <c r="I60" i="51" a="1"/>
  <c r="I60" i="51" s="1"/>
  <c r="I58" i="51" a="1"/>
  <c r="I58" i="51" s="1"/>
  <c r="I56" i="51" a="1"/>
  <c r="I56" i="51" s="1"/>
  <c r="I53" i="51"/>
  <c r="AQ50" i="51"/>
  <c r="AP50" i="51"/>
  <c r="AI50" i="51"/>
  <c r="O63" i="51" s="1"/>
  <c r="AH50" i="51"/>
  <c r="AG50" i="51"/>
  <c r="O62" i="51" s="1"/>
  <c r="AF50" i="51"/>
  <c r="O61" i="51" s="1"/>
  <c r="AE50" i="51"/>
  <c r="O60" i="51" s="1"/>
  <c r="W50" i="51"/>
  <c r="V50" i="51"/>
  <c r="U50" i="51"/>
  <c r="T50" i="51"/>
  <c r="S50" i="51"/>
  <c r="R50" i="51"/>
  <c r="Q50" i="51"/>
  <c r="P50" i="51"/>
  <c r="O50" i="51"/>
  <c r="L50" i="51"/>
  <c r="J50" i="51"/>
  <c r="I50" i="51"/>
  <c r="BH49" i="51"/>
  <c r="AV49" i="51"/>
  <c r="X49" i="51"/>
  <c r="BH48" i="51"/>
  <c r="AV48" i="51"/>
  <c r="X48" i="51"/>
  <c r="BH47" i="51"/>
  <c r="AV47" i="51"/>
  <c r="X47" i="51"/>
  <c r="BH46" i="51"/>
  <c r="AV46" i="51"/>
  <c r="X46" i="51"/>
  <c r="BH45" i="51"/>
  <c r="AV45" i="51"/>
  <c r="X45" i="51"/>
  <c r="BH44" i="51"/>
  <c r="AV44" i="51"/>
  <c r="X44" i="51"/>
  <c r="BH43" i="51"/>
  <c r="AV43" i="51"/>
  <c r="X43" i="51"/>
  <c r="BH42" i="51"/>
  <c r="AV42" i="51"/>
  <c r="X42" i="51"/>
  <c r="BO42" i="51" s="1"/>
  <c r="BH41" i="51"/>
  <c r="AV41" i="51"/>
  <c r="X41" i="51"/>
  <c r="BH40" i="51"/>
  <c r="AV40" i="51"/>
  <c r="X40" i="51"/>
  <c r="BH39" i="51"/>
  <c r="BI39" i="51" s="1"/>
  <c r="Y39" i="51" s="1"/>
  <c r="Z39" i="51" s="1"/>
  <c r="AV39" i="51"/>
  <c r="AR39" i="51"/>
  <c r="X39" i="51"/>
  <c r="BH38" i="51"/>
  <c r="AV38" i="51"/>
  <c r="AR38" i="51"/>
  <c r="X38" i="51"/>
  <c r="BH37" i="51"/>
  <c r="AV37" i="51"/>
  <c r="AR37" i="51"/>
  <c r="X37" i="51"/>
  <c r="BH36" i="51"/>
  <c r="AV36" i="51"/>
  <c r="AR36" i="51"/>
  <c r="X36" i="51"/>
  <c r="BH35" i="51"/>
  <c r="BI35" i="51" s="1"/>
  <c r="Y35" i="51" s="1"/>
  <c r="Z35" i="51" s="1"/>
  <c r="AV35" i="51"/>
  <c r="AR35" i="51"/>
  <c r="X35" i="51"/>
  <c r="BH34" i="51"/>
  <c r="BI34" i="51" s="1"/>
  <c r="Y34" i="51" s="1"/>
  <c r="Z34" i="51" s="1"/>
  <c r="AV34" i="51"/>
  <c r="AR34" i="51"/>
  <c r="X34" i="51"/>
  <c r="BH33" i="51"/>
  <c r="AD33" i="51" s="1"/>
  <c r="AV33" i="51"/>
  <c r="AR33" i="51"/>
  <c r="X33" i="51"/>
  <c r="BH32" i="51"/>
  <c r="AV32" i="51"/>
  <c r="AR32" i="51"/>
  <c r="X32" i="51"/>
  <c r="BH31" i="51"/>
  <c r="AV31" i="51"/>
  <c r="AR31" i="51"/>
  <c r="X31" i="51"/>
  <c r="BH30" i="51"/>
  <c r="AV30" i="51"/>
  <c r="AR30" i="51"/>
  <c r="X30" i="51"/>
  <c r="BH29" i="51"/>
  <c r="AV29" i="51"/>
  <c r="AR29" i="51"/>
  <c r="X29" i="51"/>
  <c r="BH28" i="51"/>
  <c r="AD28" i="51" s="1"/>
  <c r="AV28" i="51"/>
  <c r="AR28" i="51"/>
  <c r="X28" i="51"/>
  <c r="BH27" i="51"/>
  <c r="BO27" i="51" s="1"/>
  <c r="AV27" i="51"/>
  <c r="AR27" i="51"/>
  <c r="X27" i="51"/>
  <c r="BH26" i="51"/>
  <c r="AV26" i="51"/>
  <c r="AR26" i="51"/>
  <c r="X26" i="51"/>
  <c r="BH25" i="51"/>
  <c r="AV25" i="51"/>
  <c r="AR25" i="51"/>
  <c r="X25" i="51"/>
  <c r="BH24" i="51"/>
  <c r="AV24" i="51"/>
  <c r="AR24" i="51"/>
  <c r="X24" i="51"/>
  <c r="BH23" i="51"/>
  <c r="AV23" i="51"/>
  <c r="AR23" i="51"/>
  <c r="X23" i="51"/>
  <c r="BH22" i="51"/>
  <c r="AV22" i="51"/>
  <c r="AR22" i="51"/>
  <c r="X22" i="51"/>
  <c r="BH21" i="51"/>
  <c r="AV21" i="51"/>
  <c r="AR21" i="51"/>
  <c r="X21" i="51"/>
  <c r="BH20" i="51"/>
  <c r="AV20" i="51"/>
  <c r="AR20" i="51"/>
  <c r="X20" i="51"/>
  <c r="BH19" i="51"/>
  <c r="AV19" i="51"/>
  <c r="AR19" i="51"/>
  <c r="X19" i="51"/>
  <c r="BH18" i="51"/>
  <c r="AV18" i="51"/>
  <c r="AR18" i="51"/>
  <c r="X18" i="51"/>
  <c r="BH17" i="51"/>
  <c r="AV17" i="51"/>
  <c r="AR17" i="51"/>
  <c r="X17" i="51"/>
  <c r="BH16" i="51"/>
  <c r="BI16" i="51" s="1"/>
  <c r="Y16" i="51" s="1"/>
  <c r="Z16" i="51" s="1"/>
  <c r="AV16" i="51"/>
  <c r="AR16" i="51"/>
  <c r="X16" i="51"/>
  <c r="BH15" i="51"/>
  <c r="AV15" i="51"/>
  <c r="AR15" i="51"/>
  <c r="X15" i="51"/>
  <c r="BO15" i="51" s="1"/>
  <c r="BH14" i="51"/>
  <c r="AV14" i="51"/>
  <c r="AR14" i="51"/>
  <c r="X14" i="51"/>
  <c r="BH13" i="51"/>
  <c r="AV13" i="51"/>
  <c r="AR13" i="51"/>
  <c r="X13" i="51"/>
  <c r="BH12" i="51"/>
  <c r="AV12" i="51"/>
  <c r="AR12" i="51"/>
  <c r="X12" i="51"/>
  <c r="BH11" i="51"/>
  <c r="AV11" i="51"/>
  <c r="AR11" i="51"/>
  <c r="X11" i="51"/>
  <c r="B11" i="5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H10" i="51"/>
  <c r="AV10" i="51"/>
  <c r="AR10" i="51"/>
  <c r="AD10" i="51"/>
  <c r="X10" i="51"/>
  <c r="H6" i="51"/>
  <c r="F6" i="51"/>
  <c r="N4" i="51"/>
  <c r="B4" i="51"/>
  <c r="I2" i="51"/>
  <c r="P63" i="50"/>
  <c r="P62" i="50"/>
  <c r="I62" i="50" a="1"/>
  <c r="I62" i="50"/>
  <c r="P61" i="50"/>
  <c r="P60" i="50"/>
  <c r="I60" i="50" a="1"/>
  <c r="I60" i="50"/>
  <c r="I58" i="50" a="1"/>
  <c r="I58" i="50" s="1"/>
  <c r="I56" i="50" a="1"/>
  <c r="I56" i="50" s="1"/>
  <c r="I53" i="50"/>
  <c r="AQ50" i="50"/>
  <c r="AP50" i="50"/>
  <c r="AI50" i="50"/>
  <c r="O63" i="50" s="1"/>
  <c r="AH50" i="50"/>
  <c r="AG50" i="50"/>
  <c r="AF50" i="50"/>
  <c r="O61" i="50" s="1"/>
  <c r="AE50" i="50"/>
  <c r="O60" i="50"/>
  <c r="W50" i="50"/>
  <c r="V50" i="50"/>
  <c r="U50" i="50"/>
  <c r="T50" i="50"/>
  <c r="S50" i="50"/>
  <c r="R50" i="50"/>
  <c r="Q50" i="50"/>
  <c r="P50" i="50"/>
  <c r="O50" i="50"/>
  <c r="L50" i="50"/>
  <c r="J50" i="50"/>
  <c r="I50" i="50"/>
  <c r="BH49" i="50"/>
  <c r="AD49" i="50" s="1"/>
  <c r="AV49" i="50"/>
  <c r="X49" i="50"/>
  <c r="BH48" i="50"/>
  <c r="BO48" i="50" s="1"/>
  <c r="AV48" i="50"/>
  <c r="X48" i="50"/>
  <c r="BH47" i="50"/>
  <c r="AV47" i="50"/>
  <c r="X47" i="50"/>
  <c r="AD47" i="50" s="1"/>
  <c r="BH46" i="50"/>
  <c r="AV46" i="50"/>
  <c r="X46" i="50"/>
  <c r="BH45" i="50"/>
  <c r="BO45" i="50" s="1"/>
  <c r="AV45" i="50"/>
  <c r="X45" i="50"/>
  <c r="BH44" i="50"/>
  <c r="AV44" i="50"/>
  <c r="X44" i="50"/>
  <c r="BH43" i="50"/>
  <c r="AV43" i="50"/>
  <c r="X43" i="50"/>
  <c r="I63" i="50" s="1" a="1"/>
  <c r="BH42" i="50"/>
  <c r="AV42" i="50"/>
  <c r="X42" i="50"/>
  <c r="AD42" i="50" s="1"/>
  <c r="BH41" i="50"/>
  <c r="AV41" i="50"/>
  <c r="X41" i="50"/>
  <c r="BH40" i="50"/>
  <c r="AV40" i="50"/>
  <c r="X40" i="50"/>
  <c r="BH39" i="50"/>
  <c r="AD39" i="50"/>
  <c r="AV39" i="50"/>
  <c r="AR39" i="50"/>
  <c r="X39" i="50"/>
  <c r="BH38" i="50"/>
  <c r="BO38" i="50" s="1"/>
  <c r="AV38" i="50"/>
  <c r="AR38" i="50"/>
  <c r="X38" i="50"/>
  <c r="BH37" i="50"/>
  <c r="BI37" i="50" s="1"/>
  <c r="Y37" i="50" s="1"/>
  <c r="Z37" i="50" s="1"/>
  <c r="AV37" i="50"/>
  <c r="AR37" i="50"/>
  <c r="X37" i="50"/>
  <c r="BH36" i="50"/>
  <c r="BO36" i="50" s="1"/>
  <c r="AV36" i="50"/>
  <c r="AR36" i="50"/>
  <c r="X36" i="50"/>
  <c r="BH35" i="50"/>
  <c r="BO35" i="50" s="1"/>
  <c r="AV35" i="50"/>
  <c r="AR35" i="50"/>
  <c r="X35" i="50"/>
  <c r="BH34" i="50"/>
  <c r="BO34" i="50" s="1"/>
  <c r="AV34" i="50"/>
  <c r="AR34" i="50"/>
  <c r="X34" i="50"/>
  <c r="BH33" i="50"/>
  <c r="AD33" i="50" s="1"/>
  <c r="AV33" i="50"/>
  <c r="AR33" i="50"/>
  <c r="X33" i="50"/>
  <c r="BH32" i="50"/>
  <c r="AV32" i="50"/>
  <c r="AR32" i="50"/>
  <c r="X32" i="50"/>
  <c r="BH31" i="50"/>
  <c r="BI31" i="50" s="1"/>
  <c r="Y31" i="50" s="1"/>
  <c r="Z31" i="50" s="1"/>
  <c r="AV31" i="50"/>
  <c r="AR31" i="50"/>
  <c r="X31" i="50"/>
  <c r="BH30" i="50"/>
  <c r="AD30" i="50" s="1"/>
  <c r="AV30" i="50"/>
  <c r="AR30" i="50"/>
  <c r="X30" i="50"/>
  <c r="BH29" i="50"/>
  <c r="BI29" i="50" s="1"/>
  <c r="Y29" i="50" s="1"/>
  <c r="Z29" i="50" s="1"/>
  <c r="AV29" i="50"/>
  <c r="AR29" i="50"/>
  <c r="X29" i="50"/>
  <c r="BH28" i="50"/>
  <c r="AD28" i="50" s="1"/>
  <c r="AV28" i="50"/>
  <c r="AR28" i="50"/>
  <c r="X28" i="50"/>
  <c r="BH27" i="50"/>
  <c r="BI27" i="50" s="1"/>
  <c r="Y27" i="50" s="1"/>
  <c r="Z27" i="50" s="1"/>
  <c r="AV27" i="50"/>
  <c r="AR27" i="50"/>
  <c r="X27" i="50"/>
  <c r="BH26" i="50"/>
  <c r="BI26" i="50" s="1"/>
  <c r="Y26" i="50" s="1"/>
  <c r="Z26" i="50" s="1"/>
  <c r="AV26" i="50"/>
  <c r="AR26" i="50"/>
  <c r="X26" i="50"/>
  <c r="BO26" i="50" s="1"/>
  <c r="BH25" i="50"/>
  <c r="AD25" i="50" s="1"/>
  <c r="AV25" i="50"/>
  <c r="AR25" i="50"/>
  <c r="X25" i="50"/>
  <c r="BH24" i="50"/>
  <c r="BO24" i="50" s="1"/>
  <c r="AV24" i="50"/>
  <c r="AR24" i="50"/>
  <c r="X24" i="50"/>
  <c r="BH23" i="50"/>
  <c r="BI23" i="50" s="1"/>
  <c r="Y23" i="50" s="1"/>
  <c r="Z23" i="50" s="1"/>
  <c r="AV23" i="50"/>
  <c r="AR23" i="50"/>
  <c r="X23" i="50"/>
  <c r="BO23" i="50" s="1"/>
  <c r="BH22" i="50"/>
  <c r="AD22" i="50" s="1"/>
  <c r="AV22" i="50"/>
  <c r="AR22" i="50"/>
  <c r="X22" i="50"/>
  <c r="BH21" i="50"/>
  <c r="BI21" i="50" s="1"/>
  <c r="Y21" i="50" s="1"/>
  <c r="Z21" i="50" s="1"/>
  <c r="AV21" i="50"/>
  <c r="AR21" i="50"/>
  <c r="X21" i="50"/>
  <c r="BH20" i="50"/>
  <c r="AV20" i="50"/>
  <c r="AR20" i="50"/>
  <c r="X20" i="50"/>
  <c r="BH19" i="50"/>
  <c r="BO19" i="50" s="1"/>
  <c r="AV19" i="50"/>
  <c r="AR19" i="50"/>
  <c r="X19" i="50"/>
  <c r="BI19" i="50" s="1"/>
  <c r="Y19" i="50" s="1"/>
  <c r="Z19" i="50" s="1"/>
  <c r="BH18" i="50"/>
  <c r="AV18" i="50"/>
  <c r="AR18" i="50"/>
  <c r="X18" i="50"/>
  <c r="BH17" i="50"/>
  <c r="AV17" i="50"/>
  <c r="AR17" i="50"/>
  <c r="X17" i="50"/>
  <c r="BH16" i="50"/>
  <c r="AV16" i="50"/>
  <c r="AR16" i="50"/>
  <c r="X16" i="50"/>
  <c r="BH15" i="50"/>
  <c r="AV15" i="50"/>
  <c r="AR15" i="50"/>
  <c r="X15" i="50"/>
  <c r="BH14" i="50"/>
  <c r="AV14" i="50"/>
  <c r="AR14" i="50"/>
  <c r="X14" i="50"/>
  <c r="BH13" i="50"/>
  <c r="AV13" i="50"/>
  <c r="AR13" i="50"/>
  <c r="X13" i="50"/>
  <c r="BH12" i="50"/>
  <c r="AV12" i="50"/>
  <c r="AR12" i="50"/>
  <c r="X12" i="50"/>
  <c r="BH11" i="50"/>
  <c r="AV11" i="50"/>
  <c r="AR11" i="50"/>
  <c r="X11" i="50"/>
  <c r="B11" i="50"/>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B40" i="50" s="1"/>
  <c r="B41" i="50" s="1"/>
  <c r="B42" i="50" s="1"/>
  <c r="B43" i="50" s="1"/>
  <c r="B44" i="50" s="1"/>
  <c r="B45" i="50" s="1"/>
  <c r="B46" i="50" s="1"/>
  <c r="B47" i="50" s="1"/>
  <c r="B48" i="50" s="1"/>
  <c r="B49" i="50" s="1"/>
  <c r="BH10" i="50"/>
  <c r="AV10" i="50"/>
  <c r="AR10" i="50"/>
  <c r="AD10" i="50"/>
  <c r="X10" i="50"/>
  <c r="H6" i="50"/>
  <c r="F6" i="50"/>
  <c r="N4" i="50"/>
  <c r="E53" i="50" s="1"/>
  <c r="B4" i="50"/>
  <c r="I2" i="50"/>
  <c r="P63" i="49"/>
  <c r="P62" i="49"/>
  <c r="I62" i="49" a="1"/>
  <c r="I62" i="49"/>
  <c r="P61" i="49"/>
  <c r="P60" i="49"/>
  <c r="I60" i="49" a="1"/>
  <c r="I60" i="49"/>
  <c r="I58" i="49" a="1"/>
  <c r="I58" i="49" s="1"/>
  <c r="I56" i="49" a="1"/>
  <c r="I56" i="49"/>
  <c r="I53" i="49"/>
  <c r="AQ50" i="49"/>
  <c r="AP50" i="49"/>
  <c r="AI50" i="49"/>
  <c r="O63" i="49" s="1"/>
  <c r="AH50" i="49"/>
  <c r="AG50" i="49"/>
  <c r="AF50" i="49"/>
  <c r="O61" i="49" s="1"/>
  <c r="AE50" i="49"/>
  <c r="O60" i="49"/>
  <c r="W50" i="49"/>
  <c r="V50" i="49"/>
  <c r="U50" i="49"/>
  <c r="T50" i="49"/>
  <c r="S50" i="49"/>
  <c r="R50" i="49"/>
  <c r="Q50" i="49"/>
  <c r="P50" i="49"/>
  <c r="O50" i="49"/>
  <c r="L50" i="49"/>
  <c r="J50" i="49"/>
  <c r="I50" i="49"/>
  <c r="BH49" i="49"/>
  <c r="AV49" i="49"/>
  <c r="X49" i="49"/>
  <c r="BH48" i="49"/>
  <c r="AD48" i="49" s="1"/>
  <c r="AV48" i="49"/>
  <c r="X48" i="49"/>
  <c r="BH47" i="49"/>
  <c r="AV47" i="49"/>
  <c r="X47" i="49"/>
  <c r="BH46" i="49"/>
  <c r="AV46" i="49"/>
  <c r="X46" i="49"/>
  <c r="BI46" i="49" s="1"/>
  <c r="Y46" i="49" s="1"/>
  <c r="Z46" i="49" s="1"/>
  <c r="BH45" i="49"/>
  <c r="AV45" i="49"/>
  <c r="X45" i="49"/>
  <c r="BH44" i="49"/>
  <c r="AD44" i="49" s="1"/>
  <c r="AV44" i="49"/>
  <c r="X44" i="49"/>
  <c r="BH43" i="49"/>
  <c r="AD43" i="49" s="1"/>
  <c r="AV43" i="49"/>
  <c r="X43" i="49"/>
  <c r="BH42" i="49"/>
  <c r="AV42" i="49"/>
  <c r="X42" i="49"/>
  <c r="BI42" i="49" s="1"/>
  <c r="Y42" i="49" s="1"/>
  <c r="Z42" i="49" s="1"/>
  <c r="BH41" i="49"/>
  <c r="AV41" i="49"/>
  <c r="X41" i="49"/>
  <c r="BH40" i="49"/>
  <c r="AD40" i="49" s="1"/>
  <c r="AV40" i="49"/>
  <c r="X40" i="49"/>
  <c r="BH39" i="49"/>
  <c r="AV39" i="49"/>
  <c r="AR39" i="49"/>
  <c r="X39" i="49"/>
  <c r="BH38" i="49"/>
  <c r="BO38" i="49" s="1"/>
  <c r="AV38" i="49"/>
  <c r="AR38" i="49"/>
  <c r="X38" i="49"/>
  <c r="BH37" i="49"/>
  <c r="BO37" i="49" s="1"/>
  <c r="AV37" i="49"/>
  <c r="AR37" i="49"/>
  <c r="X37" i="49"/>
  <c r="BH36" i="49"/>
  <c r="AV36" i="49"/>
  <c r="AR36" i="49"/>
  <c r="X36" i="49"/>
  <c r="BH35" i="49"/>
  <c r="BI35" i="49" s="1"/>
  <c r="Y35" i="49" s="1"/>
  <c r="Z35" i="49" s="1"/>
  <c r="AV35" i="49"/>
  <c r="AR35" i="49"/>
  <c r="X35" i="49"/>
  <c r="BH34" i="49"/>
  <c r="AV34" i="49"/>
  <c r="AR34" i="49"/>
  <c r="X34" i="49"/>
  <c r="BH33" i="49"/>
  <c r="BO33" i="49" s="1"/>
  <c r="AV33" i="49"/>
  <c r="AR33" i="49"/>
  <c r="X33" i="49"/>
  <c r="BH32" i="49"/>
  <c r="AV32" i="49"/>
  <c r="AR32" i="49"/>
  <c r="X32" i="49"/>
  <c r="BH31" i="49"/>
  <c r="AV31" i="49"/>
  <c r="AR31" i="49"/>
  <c r="X31" i="49"/>
  <c r="BH30" i="49"/>
  <c r="AV30" i="49"/>
  <c r="AR30" i="49"/>
  <c r="X30" i="49"/>
  <c r="BH29" i="49"/>
  <c r="BI29" i="49" s="1"/>
  <c r="Y29" i="49" s="1"/>
  <c r="Z29" i="49" s="1"/>
  <c r="AV29" i="49"/>
  <c r="AR29" i="49"/>
  <c r="X29" i="49"/>
  <c r="BH28" i="49"/>
  <c r="AV28" i="49"/>
  <c r="AR28" i="49"/>
  <c r="X28" i="49"/>
  <c r="BH27" i="49"/>
  <c r="AV27" i="49"/>
  <c r="AR27" i="49"/>
  <c r="X27" i="49"/>
  <c r="BH26" i="49"/>
  <c r="AV26" i="49"/>
  <c r="AR26" i="49"/>
  <c r="X26" i="49"/>
  <c r="BH25" i="49"/>
  <c r="AV25" i="49"/>
  <c r="AR25" i="49"/>
  <c r="X25" i="49"/>
  <c r="BH24" i="49"/>
  <c r="BI24" i="49" s="1"/>
  <c r="Y24" i="49" s="1"/>
  <c r="Z24" i="49" s="1"/>
  <c r="AV24" i="49"/>
  <c r="AR24" i="49"/>
  <c r="X24" i="49"/>
  <c r="BH23" i="49"/>
  <c r="AD23" i="49" s="1"/>
  <c r="AV23" i="49"/>
  <c r="AR23" i="49"/>
  <c r="X23" i="49"/>
  <c r="BH22" i="49"/>
  <c r="AV22" i="49"/>
  <c r="AR22" i="49"/>
  <c r="X22" i="49"/>
  <c r="BH21" i="49"/>
  <c r="AV21" i="49"/>
  <c r="AR21" i="49"/>
  <c r="X21" i="49"/>
  <c r="BH20" i="49"/>
  <c r="AV20" i="49"/>
  <c r="AR20" i="49"/>
  <c r="X20" i="49"/>
  <c r="BH19" i="49"/>
  <c r="AV19" i="49"/>
  <c r="AR19" i="49"/>
  <c r="X19" i="49"/>
  <c r="BH18" i="49"/>
  <c r="AV18" i="49"/>
  <c r="AR18" i="49"/>
  <c r="X18" i="49"/>
  <c r="BH17" i="49"/>
  <c r="AV17" i="49"/>
  <c r="AR17" i="49"/>
  <c r="X17" i="49"/>
  <c r="BH16" i="49"/>
  <c r="AV16" i="49"/>
  <c r="AR16" i="49"/>
  <c r="X16" i="49"/>
  <c r="BH15" i="49"/>
  <c r="AV15" i="49"/>
  <c r="AR15" i="49"/>
  <c r="X15" i="49"/>
  <c r="BH14" i="49"/>
  <c r="AD14" i="49" s="1"/>
  <c r="AV14" i="49"/>
  <c r="AR14" i="49"/>
  <c r="X14" i="49"/>
  <c r="BH13" i="49"/>
  <c r="BI13" i="49" s="1"/>
  <c r="Y13" i="49" s="1"/>
  <c r="AV13" i="49"/>
  <c r="AR13" i="49"/>
  <c r="X13" i="49"/>
  <c r="BH12" i="49"/>
  <c r="BO12" i="49" s="1"/>
  <c r="AV12" i="49"/>
  <c r="AR12" i="49"/>
  <c r="X12" i="49"/>
  <c r="BH11" i="49"/>
  <c r="AV11" i="49"/>
  <c r="AR11" i="49"/>
  <c r="X11" i="49"/>
  <c r="B11" i="49"/>
  <c r="B12" i="49"/>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H10" i="49"/>
  <c r="AV10" i="49"/>
  <c r="AR10" i="49"/>
  <c r="AD10" i="49"/>
  <c r="X10" i="49"/>
  <c r="H6" i="49"/>
  <c r="F6" i="49"/>
  <c r="N4" i="49"/>
  <c r="B4" i="49"/>
  <c r="I2" i="49"/>
  <c r="P63" i="48"/>
  <c r="P62" i="48"/>
  <c r="I62" i="48" a="1"/>
  <c r="I62" i="48" s="1"/>
  <c r="P61" i="48"/>
  <c r="P60" i="48"/>
  <c r="I60" i="48" a="1"/>
  <c r="I60" i="48" s="1"/>
  <c r="I58" i="48" a="1"/>
  <c r="I58" i="48" s="1"/>
  <c r="I56" i="48" a="1"/>
  <c r="I56" i="48" s="1"/>
  <c r="I53" i="48"/>
  <c r="AQ50" i="48"/>
  <c r="AP50" i="48"/>
  <c r="AI50" i="48"/>
  <c r="O63" i="48" s="1"/>
  <c r="AH50" i="48"/>
  <c r="AG50" i="48"/>
  <c r="O62" i="48" s="1"/>
  <c r="AF50" i="48"/>
  <c r="O61" i="48" s="1"/>
  <c r="AE50" i="48"/>
  <c r="O60" i="48" s="1"/>
  <c r="W50" i="48"/>
  <c r="V50" i="48"/>
  <c r="U50" i="48"/>
  <c r="T50" i="48"/>
  <c r="S50" i="48"/>
  <c r="R50" i="48"/>
  <c r="Q50" i="48"/>
  <c r="P50" i="48"/>
  <c r="O50" i="48"/>
  <c r="L50" i="48"/>
  <c r="J50" i="48"/>
  <c r="I50" i="48"/>
  <c r="BH49" i="48"/>
  <c r="AV49" i="48"/>
  <c r="X49" i="48"/>
  <c r="AD49" i="48" s="1"/>
  <c r="BH48" i="48"/>
  <c r="AV48" i="48"/>
  <c r="X48" i="48"/>
  <c r="AD48" i="48" s="1"/>
  <c r="BH47" i="48"/>
  <c r="AV47" i="48"/>
  <c r="X47" i="48"/>
  <c r="BH46" i="48"/>
  <c r="BO46" i="48" s="1"/>
  <c r="AV46" i="48"/>
  <c r="X46" i="48"/>
  <c r="BH45" i="48"/>
  <c r="AV45" i="48"/>
  <c r="X45" i="48"/>
  <c r="AD45" i="48" s="1"/>
  <c r="BH44" i="48"/>
  <c r="AV44" i="48"/>
  <c r="X44" i="48"/>
  <c r="BO44" i="48" s="1"/>
  <c r="BH43" i="48"/>
  <c r="BO43" i="48" s="1"/>
  <c r="AV43" i="48"/>
  <c r="X43" i="48"/>
  <c r="BH42" i="48"/>
  <c r="BI42" i="48" s="1"/>
  <c r="Y42" i="48" s="1"/>
  <c r="Z42" i="48" s="1"/>
  <c r="AV42" i="48"/>
  <c r="X42" i="48"/>
  <c r="BH41" i="48"/>
  <c r="AV41" i="48"/>
  <c r="X41" i="48"/>
  <c r="AD41" i="48" s="1"/>
  <c r="BH40" i="48"/>
  <c r="AV40" i="48"/>
  <c r="X40" i="48"/>
  <c r="BI40" i="48" s="1"/>
  <c r="Y40" i="48" s="1"/>
  <c r="Z40" i="48" s="1"/>
  <c r="BH39" i="48"/>
  <c r="BO39" i="48" s="1"/>
  <c r="AV39" i="48"/>
  <c r="AR39" i="48"/>
  <c r="X39" i="48"/>
  <c r="BH38" i="48"/>
  <c r="AV38" i="48"/>
  <c r="AR38" i="48"/>
  <c r="X38" i="48"/>
  <c r="BH37" i="48"/>
  <c r="AD37" i="48" s="1"/>
  <c r="AV37" i="48"/>
  <c r="AR37" i="48"/>
  <c r="X37" i="48"/>
  <c r="BH36" i="48"/>
  <c r="AV36" i="48"/>
  <c r="AR36" i="48"/>
  <c r="X36" i="48"/>
  <c r="BH35" i="48"/>
  <c r="AV35" i="48"/>
  <c r="AR35" i="48"/>
  <c r="X35" i="48"/>
  <c r="BH34" i="48"/>
  <c r="AV34" i="48"/>
  <c r="AR34" i="48"/>
  <c r="X34" i="48"/>
  <c r="BH33" i="48"/>
  <c r="AD33" i="48" s="1"/>
  <c r="AV33" i="48"/>
  <c r="AR33" i="48"/>
  <c r="X33" i="48"/>
  <c r="BH32" i="48"/>
  <c r="AV32" i="48"/>
  <c r="AR32" i="48"/>
  <c r="X32" i="48"/>
  <c r="BH31" i="48"/>
  <c r="AV31" i="48"/>
  <c r="AR31" i="48"/>
  <c r="X31" i="48"/>
  <c r="BH30" i="48"/>
  <c r="AV30" i="48"/>
  <c r="AR30" i="48"/>
  <c r="X30" i="48"/>
  <c r="BH29" i="48"/>
  <c r="AV29" i="48"/>
  <c r="AR29" i="48"/>
  <c r="X29" i="48"/>
  <c r="BH28" i="48"/>
  <c r="AV28" i="48"/>
  <c r="AR28" i="48"/>
  <c r="X28" i="48"/>
  <c r="BH27" i="48"/>
  <c r="AV27" i="48"/>
  <c r="AR27" i="48"/>
  <c r="X27" i="48"/>
  <c r="BH26" i="48"/>
  <c r="AV26" i="48"/>
  <c r="AR26" i="48"/>
  <c r="X26" i="48"/>
  <c r="BI26" i="48" s="1"/>
  <c r="Y26" i="48" s="1"/>
  <c r="Z26" i="48" s="1"/>
  <c r="BH25" i="48"/>
  <c r="AV25" i="48"/>
  <c r="AR25" i="48"/>
  <c r="X25" i="48"/>
  <c r="BH24" i="48"/>
  <c r="AV24" i="48"/>
  <c r="AR24" i="48"/>
  <c r="X24" i="48"/>
  <c r="BH23" i="48"/>
  <c r="BI23" i="48" s="1"/>
  <c r="Y23" i="48" s="1"/>
  <c r="Z23" i="48" s="1"/>
  <c r="AV23" i="48"/>
  <c r="AR23" i="48"/>
  <c r="X23" i="48"/>
  <c r="BO23" i="48" s="1"/>
  <c r="BH22" i="48"/>
  <c r="AV22" i="48"/>
  <c r="AR22" i="48"/>
  <c r="X22" i="48"/>
  <c r="BH21" i="48"/>
  <c r="BI21" i="48" s="1"/>
  <c r="Y21" i="48" s="1"/>
  <c r="Z21" i="48" s="1"/>
  <c r="AV21" i="48"/>
  <c r="AR21" i="48"/>
  <c r="X21" i="48"/>
  <c r="BH20" i="48"/>
  <c r="BO20" i="48" s="1"/>
  <c r="AV20" i="48"/>
  <c r="AR20" i="48"/>
  <c r="X20" i="48"/>
  <c r="BI20" i="48" s="1"/>
  <c r="Y20" i="48" s="1"/>
  <c r="Z20" i="48" s="1"/>
  <c r="BH19" i="48"/>
  <c r="AD19" i="48" s="1"/>
  <c r="AV19" i="48"/>
  <c r="AR19" i="48"/>
  <c r="X19" i="48"/>
  <c r="BI19" i="48" s="1"/>
  <c r="Y19" i="48" s="1"/>
  <c r="Z19" i="48" s="1"/>
  <c r="BH18" i="48"/>
  <c r="BI18" i="48" s="1"/>
  <c r="Y18" i="48" s="1"/>
  <c r="Z18" i="48" s="1"/>
  <c r="AV18" i="48"/>
  <c r="AR18" i="48"/>
  <c r="X18" i="48"/>
  <c r="BH17" i="48"/>
  <c r="BO17" i="48" s="1"/>
  <c r="AV17" i="48"/>
  <c r="AR17" i="48"/>
  <c r="X17" i="48"/>
  <c r="BH16" i="48"/>
  <c r="BI16" i="48" s="1"/>
  <c r="Y16" i="48" s="1"/>
  <c r="Z16" i="48" s="1"/>
  <c r="AV16" i="48"/>
  <c r="AR16" i="48"/>
  <c r="X16" i="48"/>
  <c r="BH15" i="48"/>
  <c r="BI15" i="48" s="1"/>
  <c r="Y15" i="48" s="1"/>
  <c r="Z15" i="48" s="1"/>
  <c r="AV15" i="48"/>
  <c r="AR15" i="48"/>
  <c r="X15" i="48"/>
  <c r="BH14" i="48"/>
  <c r="AV14" i="48"/>
  <c r="AR14" i="48"/>
  <c r="X14" i="48"/>
  <c r="BH13" i="48"/>
  <c r="BI13" i="48" s="1"/>
  <c r="Y13" i="48" s="1"/>
  <c r="Z13" i="48" s="1"/>
  <c r="AV13" i="48"/>
  <c r="AR13" i="48"/>
  <c r="X13" i="48"/>
  <c r="BH12" i="48"/>
  <c r="BO12" i="48" s="1"/>
  <c r="AV12" i="48"/>
  <c r="AR12" i="48"/>
  <c r="X12" i="48"/>
  <c r="BH11" i="48"/>
  <c r="AV11" i="48"/>
  <c r="AR11" i="48"/>
  <c r="X11" i="48"/>
  <c r="B11" i="48"/>
  <c r="B12" i="48" s="1"/>
  <c r="B13" i="48" s="1"/>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5" i="48" s="1"/>
  <c r="B46" i="48" s="1"/>
  <c r="B47" i="48" s="1"/>
  <c r="B48" i="48" s="1"/>
  <c r="B49" i="48" s="1"/>
  <c r="BH10" i="48"/>
  <c r="AV10" i="48"/>
  <c r="AR10" i="48"/>
  <c r="AD10" i="48"/>
  <c r="X10" i="48"/>
  <c r="H6" i="48"/>
  <c r="F6" i="48"/>
  <c r="N4" i="48"/>
  <c r="B4" i="48"/>
  <c r="I2" i="48"/>
  <c r="P63" i="47"/>
  <c r="P62" i="47"/>
  <c r="I62" i="47" a="1"/>
  <c r="I62" i="47" s="1"/>
  <c r="P61" i="47"/>
  <c r="P60" i="47"/>
  <c r="I60" i="47" a="1"/>
  <c r="I60" i="47" s="1"/>
  <c r="I58" i="47" a="1"/>
  <c r="I58" i="47" s="1"/>
  <c r="I56" i="47" a="1"/>
  <c r="I56" i="47" s="1"/>
  <c r="I53" i="47"/>
  <c r="AQ50" i="47"/>
  <c r="AP50" i="47"/>
  <c r="AI50" i="47"/>
  <c r="O63" i="47" s="1"/>
  <c r="AH50" i="47"/>
  <c r="AG50" i="47"/>
  <c r="AF50" i="47"/>
  <c r="O61" i="47" s="1"/>
  <c r="AE50" i="47"/>
  <c r="O60" i="47" s="1"/>
  <c r="W50" i="47"/>
  <c r="V50" i="47"/>
  <c r="U50" i="47"/>
  <c r="T50" i="47"/>
  <c r="S50" i="47"/>
  <c r="R50" i="47"/>
  <c r="Q50" i="47"/>
  <c r="P50" i="47"/>
  <c r="O50" i="47"/>
  <c r="L50" i="47"/>
  <c r="J50" i="47"/>
  <c r="I50" i="47"/>
  <c r="BH49" i="47"/>
  <c r="AV49" i="47"/>
  <c r="X49" i="47"/>
  <c r="BH48" i="47"/>
  <c r="AD48" i="47" s="1"/>
  <c r="AV48" i="47"/>
  <c r="X48" i="47"/>
  <c r="BH47" i="47"/>
  <c r="AV47" i="47"/>
  <c r="X47" i="47"/>
  <c r="BH46" i="47"/>
  <c r="AV46" i="47"/>
  <c r="X46" i="47"/>
  <c r="BH45" i="47"/>
  <c r="AV45" i="47"/>
  <c r="X45" i="47"/>
  <c r="BH44" i="47"/>
  <c r="AV44" i="47"/>
  <c r="X44" i="47"/>
  <c r="BH43" i="47"/>
  <c r="AV43" i="47"/>
  <c r="X43" i="47"/>
  <c r="BH42" i="47"/>
  <c r="AV42" i="47"/>
  <c r="X42" i="47"/>
  <c r="AD42" i="47" s="1"/>
  <c r="BH41" i="47"/>
  <c r="BO41" i="47" s="1"/>
  <c r="AV41" i="47"/>
  <c r="X41" i="47"/>
  <c r="BH40" i="47"/>
  <c r="AD40" i="47" s="1"/>
  <c r="AV40" i="47"/>
  <c r="X40" i="47"/>
  <c r="BH39" i="47"/>
  <c r="AV39" i="47"/>
  <c r="AR39" i="47"/>
  <c r="X39" i="47"/>
  <c r="BH38" i="47"/>
  <c r="AV38" i="47"/>
  <c r="AR38" i="47"/>
  <c r="X38" i="47"/>
  <c r="BH37" i="47"/>
  <c r="AV37" i="47"/>
  <c r="AR37" i="47"/>
  <c r="X37" i="47"/>
  <c r="BH36" i="47"/>
  <c r="AV36" i="47"/>
  <c r="AR36" i="47"/>
  <c r="X36" i="47"/>
  <c r="BH35" i="47"/>
  <c r="AV35" i="47"/>
  <c r="AR35" i="47"/>
  <c r="X35" i="47"/>
  <c r="BH34" i="47"/>
  <c r="AV34" i="47"/>
  <c r="AR34" i="47"/>
  <c r="X34" i="47"/>
  <c r="BH33" i="47"/>
  <c r="AV33" i="47"/>
  <c r="AR33" i="47"/>
  <c r="X33" i="47"/>
  <c r="BH32" i="47"/>
  <c r="AV32" i="47"/>
  <c r="AR32" i="47"/>
  <c r="X32" i="47"/>
  <c r="BH31" i="47"/>
  <c r="AV31" i="47"/>
  <c r="AR31" i="47"/>
  <c r="X31" i="47"/>
  <c r="BO31" i="47" s="1"/>
  <c r="BH30" i="47"/>
  <c r="AV30" i="47"/>
  <c r="AR30" i="47"/>
  <c r="X30" i="47"/>
  <c r="BI30" i="47" s="1"/>
  <c r="Y30" i="47" s="1"/>
  <c r="Z30" i="47" s="1"/>
  <c r="BH29" i="47"/>
  <c r="AV29" i="47"/>
  <c r="AR29" i="47"/>
  <c r="X29" i="47"/>
  <c r="AD29" i="47" s="1"/>
  <c r="BH28" i="47"/>
  <c r="AV28" i="47"/>
  <c r="AR28" i="47"/>
  <c r="X28" i="47"/>
  <c r="BO28" i="47" s="1"/>
  <c r="BH27" i="47"/>
  <c r="AV27" i="47"/>
  <c r="AR27" i="47"/>
  <c r="X27" i="47"/>
  <c r="BO27" i="47" s="1"/>
  <c r="BH26" i="47"/>
  <c r="AV26" i="47"/>
  <c r="AR26" i="47"/>
  <c r="X26" i="47"/>
  <c r="BI26" i="47" s="1"/>
  <c r="Y26" i="47" s="1"/>
  <c r="Z26" i="47" s="1"/>
  <c r="BH25" i="47"/>
  <c r="AV25" i="47"/>
  <c r="AR25" i="47"/>
  <c r="X25" i="47"/>
  <c r="AD25" i="47" s="1"/>
  <c r="BH24" i="47"/>
  <c r="AV24" i="47"/>
  <c r="AR24" i="47"/>
  <c r="X24" i="47"/>
  <c r="BI24" i="47" s="1"/>
  <c r="Y24" i="47" s="1"/>
  <c r="Z24" i="47" s="1"/>
  <c r="BH23" i="47"/>
  <c r="AV23" i="47"/>
  <c r="AR23" i="47"/>
  <c r="X23" i="47"/>
  <c r="BH22" i="47"/>
  <c r="AV22" i="47"/>
  <c r="AR22" i="47"/>
  <c r="X22" i="47"/>
  <c r="BO22" i="47" s="1"/>
  <c r="BH21" i="47"/>
  <c r="AV21" i="47"/>
  <c r="AR21" i="47"/>
  <c r="X21" i="47"/>
  <c r="BH20" i="47"/>
  <c r="AV20" i="47"/>
  <c r="AR20" i="47"/>
  <c r="X20" i="47"/>
  <c r="AD20" i="47" s="1"/>
  <c r="BH19" i="47"/>
  <c r="AV19" i="47"/>
  <c r="AR19" i="47"/>
  <c r="X19" i="47"/>
  <c r="BH18" i="47"/>
  <c r="AV18" i="47"/>
  <c r="AR18" i="47"/>
  <c r="X18" i="47"/>
  <c r="BH17" i="47"/>
  <c r="AV17" i="47"/>
  <c r="AR17" i="47"/>
  <c r="X17" i="47"/>
  <c r="BH16" i="47"/>
  <c r="AV16" i="47"/>
  <c r="AR16" i="47"/>
  <c r="X16" i="47"/>
  <c r="AD16" i="47" s="1"/>
  <c r="BH15" i="47"/>
  <c r="AV15" i="47"/>
  <c r="AR15" i="47"/>
  <c r="X15" i="47"/>
  <c r="BO15" i="47" s="1"/>
  <c r="BH14" i="47"/>
  <c r="AV14" i="47"/>
  <c r="AR14" i="47"/>
  <c r="X14" i="47"/>
  <c r="BH13" i="47"/>
  <c r="AV13" i="47"/>
  <c r="AR13" i="47"/>
  <c r="X13" i="47"/>
  <c r="BH12" i="47"/>
  <c r="AV12" i="47"/>
  <c r="AR12" i="47"/>
  <c r="X12" i="47"/>
  <c r="BH11" i="47"/>
  <c r="AV11" i="47"/>
  <c r="AR11" i="47"/>
  <c r="X11" i="47"/>
  <c r="B11" i="47"/>
  <c r="B12" i="47"/>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H10" i="47"/>
  <c r="AV10" i="47"/>
  <c r="AR10" i="47"/>
  <c r="AD10" i="47"/>
  <c r="X10" i="47"/>
  <c r="H6" i="47"/>
  <c r="F6" i="47"/>
  <c r="N4" i="47"/>
  <c r="E53" i="47" s="1"/>
  <c r="B4" i="47"/>
  <c r="I2" i="47"/>
  <c r="P63" i="46"/>
  <c r="P62" i="46"/>
  <c r="I62" i="46" a="1"/>
  <c r="I62" i="46" s="1"/>
  <c r="P61" i="46"/>
  <c r="P60" i="46"/>
  <c r="I60" i="46" a="1"/>
  <c r="I60" i="46" s="1"/>
  <c r="I58" i="46" a="1"/>
  <c r="I58" i="46" s="1"/>
  <c r="I56" i="46" a="1"/>
  <c r="I56" i="46" s="1"/>
  <c r="I53" i="46"/>
  <c r="AQ50" i="46"/>
  <c r="AP50" i="46"/>
  <c r="AI50" i="46"/>
  <c r="O63" i="46" s="1"/>
  <c r="AH50" i="46"/>
  <c r="AG50" i="46"/>
  <c r="O62" i="46" s="1"/>
  <c r="AF50" i="46"/>
  <c r="O61" i="46" s="1"/>
  <c r="AE50" i="46"/>
  <c r="O60" i="46"/>
  <c r="W50" i="46"/>
  <c r="V50" i="46"/>
  <c r="U50" i="46"/>
  <c r="T50" i="46"/>
  <c r="S50" i="46"/>
  <c r="R50" i="46"/>
  <c r="Q50" i="46"/>
  <c r="P50" i="46"/>
  <c r="O50" i="46"/>
  <c r="L50" i="46"/>
  <c r="J50" i="46"/>
  <c r="I50" i="46"/>
  <c r="BH49" i="46"/>
  <c r="AV49" i="46"/>
  <c r="X49" i="46"/>
  <c r="BH48" i="46"/>
  <c r="AD48" i="46" s="1"/>
  <c r="AV48" i="46"/>
  <c r="X48" i="46"/>
  <c r="BH47" i="46"/>
  <c r="AV47" i="46"/>
  <c r="X47" i="46"/>
  <c r="BH46" i="46"/>
  <c r="AV46" i="46"/>
  <c r="X46" i="46"/>
  <c r="AD46" i="46" s="1"/>
  <c r="BH45" i="46"/>
  <c r="BO45" i="46" s="1"/>
  <c r="AV45" i="46"/>
  <c r="X45" i="46"/>
  <c r="BH44" i="46"/>
  <c r="AV44" i="46"/>
  <c r="X44" i="46"/>
  <c r="BH43" i="46"/>
  <c r="AV43" i="46"/>
  <c r="X43" i="46"/>
  <c r="BH42" i="46"/>
  <c r="AV42" i="46"/>
  <c r="X42" i="46"/>
  <c r="BO42" i="46" s="1"/>
  <c r="BH41" i="46"/>
  <c r="AV41" i="46"/>
  <c r="X41" i="46"/>
  <c r="BH40" i="46"/>
  <c r="BO40" i="46" s="1"/>
  <c r="AV40" i="46"/>
  <c r="X40" i="46"/>
  <c r="BH39" i="46"/>
  <c r="AV39" i="46"/>
  <c r="AR39" i="46"/>
  <c r="X39" i="46"/>
  <c r="AD39" i="46" s="1"/>
  <c r="BH38" i="46"/>
  <c r="AV38" i="46"/>
  <c r="AR38" i="46"/>
  <c r="X38" i="46"/>
  <c r="BO38" i="46" s="1"/>
  <c r="BH37" i="46"/>
  <c r="AV37" i="46"/>
  <c r="AR37" i="46"/>
  <c r="X37" i="46"/>
  <c r="BO37" i="46" s="1"/>
  <c r="BH36" i="46"/>
  <c r="AV36" i="46"/>
  <c r="AR36" i="46"/>
  <c r="X36" i="46"/>
  <c r="BO36" i="46" s="1"/>
  <c r="BH35" i="46"/>
  <c r="AV35" i="46"/>
  <c r="AR35" i="46"/>
  <c r="X35" i="46"/>
  <c r="BH34" i="46"/>
  <c r="AV34" i="46"/>
  <c r="AR34" i="46"/>
  <c r="X34" i="46"/>
  <c r="BH33" i="46"/>
  <c r="AV33" i="46"/>
  <c r="AR33" i="46"/>
  <c r="X33" i="46"/>
  <c r="BH32" i="46"/>
  <c r="AD32" i="46" s="1"/>
  <c r="AV32" i="46"/>
  <c r="AR32" i="46"/>
  <c r="X32" i="46"/>
  <c r="BH31" i="46"/>
  <c r="AV31" i="46"/>
  <c r="AR31" i="46"/>
  <c r="X31" i="46"/>
  <c r="BH30" i="46"/>
  <c r="AV30" i="46"/>
  <c r="AR30" i="46"/>
  <c r="X30" i="46"/>
  <c r="BH29" i="46"/>
  <c r="AV29" i="46"/>
  <c r="AR29" i="46"/>
  <c r="AD29" i="46"/>
  <c r="X29" i="46"/>
  <c r="BO29" i="46" s="1"/>
  <c r="BH28" i="46"/>
  <c r="AV28" i="46"/>
  <c r="AR28" i="46"/>
  <c r="X28" i="46"/>
  <c r="BH27" i="46"/>
  <c r="AV27" i="46"/>
  <c r="AR27" i="46"/>
  <c r="X27" i="46"/>
  <c r="BI27" i="46" s="1"/>
  <c r="Y27" i="46" s="1"/>
  <c r="Z27" i="46" s="1"/>
  <c r="BH26" i="46"/>
  <c r="AV26" i="46"/>
  <c r="AR26" i="46"/>
  <c r="X26" i="46"/>
  <c r="BH25" i="46"/>
  <c r="AV25" i="46"/>
  <c r="AR25" i="46"/>
  <c r="X25" i="46"/>
  <c r="BH24" i="46"/>
  <c r="AV24" i="46"/>
  <c r="AR24" i="46"/>
  <c r="X24" i="46"/>
  <c r="BO24" i="46" s="1"/>
  <c r="BH23" i="46"/>
  <c r="AV23" i="46"/>
  <c r="AR23" i="46"/>
  <c r="X23" i="46"/>
  <c r="BH22" i="46"/>
  <c r="AV22" i="46"/>
  <c r="AR22" i="46"/>
  <c r="X22" i="46"/>
  <c r="BO22" i="46" s="1"/>
  <c r="BH21" i="46"/>
  <c r="AV21" i="46"/>
  <c r="AR21" i="46"/>
  <c r="X21" i="46"/>
  <c r="BH20" i="46"/>
  <c r="AV20" i="46"/>
  <c r="AR20" i="46"/>
  <c r="X20" i="46"/>
  <c r="BH19" i="46"/>
  <c r="AV19" i="46"/>
  <c r="AR19" i="46"/>
  <c r="X19" i="46"/>
  <c r="BH18" i="46"/>
  <c r="AV18" i="46"/>
  <c r="AR18" i="46"/>
  <c r="X18" i="46"/>
  <c r="BH17" i="46"/>
  <c r="AV17" i="46"/>
  <c r="AR17" i="46"/>
  <c r="X17" i="46"/>
  <c r="BH16" i="46"/>
  <c r="AV16" i="46"/>
  <c r="AR16" i="46"/>
  <c r="X16" i="46"/>
  <c r="AD16" i="46" s="1"/>
  <c r="BH15" i="46"/>
  <c r="AV15" i="46"/>
  <c r="AR15" i="46"/>
  <c r="X15" i="46"/>
  <c r="AD15" i="46" s="1"/>
  <c r="BH14" i="46"/>
  <c r="AV14" i="46"/>
  <c r="AR14" i="46"/>
  <c r="X14" i="46"/>
  <c r="BH13" i="46"/>
  <c r="AV13" i="46"/>
  <c r="AR13" i="46"/>
  <c r="X13" i="46"/>
  <c r="BH12" i="46"/>
  <c r="AV12" i="46"/>
  <c r="AR12" i="46"/>
  <c r="X12" i="46"/>
  <c r="BH11" i="46"/>
  <c r="AV11" i="46"/>
  <c r="AR11" i="46"/>
  <c r="X11" i="46"/>
  <c r="B11" i="46"/>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48" i="46" s="1"/>
  <c r="B49" i="46" s="1"/>
  <c r="BH10" i="46"/>
  <c r="AV10" i="46"/>
  <c r="AR10" i="46"/>
  <c r="AD10" i="46"/>
  <c r="X10" i="46"/>
  <c r="H6" i="46"/>
  <c r="F6" i="46"/>
  <c r="N4" i="46"/>
  <c r="E53" i="46" s="1"/>
  <c r="B4" i="46"/>
  <c r="I2" i="46"/>
  <c r="P63" i="45"/>
  <c r="P62" i="45"/>
  <c r="I62" i="45" a="1"/>
  <c r="I62" i="45"/>
  <c r="P61" i="45"/>
  <c r="P60" i="45"/>
  <c r="I60" i="45" a="1"/>
  <c r="I60" i="45"/>
  <c r="I58" i="45" a="1"/>
  <c r="I58" i="45" s="1"/>
  <c r="I56" i="45" a="1"/>
  <c r="I56" i="45" s="1"/>
  <c r="I53" i="45"/>
  <c r="AQ50" i="45"/>
  <c r="AP50" i="45"/>
  <c r="AI50" i="45"/>
  <c r="O63" i="45"/>
  <c r="AH50" i="45"/>
  <c r="O62" i="45" s="1"/>
  <c r="AG50" i="45"/>
  <c r="AF50" i="45"/>
  <c r="O61" i="45"/>
  <c r="AE50" i="45"/>
  <c r="O60" i="45" s="1"/>
  <c r="W50" i="45"/>
  <c r="V50" i="45"/>
  <c r="U50" i="45"/>
  <c r="T50" i="45"/>
  <c r="S50" i="45"/>
  <c r="R50" i="45"/>
  <c r="Q50" i="45"/>
  <c r="P50" i="45"/>
  <c r="O50" i="45"/>
  <c r="L50" i="45"/>
  <c r="J50" i="45"/>
  <c r="I50" i="45"/>
  <c r="BH49" i="45"/>
  <c r="AV49" i="45"/>
  <c r="X49" i="45"/>
  <c r="AD49" i="45" s="1"/>
  <c r="BH48" i="45"/>
  <c r="AV48" i="45"/>
  <c r="Y48" i="45"/>
  <c r="X48" i="45"/>
  <c r="BH47" i="45"/>
  <c r="AV47" i="45"/>
  <c r="X47" i="45"/>
  <c r="BH46" i="45"/>
  <c r="Y46" i="45"/>
  <c r="Z46" i="45" s="1"/>
  <c r="AV46" i="45"/>
  <c r="X46" i="45"/>
  <c r="BH45" i="45"/>
  <c r="AV45" i="45"/>
  <c r="X45" i="45"/>
  <c r="BH44" i="45"/>
  <c r="Y44" i="45"/>
  <c r="AV44" i="45"/>
  <c r="X44" i="45"/>
  <c r="BH43" i="45"/>
  <c r="AV43" i="45"/>
  <c r="X43" i="45"/>
  <c r="BH42" i="45"/>
  <c r="AV42" i="45"/>
  <c r="X42" i="45"/>
  <c r="Y42" i="45"/>
  <c r="Z42" i="45" s="1"/>
  <c r="BH41" i="45"/>
  <c r="AV41" i="45"/>
  <c r="X41" i="45"/>
  <c r="BH40" i="45"/>
  <c r="AV40" i="45"/>
  <c r="Y40" i="45"/>
  <c r="X40" i="45"/>
  <c r="BH39" i="45"/>
  <c r="AV39" i="45"/>
  <c r="AR39" i="45"/>
  <c r="X39" i="45"/>
  <c r="BH38" i="45"/>
  <c r="AV38" i="45"/>
  <c r="AR38" i="45"/>
  <c r="X38" i="45"/>
  <c r="BH37" i="45"/>
  <c r="AV37" i="45"/>
  <c r="AR37" i="45"/>
  <c r="X37" i="45"/>
  <c r="Y37" i="45"/>
  <c r="BI36" i="45"/>
  <c r="BH36" i="45"/>
  <c r="AV36" i="45"/>
  <c r="AR36" i="45"/>
  <c r="AR50" i="45" s="1"/>
  <c r="Y36" i="45"/>
  <c r="Z36" i="45" s="1"/>
  <c r="X36" i="45"/>
  <c r="BH35" i="45"/>
  <c r="AV35" i="45"/>
  <c r="AR35" i="45"/>
  <c r="X35" i="45"/>
  <c r="BO35" i="45" s="1"/>
  <c r="BH34" i="45"/>
  <c r="AV34" i="45"/>
  <c r="AR34" i="45"/>
  <c r="X34" i="45"/>
  <c r="BH33" i="45"/>
  <c r="AV33" i="45"/>
  <c r="AR33" i="45"/>
  <c r="Y33" i="45"/>
  <c r="X33" i="45"/>
  <c r="BH32" i="45"/>
  <c r="AV32" i="45"/>
  <c r="AR32" i="45"/>
  <c r="X32" i="45"/>
  <c r="BH31" i="45"/>
  <c r="AD31" i="45" s="1"/>
  <c r="AV31" i="45"/>
  <c r="AR31" i="45"/>
  <c r="X31" i="45"/>
  <c r="BH30" i="45"/>
  <c r="AV30" i="45"/>
  <c r="AR30" i="45"/>
  <c r="X30" i="45"/>
  <c r="BH29" i="45"/>
  <c r="AV29" i="45"/>
  <c r="AR29" i="45"/>
  <c r="X29" i="45"/>
  <c r="BH28" i="45"/>
  <c r="AV28" i="45"/>
  <c r="AR28" i="45"/>
  <c r="X28" i="45"/>
  <c r="BH27" i="45"/>
  <c r="AV27" i="45"/>
  <c r="AR27" i="45"/>
  <c r="X27" i="45"/>
  <c r="BH26" i="45"/>
  <c r="AV26" i="45"/>
  <c r="AR26" i="45"/>
  <c r="X26" i="45"/>
  <c r="BH25" i="45"/>
  <c r="BO25" i="45" s="1"/>
  <c r="AV25" i="45"/>
  <c r="AR25" i="45"/>
  <c r="X25" i="45"/>
  <c r="BH24" i="45"/>
  <c r="AV24" i="45"/>
  <c r="AR24" i="45"/>
  <c r="X24" i="45"/>
  <c r="BH23" i="45"/>
  <c r="AV23" i="45"/>
  <c r="AR23" i="45"/>
  <c r="Y23" i="45"/>
  <c r="X23" i="45"/>
  <c r="BO23" i="45" s="1"/>
  <c r="BH22" i="45"/>
  <c r="AD22" i="45" s="1"/>
  <c r="AV22" i="45"/>
  <c r="AR22" i="45"/>
  <c r="X22" i="45"/>
  <c r="BH21" i="45"/>
  <c r="AV21" i="45"/>
  <c r="AR21" i="45"/>
  <c r="X21" i="45"/>
  <c r="BH20" i="45"/>
  <c r="BI20" i="45" s="1"/>
  <c r="Y20" i="45" s="1"/>
  <c r="Z20" i="45" s="1"/>
  <c r="AV20" i="45"/>
  <c r="AR20" i="45"/>
  <c r="X20" i="45"/>
  <c r="BH19" i="45"/>
  <c r="AV19" i="45"/>
  <c r="AR19" i="45"/>
  <c r="X19" i="45"/>
  <c r="BH18" i="45"/>
  <c r="AD18" i="45" s="1"/>
  <c r="AV18" i="45"/>
  <c r="AR18" i="45"/>
  <c r="X18" i="45"/>
  <c r="BH17" i="45"/>
  <c r="AV17" i="45"/>
  <c r="AR17" i="45"/>
  <c r="X17" i="45"/>
  <c r="BH16" i="45"/>
  <c r="AV16" i="45"/>
  <c r="AR16" i="45"/>
  <c r="X16" i="45"/>
  <c r="BH15" i="45"/>
  <c r="AD15" i="45" s="1"/>
  <c r="AV15" i="45"/>
  <c r="AR15" i="45"/>
  <c r="X15" i="45"/>
  <c r="BH14" i="45"/>
  <c r="AD14" i="45" s="1"/>
  <c r="AV14" i="45"/>
  <c r="AR14" i="45"/>
  <c r="X14" i="45"/>
  <c r="BO14" i="45"/>
  <c r="BH13" i="45"/>
  <c r="AV13" i="45"/>
  <c r="AR13" i="45"/>
  <c r="X13" i="45"/>
  <c r="BH12" i="45"/>
  <c r="AV12" i="45"/>
  <c r="AR12" i="45"/>
  <c r="X12" i="45"/>
  <c r="B12" i="45"/>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B36" i="45" s="1"/>
  <c r="B37" i="45" s="1"/>
  <c r="B38" i="45" s="1"/>
  <c r="B39" i="45" s="1"/>
  <c r="B40" i="45" s="1"/>
  <c r="B41" i="45" s="1"/>
  <c r="B42" i="45" s="1"/>
  <c r="B43" i="45" s="1"/>
  <c r="B44" i="45" s="1"/>
  <c r="B45" i="45" s="1"/>
  <c r="B46" i="45" s="1"/>
  <c r="B47" i="45" s="1"/>
  <c r="B48" i="45" s="1"/>
  <c r="B49" i="45" s="1"/>
  <c r="BH11" i="45"/>
  <c r="AV11" i="45"/>
  <c r="AR11" i="45"/>
  <c r="X11" i="45"/>
  <c r="B11" i="45"/>
  <c r="BH10" i="45"/>
  <c r="AV10" i="45"/>
  <c r="AR10" i="45"/>
  <c r="AD10" i="45"/>
  <c r="X10" i="45"/>
  <c r="BI10" i="45" s="1"/>
  <c r="Y10" i="45" s="1"/>
  <c r="Z10" i="45" s="1"/>
  <c r="H6" i="45"/>
  <c r="F6" i="45"/>
  <c r="N4" i="45"/>
  <c r="E53" i="45" s="1"/>
  <c r="B4" i="45"/>
  <c r="I2" i="45"/>
  <c r="O659" i="44"/>
  <c r="R659" i="44" s="1"/>
  <c r="O658" i="44"/>
  <c r="R658" i="44" s="1"/>
  <c r="O657" i="44"/>
  <c r="R657" i="44" s="1"/>
  <c r="O656" i="44"/>
  <c r="R656" i="44" s="1"/>
  <c r="O655" i="44"/>
  <c r="R655" i="44"/>
  <c r="R654" i="44"/>
  <c r="O666" i="2"/>
  <c r="R654" i="2"/>
  <c r="O659" i="2"/>
  <c r="R659" i="2" s="1"/>
  <c r="O658" i="2"/>
  <c r="R658" i="2"/>
  <c r="O657" i="2"/>
  <c r="R657" i="2" s="1"/>
  <c r="O656" i="2"/>
  <c r="O655" i="2"/>
  <c r="R655" i="2" s="1"/>
  <c r="L16" i="4"/>
  <c r="L17" i="4" s="1"/>
  <c r="N4" i="29"/>
  <c r="E53" i="29" s="1"/>
  <c r="N4" i="28"/>
  <c r="AP8" i="28" s="1"/>
  <c r="N4" i="27"/>
  <c r="E53" i="27" s="1"/>
  <c r="N4" i="26"/>
  <c r="AP8" i="26" s="1"/>
  <c r="N4" i="25"/>
  <c r="E53" i="25" s="1"/>
  <c r="L81" i="4"/>
  <c r="J83" i="4"/>
  <c r="F81" i="4"/>
  <c r="D81" i="4"/>
  <c r="L69" i="4"/>
  <c r="N69" i="4" s="1"/>
  <c r="O69" i="4" s="1"/>
  <c r="L68" i="4"/>
  <c r="N68" i="4" s="1"/>
  <c r="C70" i="4"/>
  <c r="C71" i="4"/>
  <c r="Y29" i="45"/>
  <c r="Z29" i="45" s="1"/>
  <c r="AD43" i="47"/>
  <c r="AD35" i="49"/>
  <c r="BO10" i="45"/>
  <c r="Y28" i="45"/>
  <c r="AD34" i="45"/>
  <c r="BO10" i="46"/>
  <c r="AD35" i="46"/>
  <c r="BO12" i="47"/>
  <c r="BO24" i="47"/>
  <c r="BI31" i="47"/>
  <c r="Y31" i="47" s="1"/>
  <c r="Z31" i="47" s="1"/>
  <c r="BO40" i="47"/>
  <c r="AD15" i="49"/>
  <c r="Y24" i="45"/>
  <c r="Z24" i="45"/>
  <c r="Y32" i="45"/>
  <c r="BI35" i="45"/>
  <c r="E53" i="48"/>
  <c r="AP8" i="48"/>
  <c r="Z10" i="49"/>
  <c r="AD20" i="50"/>
  <c r="BO11" i="45"/>
  <c r="BI11" i="45"/>
  <c r="Y11" i="45" s="1"/>
  <c r="Z11" i="45" s="1"/>
  <c r="BO33" i="45"/>
  <c r="AD33" i="45"/>
  <c r="BO36" i="45"/>
  <c r="AD47" i="45"/>
  <c r="BO18" i="46"/>
  <c r="BO11" i="47"/>
  <c r="AD12" i="47"/>
  <c r="AD47" i="48"/>
  <c r="AD38" i="50"/>
  <c r="BO14" i="49"/>
  <c r="AD17" i="48"/>
  <c r="AD17" i="49"/>
  <c r="AD47" i="49"/>
  <c r="AD21" i="50"/>
  <c r="BI10" i="51"/>
  <c r="Y10" i="51" s="1"/>
  <c r="Z10" i="51" s="1"/>
  <c r="Y49" i="45"/>
  <c r="Z49" i="45"/>
  <c r="BI37" i="47"/>
  <c r="Y37" i="47" s="1"/>
  <c r="Z37" i="47" s="1"/>
  <c r="BO13" i="48"/>
  <c r="AR50" i="49"/>
  <c r="BO38" i="51"/>
  <c r="BO16" i="49"/>
  <c r="BO17" i="49"/>
  <c r="BO18" i="51"/>
  <c r="BO25" i="51"/>
  <c r="BO35" i="51"/>
  <c r="AD34" i="46"/>
  <c r="BO34" i="46"/>
  <c r="AD16" i="51"/>
  <c r="I59" i="51" a="1"/>
  <c r="I64" i="51" a="1"/>
  <c r="I63" i="51" a="1"/>
  <c r="E53" i="51"/>
  <c r="AP8" i="51"/>
  <c r="BO10" i="51"/>
  <c r="BI12" i="51"/>
  <c r="Y12" i="51" s="1"/>
  <c r="Z12" i="51" s="1"/>
  <c r="BI11" i="51"/>
  <c r="Y11" i="51" s="1"/>
  <c r="Z11" i="51" s="1"/>
  <c r="BI15" i="51"/>
  <c r="Y15" i="51" s="1"/>
  <c r="Z15" i="51" s="1"/>
  <c r="BI37" i="51"/>
  <c r="Y37" i="51" s="1"/>
  <c r="Z37" i="51" s="1"/>
  <c r="BI46" i="51"/>
  <c r="Y46" i="51" s="1"/>
  <c r="Z46" i="51" s="1"/>
  <c r="BO40" i="51"/>
  <c r="BO48" i="51"/>
  <c r="BO39" i="51"/>
  <c r="BO47" i="51"/>
  <c r="BI49" i="51"/>
  <c r="Y49" i="51" s="1"/>
  <c r="Z49" i="51" s="1"/>
  <c r="BI14" i="50"/>
  <c r="Y14" i="50" s="1"/>
  <c r="Z14" i="50" s="1"/>
  <c r="BI17" i="50"/>
  <c r="Y17" i="50" s="1"/>
  <c r="Z17" i="50" s="1"/>
  <c r="AD35" i="50"/>
  <c r="BO12" i="50"/>
  <c r="AD36" i="50"/>
  <c r="BO42" i="50"/>
  <c r="BI10" i="50"/>
  <c r="AP8" i="50"/>
  <c r="AD13" i="50"/>
  <c r="BI15" i="50"/>
  <c r="Y15" i="50" s="1"/>
  <c r="Z15" i="50" s="1"/>
  <c r="BI18" i="50"/>
  <c r="Y18" i="50" s="1"/>
  <c r="Z18" i="50" s="1"/>
  <c r="BI22" i="50"/>
  <c r="Y22" i="50" s="1"/>
  <c r="Z22" i="50" s="1"/>
  <c r="BI20" i="50"/>
  <c r="Y20" i="50" s="1"/>
  <c r="Z20" i="50" s="1"/>
  <c r="AD32" i="50"/>
  <c r="BO40" i="50"/>
  <c r="BI40" i="50"/>
  <c r="Y40" i="50" s="1"/>
  <c r="Z40" i="50" s="1"/>
  <c r="AD40" i="50"/>
  <c r="AD48" i="50"/>
  <c r="BI35" i="50"/>
  <c r="Y35" i="50" s="1"/>
  <c r="Z35" i="50" s="1"/>
  <c r="BI39" i="50"/>
  <c r="Y39" i="50" s="1"/>
  <c r="Z39" i="50" s="1"/>
  <c r="BO39" i="50"/>
  <c r="BI49" i="50"/>
  <c r="Y49" i="50" s="1"/>
  <c r="Z49" i="50" s="1"/>
  <c r="AD13" i="49"/>
  <c r="AD12" i="49"/>
  <c r="BI12" i="49"/>
  <c r="Y12" i="49" s="1"/>
  <c r="BO27" i="49"/>
  <c r="AD16" i="49"/>
  <c r="BI16" i="49"/>
  <c r="BI33" i="49"/>
  <c r="Y33" i="49" s="1"/>
  <c r="Z33" i="49" s="1"/>
  <c r="BO13" i="49"/>
  <c r="BO25" i="49"/>
  <c r="BO42" i="49"/>
  <c r="BI11" i="49"/>
  <c r="Y11" i="49" s="1"/>
  <c r="BI15" i="49"/>
  <c r="Y15" i="49" s="1"/>
  <c r="Z15" i="49" s="1"/>
  <c r="BO15" i="49"/>
  <c r="I57" i="49" a="1"/>
  <c r="I57" i="49" s="1"/>
  <c r="I59" i="49" a="1"/>
  <c r="I64" i="49" a="1"/>
  <c r="BI10" i="49"/>
  <c r="Y10" i="49" s="1"/>
  <c r="BO10" i="49"/>
  <c r="BI14" i="49"/>
  <c r="Y14" i="49" s="1"/>
  <c r="BO18" i="49"/>
  <c r="AD28" i="49"/>
  <c r="I55" i="49" a="1"/>
  <c r="BO46" i="49"/>
  <c r="AD36" i="49"/>
  <c r="BI48" i="49"/>
  <c r="Y48" i="49" s="1"/>
  <c r="Z48" i="49" s="1"/>
  <c r="BI39" i="49"/>
  <c r="Y39" i="49" s="1"/>
  <c r="Z39" i="49" s="1"/>
  <c r="BO39" i="49"/>
  <c r="BI41" i="49"/>
  <c r="Y41" i="49" s="1"/>
  <c r="Z41" i="49" s="1"/>
  <c r="BI43" i="49"/>
  <c r="Y43" i="49" s="1"/>
  <c r="Z43" i="49" s="1"/>
  <c r="BO43" i="49"/>
  <c r="BI45" i="49"/>
  <c r="Y45" i="49" s="1"/>
  <c r="Z45" i="49" s="1"/>
  <c r="BI47" i="49"/>
  <c r="Y47" i="49" s="1"/>
  <c r="Z47" i="49" s="1"/>
  <c r="BO47" i="49"/>
  <c r="BI49" i="49"/>
  <c r="Y49" i="49" s="1"/>
  <c r="Z49" i="49" s="1"/>
  <c r="BI38" i="49"/>
  <c r="Y38" i="49" s="1"/>
  <c r="Z38" i="49" s="1"/>
  <c r="BO19" i="48"/>
  <c r="BO15" i="48"/>
  <c r="BI17" i="48"/>
  <c r="Y17" i="48" s="1"/>
  <c r="Z17" i="48" s="1"/>
  <c r="I64" i="48" a="1"/>
  <c r="BI10" i="48"/>
  <c r="BO10" i="48"/>
  <c r="BO16" i="48"/>
  <c r="AD22" i="48"/>
  <c r="BO24" i="48"/>
  <c r="BI44" i="48"/>
  <c r="Y44" i="48" s="1"/>
  <c r="Z44" i="48" s="1"/>
  <c r="AD44" i="48"/>
  <c r="BI46" i="48"/>
  <c r="Y46" i="48" s="1"/>
  <c r="Z46" i="48" s="1"/>
  <c r="AD46" i="48"/>
  <c r="BO40" i="48"/>
  <c r="AD40" i="48"/>
  <c r="BI48" i="48"/>
  <c r="Y48" i="48" s="1"/>
  <c r="Z48" i="48" s="1"/>
  <c r="BI25" i="48"/>
  <c r="Y25" i="48" s="1"/>
  <c r="Z25" i="48" s="1"/>
  <c r="AD42" i="48"/>
  <c r="BI39" i="48"/>
  <c r="Y39" i="48" s="1"/>
  <c r="Z39" i="48" s="1"/>
  <c r="AD19" i="47"/>
  <c r="AD11" i="47"/>
  <c r="BI13" i="47"/>
  <c r="Y13" i="47" s="1"/>
  <c r="Z13" i="47" s="1"/>
  <c r="BO17" i="47"/>
  <c r="BI18" i="47"/>
  <c r="Y18" i="47" s="1"/>
  <c r="Z18" i="47" s="1"/>
  <c r="AD41" i="47"/>
  <c r="BI10" i="47"/>
  <c r="Y10" i="47" s="1"/>
  <c r="Z10" i="47" s="1"/>
  <c r="AD17" i="47"/>
  <c r="BI12" i="47"/>
  <c r="Y12" i="47" s="1"/>
  <c r="Z12" i="47" s="1"/>
  <c r="BI16" i="47"/>
  <c r="Y16" i="47" s="1"/>
  <c r="Z16" i="47" s="1"/>
  <c r="BI17" i="47"/>
  <c r="Y17" i="47" s="1"/>
  <c r="Z17" i="47" s="1"/>
  <c r="BI19" i="47"/>
  <c r="Y19" i="47" s="1"/>
  <c r="Z19" i="47" s="1"/>
  <c r="BI42" i="47"/>
  <c r="Y42" i="47" s="1"/>
  <c r="Z42" i="47" s="1"/>
  <c r="BO42" i="47"/>
  <c r="BI11" i="47"/>
  <c r="Y11" i="47" s="1"/>
  <c r="Z11" i="47" s="1"/>
  <c r="AD18" i="47"/>
  <c r="BO18" i="47"/>
  <c r="BO19" i="47"/>
  <c r="AD27" i="47"/>
  <c r="BI46" i="47"/>
  <c r="Y46" i="47" s="1"/>
  <c r="Z46" i="47" s="1"/>
  <c r="BI22" i="47"/>
  <c r="Y22" i="47" s="1"/>
  <c r="Z22" i="47" s="1"/>
  <c r="BO26" i="47"/>
  <c r="AD36" i="47"/>
  <c r="BO48" i="47"/>
  <c r="BI48" i="47"/>
  <c r="Y48" i="47" s="1"/>
  <c r="Z48" i="47" s="1"/>
  <c r="BO21" i="47"/>
  <c r="BO29" i="47"/>
  <c r="AD22" i="47"/>
  <c r="BI28" i="47"/>
  <c r="Y28" i="47" s="1"/>
  <c r="Z28" i="47" s="1"/>
  <c r="BO44" i="47"/>
  <c r="BI44" i="47"/>
  <c r="Y44" i="47" s="1"/>
  <c r="Z44" i="47" s="1"/>
  <c r="AD44" i="47"/>
  <c r="BI35" i="47"/>
  <c r="Y35" i="47" s="1"/>
  <c r="Z35" i="47" s="1"/>
  <c r="BO45" i="47"/>
  <c r="BO49" i="47"/>
  <c r="BO11" i="46"/>
  <c r="I61" i="46" a="1"/>
  <c r="I61" i="46" s="1"/>
  <c r="AP8" i="46"/>
  <c r="BI10" i="46"/>
  <c r="Y10" i="46" s="1"/>
  <c r="Z10" i="46" s="1"/>
  <c r="BI17" i="46"/>
  <c r="Y17" i="46" s="1"/>
  <c r="BO17" i="46"/>
  <c r="BO25" i="46"/>
  <c r="BI12" i="46"/>
  <c r="Y12" i="46" s="1"/>
  <c r="Z12" i="46" s="1"/>
  <c r="AD22" i="46"/>
  <c r="BI24" i="46"/>
  <c r="Y24" i="46" s="1"/>
  <c r="Z24" i="46" s="1"/>
  <c r="AD37" i="46"/>
  <c r="BI37" i="46"/>
  <c r="Y37" i="46" s="1"/>
  <c r="Z37" i="46" s="1"/>
  <c r="BO46" i="46"/>
  <c r="BI22" i="46"/>
  <c r="Y22" i="46" s="1"/>
  <c r="Z22" i="46" s="1"/>
  <c r="AD36" i="46"/>
  <c r="BI36" i="46"/>
  <c r="Y36" i="46" s="1"/>
  <c r="Z36" i="46" s="1"/>
  <c r="AD40" i="46"/>
  <c r="BI35" i="46"/>
  <c r="Y35" i="46" s="1"/>
  <c r="Z35" i="46" s="1"/>
  <c r="BO35" i="46"/>
  <c r="BI39" i="46"/>
  <c r="Y39" i="46" s="1"/>
  <c r="Z39" i="46" s="1"/>
  <c r="BO39" i="46"/>
  <c r="BI41" i="46"/>
  <c r="Y41" i="46" s="1"/>
  <c r="Z41" i="46" s="1"/>
  <c r="BI45" i="46"/>
  <c r="Y45" i="46" s="1"/>
  <c r="BO47" i="46"/>
  <c r="BI49" i="46"/>
  <c r="Y49" i="46" s="1"/>
  <c r="Z49" i="46" s="1"/>
  <c r="BI34" i="46"/>
  <c r="Y34" i="46" s="1"/>
  <c r="Z34" i="46" s="1"/>
  <c r="BI38" i="46"/>
  <c r="Y38" i="46" s="1"/>
  <c r="Z38" i="46" s="1"/>
  <c r="BI18" i="45"/>
  <c r="Y18" i="45" s="1"/>
  <c r="Z18" i="45" s="1"/>
  <c r="Y26" i="45"/>
  <c r="Z26" i="45" s="1"/>
  <c r="Z23" i="45"/>
  <c r="AP8" i="45"/>
  <c r="AD11" i="45"/>
  <c r="AD17" i="45"/>
  <c r="Y22" i="45"/>
  <c r="Z22" i="45" s="1"/>
  <c r="BI22" i="45"/>
  <c r="Z32" i="45"/>
  <c r="Z40" i="45"/>
  <c r="Z44" i="45"/>
  <c r="Z48" i="45"/>
  <c r="Z28" i="45"/>
  <c r="BI17" i="45"/>
  <c r="Y17" i="45" s="1"/>
  <c r="Z17" i="45" s="1"/>
  <c r="BO17" i="45"/>
  <c r="AD23" i="45"/>
  <c r="BI12" i="45"/>
  <c r="Y12" i="45" s="1"/>
  <c r="Z12" i="45" s="1"/>
  <c r="BI16" i="45"/>
  <c r="Y16" i="45" s="1"/>
  <c r="Z16" i="45" s="1"/>
  <c r="Y21" i="45"/>
  <c r="BI24" i="45"/>
  <c r="Y25" i="45"/>
  <c r="Z25" i="45" s="1"/>
  <c r="Z33" i="45"/>
  <c r="BO49" i="45"/>
  <c r="BI23" i="45"/>
  <c r="Y27" i="45"/>
  <c r="Y31" i="45"/>
  <c r="Z31" i="45" s="1"/>
  <c r="AD35" i="45"/>
  <c r="Y35" i="45"/>
  <c r="AD36" i="45"/>
  <c r="Y39" i="45"/>
  <c r="Z39" i="45" s="1"/>
  <c r="AD42" i="45"/>
  <c r="BO44" i="45"/>
  <c r="BO46" i="45"/>
  <c r="BI46" i="45"/>
  <c r="AD46" i="45"/>
  <c r="BO48" i="45"/>
  <c r="BI48" i="45"/>
  <c r="AD48" i="45"/>
  <c r="BI34" i="45"/>
  <c r="BO34" i="45"/>
  <c r="Y30" i="45"/>
  <c r="BI33" i="45"/>
  <c r="Y34" i="45"/>
  <c r="Y38" i="45"/>
  <c r="Y41" i="45"/>
  <c r="Z41" i="45" s="1"/>
  <c r="Y43" i="45"/>
  <c r="Z43" i="45" s="1"/>
  <c r="Y45" i="45"/>
  <c r="Y47" i="45"/>
  <c r="AQ50" i="29"/>
  <c r="AP50" i="29"/>
  <c r="AI50" i="29"/>
  <c r="AH50" i="29"/>
  <c r="AG50" i="29"/>
  <c r="AF50" i="29"/>
  <c r="O61" i="29" s="1"/>
  <c r="AE50" i="29"/>
  <c r="BH49" i="29"/>
  <c r="AV49" i="29"/>
  <c r="AC49" i="29"/>
  <c r="AB49" i="29"/>
  <c r="AA49" i="29"/>
  <c r="BH48" i="29"/>
  <c r="BO48" i="29" s="1"/>
  <c r="AV48" i="29"/>
  <c r="AC48" i="29"/>
  <c r="AB48" i="29"/>
  <c r="AA48" i="29"/>
  <c r="BH47" i="29"/>
  <c r="AV47" i="29"/>
  <c r="AC47" i="29"/>
  <c r="AB47" i="29"/>
  <c r="AA47" i="29"/>
  <c r="BH46" i="29"/>
  <c r="AV46" i="29"/>
  <c r="AC46" i="29"/>
  <c r="AB46" i="29"/>
  <c r="AA46" i="29"/>
  <c r="BH45" i="29"/>
  <c r="AV45" i="29"/>
  <c r="AC45" i="29"/>
  <c r="AB45" i="29"/>
  <c r="AA45" i="29"/>
  <c r="BH44" i="29"/>
  <c r="BO44" i="29" s="1"/>
  <c r="AV44" i="29"/>
  <c r="AC44" i="29"/>
  <c r="AB44" i="29"/>
  <c r="AA44" i="29"/>
  <c r="BH43" i="29"/>
  <c r="AV43" i="29"/>
  <c r="AC43" i="29"/>
  <c r="AB43" i="29"/>
  <c r="AA43" i="29"/>
  <c r="BH42" i="29"/>
  <c r="AV42" i="29"/>
  <c r="AC42" i="29"/>
  <c r="AB42" i="29"/>
  <c r="AA42" i="29"/>
  <c r="BH41" i="29"/>
  <c r="AV41" i="29"/>
  <c r="AC41" i="29"/>
  <c r="AB41" i="29"/>
  <c r="AA41" i="29"/>
  <c r="BH40" i="29"/>
  <c r="AV40" i="29"/>
  <c r="AC40" i="29"/>
  <c r="AB40" i="29"/>
  <c r="AA40" i="29"/>
  <c r="BH39" i="29"/>
  <c r="AV39" i="29"/>
  <c r="AR39" i="29"/>
  <c r="AC39" i="29"/>
  <c r="AB39" i="29"/>
  <c r="AA39" i="29"/>
  <c r="BH38" i="29"/>
  <c r="AV38" i="29"/>
  <c r="AR38" i="29"/>
  <c r="AC38" i="29"/>
  <c r="AB38" i="29"/>
  <c r="AA38" i="29"/>
  <c r="BH37" i="29"/>
  <c r="AV37" i="29"/>
  <c r="AR37" i="29"/>
  <c r="AC37" i="29"/>
  <c r="AB37" i="29"/>
  <c r="AA37" i="29"/>
  <c r="BH36" i="29"/>
  <c r="AV36" i="29"/>
  <c r="AR36" i="29"/>
  <c r="AC36" i="29"/>
  <c r="AB36" i="29"/>
  <c r="AA36" i="29"/>
  <c r="BH35" i="29"/>
  <c r="AV35" i="29"/>
  <c r="AR35" i="29"/>
  <c r="AC35" i="29"/>
  <c r="AB35" i="29"/>
  <c r="AA35" i="29"/>
  <c r="BH34" i="29"/>
  <c r="AV34" i="29"/>
  <c r="AR34" i="29"/>
  <c r="AC34" i="29"/>
  <c r="AB34" i="29"/>
  <c r="AA34" i="29"/>
  <c r="BH33" i="29"/>
  <c r="AV33" i="29"/>
  <c r="AR33" i="29"/>
  <c r="AC33" i="29"/>
  <c r="AB33" i="29"/>
  <c r="AA33" i="29"/>
  <c r="BH32" i="29"/>
  <c r="AV32" i="29"/>
  <c r="AR32" i="29"/>
  <c r="AC32" i="29"/>
  <c r="AB32" i="29"/>
  <c r="AA32" i="29"/>
  <c r="BH31" i="29"/>
  <c r="AV31" i="29"/>
  <c r="AR31" i="29"/>
  <c r="AC31" i="29"/>
  <c r="AB31" i="29"/>
  <c r="AA31" i="29"/>
  <c r="BH30" i="29"/>
  <c r="AV30" i="29"/>
  <c r="AR30" i="29"/>
  <c r="AC30" i="29"/>
  <c r="AB30" i="29"/>
  <c r="AA30" i="29"/>
  <c r="BH29" i="29"/>
  <c r="AV29" i="29"/>
  <c r="AR29" i="29"/>
  <c r="AC29" i="29"/>
  <c r="AB29" i="29"/>
  <c r="AA29" i="29"/>
  <c r="BH28" i="29"/>
  <c r="AV28" i="29"/>
  <c r="AR28" i="29"/>
  <c r="AC28" i="29"/>
  <c r="AB28" i="29"/>
  <c r="AA28" i="29"/>
  <c r="BH27" i="29"/>
  <c r="AV27" i="29"/>
  <c r="AR27" i="29"/>
  <c r="AC27" i="29"/>
  <c r="AB27" i="29"/>
  <c r="AA27" i="29"/>
  <c r="BH26" i="29"/>
  <c r="AV26" i="29"/>
  <c r="AR26" i="29"/>
  <c r="AC26" i="29"/>
  <c r="AB26" i="29"/>
  <c r="AA26" i="29"/>
  <c r="BH25" i="29"/>
  <c r="AV25" i="29"/>
  <c r="AR25" i="29"/>
  <c r="AC25" i="29"/>
  <c r="AB25" i="29"/>
  <c r="AA25" i="29"/>
  <c r="BH24" i="29"/>
  <c r="AV24" i="29"/>
  <c r="AR24" i="29"/>
  <c r="AC24" i="29"/>
  <c r="AB24" i="29"/>
  <c r="AA24" i="29"/>
  <c r="BH23" i="29"/>
  <c r="AV23" i="29"/>
  <c r="AR23" i="29"/>
  <c r="AC23" i="29"/>
  <c r="AB23" i="29"/>
  <c r="AA23" i="29"/>
  <c r="BH22" i="29"/>
  <c r="AV22" i="29"/>
  <c r="AR22" i="29"/>
  <c r="AC22" i="29"/>
  <c r="AB22" i="29"/>
  <c r="AA22" i="29"/>
  <c r="BH21" i="29"/>
  <c r="AV21" i="29"/>
  <c r="AR21" i="29"/>
  <c r="AC21" i="29"/>
  <c r="AB21" i="29"/>
  <c r="AA21" i="29"/>
  <c r="BH20" i="29"/>
  <c r="AV20" i="29"/>
  <c r="AR20" i="29"/>
  <c r="AC20" i="29"/>
  <c r="AB20" i="29"/>
  <c r="AA20" i="29"/>
  <c r="BH19" i="29"/>
  <c r="AV19" i="29"/>
  <c r="AR19" i="29"/>
  <c r="AC19" i="29"/>
  <c r="AB19" i="29"/>
  <c r="AA19" i="29"/>
  <c r="BH18" i="29"/>
  <c r="AV18" i="29"/>
  <c r="AR18" i="29"/>
  <c r="AC18" i="29"/>
  <c r="AB18" i="29"/>
  <c r="AA18" i="29"/>
  <c r="BH17" i="29"/>
  <c r="AV17" i="29"/>
  <c r="AR17" i="29"/>
  <c r="AC17" i="29"/>
  <c r="AB17" i="29"/>
  <c r="AA17" i="29"/>
  <c r="BH16" i="29"/>
  <c r="AV16" i="29"/>
  <c r="AR16" i="29"/>
  <c r="AC16" i="29"/>
  <c r="AB16" i="29"/>
  <c r="AA16" i="29"/>
  <c r="BH15" i="29"/>
  <c r="AV15" i="29"/>
  <c r="AR15" i="29"/>
  <c r="AC15" i="29"/>
  <c r="AB15" i="29"/>
  <c r="AA15" i="29"/>
  <c r="BH14" i="29"/>
  <c r="AV14" i="29"/>
  <c r="AR14" i="29"/>
  <c r="AC14" i="29"/>
  <c r="AB14" i="29"/>
  <c r="AA14" i="29"/>
  <c r="BH13" i="29"/>
  <c r="AV13" i="29"/>
  <c r="AR13" i="29"/>
  <c r="AC13" i="29"/>
  <c r="AB13" i="29"/>
  <c r="AA13" i="29"/>
  <c r="BH12" i="29"/>
  <c r="AV12" i="29"/>
  <c r="AR12" i="29"/>
  <c r="AC12" i="29"/>
  <c r="AB12" i="29"/>
  <c r="AA12" i="29"/>
  <c r="BH11" i="29"/>
  <c r="AV11" i="29"/>
  <c r="AR11" i="29"/>
  <c r="AC11" i="29"/>
  <c r="AB11" i="29"/>
  <c r="AA11" i="29"/>
  <c r="BH10" i="29"/>
  <c r="AV10" i="29"/>
  <c r="AR10" i="29"/>
  <c r="AR50" i="29" s="1"/>
  <c r="AC10" i="29"/>
  <c r="AB10" i="29"/>
  <c r="AA10" i="29"/>
  <c r="AP8" i="29"/>
  <c r="AQ50" i="28"/>
  <c r="AP50" i="28"/>
  <c r="AI50" i="28"/>
  <c r="O63" i="28" s="1"/>
  <c r="AH50" i="28"/>
  <c r="AG50" i="28"/>
  <c r="AF50" i="28"/>
  <c r="AE50" i="28"/>
  <c r="O60" i="28" s="1"/>
  <c r="BH49" i="28"/>
  <c r="AV49" i="28"/>
  <c r="AC49" i="28"/>
  <c r="AB49" i="28"/>
  <c r="AA49" i="28"/>
  <c r="BH48" i="28"/>
  <c r="AV48" i="28"/>
  <c r="AC48" i="28"/>
  <c r="AB48" i="28"/>
  <c r="AA48" i="28"/>
  <c r="BH47" i="28"/>
  <c r="AV47" i="28"/>
  <c r="AC47" i="28"/>
  <c r="AB47" i="28"/>
  <c r="AA47" i="28"/>
  <c r="BH46" i="28"/>
  <c r="BI46" i="28" s="1"/>
  <c r="Y46" i="28" s="1"/>
  <c r="Z46" i="28" s="1"/>
  <c r="AV46" i="28"/>
  <c r="AC46" i="28"/>
  <c r="AB46" i="28"/>
  <c r="AA46" i="28"/>
  <c r="BH45" i="28"/>
  <c r="AV45" i="28"/>
  <c r="AC45" i="28"/>
  <c r="AB45" i="28"/>
  <c r="AA45" i="28"/>
  <c r="BH44" i="28"/>
  <c r="AV44" i="28"/>
  <c r="AC44" i="28"/>
  <c r="AB44" i="28"/>
  <c r="AA44" i="28"/>
  <c r="BH43" i="28"/>
  <c r="AV43" i="28"/>
  <c r="AC43" i="28"/>
  <c r="AB43" i="28"/>
  <c r="AA43" i="28"/>
  <c r="BH42" i="28"/>
  <c r="AV42" i="28"/>
  <c r="AC42" i="28"/>
  <c r="AB42" i="28"/>
  <c r="AA42" i="28"/>
  <c r="BH41" i="28"/>
  <c r="AV41" i="28"/>
  <c r="AC41" i="28"/>
  <c r="AB41" i="28"/>
  <c r="AA41" i="28"/>
  <c r="BH40" i="28"/>
  <c r="AV40" i="28"/>
  <c r="AC40" i="28"/>
  <c r="AB40" i="28"/>
  <c r="AA40" i="28"/>
  <c r="BH39" i="28"/>
  <c r="AV39" i="28"/>
  <c r="AR39" i="28"/>
  <c r="AC39" i="28"/>
  <c r="AB39" i="28"/>
  <c r="AA39" i="28"/>
  <c r="BH38" i="28"/>
  <c r="AV38" i="28"/>
  <c r="AR38" i="28"/>
  <c r="AC38" i="28"/>
  <c r="AB38" i="28"/>
  <c r="AA38" i="28"/>
  <c r="BH37" i="28"/>
  <c r="AV37" i="28"/>
  <c r="AR37" i="28"/>
  <c r="AC37" i="28"/>
  <c r="AB37" i="28"/>
  <c r="AA37" i="28"/>
  <c r="BH36" i="28"/>
  <c r="AV36" i="28"/>
  <c r="AR36" i="28"/>
  <c r="AC36" i="28"/>
  <c r="AB36" i="28"/>
  <c r="AA36" i="28"/>
  <c r="BH35" i="28"/>
  <c r="AV35" i="28"/>
  <c r="AR35" i="28"/>
  <c r="AC35" i="28"/>
  <c r="AB35" i="28"/>
  <c r="AA35" i="28"/>
  <c r="BH34" i="28"/>
  <c r="AV34" i="28"/>
  <c r="AR34" i="28"/>
  <c r="AC34" i="28"/>
  <c r="AB34" i="28"/>
  <c r="AA34" i="28"/>
  <c r="BH33" i="28"/>
  <c r="AV33" i="28"/>
  <c r="AR33" i="28"/>
  <c r="AC33" i="28"/>
  <c r="AB33" i="28"/>
  <c r="AA33" i="28"/>
  <c r="BH32" i="28"/>
  <c r="AV32" i="28"/>
  <c r="AR32" i="28"/>
  <c r="AC32" i="28"/>
  <c r="AB32" i="28"/>
  <c r="AA32" i="28"/>
  <c r="BH31" i="28"/>
  <c r="AV31" i="28"/>
  <c r="AR31" i="28"/>
  <c r="AC31" i="28"/>
  <c r="AB31" i="28"/>
  <c r="AA31" i="28"/>
  <c r="BH30" i="28"/>
  <c r="AV30" i="28"/>
  <c r="AR30" i="28"/>
  <c r="AC30" i="28"/>
  <c r="AB30" i="28"/>
  <c r="AA30" i="28"/>
  <c r="BH29" i="28"/>
  <c r="AV29" i="28"/>
  <c r="AR29" i="28"/>
  <c r="AC29" i="28"/>
  <c r="AB29" i="28"/>
  <c r="AA29" i="28"/>
  <c r="BH28" i="28"/>
  <c r="AV28" i="28"/>
  <c r="AR28" i="28"/>
  <c r="AC28" i="28"/>
  <c r="AB28" i="28"/>
  <c r="AA28" i="28"/>
  <c r="BH27" i="28"/>
  <c r="AV27" i="28"/>
  <c r="AR27" i="28"/>
  <c r="AC27" i="28"/>
  <c r="AB27" i="28"/>
  <c r="AA27" i="28"/>
  <c r="BH26" i="28"/>
  <c r="AV26" i="28"/>
  <c r="AR26" i="28"/>
  <c r="AC26" i="28"/>
  <c r="AB26" i="28"/>
  <c r="AA26" i="28"/>
  <c r="BH25" i="28"/>
  <c r="AV25" i="28"/>
  <c r="AR25" i="28"/>
  <c r="AC25" i="28"/>
  <c r="AB25" i="28"/>
  <c r="AA25" i="28"/>
  <c r="BH24" i="28"/>
  <c r="AV24" i="28"/>
  <c r="AR24" i="28"/>
  <c r="AC24" i="28"/>
  <c r="AB24" i="28"/>
  <c r="AA24" i="28"/>
  <c r="BH23" i="28"/>
  <c r="AV23" i="28"/>
  <c r="AR23" i="28"/>
  <c r="AC23" i="28"/>
  <c r="AB23" i="28"/>
  <c r="AA23" i="28"/>
  <c r="BH22" i="28"/>
  <c r="AV22" i="28"/>
  <c r="AR22" i="28"/>
  <c r="AC22" i="28"/>
  <c r="AB22" i="28"/>
  <c r="AA22" i="28"/>
  <c r="BH21" i="28"/>
  <c r="AV21" i="28"/>
  <c r="AR21" i="28"/>
  <c r="AC21" i="28"/>
  <c r="AB21" i="28"/>
  <c r="AA21" i="28"/>
  <c r="BH20" i="28"/>
  <c r="AV20" i="28"/>
  <c r="AR20" i="28"/>
  <c r="AC20" i="28"/>
  <c r="AB20" i="28"/>
  <c r="AA20" i="28"/>
  <c r="BH19" i="28"/>
  <c r="AV19" i="28"/>
  <c r="AR19" i="28"/>
  <c r="AC19" i="28"/>
  <c r="AB19" i="28"/>
  <c r="AA19" i="28"/>
  <c r="BH18" i="28"/>
  <c r="AV18" i="28"/>
  <c r="AR18" i="28"/>
  <c r="AC18" i="28"/>
  <c r="AB18" i="28"/>
  <c r="AA18" i="28"/>
  <c r="BH17" i="28"/>
  <c r="AV17" i="28"/>
  <c r="AR17" i="28"/>
  <c r="AC17" i="28"/>
  <c r="AB17" i="28"/>
  <c r="AA17" i="28"/>
  <c r="BH16" i="28"/>
  <c r="AV16" i="28"/>
  <c r="AR16" i="28"/>
  <c r="AC16" i="28"/>
  <c r="AB16" i="28"/>
  <c r="AA16" i="28"/>
  <c r="BH15" i="28"/>
  <c r="AV15" i="28"/>
  <c r="AR15" i="28"/>
  <c r="AC15" i="28"/>
  <c r="AB15" i="28"/>
  <c r="AJ15" i="28" s="1"/>
  <c r="AK15" i="28" s="1"/>
  <c r="AA15" i="28"/>
  <c r="BH14" i="28"/>
  <c r="AV14" i="28"/>
  <c r="AR14" i="28"/>
  <c r="AC14" i="28"/>
  <c r="AB14" i="28"/>
  <c r="AA14" i="28"/>
  <c r="BH13" i="28"/>
  <c r="AV13" i="28"/>
  <c r="AR13" i="28"/>
  <c r="AC13" i="28"/>
  <c r="AB13" i="28"/>
  <c r="AA13" i="28"/>
  <c r="BH12" i="28"/>
  <c r="AV12" i="28"/>
  <c r="AR12" i="28"/>
  <c r="AC12" i="28"/>
  <c r="AB12" i="28"/>
  <c r="AA12" i="28"/>
  <c r="BH11" i="28"/>
  <c r="AV11" i="28"/>
  <c r="AR11" i="28"/>
  <c r="AC11" i="28"/>
  <c r="AB11" i="28"/>
  <c r="AA11" i="28"/>
  <c r="BH10" i="28"/>
  <c r="AV10" i="28"/>
  <c r="AR10" i="28"/>
  <c r="AC10" i="28"/>
  <c r="AB10" i="28"/>
  <c r="AA10" i="28"/>
  <c r="AQ50" i="27"/>
  <c r="AP50" i="27"/>
  <c r="AI50" i="27"/>
  <c r="AH50" i="27"/>
  <c r="AG50" i="27"/>
  <c r="AF50" i="27"/>
  <c r="O61" i="27" s="1"/>
  <c r="AE50" i="27"/>
  <c r="BH49" i="27"/>
  <c r="AV49" i="27"/>
  <c r="AC49" i="27"/>
  <c r="AB49" i="27"/>
  <c r="BH48" i="27"/>
  <c r="AV48" i="27"/>
  <c r="AC48" i="27"/>
  <c r="AB48" i="27"/>
  <c r="BH47" i="27"/>
  <c r="AV47" i="27"/>
  <c r="AC47" i="27"/>
  <c r="AB47" i="27"/>
  <c r="BH46" i="27"/>
  <c r="AV46" i="27"/>
  <c r="AC46" i="27"/>
  <c r="AB46" i="27"/>
  <c r="BH45" i="27"/>
  <c r="AV45" i="27"/>
  <c r="AC45" i="27"/>
  <c r="AB45" i="27"/>
  <c r="BH44" i="27"/>
  <c r="AV44" i="27"/>
  <c r="AC44" i="27"/>
  <c r="AB44" i="27"/>
  <c r="BH43" i="27"/>
  <c r="AV43" i="27"/>
  <c r="AC43" i="27"/>
  <c r="AB43" i="27"/>
  <c r="BH42" i="27"/>
  <c r="AV42" i="27"/>
  <c r="AC42" i="27"/>
  <c r="AB42" i="27"/>
  <c r="BH41" i="27"/>
  <c r="AV41" i="27"/>
  <c r="AC41" i="27"/>
  <c r="AB41" i="27"/>
  <c r="BH40" i="27"/>
  <c r="AV40" i="27"/>
  <c r="AC40" i="27"/>
  <c r="AB40" i="27"/>
  <c r="BH39" i="27"/>
  <c r="AV39" i="27"/>
  <c r="AR39" i="27"/>
  <c r="AC39" i="27"/>
  <c r="AJ39" i="27" s="1"/>
  <c r="AK39" i="27" s="1"/>
  <c r="AB39" i="27"/>
  <c r="BH38" i="27"/>
  <c r="AV38" i="27"/>
  <c r="AR38" i="27"/>
  <c r="AC38" i="27"/>
  <c r="AB38" i="27"/>
  <c r="BH37" i="27"/>
  <c r="AD37" i="27" s="1"/>
  <c r="AV37" i="27"/>
  <c r="AR37" i="27"/>
  <c r="AC37" i="27"/>
  <c r="AB37" i="27"/>
  <c r="BH36" i="27"/>
  <c r="AV36" i="27"/>
  <c r="AR36" i="27"/>
  <c r="AC36" i="27"/>
  <c r="AB36" i="27"/>
  <c r="BH35" i="27"/>
  <c r="AV35" i="27"/>
  <c r="AR35" i="27"/>
  <c r="AC35" i="27"/>
  <c r="AB35" i="27"/>
  <c r="BH34" i="27"/>
  <c r="AV34" i="27"/>
  <c r="AR34" i="27"/>
  <c r="AC34" i="27"/>
  <c r="AB34" i="27"/>
  <c r="BH33" i="27"/>
  <c r="BI33" i="27" s="1"/>
  <c r="Y33" i="27" s="1"/>
  <c r="Z33" i="27" s="1"/>
  <c r="AV33" i="27"/>
  <c r="AR33" i="27"/>
  <c r="AC33" i="27"/>
  <c r="AB33" i="27"/>
  <c r="BH32" i="27"/>
  <c r="AV32" i="27"/>
  <c r="AR32" i="27"/>
  <c r="AC32" i="27"/>
  <c r="AB32" i="27"/>
  <c r="BH31" i="27"/>
  <c r="AV31" i="27"/>
  <c r="AR31" i="27"/>
  <c r="AC31" i="27"/>
  <c r="AJ31" i="27" s="1"/>
  <c r="AK31" i="27" s="1"/>
  <c r="AB31" i="27"/>
  <c r="BH30" i="27"/>
  <c r="AV30" i="27"/>
  <c r="AR30" i="27"/>
  <c r="AC30" i="27"/>
  <c r="AB30" i="27"/>
  <c r="BH29" i="27"/>
  <c r="BI29" i="27" s="1"/>
  <c r="Y29" i="27" s="1"/>
  <c r="Z29" i="27" s="1"/>
  <c r="AV29" i="27"/>
  <c r="AR29" i="27"/>
  <c r="AC29" i="27"/>
  <c r="AB29" i="27"/>
  <c r="BH28" i="27"/>
  <c r="AV28" i="27"/>
  <c r="AR28" i="27"/>
  <c r="AC28" i="27"/>
  <c r="AB28" i="27"/>
  <c r="BH27" i="27"/>
  <c r="AV27" i="27"/>
  <c r="AR27" i="27"/>
  <c r="AC27" i="27"/>
  <c r="AB27" i="27"/>
  <c r="BH26" i="27"/>
  <c r="AV26" i="27"/>
  <c r="AR26" i="27"/>
  <c r="AC26" i="27"/>
  <c r="AB26" i="27"/>
  <c r="BH25" i="27"/>
  <c r="BI25" i="27" s="1"/>
  <c r="Y25" i="27" s="1"/>
  <c r="AV25" i="27"/>
  <c r="AR25" i="27"/>
  <c r="AC25" i="27"/>
  <c r="AB25" i="27"/>
  <c r="BH24" i="27"/>
  <c r="AV24" i="27"/>
  <c r="AR24" i="27"/>
  <c r="AC24" i="27"/>
  <c r="AB24" i="27"/>
  <c r="BH23" i="27"/>
  <c r="AV23" i="27"/>
  <c r="AR23" i="27"/>
  <c r="AC23" i="27"/>
  <c r="AJ23" i="27" s="1"/>
  <c r="AK23" i="27" s="1"/>
  <c r="AB23" i="27"/>
  <c r="BH22" i="27"/>
  <c r="AV22" i="27"/>
  <c r="AR22" i="27"/>
  <c r="AC22" i="27"/>
  <c r="AB22" i="27"/>
  <c r="BH21" i="27"/>
  <c r="BO21" i="27" s="1"/>
  <c r="AV21" i="27"/>
  <c r="AR21" i="27"/>
  <c r="AC21" i="27"/>
  <c r="AB21" i="27"/>
  <c r="BH20" i="27"/>
  <c r="AV20" i="27"/>
  <c r="AR20" i="27"/>
  <c r="AC20" i="27"/>
  <c r="AB20" i="27"/>
  <c r="BH19" i="27"/>
  <c r="AV19" i="27"/>
  <c r="AR19" i="27"/>
  <c r="AC19" i="27"/>
  <c r="AJ19" i="27" s="1"/>
  <c r="AK19" i="27" s="1"/>
  <c r="AB19" i="27"/>
  <c r="BH18" i="27"/>
  <c r="AV18" i="27"/>
  <c r="AR18" i="27"/>
  <c r="AC18" i="27"/>
  <c r="AB18" i="27"/>
  <c r="BH17" i="27"/>
  <c r="AD17" i="27" s="1"/>
  <c r="AV17" i="27"/>
  <c r="AR17" i="27"/>
  <c r="AC17" i="27"/>
  <c r="AB17" i="27"/>
  <c r="BH16" i="27"/>
  <c r="AV16" i="27"/>
  <c r="AR16" i="27"/>
  <c r="AC16" i="27"/>
  <c r="AB16" i="27"/>
  <c r="BH15" i="27"/>
  <c r="AV15" i="27"/>
  <c r="AR15" i="27"/>
  <c r="AC15" i="27"/>
  <c r="AJ15" i="27" s="1"/>
  <c r="AK15" i="27" s="1"/>
  <c r="AB15" i="27"/>
  <c r="BH14" i="27"/>
  <c r="AV14" i="27"/>
  <c r="AR14" i="27"/>
  <c r="AC14" i="27"/>
  <c r="AB14" i="27"/>
  <c r="BH13" i="27"/>
  <c r="BO13" i="27" s="1"/>
  <c r="AV13" i="27"/>
  <c r="AR13" i="27"/>
  <c r="AC13" i="27"/>
  <c r="AB13" i="27"/>
  <c r="BH12" i="27"/>
  <c r="AV12" i="27"/>
  <c r="AR12" i="27"/>
  <c r="AC12" i="27"/>
  <c r="AB12" i="27"/>
  <c r="BH11" i="27"/>
  <c r="AV11" i="27"/>
  <c r="AR11" i="27"/>
  <c r="AC11" i="27"/>
  <c r="AB11" i="27"/>
  <c r="BH10" i="27"/>
  <c r="AV10" i="27"/>
  <c r="AR10" i="27"/>
  <c r="AC10" i="27"/>
  <c r="AB10" i="27"/>
  <c r="AQ50" i="26"/>
  <c r="AP50" i="26"/>
  <c r="AI50" i="26"/>
  <c r="AH50" i="26"/>
  <c r="O62" i="26" s="1"/>
  <c r="AG50" i="26"/>
  <c r="AF50" i="26"/>
  <c r="AE50" i="26"/>
  <c r="BH49" i="26"/>
  <c r="AD49" i="26" s="1"/>
  <c r="AV49" i="26"/>
  <c r="AC49" i="26"/>
  <c r="AB49" i="26"/>
  <c r="BH48" i="26"/>
  <c r="BO48" i="26" s="1"/>
  <c r="AV48" i="26"/>
  <c r="AC48" i="26"/>
  <c r="AB48" i="26"/>
  <c r="BH47" i="26"/>
  <c r="AV47" i="26"/>
  <c r="AC47" i="26"/>
  <c r="AB47" i="26"/>
  <c r="BH46" i="26"/>
  <c r="BO46" i="26" s="1"/>
  <c r="AV46" i="26"/>
  <c r="AC46" i="26"/>
  <c r="AB46" i="26"/>
  <c r="BH45" i="26"/>
  <c r="BI45" i="26" s="1"/>
  <c r="Y45" i="26" s="1"/>
  <c r="Z45" i="26" s="1"/>
  <c r="AV45" i="26"/>
  <c r="AC45" i="26"/>
  <c r="AB45" i="26"/>
  <c r="BH44" i="26"/>
  <c r="BO44" i="26" s="1"/>
  <c r="AV44" i="26"/>
  <c r="AC44" i="26"/>
  <c r="AB44" i="26"/>
  <c r="BH43" i="26"/>
  <c r="AD43" i="26" s="1"/>
  <c r="AV43" i="26"/>
  <c r="AC43" i="26"/>
  <c r="AB43" i="26"/>
  <c r="BH42" i="26"/>
  <c r="AD42" i="26" s="1"/>
  <c r="AV42" i="26"/>
  <c r="AC42" i="26"/>
  <c r="AB42" i="26"/>
  <c r="BH41" i="26"/>
  <c r="BO41" i="26" s="1"/>
  <c r="AV41" i="26"/>
  <c r="AC41" i="26"/>
  <c r="AB41" i="26"/>
  <c r="BH40" i="26"/>
  <c r="AD40" i="26" s="1"/>
  <c r="AV40" i="26"/>
  <c r="AC40" i="26"/>
  <c r="AB40" i="26"/>
  <c r="BH39" i="26"/>
  <c r="BI39" i="26" s="1"/>
  <c r="Y39" i="26" s="1"/>
  <c r="AV39" i="26"/>
  <c r="AR39" i="26"/>
  <c r="AC39" i="26"/>
  <c r="AB39" i="26"/>
  <c r="BH38" i="26"/>
  <c r="AV38" i="26"/>
  <c r="AR38" i="26"/>
  <c r="AC38" i="26"/>
  <c r="AB38" i="26"/>
  <c r="BH37" i="26"/>
  <c r="AV37" i="26"/>
  <c r="AR37" i="26"/>
  <c r="AC37" i="26"/>
  <c r="AB37" i="26"/>
  <c r="BH36" i="26"/>
  <c r="AV36" i="26"/>
  <c r="AR36" i="26"/>
  <c r="AC36" i="26"/>
  <c r="AB36" i="26"/>
  <c r="BH35" i="26"/>
  <c r="BO35" i="26" s="1"/>
  <c r="AV35" i="26"/>
  <c r="AR35" i="26"/>
  <c r="AC35" i="26"/>
  <c r="AB35" i="26"/>
  <c r="BH34" i="26"/>
  <c r="AV34" i="26"/>
  <c r="AR34" i="26"/>
  <c r="AC34" i="26"/>
  <c r="AB34" i="26"/>
  <c r="BH33" i="26"/>
  <c r="AV33" i="26"/>
  <c r="AR33" i="26"/>
  <c r="AC33" i="26"/>
  <c r="AB33" i="26"/>
  <c r="BH32" i="26"/>
  <c r="AV32" i="26"/>
  <c r="AR32" i="26"/>
  <c r="AC32" i="26"/>
  <c r="AB32" i="26"/>
  <c r="BH31" i="26"/>
  <c r="AD31" i="26" s="1"/>
  <c r="AV31" i="26"/>
  <c r="AR31" i="26"/>
  <c r="AC31" i="26"/>
  <c r="AB31" i="26"/>
  <c r="BH30" i="26"/>
  <c r="AV30" i="26"/>
  <c r="AR30" i="26"/>
  <c r="AC30" i="26"/>
  <c r="AB30" i="26"/>
  <c r="BH29" i="26"/>
  <c r="AV29" i="26"/>
  <c r="AR29" i="26"/>
  <c r="AC29" i="26"/>
  <c r="AB29" i="26"/>
  <c r="BH28" i="26"/>
  <c r="AV28" i="26"/>
  <c r="AR28" i="26"/>
  <c r="AC28" i="26"/>
  <c r="AB28" i="26"/>
  <c r="BH27" i="26"/>
  <c r="BI27" i="26" s="1"/>
  <c r="Y27" i="26" s="1"/>
  <c r="Z27" i="26" s="1"/>
  <c r="AV27" i="26"/>
  <c r="AR27" i="26"/>
  <c r="AC27" i="26"/>
  <c r="AB27" i="26"/>
  <c r="BH26" i="26"/>
  <c r="AV26" i="26"/>
  <c r="AR26" i="26"/>
  <c r="AC26" i="26"/>
  <c r="AB26" i="26"/>
  <c r="BH25" i="26"/>
  <c r="AV25" i="26"/>
  <c r="AR25" i="26"/>
  <c r="AC25" i="26"/>
  <c r="AB25" i="26"/>
  <c r="BH24" i="26"/>
  <c r="AV24" i="26"/>
  <c r="AR24" i="26"/>
  <c r="AC24" i="26"/>
  <c r="AB24" i="26"/>
  <c r="BH23" i="26"/>
  <c r="BI23" i="26" s="1"/>
  <c r="Y23" i="26" s="1"/>
  <c r="Z23" i="26" s="1"/>
  <c r="AV23" i="26"/>
  <c r="AR23" i="26"/>
  <c r="AC23" i="26"/>
  <c r="AB23" i="26"/>
  <c r="BH22" i="26"/>
  <c r="AV22" i="26"/>
  <c r="AR22" i="26"/>
  <c r="AC22" i="26"/>
  <c r="AB22" i="26"/>
  <c r="BH21" i="26"/>
  <c r="AV21" i="26"/>
  <c r="AR21" i="26"/>
  <c r="AC21" i="26"/>
  <c r="AB21" i="26"/>
  <c r="BH20" i="26"/>
  <c r="AV20" i="26"/>
  <c r="AR20" i="26"/>
  <c r="AC20" i="26"/>
  <c r="AB20" i="26"/>
  <c r="BH19" i="26"/>
  <c r="BI19" i="26" s="1"/>
  <c r="Y19" i="26" s="1"/>
  <c r="AV19" i="26"/>
  <c r="AR19" i="26"/>
  <c r="AC19" i="26"/>
  <c r="AB19" i="26"/>
  <c r="BH18" i="26"/>
  <c r="AV18" i="26"/>
  <c r="AR18" i="26"/>
  <c r="AC18" i="26"/>
  <c r="AB18" i="26"/>
  <c r="BH17" i="26"/>
  <c r="AV17" i="26"/>
  <c r="AR17" i="26"/>
  <c r="AC17" i="26"/>
  <c r="AB17" i="26"/>
  <c r="BH16" i="26"/>
  <c r="AV16" i="26"/>
  <c r="AR16" i="26"/>
  <c r="AC16" i="26"/>
  <c r="AB16" i="26"/>
  <c r="BH15" i="26"/>
  <c r="AD15" i="26" s="1"/>
  <c r="AV15" i="26"/>
  <c r="AR15" i="26"/>
  <c r="AC15" i="26"/>
  <c r="AB15" i="26"/>
  <c r="BH14" i="26"/>
  <c r="AV14" i="26"/>
  <c r="AR14" i="26"/>
  <c r="AC14" i="26"/>
  <c r="AB14" i="26"/>
  <c r="BH13" i="26"/>
  <c r="AV13" i="26"/>
  <c r="AR13" i="26"/>
  <c r="AC13" i="26"/>
  <c r="AB13" i="26"/>
  <c r="BH12" i="26"/>
  <c r="AV12" i="26"/>
  <c r="AR12" i="26"/>
  <c r="AC12" i="26"/>
  <c r="AB12" i="26"/>
  <c r="BH11" i="26"/>
  <c r="AD11" i="26" s="1"/>
  <c r="AV11" i="26"/>
  <c r="AR11" i="26"/>
  <c r="AC11" i="26"/>
  <c r="AB11" i="26"/>
  <c r="BH10" i="26"/>
  <c r="AV10" i="26"/>
  <c r="AR10" i="26"/>
  <c r="AC10" i="26"/>
  <c r="AB10" i="26"/>
  <c r="AQ50" i="25"/>
  <c r="AP50" i="25"/>
  <c r="AI50" i="25"/>
  <c r="O63" i="25" s="1"/>
  <c r="AH50" i="25"/>
  <c r="AG50" i="25"/>
  <c r="AF50" i="25"/>
  <c r="AE50" i="25"/>
  <c r="O60" i="25" s="1"/>
  <c r="BH49" i="25"/>
  <c r="AV49" i="25"/>
  <c r="AC49" i="25"/>
  <c r="AB49" i="25"/>
  <c r="AA49" i="25"/>
  <c r="BH48" i="25"/>
  <c r="AV48" i="25"/>
  <c r="AC48" i="25"/>
  <c r="AB48" i="25"/>
  <c r="AA48" i="25"/>
  <c r="BH47" i="25"/>
  <c r="AV47" i="25"/>
  <c r="AC47" i="25"/>
  <c r="AB47" i="25"/>
  <c r="AA47" i="25"/>
  <c r="BH46" i="25"/>
  <c r="BI46" i="25" s="1"/>
  <c r="Y46" i="25" s="1"/>
  <c r="AV46" i="25"/>
  <c r="AC46" i="25"/>
  <c r="AB46" i="25"/>
  <c r="AA46" i="25"/>
  <c r="BH45" i="25"/>
  <c r="AV45" i="25"/>
  <c r="AC45" i="25"/>
  <c r="AB45" i="25"/>
  <c r="AA45" i="25"/>
  <c r="BH44" i="25"/>
  <c r="AV44" i="25"/>
  <c r="AC44" i="25"/>
  <c r="AB44" i="25"/>
  <c r="AA44" i="25"/>
  <c r="BH43" i="25"/>
  <c r="AV43" i="25"/>
  <c r="AC43" i="25"/>
  <c r="AB43" i="25"/>
  <c r="AA43" i="25"/>
  <c r="BH42" i="25"/>
  <c r="AV42" i="25"/>
  <c r="AC42" i="25"/>
  <c r="AB42" i="25"/>
  <c r="AA42" i="25"/>
  <c r="BH41" i="25"/>
  <c r="AV41" i="25"/>
  <c r="AC41" i="25"/>
  <c r="AB41" i="25"/>
  <c r="AA41" i="25"/>
  <c r="BH40" i="25"/>
  <c r="AV40" i="25"/>
  <c r="AC40" i="25"/>
  <c r="AB40" i="25"/>
  <c r="AA40" i="25"/>
  <c r="BH39" i="25"/>
  <c r="AV39" i="25"/>
  <c r="AR39" i="25"/>
  <c r="AC39" i="25"/>
  <c r="AB39" i="25"/>
  <c r="AA39" i="25"/>
  <c r="BH38" i="25"/>
  <c r="AV38" i="25"/>
  <c r="AR38" i="25"/>
  <c r="AC38" i="25"/>
  <c r="AB38" i="25"/>
  <c r="AA38" i="25"/>
  <c r="BH37" i="25"/>
  <c r="AV37" i="25"/>
  <c r="AR37" i="25"/>
  <c r="AC37" i="25"/>
  <c r="AB37" i="25"/>
  <c r="AA37" i="25"/>
  <c r="BH36" i="25"/>
  <c r="AV36" i="25"/>
  <c r="AR36" i="25"/>
  <c r="AC36" i="25"/>
  <c r="AB36" i="25"/>
  <c r="AA36" i="25"/>
  <c r="BH35" i="25"/>
  <c r="AV35" i="25"/>
  <c r="AR35" i="25"/>
  <c r="AC35" i="25"/>
  <c r="AB35" i="25"/>
  <c r="AA35" i="25"/>
  <c r="BH34" i="25"/>
  <c r="AV34" i="25"/>
  <c r="AR34" i="25"/>
  <c r="AC34" i="25"/>
  <c r="AB34" i="25"/>
  <c r="AA34" i="25"/>
  <c r="BH33" i="25"/>
  <c r="AV33" i="25"/>
  <c r="AR33" i="25"/>
  <c r="AC33" i="25"/>
  <c r="AB33" i="25"/>
  <c r="AA33" i="25"/>
  <c r="BH32" i="25"/>
  <c r="AV32" i="25"/>
  <c r="AR32" i="25"/>
  <c r="AC32" i="25"/>
  <c r="AB32" i="25"/>
  <c r="AA32" i="25"/>
  <c r="BH31" i="25"/>
  <c r="AV31" i="25"/>
  <c r="AR31" i="25"/>
  <c r="AC31" i="25"/>
  <c r="AB31" i="25"/>
  <c r="AA31" i="25"/>
  <c r="BH30" i="25"/>
  <c r="AV30" i="25"/>
  <c r="AR30" i="25"/>
  <c r="AC30" i="25"/>
  <c r="AB30" i="25"/>
  <c r="AA30" i="25"/>
  <c r="BH29" i="25"/>
  <c r="AV29" i="25"/>
  <c r="AR29" i="25"/>
  <c r="AC29" i="25"/>
  <c r="AB29" i="25"/>
  <c r="AA29" i="25"/>
  <c r="BH28" i="25"/>
  <c r="AV28" i="25"/>
  <c r="AR28" i="25"/>
  <c r="AC28" i="25"/>
  <c r="AJ28" i="25" s="1"/>
  <c r="AK28" i="25" s="1"/>
  <c r="AB28" i="25"/>
  <c r="AA28" i="25"/>
  <c r="BH27" i="25"/>
  <c r="AV27" i="25"/>
  <c r="AR27" i="25"/>
  <c r="AC27" i="25"/>
  <c r="AB27" i="25"/>
  <c r="AA27" i="25"/>
  <c r="BH26" i="25"/>
  <c r="AV26" i="25"/>
  <c r="AR26" i="25"/>
  <c r="AC26" i="25"/>
  <c r="AB26" i="25"/>
  <c r="AA26" i="25"/>
  <c r="BH25" i="25"/>
  <c r="AV25" i="25"/>
  <c r="AR25" i="25"/>
  <c r="AC25" i="25"/>
  <c r="AB25" i="25"/>
  <c r="AA25" i="25"/>
  <c r="BH24" i="25"/>
  <c r="AV24" i="25"/>
  <c r="AR24" i="25"/>
  <c r="AC24" i="25"/>
  <c r="AB24" i="25"/>
  <c r="AA24" i="25"/>
  <c r="BH23" i="25"/>
  <c r="AV23" i="25"/>
  <c r="AR23" i="25"/>
  <c r="AC23" i="25"/>
  <c r="AB23" i="25"/>
  <c r="AA23" i="25"/>
  <c r="BH22" i="25"/>
  <c r="AV22" i="25"/>
  <c r="AR22" i="25"/>
  <c r="AC22" i="25"/>
  <c r="AB22" i="25"/>
  <c r="AA22" i="25"/>
  <c r="BH21" i="25"/>
  <c r="BO21" i="25" s="1"/>
  <c r="AV21" i="25"/>
  <c r="AR21" i="25"/>
  <c r="AC21" i="25"/>
  <c r="AB21" i="25"/>
  <c r="AA21" i="25"/>
  <c r="BH20" i="25"/>
  <c r="AV20" i="25"/>
  <c r="AR20" i="25"/>
  <c r="AC20" i="25"/>
  <c r="AB20" i="25"/>
  <c r="AA20" i="25"/>
  <c r="BH19" i="25"/>
  <c r="AV19" i="25"/>
  <c r="AR19" i="25"/>
  <c r="AC19" i="25"/>
  <c r="AB19" i="25"/>
  <c r="AA19" i="25"/>
  <c r="BH18" i="25"/>
  <c r="AV18" i="25"/>
  <c r="AR18" i="25"/>
  <c r="AC18" i="25"/>
  <c r="AB18" i="25"/>
  <c r="AA18" i="25"/>
  <c r="BH17" i="25"/>
  <c r="BO17" i="25" s="1"/>
  <c r="AV17" i="25"/>
  <c r="AR17" i="25"/>
  <c r="AC17" i="25"/>
  <c r="AB17" i="25"/>
  <c r="AA17" i="25"/>
  <c r="BH16" i="25"/>
  <c r="AV16" i="25"/>
  <c r="AR16" i="25"/>
  <c r="AC16" i="25"/>
  <c r="AB16" i="25"/>
  <c r="AA16" i="25"/>
  <c r="BH15" i="25"/>
  <c r="AV15" i="25"/>
  <c r="AR15" i="25"/>
  <c r="AC15" i="25"/>
  <c r="AB15" i="25"/>
  <c r="AA15" i="25"/>
  <c r="BH14" i="25"/>
  <c r="AV14" i="25"/>
  <c r="AR14" i="25"/>
  <c r="AC14" i="25"/>
  <c r="AB14" i="25"/>
  <c r="AA14" i="25"/>
  <c r="BH13" i="25"/>
  <c r="AV13" i="25"/>
  <c r="AR13" i="25"/>
  <c r="AC13" i="25"/>
  <c r="AB13" i="25"/>
  <c r="AA13" i="25"/>
  <c r="BH12" i="25"/>
  <c r="AV12" i="25"/>
  <c r="AR12" i="25"/>
  <c r="AC12" i="25"/>
  <c r="AB12" i="25"/>
  <c r="AA12" i="25"/>
  <c r="BH11" i="25"/>
  <c r="AV11" i="25"/>
  <c r="AR11" i="25"/>
  <c r="AC11" i="25"/>
  <c r="AB11" i="25"/>
  <c r="AA11" i="25"/>
  <c r="BH10" i="25"/>
  <c r="AV10" i="25"/>
  <c r="AR10" i="25"/>
  <c r="AC10" i="25"/>
  <c r="AB10" i="25"/>
  <c r="AA10" i="25"/>
  <c r="AP8" i="25"/>
  <c r="AQ50" i="24"/>
  <c r="AP50" i="24"/>
  <c r="AI50" i="24"/>
  <c r="AH50" i="24"/>
  <c r="AG50" i="24"/>
  <c r="O62" i="24" s="1"/>
  <c r="AF50" i="24"/>
  <c r="O61" i="24" s="1"/>
  <c r="AE50" i="24"/>
  <c r="BH49" i="24"/>
  <c r="AV49" i="24"/>
  <c r="AC49" i="24"/>
  <c r="AB49" i="24"/>
  <c r="BH48" i="24"/>
  <c r="AV48" i="24"/>
  <c r="AC48" i="24"/>
  <c r="AB48" i="24"/>
  <c r="BH47" i="24"/>
  <c r="AV47" i="24"/>
  <c r="AC47" i="24"/>
  <c r="AB47" i="24"/>
  <c r="BH46" i="24"/>
  <c r="BO46" i="24" s="1"/>
  <c r="AV46" i="24"/>
  <c r="AC46" i="24"/>
  <c r="AB46" i="24"/>
  <c r="BH45" i="24"/>
  <c r="AV45" i="24"/>
  <c r="AC45" i="24"/>
  <c r="AB45" i="24"/>
  <c r="BH44" i="24"/>
  <c r="AV44" i="24"/>
  <c r="AC44" i="24"/>
  <c r="AB44" i="24"/>
  <c r="BH43" i="24"/>
  <c r="AV43" i="24"/>
  <c r="AC43" i="24"/>
  <c r="AB43" i="24"/>
  <c r="BH42" i="24"/>
  <c r="AV42" i="24"/>
  <c r="AC42" i="24"/>
  <c r="AB42" i="24"/>
  <c r="BH41" i="24"/>
  <c r="AV41" i="24"/>
  <c r="AC41" i="24"/>
  <c r="AJ41" i="24" s="1"/>
  <c r="AK41" i="24" s="1"/>
  <c r="AB41" i="24"/>
  <c r="BH40" i="24"/>
  <c r="AV40" i="24"/>
  <c r="AC40" i="24"/>
  <c r="AB40" i="24"/>
  <c r="BH39" i="24"/>
  <c r="AV39" i="24"/>
  <c r="AR39" i="24"/>
  <c r="AC39" i="24"/>
  <c r="AB39" i="24"/>
  <c r="BH38" i="24"/>
  <c r="BI38" i="24" s="1"/>
  <c r="Y38" i="24" s="1"/>
  <c r="Z38" i="24" s="1"/>
  <c r="AV38" i="24"/>
  <c r="AR38" i="24"/>
  <c r="AC38" i="24"/>
  <c r="AB38" i="24"/>
  <c r="BH37" i="24"/>
  <c r="AV37" i="24"/>
  <c r="AR37" i="24"/>
  <c r="AC37" i="24"/>
  <c r="AB37" i="24"/>
  <c r="BH36" i="24"/>
  <c r="AV36" i="24"/>
  <c r="AR36" i="24"/>
  <c r="AC36" i="24"/>
  <c r="AB36" i="24"/>
  <c r="BH35" i="24"/>
  <c r="AV35" i="24"/>
  <c r="AR35" i="24"/>
  <c r="AC35" i="24"/>
  <c r="AB35" i="24"/>
  <c r="BH34" i="24"/>
  <c r="BO34" i="24" s="1"/>
  <c r="AV34" i="24"/>
  <c r="AR34" i="24"/>
  <c r="AC34" i="24"/>
  <c r="AB34" i="24"/>
  <c r="BH33" i="24"/>
  <c r="AV33" i="24"/>
  <c r="AR33" i="24"/>
  <c r="AC33" i="24"/>
  <c r="AB33" i="24"/>
  <c r="BH32" i="24"/>
  <c r="AV32" i="24"/>
  <c r="AR32" i="24"/>
  <c r="AC32" i="24"/>
  <c r="AJ32" i="24" s="1"/>
  <c r="AK32" i="24" s="1"/>
  <c r="AB32" i="24"/>
  <c r="BH31" i="24"/>
  <c r="AV31" i="24"/>
  <c r="AR31" i="24"/>
  <c r="AC31" i="24"/>
  <c r="AB31" i="24"/>
  <c r="BH30" i="24"/>
  <c r="AV30" i="24"/>
  <c r="AR30" i="24"/>
  <c r="AC30" i="24"/>
  <c r="AB30" i="24"/>
  <c r="BH29" i="24"/>
  <c r="AV29" i="24"/>
  <c r="AR29" i="24"/>
  <c r="AC29" i="24"/>
  <c r="AB29" i="24"/>
  <c r="BH28" i="24"/>
  <c r="AV28" i="24"/>
  <c r="AR28" i="24"/>
  <c r="AC28" i="24"/>
  <c r="AJ28" i="24" s="1"/>
  <c r="AK28" i="24" s="1"/>
  <c r="AB28" i="24"/>
  <c r="BH27" i="24"/>
  <c r="AV27" i="24"/>
  <c r="AR27" i="24"/>
  <c r="AC27" i="24"/>
  <c r="AB27" i="24"/>
  <c r="BH26" i="24"/>
  <c r="BI26" i="24" s="1"/>
  <c r="Y26" i="24" s="1"/>
  <c r="Z26" i="24" s="1"/>
  <c r="AV26" i="24"/>
  <c r="AR26" i="24"/>
  <c r="AC26" i="24"/>
  <c r="AB26" i="24"/>
  <c r="BH25" i="24"/>
  <c r="AV25" i="24"/>
  <c r="AR25" i="24"/>
  <c r="AC25" i="24"/>
  <c r="AB25" i="24"/>
  <c r="BH24" i="24"/>
  <c r="AV24" i="24"/>
  <c r="AR24" i="24"/>
  <c r="AC24" i="24"/>
  <c r="AB24" i="24"/>
  <c r="BH23" i="24"/>
  <c r="AV23" i="24"/>
  <c r="AR23" i="24"/>
  <c r="AC23" i="24"/>
  <c r="AB23" i="24"/>
  <c r="BH22" i="24"/>
  <c r="BO22" i="24" s="1"/>
  <c r="AV22" i="24"/>
  <c r="AR22" i="24"/>
  <c r="AC22" i="24"/>
  <c r="AB22" i="24"/>
  <c r="BH21" i="24"/>
  <c r="AV21" i="24"/>
  <c r="AR21" i="24"/>
  <c r="AC21" i="24"/>
  <c r="AB21" i="24"/>
  <c r="BH20" i="24"/>
  <c r="AV20" i="24"/>
  <c r="AR20" i="24"/>
  <c r="AC20" i="24"/>
  <c r="AJ20" i="24" s="1"/>
  <c r="AK20" i="24" s="1"/>
  <c r="AB20" i="24"/>
  <c r="BH19" i="24"/>
  <c r="AV19" i="24"/>
  <c r="AR19" i="24"/>
  <c r="AC19" i="24"/>
  <c r="AB19" i="24"/>
  <c r="BH18" i="24"/>
  <c r="BO18" i="24" s="1"/>
  <c r="AV18" i="24"/>
  <c r="AR18" i="24"/>
  <c r="AC18" i="24"/>
  <c r="AB18" i="24"/>
  <c r="BH17" i="24"/>
  <c r="AV17" i="24"/>
  <c r="AR17" i="24"/>
  <c r="AC17" i="24"/>
  <c r="AB17" i="24"/>
  <c r="BH16" i="24"/>
  <c r="AV16" i="24"/>
  <c r="AR16" i="24"/>
  <c r="AC16" i="24"/>
  <c r="AB16" i="24"/>
  <c r="BH15" i="24"/>
  <c r="AV15" i="24"/>
  <c r="AR15" i="24"/>
  <c r="AC15" i="24"/>
  <c r="AB15" i="24"/>
  <c r="BH14" i="24"/>
  <c r="BI14" i="24" s="1"/>
  <c r="Y14" i="24" s="1"/>
  <c r="Z14" i="24" s="1"/>
  <c r="AV14" i="24"/>
  <c r="AR14" i="24"/>
  <c r="AC14" i="24"/>
  <c r="AB14" i="24"/>
  <c r="BH13" i="24"/>
  <c r="AV13" i="24"/>
  <c r="AR13" i="24"/>
  <c r="AC13" i="24"/>
  <c r="AB13" i="24"/>
  <c r="BH12" i="24"/>
  <c r="AV12" i="24"/>
  <c r="AR12" i="24"/>
  <c r="AC12" i="24"/>
  <c r="AB12" i="24"/>
  <c r="BH11" i="24"/>
  <c r="AV11" i="24"/>
  <c r="AR11" i="24"/>
  <c r="AC11" i="24"/>
  <c r="AB11" i="24"/>
  <c r="BH10" i="24"/>
  <c r="AV10" i="24"/>
  <c r="AR10" i="24"/>
  <c r="AC10" i="24"/>
  <c r="AB10" i="24"/>
  <c r="AP8" i="24"/>
  <c r="M16" i="4"/>
  <c r="M17" i="4" s="1"/>
  <c r="Z11" i="49"/>
  <c r="Z13" i="49"/>
  <c r="Z12" i="49"/>
  <c r="Z21" i="45"/>
  <c r="Z30" i="45"/>
  <c r="Z35" i="45"/>
  <c r="Z27" i="45"/>
  <c r="Z34" i="45"/>
  <c r="Z45" i="45"/>
  <c r="Z47" i="45"/>
  <c r="Z38" i="45"/>
  <c r="U43" i="43"/>
  <c r="AC41" i="43"/>
  <c r="F25" i="43"/>
  <c r="X25" i="43" s="1"/>
  <c r="AX20" i="43"/>
  <c r="AT20" i="43"/>
  <c r="AV19" i="43"/>
  <c r="AU19" i="43"/>
  <c r="AU18" i="43"/>
  <c r="AU17" i="43"/>
  <c r="AP17" i="43"/>
  <c r="AM17" i="43"/>
  <c r="I17" i="43"/>
  <c r="AU16" i="43"/>
  <c r="AP16" i="43"/>
  <c r="AU15" i="43"/>
  <c r="AP15" i="43"/>
  <c r="AO14" i="43"/>
  <c r="AM14" i="43"/>
  <c r="AD14" i="43"/>
  <c r="J14" i="43" s="1"/>
  <c r="Z10" i="43"/>
  <c r="Z9" i="43"/>
  <c r="Z8" i="43"/>
  <c r="Z7" i="43"/>
  <c r="AX5" i="43"/>
  <c r="AV5" i="43"/>
  <c r="AW5" i="43" s="1"/>
  <c r="AS5" i="43"/>
  <c r="AT5" i="43" s="1"/>
  <c r="AY5" i="43" s="1"/>
  <c r="AR5" i="43"/>
  <c r="AP5" i="43"/>
  <c r="AQ5" i="43" s="1"/>
  <c r="AO5" i="43"/>
  <c r="AN5" i="43"/>
  <c r="AM5" i="43"/>
  <c r="A4" i="43"/>
  <c r="G31" i="42"/>
  <c r="H29" i="42"/>
  <c r="AJ24" i="42"/>
  <c r="AH24" i="42"/>
  <c r="AI24" i="42" s="1"/>
  <c r="AE24" i="42"/>
  <c r="AF24" i="42" s="1"/>
  <c r="AD24" i="42"/>
  <c r="AB24" i="42"/>
  <c r="AC24" i="42" s="1"/>
  <c r="AA24" i="42"/>
  <c r="Y24" i="42"/>
  <c r="Z24" i="42" s="1"/>
  <c r="M24" i="42"/>
  <c r="F23" i="42" s="1"/>
  <c r="I24" i="42"/>
  <c r="J24" i="42" s="1"/>
  <c r="T23" i="42"/>
  <c r="G23" i="42"/>
  <c r="AJ22" i="42"/>
  <c r="AH22" i="42"/>
  <c r="AI22" i="42" s="1"/>
  <c r="AE22" i="42"/>
  <c r="AF22" i="42" s="1"/>
  <c r="AG22" i="42" s="1"/>
  <c r="AD22" i="42"/>
  <c r="AB22" i="42"/>
  <c r="AC22" i="42" s="1"/>
  <c r="AA22" i="42"/>
  <c r="Y22" i="42"/>
  <c r="Z22" i="42" s="1"/>
  <c r="T22" i="42"/>
  <c r="S23" i="42"/>
  <c r="M22" i="42"/>
  <c r="F21" i="42" s="1"/>
  <c r="I22" i="42"/>
  <c r="J22" i="42" s="1"/>
  <c r="G22" i="42"/>
  <c r="T21" i="42"/>
  <c r="S22" i="42" s="1"/>
  <c r="S21" i="42"/>
  <c r="G24" i="42" s="1"/>
  <c r="G21" i="42"/>
  <c r="AJ20" i="42"/>
  <c r="AH20" i="42"/>
  <c r="AI20" i="42" s="1"/>
  <c r="AE20" i="42"/>
  <c r="AF20" i="42" s="1"/>
  <c r="AD20" i="42"/>
  <c r="AB20" i="42"/>
  <c r="AC20" i="42" s="1"/>
  <c r="AA20" i="42"/>
  <c r="Y20" i="42"/>
  <c r="Z20" i="42" s="1"/>
  <c r="M20" i="42"/>
  <c r="I20" i="42"/>
  <c r="J20" i="42" s="1"/>
  <c r="H19" i="42"/>
  <c r="G19" i="42"/>
  <c r="F19" i="42"/>
  <c r="AJ18" i="42"/>
  <c r="AH18" i="42"/>
  <c r="AI18" i="42" s="1"/>
  <c r="AE18" i="42"/>
  <c r="AF18" i="42" s="1"/>
  <c r="AD18" i="42"/>
  <c r="AB18" i="42"/>
  <c r="AC18" i="42"/>
  <c r="AA18" i="42"/>
  <c r="Y18" i="42"/>
  <c r="Z18" i="42" s="1"/>
  <c r="M18" i="42"/>
  <c r="F17" i="42" s="1"/>
  <c r="I18" i="42"/>
  <c r="J18" i="42" s="1"/>
  <c r="H17" i="42"/>
  <c r="G17" i="42"/>
  <c r="AJ16" i="42"/>
  <c r="AH16" i="42"/>
  <c r="AI16" i="42" s="1"/>
  <c r="AE16" i="42"/>
  <c r="AF16" i="42" s="1"/>
  <c r="AG16" i="42" s="1"/>
  <c r="AD16" i="42"/>
  <c r="AB16" i="42"/>
  <c r="AC16" i="42" s="1"/>
  <c r="AA16" i="42"/>
  <c r="Y16" i="42"/>
  <c r="Z16" i="42" s="1"/>
  <c r="M16" i="42"/>
  <c r="F15" i="42" s="1"/>
  <c r="I16" i="42"/>
  <c r="J16" i="42" s="1"/>
  <c r="H15" i="42"/>
  <c r="G15" i="42"/>
  <c r="A15" i="42"/>
  <c r="A17" i="42" s="1"/>
  <c r="A19" i="42" s="1"/>
  <c r="A21" i="42" s="1"/>
  <c r="A23" i="42" s="1"/>
  <c r="AJ14" i="42"/>
  <c r="AH14" i="42"/>
  <c r="AI14" i="42" s="1"/>
  <c r="AF14" i="42"/>
  <c r="AG14" i="42" s="1"/>
  <c r="AE14" i="42"/>
  <c r="AD14" i="42"/>
  <c r="AB14" i="42"/>
  <c r="AC14" i="42" s="1"/>
  <c r="AA14" i="42"/>
  <c r="Y14" i="42"/>
  <c r="Z14" i="42" s="1"/>
  <c r="M14" i="42"/>
  <c r="H13" i="42" s="1"/>
  <c r="I14" i="42"/>
  <c r="J14" i="42" s="1"/>
  <c r="G14" i="42"/>
  <c r="G13" i="42"/>
  <c r="A4" i="37"/>
  <c r="AM5" i="37"/>
  <c r="AN5" i="37" s="1"/>
  <c r="AO5" i="37"/>
  <c r="AP5" i="37"/>
  <c r="AQ5" i="37"/>
  <c r="AR5" i="37"/>
  <c r="AS5" i="37"/>
  <c r="AT5" i="37" s="1"/>
  <c r="AU5" i="37" s="1"/>
  <c r="AV5" i="37"/>
  <c r="AW5" i="37"/>
  <c r="AX5" i="37"/>
  <c r="Z7" i="37"/>
  <c r="Z8" i="37"/>
  <c r="Z9" i="37"/>
  <c r="Z10" i="37"/>
  <c r="AD14" i="37"/>
  <c r="AM12" i="37" s="1"/>
  <c r="AM14" i="37"/>
  <c r="AO14" i="37" s="1"/>
  <c r="AP15" i="37"/>
  <c r="AU15" i="37"/>
  <c r="AP16" i="37"/>
  <c r="AU16" i="37"/>
  <c r="I17" i="37"/>
  <c r="AM17" i="37"/>
  <c r="AP17" i="37"/>
  <c r="AU17" i="37"/>
  <c r="AU18" i="37"/>
  <c r="AU19" i="37"/>
  <c r="AV19" i="37"/>
  <c r="AT20" i="37"/>
  <c r="AX20" i="37"/>
  <c r="F25" i="37"/>
  <c r="C29" i="37" s="1"/>
  <c r="G29" i="37" s="1"/>
  <c r="AC41" i="37"/>
  <c r="U43" i="37"/>
  <c r="J14" i="37"/>
  <c r="R19" i="43"/>
  <c r="J19" i="43"/>
  <c r="AU5" i="43"/>
  <c r="AM12" i="43"/>
  <c r="AK16" i="42"/>
  <c r="F13" i="42"/>
  <c r="H23" i="42"/>
  <c r="H24" i="42"/>
  <c r="H16" i="42"/>
  <c r="P63" i="29"/>
  <c r="P62" i="29"/>
  <c r="I62" i="29" a="1"/>
  <c r="I62" i="29" s="1"/>
  <c r="P61" i="29"/>
  <c r="P60" i="29"/>
  <c r="I60" i="29" a="1"/>
  <c r="I60" i="29" s="1"/>
  <c r="I58" i="29" a="1"/>
  <c r="I58" i="29" s="1"/>
  <c r="I56" i="29" a="1"/>
  <c r="I56" i="29"/>
  <c r="I55" i="29" s="1" a="1"/>
  <c r="I55" i="29" s="1"/>
  <c r="I53" i="29"/>
  <c r="O63" i="29"/>
  <c r="O62" i="29"/>
  <c r="O60" i="29"/>
  <c r="W50" i="29"/>
  <c r="V50" i="29"/>
  <c r="U50" i="29"/>
  <c r="T50" i="29"/>
  <c r="S50" i="29"/>
  <c r="R50" i="29"/>
  <c r="Q50" i="29"/>
  <c r="P50" i="29"/>
  <c r="O50" i="29"/>
  <c r="L50" i="29"/>
  <c r="J50" i="29"/>
  <c r="I50" i="29"/>
  <c r="X49" i="29"/>
  <c r="BO49" i="29" s="1"/>
  <c r="X48" i="29"/>
  <c r="X47" i="29"/>
  <c r="X46" i="29"/>
  <c r="BO46" i="29" s="1"/>
  <c r="X45" i="29"/>
  <c r="BO45" i="29" s="1"/>
  <c r="X44" i="29"/>
  <c r="X43" i="29"/>
  <c r="X42" i="29"/>
  <c r="AD42" i="29" s="1"/>
  <c r="X41" i="29"/>
  <c r="X40" i="29"/>
  <c r="X39" i="29"/>
  <c r="X38" i="29"/>
  <c r="BO38" i="29" s="1"/>
  <c r="X37" i="29"/>
  <c r="BO37" i="29" s="1"/>
  <c r="X36" i="29"/>
  <c r="X35" i="29"/>
  <c r="X34" i="29"/>
  <c r="BI34" i="29" s="1"/>
  <c r="X33" i="29"/>
  <c r="AD33" i="29" s="1"/>
  <c r="X32" i="29"/>
  <c r="X31" i="29"/>
  <c r="X30" i="29"/>
  <c r="BI30" i="29" s="1"/>
  <c r="X29" i="29"/>
  <c r="X28" i="29"/>
  <c r="X27" i="29"/>
  <c r="X26" i="29"/>
  <c r="BI26" i="29" s="1"/>
  <c r="X25" i="29"/>
  <c r="AD25" i="29" s="1"/>
  <c r="X24" i="29"/>
  <c r="X23" i="29"/>
  <c r="X22" i="29"/>
  <c r="BI22" i="29" s="1"/>
  <c r="X21" i="29"/>
  <c r="AD21" i="29" s="1"/>
  <c r="X20" i="29"/>
  <c r="X19" i="29"/>
  <c r="X18" i="29"/>
  <c r="X17" i="29"/>
  <c r="AD17" i="29" s="1"/>
  <c r="X16" i="29"/>
  <c r="X15" i="29"/>
  <c r="X14" i="29"/>
  <c r="X13" i="29"/>
  <c r="AD13" i="29" s="1"/>
  <c r="X12" i="29"/>
  <c r="X11" i="29"/>
  <c r="B11" i="29"/>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X10" i="29"/>
  <c r="H6" i="29"/>
  <c r="F6" i="29"/>
  <c r="B4" i="29"/>
  <c r="I2" i="29"/>
  <c r="P63" i="28"/>
  <c r="P62" i="28"/>
  <c r="I62" i="28" a="1"/>
  <c r="I62" i="28"/>
  <c r="P61" i="28"/>
  <c r="P60" i="28"/>
  <c r="I60" i="28" a="1"/>
  <c r="I60" i="28"/>
  <c r="I58" i="28" a="1"/>
  <c r="I58" i="28" s="1"/>
  <c r="I56" i="28" a="1"/>
  <c r="I56" i="28" s="1"/>
  <c r="I53" i="28"/>
  <c r="E53" i="28"/>
  <c r="O62" i="28"/>
  <c r="O61" i="28"/>
  <c r="W50" i="28"/>
  <c r="V50" i="28"/>
  <c r="U50" i="28"/>
  <c r="T50" i="28"/>
  <c r="S50" i="28"/>
  <c r="R50" i="28"/>
  <c r="Q50" i="28"/>
  <c r="P50" i="28"/>
  <c r="O50" i="28"/>
  <c r="L50" i="28"/>
  <c r="J50" i="28"/>
  <c r="I50" i="28"/>
  <c r="X49" i="28"/>
  <c r="X48" i="28"/>
  <c r="AD48" i="28" s="1"/>
  <c r="X47" i="28"/>
  <c r="X46" i="28"/>
  <c r="X45" i="28"/>
  <c r="X44" i="28"/>
  <c r="AD44" i="28" s="1"/>
  <c r="X43" i="28"/>
  <c r="X42" i="28"/>
  <c r="X41" i="28"/>
  <c r="X40" i="28"/>
  <c r="BI40" i="28" s="1"/>
  <c r="Y40" i="28" s="1"/>
  <c r="X39" i="28"/>
  <c r="X38" i="28"/>
  <c r="X37" i="28"/>
  <c r="X36" i="28"/>
  <c r="X35" i="28"/>
  <c r="AD35" i="28" s="1"/>
  <c r="X34" i="28"/>
  <c r="X33" i="28"/>
  <c r="X32" i="28"/>
  <c r="AD32" i="28" s="1"/>
  <c r="X31" i="28"/>
  <c r="BO31" i="28" s="1"/>
  <c r="X30" i="28"/>
  <c r="X29" i="28"/>
  <c r="X28" i="28"/>
  <c r="BI28" i="28" s="1"/>
  <c r="Y28" i="28" s="1"/>
  <c r="Z28" i="28" s="1"/>
  <c r="X27" i="28"/>
  <c r="BI27" i="28" s="1"/>
  <c r="Y27" i="28" s="1"/>
  <c r="Z27" i="28" s="1"/>
  <c r="X26" i="28"/>
  <c r="X25" i="28"/>
  <c r="X24" i="28"/>
  <c r="BI24" i="28" s="1"/>
  <c r="Y24" i="28" s="1"/>
  <c r="X23" i="28"/>
  <c r="BO23" i="28" s="1"/>
  <c r="X22" i="28"/>
  <c r="X21" i="28"/>
  <c r="X20" i="28"/>
  <c r="BO20" i="28" s="1"/>
  <c r="X19" i="28"/>
  <c r="X18" i="28"/>
  <c r="X17" i="28"/>
  <c r="X16" i="28"/>
  <c r="AD16" i="28" s="1"/>
  <c r="X15" i="28"/>
  <c r="AD15" i="28" s="1"/>
  <c r="X14" i="28"/>
  <c r="X13" i="28"/>
  <c r="X12" i="28"/>
  <c r="BI12" i="28" s="1"/>
  <c r="Y12" i="28" s="1"/>
  <c r="Z12" i="28" s="1"/>
  <c r="X11" i="28"/>
  <c r="BI11" i="28" s="1"/>
  <c r="Y11" i="28" s="1"/>
  <c r="Z11" i="28" s="1"/>
  <c r="B11" i="28"/>
  <c r="B12" i="28" s="1"/>
  <c r="B13" i="28" s="1"/>
  <c r="B14" i="28" s="1"/>
  <c r="B15" i="28" s="1"/>
  <c r="B16" i="28" s="1"/>
  <c r="B17" i="28" s="1"/>
  <c r="B18" i="28" s="1"/>
  <c r="B19" i="28" s="1"/>
  <c r="B20" i="28" s="1"/>
  <c r="B21" i="28" s="1"/>
  <c r="B22" i="28" s="1"/>
  <c r="B23" i="28" s="1"/>
  <c r="B24" i="28" s="1"/>
  <c r="B25" i="28"/>
  <c r="B26" i="28" s="1"/>
  <c r="B27" i="28" s="1"/>
  <c r="B28" i="28" s="1"/>
  <c r="B29" i="28" s="1"/>
  <c r="B30" i="28" s="1"/>
  <c r="B31" i="28" s="1"/>
  <c r="B32" i="28" s="1"/>
  <c r="B33" i="28" s="1"/>
  <c r="B34" i="28" s="1"/>
  <c r="B35" i="28" s="1"/>
  <c r="B36" i="28" s="1"/>
  <c r="B37" i="28" s="1"/>
  <c r="B38" i="28" s="1"/>
  <c r="B39" i="28" s="1"/>
  <c r="B40" i="28" s="1"/>
  <c r="B41" i="28"/>
  <c r="B42" i="28" s="1"/>
  <c r="B43" i="28" s="1"/>
  <c r="B44" i="28" s="1"/>
  <c r="B45" i="28" s="1"/>
  <c r="B46" i="28" s="1"/>
  <c r="B47" i="28" s="1"/>
  <c r="B48" i="28" s="1"/>
  <c r="B49" i="28" s="1"/>
  <c r="X10" i="28"/>
  <c r="AD10" i="28" s="1"/>
  <c r="H6" i="28"/>
  <c r="F6" i="28"/>
  <c r="B4" i="28"/>
  <c r="I2" i="28"/>
  <c r="P63" i="27"/>
  <c r="P62" i="27"/>
  <c r="I62" i="27" a="1"/>
  <c r="I62" i="27" s="1"/>
  <c r="P61" i="27"/>
  <c r="P60" i="27"/>
  <c r="I60" i="27" a="1"/>
  <c r="I60" i="27" s="1"/>
  <c r="I58" i="27" a="1"/>
  <c r="I58" i="27" s="1"/>
  <c r="I56" i="27" a="1"/>
  <c r="I56" i="27" s="1"/>
  <c r="I53" i="27"/>
  <c r="O63" i="27"/>
  <c r="O62" i="27"/>
  <c r="O60" i="27"/>
  <c r="W50" i="27"/>
  <c r="V50" i="27"/>
  <c r="U50" i="27"/>
  <c r="T50" i="27"/>
  <c r="S50" i="27"/>
  <c r="R50" i="27"/>
  <c r="Q50" i="27"/>
  <c r="P50" i="27"/>
  <c r="O50" i="27"/>
  <c r="L50" i="27"/>
  <c r="J50" i="27"/>
  <c r="I50" i="27"/>
  <c r="X49" i="27"/>
  <c r="X48" i="27"/>
  <c r="AD48" i="27" s="1"/>
  <c r="X47" i="27"/>
  <c r="X46" i="27"/>
  <c r="BI46" i="27" s="1"/>
  <c r="Y46" i="27" s="1"/>
  <c r="Z46" i="27" s="1"/>
  <c r="X45" i="27"/>
  <c r="X44" i="27"/>
  <c r="BI44" i="27" s="1"/>
  <c r="Y44" i="27" s="1"/>
  <c r="Z44" i="27" s="1"/>
  <c r="X43" i="27"/>
  <c r="X42" i="27"/>
  <c r="BI42" i="27" s="1"/>
  <c r="Y42" i="27" s="1"/>
  <c r="X41" i="27"/>
  <c r="X40" i="27"/>
  <c r="X39" i="27"/>
  <c r="X38" i="27"/>
  <c r="BI38" i="27" s="1"/>
  <c r="Y38" i="27" s="1"/>
  <c r="X37" i="27"/>
  <c r="X36" i="27"/>
  <c r="X35" i="27"/>
  <c r="X34" i="27"/>
  <c r="BO34" i="27" s="1"/>
  <c r="X33" i="27"/>
  <c r="X32" i="27"/>
  <c r="AD32" i="27" s="1"/>
  <c r="X31" i="27"/>
  <c r="X30" i="27"/>
  <c r="BO30" i="27" s="1"/>
  <c r="X29" i="27"/>
  <c r="X28" i="27"/>
  <c r="BO28" i="27" s="1"/>
  <c r="X27" i="27"/>
  <c r="X26" i="27"/>
  <c r="BO26" i="27" s="1"/>
  <c r="X25" i="27"/>
  <c r="X24" i="27"/>
  <c r="X23" i="27"/>
  <c r="X22" i="27"/>
  <c r="AD22" i="27" s="1"/>
  <c r="X21" i="27"/>
  <c r="X20" i="27"/>
  <c r="AD20" i="27" s="1"/>
  <c r="X19" i="27"/>
  <c r="X18" i="27"/>
  <c r="AD18" i="27" s="1"/>
  <c r="X17" i="27"/>
  <c r="X16" i="27"/>
  <c r="AD16" i="27" s="1"/>
  <c r="X15" i="27"/>
  <c r="X14" i="27"/>
  <c r="I57" i="27" s="1" a="1"/>
  <c r="I57" i="27" s="1"/>
  <c r="X13" i="27"/>
  <c r="X12" i="27"/>
  <c r="BI12" i="27" s="1"/>
  <c r="Y12" i="27" s="1"/>
  <c r="Z12" i="27" s="1"/>
  <c r="X11" i="27"/>
  <c r="B11" i="27"/>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X10" i="27"/>
  <c r="H6" i="27"/>
  <c r="F6" i="27"/>
  <c r="B4" i="27"/>
  <c r="I2" i="27"/>
  <c r="P63" i="26"/>
  <c r="P62" i="26"/>
  <c r="I62" i="26" a="1"/>
  <c r="I62" i="26"/>
  <c r="P61" i="26"/>
  <c r="P60" i="26"/>
  <c r="I60" i="26" a="1"/>
  <c r="I60" i="26"/>
  <c r="I58" i="26" a="1"/>
  <c r="I58" i="26"/>
  <c r="I56" i="26" a="1"/>
  <c r="I56" i="26"/>
  <c r="I53" i="26"/>
  <c r="E53" i="26"/>
  <c r="O63" i="26"/>
  <c r="O61" i="26"/>
  <c r="O60" i="26"/>
  <c r="W50" i="26"/>
  <c r="V50" i="26"/>
  <c r="U50" i="26"/>
  <c r="T50" i="26"/>
  <c r="S50" i="26"/>
  <c r="R50" i="26"/>
  <c r="Q50" i="26"/>
  <c r="P50" i="26"/>
  <c r="O50" i="26"/>
  <c r="L50" i="26"/>
  <c r="J50" i="26"/>
  <c r="I50" i="26"/>
  <c r="X49" i="26"/>
  <c r="X48" i="26"/>
  <c r="X47" i="26"/>
  <c r="X46" i="26"/>
  <c r="X45" i="26"/>
  <c r="X44" i="26"/>
  <c r="X43" i="26"/>
  <c r="X42" i="26"/>
  <c r="BO42" i="26" s="1"/>
  <c r="X41" i="26"/>
  <c r="X40" i="26"/>
  <c r="X39" i="26"/>
  <c r="X38" i="26"/>
  <c r="BI38" i="26" s="1"/>
  <c r="Y38" i="26" s="1"/>
  <c r="Z38" i="26" s="1"/>
  <c r="X37" i="26"/>
  <c r="X36" i="26"/>
  <c r="BO36" i="26" s="1"/>
  <c r="X35" i="26"/>
  <c r="X34" i="26"/>
  <c r="BO34" i="26" s="1"/>
  <c r="X33" i="26"/>
  <c r="X32" i="26"/>
  <c r="BO32" i="26" s="1"/>
  <c r="X31" i="26"/>
  <c r="X30" i="26"/>
  <c r="BI30" i="26" s="1"/>
  <c r="Y30" i="26" s="1"/>
  <c r="Z30" i="26" s="1"/>
  <c r="X29" i="26"/>
  <c r="X28" i="26"/>
  <c r="X27" i="26"/>
  <c r="X26" i="26"/>
  <c r="AD26" i="26" s="1"/>
  <c r="X25" i="26"/>
  <c r="X24" i="26"/>
  <c r="AD24" i="26" s="1"/>
  <c r="X23" i="26"/>
  <c r="X22" i="26"/>
  <c r="AD22" i="26" s="1"/>
  <c r="X21" i="26"/>
  <c r="X20" i="26"/>
  <c r="AD20" i="26" s="1"/>
  <c r="X19" i="26"/>
  <c r="X18" i="26"/>
  <c r="BO18" i="26" s="1"/>
  <c r="X17" i="26"/>
  <c r="X16" i="26"/>
  <c r="X15" i="26"/>
  <c r="X14" i="26"/>
  <c r="BO14" i="26" s="1"/>
  <c r="X13" i="26"/>
  <c r="X12" i="26"/>
  <c r="X11" i="26"/>
  <c r="B11" i="26"/>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X10" i="26"/>
  <c r="H6" i="26"/>
  <c r="F6" i="26"/>
  <c r="B4" i="26"/>
  <c r="I2" i="26"/>
  <c r="P63" i="25"/>
  <c r="P62" i="25"/>
  <c r="I62" i="25" a="1"/>
  <c r="I62" i="25" s="1"/>
  <c r="P61" i="25"/>
  <c r="O61" i="25"/>
  <c r="P60" i="25"/>
  <c r="I60" i="25" a="1"/>
  <c r="I60" i="25" s="1"/>
  <c r="I58" i="25" a="1"/>
  <c r="I58" i="25" s="1"/>
  <c r="I56" i="25" a="1"/>
  <c r="I56" i="25"/>
  <c r="I53" i="25"/>
  <c r="O62" i="25"/>
  <c r="W50" i="25"/>
  <c r="V50" i="25"/>
  <c r="U50" i="25"/>
  <c r="T50" i="25"/>
  <c r="S50" i="25"/>
  <c r="R50" i="25"/>
  <c r="Q50" i="25"/>
  <c r="P50" i="25"/>
  <c r="O50" i="25"/>
  <c r="L50" i="25"/>
  <c r="J50" i="25"/>
  <c r="I50" i="25"/>
  <c r="X49" i="25"/>
  <c r="X48" i="25"/>
  <c r="BI48" i="25" s="1"/>
  <c r="Y48" i="25" s="1"/>
  <c r="Z48" i="25" s="1"/>
  <c r="X47" i="25"/>
  <c r="X46" i="25"/>
  <c r="X45" i="25"/>
  <c r="X44" i="25"/>
  <c r="BO44" i="25" s="1"/>
  <c r="X43" i="25"/>
  <c r="X42" i="25"/>
  <c r="X41" i="25"/>
  <c r="X40" i="25"/>
  <c r="AD40" i="25" s="1"/>
  <c r="X39" i="25"/>
  <c r="X38" i="25"/>
  <c r="BI38" i="25" s="1"/>
  <c r="Y38" i="25" s="1"/>
  <c r="Z38" i="25" s="1"/>
  <c r="X37" i="25"/>
  <c r="X36" i="25"/>
  <c r="X35" i="25"/>
  <c r="X34" i="25"/>
  <c r="BI34" i="25" s="1"/>
  <c r="Y34" i="25" s="1"/>
  <c r="Z34" i="25" s="1"/>
  <c r="X33" i="25"/>
  <c r="X32" i="25"/>
  <c r="BO32" i="25" s="1"/>
  <c r="X31" i="25"/>
  <c r="X30" i="25"/>
  <c r="AD30" i="25" s="1"/>
  <c r="X29" i="25"/>
  <c r="X28" i="25"/>
  <c r="BI28" i="25" s="1"/>
  <c r="Y28" i="25" s="1"/>
  <c r="Z28" i="25" s="1"/>
  <c r="X27" i="25"/>
  <c r="X26" i="25"/>
  <c r="X25" i="25"/>
  <c r="X24" i="25"/>
  <c r="BO24" i="25" s="1"/>
  <c r="X23" i="25"/>
  <c r="X22" i="25"/>
  <c r="BO22" i="25" s="1"/>
  <c r="X21" i="25"/>
  <c r="X20" i="25"/>
  <c r="X19" i="25"/>
  <c r="X18" i="25"/>
  <c r="BO18" i="25" s="1"/>
  <c r="X17" i="25"/>
  <c r="X16" i="25"/>
  <c r="BO16" i="25" s="1"/>
  <c r="X15" i="25"/>
  <c r="X14" i="25"/>
  <c r="AD14" i="25" s="1"/>
  <c r="X13" i="25"/>
  <c r="X12" i="25"/>
  <c r="BO12" i="25" s="1"/>
  <c r="X11" i="25"/>
  <c r="B11" i="25"/>
  <c r="B12" i="25" s="1"/>
  <c r="B13" i="25" s="1"/>
  <c r="B14" i="25" s="1"/>
  <c r="B15" i="25" s="1"/>
  <c r="B16" i="25" s="1"/>
  <c r="B17" i="25" s="1"/>
  <c r="B18" i="25"/>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X10" i="25"/>
  <c r="BI10" i="25" s="1"/>
  <c r="Y10" i="25" s="1"/>
  <c r="H6" i="25"/>
  <c r="F6" i="25"/>
  <c r="B4" i="25"/>
  <c r="I2" i="25"/>
  <c r="P63" i="24"/>
  <c r="P62" i="24"/>
  <c r="I62" i="24" a="1"/>
  <c r="I62" i="24"/>
  <c r="P61" i="24"/>
  <c r="P60" i="24"/>
  <c r="I60" i="24" a="1"/>
  <c r="I60" i="24"/>
  <c r="I58" i="24" a="1"/>
  <c r="I58" i="24"/>
  <c r="I56" i="24" a="1"/>
  <c r="I56" i="24"/>
  <c r="I53" i="24"/>
  <c r="E53" i="24"/>
  <c r="O63" i="24"/>
  <c r="O60" i="24"/>
  <c r="W50" i="24"/>
  <c r="V50" i="24"/>
  <c r="U50" i="24"/>
  <c r="T50" i="24"/>
  <c r="S50" i="24"/>
  <c r="R50" i="24"/>
  <c r="Q50" i="24"/>
  <c r="P50" i="24"/>
  <c r="O50" i="24"/>
  <c r="L50" i="24"/>
  <c r="J50" i="24"/>
  <c r="I50" i="24"/>
  <c r="X49" i="24"/>
  <c r="X48" i="24"/>
  <c r="BO48" i="24" s="1"/>
  <c r="X47" i="24"/>
  <c r="X46" i="24"/>
  <c r="X45" i="24"/>
  <c r="X44" i="24"/>
  <c r="BI44" i="24" s="1"/>
  <c r="Y44" i="24" s="1"/>
  <c r="Z44" i="24" s="1"/>
  <c r="X43" i="24"/>
  <c r="X42" i="24"/>
  <c r="X41" i="24"/>
  <c r="BO41" i="24" s="1"/>
  <c r="X40" i="24"/>
  <c r="BO40" i="24" s="1"/>
  <c r="X39" i="24"/>
  <c r="X38" i="24"/>
  <c r="X37" i="24"/>
  <c r="X36" i="24"/>
  <c r="BI36" i="24" s="1"/>
  <c r="Y36" i="24" s="1"/>
  <c r="Z36" i="24" s="1"/>
  <c r="X35" i="24"/>
  <c r="X34" i="24"/>
  <c r="X33" i="24"/>
  <c r="X32" i="24"/>
  <c r="BO32" i="24" s="1"/>
  <c r="X31" i="24"/>
  <c r="X30" i="24"/>
  <c r="X29" i="24"/>
  <c r="X28" i="24"/>
  <c r="BI28" i="24" s="1"/>
  <c r="Y28" i="24" s="1"/>
  <c r="Z28" i="24" s="1"/>
  <c r="X27" i="24"/>
  <c r="X26" i="24"/>
  <c r="X25" i="24"/>
  <c r="X24" i="24"/>
  <c r="AD24" i="24" s="1"/>
  <c r="X23" i="24"/>
  <c r="X22" i="24"/>
  <c r="X21" i="24"/>
  <c r="X20" i="24"/>
  <c r="BI20" i="24" s="1"/>
  <c r="Y20" i="24" s="1"/>
  <c r="Z20" i="24" s="1"/>
  <c r="X19" i="24"/>
  <c r="X18" i="24"/>
  <c r="X17" i="24"/>
  <c r="X16" i="24"/>
  <c r="BO16" i="24" s="1"/>
  <c r="X15" i="24"/>
  <c r="BI15" i="24" s="1"/>
  <c r="Y15" i="24" s="1"/>
  <c r="Z15" i="24" s="1"/>
  <c r="X14" i="24"/>
  <c r="X13" i="24"/>
  <c r="X12" i="24"/>
  <c r="X11" i="24"/>
  <c r="B11" i="24"/>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X10" i="24"/>
  <c r="H6" i="24"/>
  <c r="F6" i="24"/>
  <c r="B4" i="24"/>
  <c r="I2" i="24"/>
  <c r="B4" i="1"/>
  <c r="F4" i="23"/>
  <c r="G4" i="23" s="1"/>
  <c r="AD18" i="24"/>
  <c r="BO38" i="24"/>
  <c r="BO42" i="24"/>
  <c r="BI42" i="24"/>
  <c r="Y42" i="24" s="1"/>
  <c r="BI46" i="24"/>
  <c r="Y46" i="24" s="1"/>
  <c r="Z46" i="24" s="1"/>
  <c r="BO19" i="24"/>
  <c r="BO31" i="24"/>
  <c r="BO35" i="24"/>
  <c r="AD47" i="24"/>
  <c r="BO47" i="24"/>
  <c r="AD28" i="24"/>
  <c r="BO28" i="24"/>
  <c r="AD12" i="24"/>
  <c r="BO12" i="24"/>
  <c r="BI12" i="24"/>
  <c r="Y12" i="24" s="1"/>
  <c r="Z12" i="24" s="1"/>
  <c r="AD16" i="24"/>
  <c r="BO20" i="24"/>
  <c r="AD20" i="24"/>
  <c r="BO24" i="24"/>
  <c r="BI32" i="24"/>
  <c r="Y32" i="24" s="1"/>
  <c r="Z32" i="24" s="1"/>
  <c r="AD32" i="24"/>
  <c r="AD36" i="24"/>
  <c r="BO36" i="24"/>
  <c r="AD40" i="24"/>
  <c r="AD44" i="24"/>
  <c r="BO44" i="24"/>
  <c r="AD48" i="24"/>
  <c r="BI48" i="24"/>
  <c r="Y48" i="24" s="1"/>
  <c r="Z48" i="24" s="1"/>
  <c r="BI13" i="24"/>
  <c r="Y13" i="24" s="1"/>
  <c r="Z13" i="24" s="1"/>
  <c r="AD17" i="24"/>
  <c r="BO21" i="24"/>
  <c r="AD25" i="24"/>
  <c r="BO29" i="24"/>
  <c r="BI33" i="24"/>
  <c r="Y33" i="24" s="1"/>
  <c r="Z33" i="24" s="1"/>
  <c r="BI37" i="24"/>
  <c r="Y37" i="24" s="1"/>
  <c r="Z37" i="24" s="1"/>
  <c r="AD41" i="24"/>
  <c r="BI41" i="24"/>
  <c r="Y41" i="24" s="1"/>
  <c r="Z41" i="24" s="1"/>
  <c r="BI45" i="24"/>
  <c r="Y45" i="24" s="1"/>
  <c r="Z45" i="24" s="1"/>
  <c r="BO49" i="24"/>
  <c r="AD18" i="25"/>
  <c r="BI18" i="25"/>
  <c r="Y18" i="25" s="1"/>
  <c r="Z18" i="25" s="1"/>
  <c r="BI22" i="25"/>
  <c r="Y22" i="25" s="1"/>
  <c r="Z22" i="25" s="1"/>
  <c r="AD22" i="25"/>
  <c r="BI26" i="25"/>
  <c r="Y26" i="25" s="1"/>
  <c r="Z26" i="25" s="1"/>
  <c r="BO26" i="25"/>
  <c r="AD26" i="25"/>
  <c r="BI30" i="25"/>
  <c r="Y30" i="25" s="1"/>
  <c r="Z30" i="25" s="1"/>
  <c r="BO30" i="25"/>
  <c r="AD34" i="25"/>
  <c r="BO34" i="25"/>
  <c r="AD38" i="25"/>
  <c r="BO38" i="25"/>
  <c r="AD46" i="25"/>
  <c r="BI14" i="25"/>
  <c r="Y14" i="25" s="1"/>
  <c r="Z14" i="25" s="1"/>
  <c r="BO14" i="25"/>
  <c r="AD17" i="25"/>
  <c r="BI17" i="25"/>
  <c r="Y17" i="25" s="1"/>
  <c r="Z17" i="25" s="1"/>
  <c r="AD21" i="25"/>
  <c r="BI21" i="25"/>
  <c r="Y21" i="25" s="1"/>
  <c r="Z21" i="25" s="1"/>
  <c r="AD25" i="25"/>
  <c r="BI25" i="25"/>
  <c r="Y25" i="25" s="1"/>
  <c r="Z25" i="25" s="1"/>
  <c r="BO25" i="25"/>
  <c r="BI29" i="25"/>
  <c r="Y29" i="25" s="1"/>
  <c r="AD29" i="25"/>
  <c r="BO29" i="25"/>
  <c r="BO33" i="25"/>
  <c r="BI33" i="25"/>
  <c r="Y33" i="25" s="1"/>
  <c r="Z33" i="25" s="1"/>
  <c r="AD33" i="25"/>
  <c r="BO37" i="25"/>
  <c r="AD37" i="25"/>
  <c r="BI37" i="25"/>
  <c r="Y37" i="25" s="1"/>
  <c r="Z37" i="25" s="1"/>
  <c r="AD41" i="25"/>
  <c r="BI41" i="25"/>
  <c r="Y41" i="25" s="1"/>
  <c r="Z41" i="25" s="1"/>
  <c r="BO41" i="25"/>
  <c r="AD45" i="25"/>
  <c r="BO45" i="25"/>
  <c r="BI45" i="25"/>
  <c r="Y45" i="25" s="1"/>
  <c r="Z45" i="25" s="1"/>
  <c r="AD49" i="25"/>
  <c r="BI49" i="25"/>
  <c r="Y49" i="25" s="1"/>
  <c r="Z49" i="25" s="1"/>
  <c r="BO49" i="25"/>
  <c r="AD12" i="25"/>
  <c r="BI12" i="25"/>
  <c r="Y12" i="25" s="1"/>
  <c r="Z12" i="25" s="1"/>
  <c r="AD13" i="25"/>
  <c r="BI13" i="25"/>
  <c r="Y13" i="25" s="1"/>
  <c r="Z13" i="25" s="1"/>
  <c r="BO13" i="25"/>
  <c r="BI16" i="25"/>
  <c r="Y16" i="25" s="1"/>
  <c r="Z16" i="25" s="1"/>
  <c r="AD16" i="25"/>
  <c r="AD20" i="25"/>
  <c r="BI20" i="25"/>
  <c r="Y20" i="25" s="1"/>
  <c r="Z20" i="25" s="1"/>
  <c r="BO20" i="25"/>
  <c r="BI24" i="25"/>
  <c r="Y24" i="25" s="1"/>
  <c r="Z24" i="25" s="1"/>
  <c r="AD24" i="25"/>
  <c r="BO28" i="25"/>
  <c r="AD28" i="25"/>
  <c r="BI32" i="25"/>
  <c r="Y32" i="25" s="1"/>
  <c r="Z32" i="25" s="1"/>
  <c r="AD32" i="25"/>
  <c r="BO36" i="25"/>
  <c r="BI36" i="25"/>
  <c r="Y36" i="25" s="1"/>
  <c r="Z36" i="25" s="1"/>
  <c r="AD36" i="25"/>
  <c r="BO40" i="25"/>
  <c r="BI40" i="25"/>
  <c r="Y40" i="25" s="1"/>
  <c r="Z40" i="25" s="1"/>
  <c r="AD44" i="25"/>
  <c r="BI44" i="25"/>
  <c r="Y44" i="25" s="1"/>
  <c r="Z44" i="25" s="1"/>
  <c r="AD48" i="25"/>
  <c r="BO48" i="25"/>
  <c r="BO13" i="26"/>
  <c r="BI13" i="26"/>
  <c r="Y13" i="26" s="1"/>
  <c r="Z13" i="26" s="1"/>
  <c r="AD13" i="26"/>
  <c r="BO16" i="26"/>
  <c r="BO20" i="26"/>
  <c r="BI20" i="26"/>
  <c r="Y20" i="26" s="1"/>
  <c r="Z20" i="26" s="1"/>
  <c r="BI24" i="26"/>
  <c r="Y24" i="26" s="1"/>
  <c r="BO24" i="26"/>
  <c r="BI28" i="26"/>
  <c r="Y28" i="26" s="1"/>
  <c r="Z28" i="26" s="1"/>
  <c r="AD28" i="26"/>
  <c r="BO28" i="26"/>
  <c r="BI32" i="26"/>
  <c r="Y32" i="26" s="1"/>
  <c r="Z32" i="26" s="1"/>
  <c r="AD32" i="26"/>
  <c r="AD36" i="26"/>
  <c r="BI36" i="26"/>
  <c r="Y36" i="26" s="1"/>
  <c r="AD44" i="26"/>
  <c r="BI48" i="26"/>
  <c r="Y48" i="26" s="1"/>
  <c r="BO17" i="26"/>
  <c r="BI17" i="26"/>
  <c r="Y17" i="26" s="1"/>
  <c r="Z17" i="26" s="1"/>
  <c r="AD17" i="26"/>
  <c r="BI21" i="26"/>
  <c r="Y21" i="26" s="1"/>
  <c r="Z21" i="26" s="1"/>
  <c r="AD21" i="26"/>
  <c r="BO21" i="26"/>
  <c r="BI25" i="26"/>
  <c r="Y25" i="26" s="1"/>
  <c r="Z25" i="26" s="1"/>
  <c r="AD25" i="26"/>
  <c r="BO25" i="26"/>
  <c r="BO33" i="26"/>
  <c r="AD33" i="26"/>
  <c r="BI33" i="26"/>
  <c r="Y33" i="26" s="1"/>
  <c r="BO37" i="26"/>
  <c r="BI37" i="26"/>
  <c r="Y37" i="26" s="1"/>
  <c r="Z37" i="26" s="1"/>
  <c r="AD37" i="26"/>
  <c r="BO45" i="26"/>
  <c r="BI14" i="26"/>
  <c r="Y14" i="26" s="1"/>
  <c r="Z14" i="26" s="1"/>
  <c r="AD18" i="26"/>
  <c r="BI22" i="26"/>
  <c r="Y22" i="26" s="1"/>
  <c r="BO26" i="26"/>
  <c r="BI26" i="26"/>
  <c r="Y26" i="26" s="1"/>
  <c r="Z26" i="26" s="1"/>
  <c r="AD34" i="26"/>
  <c r="BI34" i="26"/>
  <c r="Y34" i="26" s="1"/>
  <c r="BI42" i="26"/>
  <c r="Y42" i="26" s="1"/>
  <c r="Z42" i="26" s="1"/>
  <c r="BI11" i="26"/>
  <c r="Y11" i="26" s="1"/>
  <c r="BI29" i="26"/>
  <c r="Y29" i="26" s="1"/>
  <c r="Z29" i="26" s="1"/>
  <c r="BO29" i="26"/>
  <c r="AD29" i="26"/>
  <c r="BI10" i="26"/>
  <c r="Y10" i="26" s="1"/>
  <c r="Z10" i="26" s="1"/>
  <c r="BO10" i="26"/>
  <c r="AD10" i="26"/>
  <c r="BO12" i="26"/>
  <c r="BI12" i="26"/>
  <c r="Y12" i="26" s="1"/>
  <c r="Z12" i="26" s="1"/>
  <c r="BO15" i="26"/>
  <c r="BO19" i="26"/>
  <c r="BO27" i="26"/>
  <c r="AD35" i="26"/>
  <c r="BO39" i="26"/>
  <c r="AD47" i="26"/>
  <c r="AD13" i="27"/>
  <c r="AD14" i="27"/>
  <c r="BO18" i="27"/>
  <c r="BI26" i="27"/>
  <c r="Y26" i="27" s="1"/>
  <c r="Z26" i="27" s="1"/>
  <c r="BI34" i="27"/>
  <c r="Y34" i="27" s="1"/>
  <c r="Z34" i="27" s="1"/>
  <c r="AD38" i="27"/>
  <c r="AD46" i="27"/>
  <c r="BO11" i="27"/>
  <c r="BI11" i="27"/>
  <c r="Y11" i="27" s="1"/>
  <c r="Z11" i="27" s="1"/>
  <c r="AD11" i="27"/>
  <c r="BI15" i="27"/>
  <c r="Y15" i="27" s="1"/>
  <c r="Z15" i="27" s="1"/>
  <c r="BO15" i="27"/>
  <c r="AD15" i="27"/>
  <c r="AD19" i="27"/>
  <c r="BO19" i="27"/>
  <c r="BI19" i="27"/>
  <c r="Y19" i="27" s="1"/>
  <c r="Z19" i="27" s="1"/>
  <c r="AD23" i="27"/>
  <c r="BO23" i="27"/>
  <c r="BI23" i="27"/>
  <c r="Y23" i="27" s="1"/>
  <c r="Z23" i="27" s="1"/>
  <c r="BI27" i="27"/>
  <c r="Y27" i="27" s="1"/>
  <c r="AD27" i="27"/>
  <c r="BO27" i="27"/>
  <c r="BI31" i="27"/>
  <c r="Y31" i="27" s="1"/>
  <c r="Z31" i="27" s="1"/>
  <c r="AD31" i="27"/>
  <c r="BO31" i="27"/>
  <c r="BO35" i="27"/>
  <c r="BI35" i="27"/>
  <c r="Y35" i="27" s="1"/>
  <c r="Z35" i="27" s="1"/>
  <c r="AD35" i="27"/>
  <c r="BI39" i="27"/>
  <c r="Y39" i="27" s="1"/>
  <c r="Z39" i="27" s="1"/>
  <c r="AD39" i="27"/>
  <c r="BO39" i="27"/>
  <c r="BI43" i="27"/>
  <c r="Y43" i="27" s="1"/>
  <c r="BO43" i="27"/>
  <c r="AD43" i="27"/>
  <c r="BI47" i="27"/>
  <c r="Y47" i="27" s="1"/>
  <c r="Z47" i="27" s="1"/>
  <c r="BO47" i="27"/>
  <c r="AD47" i="27"/>
  <c r="AD10" i="27"/>
  <c r="BI10" i="27"/>
  <c r="Y10" i="27" s="1"/>
  <c r="Z10" i="27" s="1"/>
  <c r="BI17" i="27"/>
  <c r="Y17" i="27" s="1"/>
  <c r="Z17" i="27" s="1"/>
  <c r="BI21" i="27"/>
  <c r="Y21" i="27" s="1"/>
  <c r="BO29" i="27"/>
  <c r="BI41" i="27"/>
  <c r="Y41" i="27" s="1"/>
  <c r="Z41" i="27" s="1"/>
  <c r="AD41" i="27"/>
  <c r="BO41" i="27"/>
  <c r="BI45" i="27"/>
  <c r="Y45" i="27" s="1"/>
  <c r="Z45" i="27" s="1"/>
  <c r="AD45" i="27"/>
  <c r="BO45" i="27"/>
  <c r="BI49" i="27"/>
  <c r="Y49" i="27" s="1"/>
  <c r="Z49" i="27" s="1"/>
  <c r="AD49" i="27"/>
  <c r="BO49" i="27"/>
  <c r="BO12" i="27"/>
  <c r="AD12" i="27"/>
  <c r="BI16" i="27"/>
  <c r="Y16" i="27" s="1"/>
  <c r="BO16" i="27"/>
  <c r="BO20" i="27"/>
  <c r="BI20" i="27"/>
  <c r="Y20" i="27" s="1"/>
  <c r="Z20" i="27" s="1"/>
  <c r="BO24" i="27"/>
  <c r="BI24" i="27"/>
  <c r="Y24" i="27" s="1"/>
  <c r="Z24" i="27" s="1"/>
  <c r="AD24" i="27"/>
  <c r="BI28" i="27"/>
  <c r="Y28" i="27" s="1"/>
  <c r="Z28" i="27" s="1"/>
  <c r="AD28" i="27"/>
  <c r="BI32" i="27"/>
  <c r="Y32" i="27" s="1"/>
  <c r="Z32" i="27" s="1"/>
  <c r="BO32" i="27"/>
  <c r="BI36" i="27"/>
  <c r="Y36" i="27" s="1"/>
  <c r="Z36" i="27" s="1"/>
  <c r="AD36" i="27"/>
  <c r="BI40" i="27"/>
  <c r="Y40" i="27" s="1"/>
  <c r="Z40" i="27" s="1"/>
  <c r="AD40" i="27"/>
  <c r="BO40" i="27"/>
  <c r="AD44" i="27"/>
  <c r="BO44" i="27"/>
  <c r="BI48" i="27"/>
  <c r="Y48" i="27" s="1"/>
  <c r="BO48" i="27"/>
  <c r="BO11" i="28"/>
  <c r="AD11" i="28"/>
  <c r="AD14" i="28"/>
  <c r="BO14" i="28"/>
  <c r="BI14" i="28"/>
  <c r="Y14" i="28" s="1"/>
  <c r="Z14" i="28" s="1"/>
  <c r="AD18" i="28"/>
  <c r="BI18" i="28"/>
  <c r="Y18" i="28" s="1"/>
  <c r="Z18" i="28" s="1"/>
  <c r="BO18" i="28"/>
  <c r="AD22" i="28"/>
  <c r="BO22" i="28"/>
  <c r="BI22" i="28"/>
  <c r="Y22" i="28" s="1"/>
  <c r="Z22" i="28" s="1"/>
  <c r="BI26" i="28"/>
  <c r="Y26" i="28" s="1"/>
  <c r="Z26" i="28" s="1"/>
  <c r="AD26" i="28"/>
  <c r="BO26" i="28"/>
  <c r="AJ34" i="28"/>
  <c r="AK34" i="28" s="1"/>
  <c r="BI34" i="28"/>
  <c r="Y34" i="28" s="1"/>
  <c r="Z34" i="28" s="1"/>
  <c r="AD34" i="28"/>
  <c r="BO34" i="28"/>
  <c r="BO38" i="28"/>
  <c r="BI38" i="28"/>
  <c r="Y38" i="28" s="1"/>
  <c r="Z38" i="28" s="1"/>
  <c r="AD38" i="28"/>
  <c r="BO42" i="28"/>
  <c r="BI15" i="28"/>
  <c r="Y15" i="28" s="1"/>
  <c r="Z15" i="28" s="1"/>
  <c r="BO15" i="28"/>
  <c r="BO19" i="28"/>
  <c r="BI19" i="28"/>
  <c r="Y19" i="28" s="1"/>
  <c r="AD19" i="28"/>
  <c r="AD23" i="28"/>
  <c r="BI23" i="28"/>
  <c r="Y23" i="28" s="1"/>
  <c r="Z23" i="28" s="1"/>
  <c r="BO27" i="28"/>
  <c r="AD27" i="28"/>
  <c r="AD31" i="28"/>
  <c r="BI31" i="28"/>
  <c r="Y31" i="28" s="1"/>
  <c r="Z31" i="28" s="1"/>
  <c r="BO35" i="28"/>
  <c r="BI35" i="28"/>
  <c r="Y35" i="28" s="1"/>
  <c r="Z35" i="28" s="1"/>
  <c r="BI39" i="28"/>
  <c r="Y39" i="28" s="1"/>
  <c r="BO39" i="28"/>
  <c r="AD39" i="28"/>
  <c r="BI43" i="28"/>
  <c r="Y43" i="28" s="1"/>
  <c r="BO43" i="28"/>
  <c r="AD43" i="28"/>
  <c r="BO47" i="28"/>
  <c r="AD47" i="28"/>
  <c r="BI47" i="28"/>
  <c r="Y47" i="28" s="1"/>
  <c r="BI30" i="28"/>
  <c r="Y30" i="28" s="1"/>
  <c r="Z30" i="28" s="1"/>
  <c r="AD30" i="28"/>
  <c r="BO30" i="28"/>
  <c r="I63" i="28" a="1"/>
  <c r="I63" i="28" s="1"/>
  <c r="BI10" i="28"/>
  <c r="Y10" i="28" s="1"/>
  <c r="BO10" i="28"/>
  <c r="AD12" i="28"/>
  <c r="BI16" i="28"/>
  <c r="Y16" i="28" s="1"/>
  <c r="Z16" i="28" s="1"/>
  <c r="BI20" i="28"/>
  <c r="Y20" i="28" s="1"/>
  <c r="Z20" i="28" s="1"/>
  <c r="AD20" i="28"/>
  <c r="BO28" i="28"/>
  <c r="AD28" i="28"/>
  <c r="BI36" i="28"/>
  <c r="Y36" i="28" s="1"/>
  <c r="Z36" i="28" s="1"/>
  <c r="AD36" i="28"/>
  <c r="AD40" i="28"/>
  <c r="BO44" i="28"/>
  <c r="BO48" i="28"/>
  <c r="AD13" i="28"/>
  <c r="BI13" i="28"/>
  <c r="Y13" i="28" s="1"/>
  <c r="Z13" i="28" s="1"/>
  <c r="BO13" i="28"/>
  <c r="BO17" i="28"/>
  <c r="BI17" i="28"/>
  <c r="Y17" i="28" s="1"/>
  <c r="AD17" i="28"/>
  <c r="BO21" i="28"/>
  <c r="AD21" i="28"/>
  <c r="BI21" i="28"/>
  <c r="Y21" i="28" s="1"/>
  <c r="Z21" i="28" s="1"/>
  <c r="BI25" i="28"/>
  <c r="Y25" i="28" s="1"/>
  <c r="Z25" i="28" s="1"/>
  <c r="AD25" i="28"/>
  <c r="BO25" i="28"/>
  <c r="BI29" i="28"/>
  <c r="Y29" i="28" s="1"/>
  <c r="Z29" i="28" s="1"/>
  <c r="AD29" i="28"/>
  <c r="BO29" i="28"/>
  <c r="BO33" i="28"/>
  <c r="BI33" i="28"/>
  <c r="Y33" i="28" s="1"/>
  <c r="AD33" i="28"/>
  <c r="AD37" i="28"/>
  <c r="BI37" i="28"/>
  <c r="Y37" i="28" s="1"/>
  <c r="Z37" i="28" s="1"/>
  <c r="BO37" i="28"/>
  <c r="BI41" i="28"/>
  <c r="Y41" i="28" s="1"/>
  <c r="Z41" i="28" s="1"/>
  <c r="BO41" i="28"/>
  <c r="AD41" i="28"/>
  <c r="BO45" i="28"/>
  <c r="AD45" i="28"/>
  <c r="BI45" i="28"/>
  <c r="Y45" i="28" s="1"/>
  <c r="Z45" i="28" s="1"/>
  <c r="BO49" i="28"/>
  <c r="AD49" i="28"/>
  <c r="BI49" i="28"/>
  <c r="Y49" i="28" s="1"/>
  <c r="Y21" i="29"/>
  <c r="AJ21" i="29" s="1"/>
  <c r="AK21" i="29" s="1"/>
  <c r="BO21" i="29"/>
  <c r="BI21" i="29"/>
  <c r="Y25" i="29"/>
  <c r="BI25" i="29"/>
  <c r="BO25" i="29"/>
  <c r="Y29" i="29"/>
  <c r="Z29" i="29" s="1"/>
  <c r="BO29" i="29"/>
  <c r="BI29" i="29"/>
  <c r="Y33" i="29"/>
  <c r="Z33" i="29" s="1"/>
  <c r="BO33" i="29"/>
  <c r="BI33" i="29"/>
  <c r="Y37" i="29"/>
  <c r="BI37" i="29"/>
  <c r="AD37" i="29"/>
  <c r="Y41" i="29"/>
  <c r="BI41" i="29"/>
  <c r="BO41" i="29"/>
  <c r="Y45" i="29"/>
  <c r="Z45" i="29" s="1"/>
  <c r="AD45" i="29"/>
  <c r="BI45" i="29"/>
  <c r="Y49" i="29"/>
  <c r="Z49" i="29" s="1"/>
  <c r="AD49" i="29"/>
  <c r="BI49" i="29"/>
  <c r="Y22" i="29"/>
  <c r="AJ22" i="29" s="1"/>
  <c r="AK22" i="29" s="1"/>
  <c r="AD22" i="29"/>
  <c r="BO22" i="29"/>
  <c r="Y26" i="29"/>
  <c r="AD26" i="29"/>
  <c r="BO26" i="29"/>
  <c r="Y30" i="29"/>
  <c r="AJ30" i="29" s="1"/>
  <c r="AK30" i="29" s="1"/>
  <c r="AD30" i="29"/>
  <c r="BO30" i="29"/>
  <c r="Y34" i="29"/>
  <c r="Z34" i="29" s="1"/>
  <c r="BO34" i="29"/>
  <c r="AD34" i="29"/>
  <c r="Y38" i="29"/>
  <c r="Z38" i="29" s="1"/>
  <c r="BI38" i="29"/>
  <c r="AD38" i="29"/>
  <c r="Y42" i="29"/>
  <c r="BI42" i="29"/>
  <c r="BO42" i="29"/>
  <c r="Y46" i="29"/>
  <c r="AJ46" i="29" s="1"/>
  <c r="AK46" i="29" s="1"/>
  <c r="AD46" i="29"/>
  <c r="BI46" i="29"/>
  <c r="Y23" i="29"/>
  <c r="Z23" i="29" s="1"/>
  <c r="BI23" i="29"/>
  <c r="BO23" i="29"/>
  <c r="AD23" i="29"/>
  <c r="Y27" i="29"/>
  <c r="Z27" i="29" s="1"/>
  <c r="BI27" i="29"/>
  <c r="BO27" i="29"/>
  <c r="AD27" i="29"/>
  <c r="Y31" i="29"/>
  <c r="AD31" i="29"/>
  <c r="BI31" i="29"/>
  <c r="BO31" i="29"/>
  <c r="Y35" i="29"/>
  <c r="AD35" i="29"/>
  <c r="BI35" i="29"/>
  <c r="BO35" i="29"/>
  <c r="Y39" i="29"/>
  <c r="AJ39" i="29" s="1"/>
  <c r="AK39" i="29" s="1"/>
  <c r="AD39" i="29"/>
  <c r="BI39" i="29"/>
  <c r="BO39" i="29"/>
  <c r="Y43" i="29"/>
  <c r="Z43" i="29" s="1"/>
  <c r="AD43" i="29"/>
  <c r="BO43" i="29"/>
  <c r="BI43" i="29"/>
  <c r="Y47" i="29"/>
  <c r="Z47" i="29" s="1"/>
  <c r="BO47" i="29"/>
  <c r="AD47" i="29"/>
  <c r="BI47" i="29"/>
  <c r="Y24" i="29"/>
  <c r="AD24" i="29"/>
  <c r="BO24" i="29"/>
  <c r="BI24" i="29"/>
  <c r="Y28" i="29"/>
  <c r="BO28" i="29"/>
  <c r="BI28" i="29"/>
  <c r="AD28" i="29"/>
  <c r="Y32" i="29"/>
  <c r="Z32" i="29" s="1"/>
  <c r="AD32" i="29"/>
  <c r="BI32" i="29"/>
  <c r="BO32" i="29"/>
  <c r="Y36" i="29"/>
  <c r="AJ36" i="29" s="1"/>
  <c r="AK36" i="29" s="1"/>
  <c r="BO36" i="29"/>
  <c r="BI36" i="29"/>
  <c r="AD36" i="29"/>
  <c r="Y40" i="29"/>
  <c r="AJ40" i="29" s="1"/>
  <c r="AK40" i="29" s="1"/>
  <c r="BO40" i="29"/>
  <c r="Y44" i="29"/>
  <c r="Z44" i="29" s="1"/>
  <c r="BI44" i="29"/>
  <c r="Y48" i="29"/>
  <c r="BI20" i="29"/>
  <c r="Y20" i="29" s="1"/>
  <c r="Z20" i="29" s="1"/>
  <c r="AD20" i="29"/>
  <c r="BO20" i="29"/>
  <c r="BO19" i="29"/>
  <c r="BI19" i="29"/>
  <c r="Y19" i="29" s="1"/>
  <c r="Z19" i="29" s="1"/>
  <c r="AD19" i="29"/>
  <c r="AD18" i="29"/>
  <c r="BO18" i="29"/>
  <c r="BI18" i="29"/>
  <c r="Y18" i="29" s="1"/>
  <c r="BO17" i="29"/>
  <c r="BI17" i="29"/>
  <c r="Y17" i="29" s="1"/>
  <c r="Z17" i="29" s="1"/>
  <c r="AD16" i="29"/>
  <c r="BI16" i="29"/>
  <c r="Y16" i="29" s="1"/>
  <c r="Z16" i="29" s="1"/>
  <c r="BO16" i="29"/>
  <c r="BI15" i="29"/>
  <c r="Y15" i="29" s="1"/>
  <c r="Z15" i="29" s="1"/>
  <c r="BO15" i="29"/>
  <c r="AD15" i="29"/>
  <c r="BI14" i="29"/>
  <c r="Y14" i="29" s="1"/>
  <c r="AD14" i="29"/>
  <c r="BO14" i="29"/>
  <c r="BO13" i="29"/>
  <c r="BI13" i="29"/>
  <c r="Y13" i="29" s="1"/>
  <c r="Z13" i="29" s="1"/>
  <c r="BO12" i="29"/>
  <c r="BI12" i="29"/>
  <c r="Y12" i="29" s="1"/>
  <c r="Z12" i="29" s="1"/>
  <c r="AD12" i="29"/>
  <c r="BO11" i="29"/>
  <c r="BI11" i="29"/>
  <c r="Y11" i="29" s="1"/>
  <c r="Z11" i="29" s="1"/>
  <c r="AD11" i="29"/>
  <c r="I64" i="29" a="1"/>
  <c r="I64" i="29" s="1"/>
  <c r="BO10" i="29"/>
  <c r="AD10" i="29"/>
  <c r="I61" i="29" a="1"/>
  <c r="I61" i="29" s="1"/>
  <c r="I57" i="29" a="1"/>
  <c r="I57" i="29" s="1"/>
  <c r="X50" i="29"/>
  <c r="I61" i="28" a="1"/>
  <c r="I61" i="28" s="1"/>
  <c r="I59" i="28" a="1"/>
  <c r="I59" i="28"/>
  <c r="I61" i="27" a="1"/>
  <c r="I61" i="27" s="1"/>
  <c r="I64" i="27" a="1"/>
  <c r="I64" i="27" s="1"/>
  <c r="I63" i="26" a="1"/>
  <c r="I63" i="26" s="1"/>
  <c r="I61" i="26" a="1"/>
  <c r="I61" i="26" s="1"/>
  <c r="AJ48" i="24"/>
  <c r="AK48" i="24" s="1"/>
  <c r="AJ33" i="25"/>
  <c r="AK33" i="25" s="1"/>
  <c r="AJ17" i="26"/>
  <c r="AK17" i="26" s="1"/>
  <c r="AJ16" i="28"/>
  <c r="AK16" i="28" s="1"/>
  <c r="Z48" i="29"/>
  <c r="AJ48" i="29"/>
  <c r="AK48" i="29" s="1"/>
  <c r="Z36" i="29"/>
  <c r="AJ34" i="29"/>
  <c r="AK34" i="29" s="1"/>
  <c r="Z28" i="29"/>
  <c r="AJ28" i="29"/>
  <c r="AK28" i="29" s="1"/>
  <c r="Z35" i="29"/>
  <c r="AJ35" i="29"/>
  <c r="AK35" i="29" s="1"/>
  <c r="Z42" i="29"/>
  <c r="AJ42" i="29"/>
  <c r="AK42" i="29" s="1"/>
  <c r="AJ44" i="29"/>
  <c r="AK44" i="29" s="1"/>
  <c r="Z24" i="29"/>
  <c r="AJ24" i="29"/>
  <c r="AK24" i="29" s="1"/>
  <c r="Z31" i="29"/>
  <c r="AJ31" i="29"/>
  <c r="AK31" i="29" s="1"/>
  <c r="AJ23" i="29"/>
  <c r="AK23" i="29" s="1"/>
  <c r="Z46" i="29"/>
  <c r="AJ38" i="29"/>
  <c r="AK38" i="29" s="1"/>
  <c r="Z30" i="29"/>
  <c r="Z26" i="29"/>
  <c r="AJ26" i="29"/>
  <c r="AK26" i="29" s="1"/>
  <c r="Z22" i="29"/>
  <c r="AJ49" i="29"/>
  <c r="AK49" i="29" s="1"/>
  <c r="AJ45" i="29"/>
  <c r="AK45" i="29" s="1"/>
  <c r="Z41" i="29"/>
  <c r="AJ41" i="29"/>
  <c r="Z37" i="29"/>
  <c r="AJ37" i="29"/>
  <c r="AK37" i="29" s="1"/>
  <c r="AJ29" i="29"/>
  <c r="Z25" i="29"/>
  <c r="AJ25" i="29"/>
  <c r="AK25" i="29" s="1"/>
  <c r="Z21" i="29"/>
  <c r="J52" i="11"/>
  <c r="J36" i="11"/>
  <c r="J20" i="11"/>
  <c r="B63" i="11"/>
  <c r="C52" i="11"/>
  <c r="B59" i="11"/>
  <c r="B54" i="11"/>
  <c r="C57" i="11"/>
  <c r="C63" i="11"/>
  <c r="C53" i="11" s="1"/>
  <c r="C41" i="11"/>
  <c r="C25" i="11"/>
  <c r="C27" i="11" s="1"/>
  <c r="B47" i="11"/>
  <c r="C36" i="11" s="1"/>
  <c r="B43" i="11"/>
  <c r="B38" i="11" s="1"/>
  <c r="H6" i="1"/>
  <c r="C59" i="11"/>
  <c r="F33" i="4"/>
  <c r="G33" i="4" s="1"/>
  <c r="H33" i="4"/>
  <c r="H32" i="4"/>
  <c r="E7" i="4"/>
  <c r="F17" i="4"/>
  <c r="BO10" i="1"/>
  <c r="I2" i="1"/>
  <c r="AD10" i="1"/>
  <c r="U51" i="16"/>
  <c r="D45" i="15"/>
  <c r="S43" i="15"/>
  <c r="Z41" i="15"/>
  <c r="BC18" i="15"/>
  <c r="BB18" i="15"/>
  <c r="BD18" i="15" s="1"/>
  <c r="BF18" i="15" s="1"/>
  <c r="AV18" i="15"/>
  <c r="AX18" i="15" s="1"/>
  <c r="AT18" i="15"/>
  <c r="AS18" i="15"/>
  <c r="I53" i="1"/>
  <c r="E53" i="1"/>
  <c r="P63" i="1"/>
  <c r="P62" i="1"/>
  <c r="P61" i="1"/>
  <c r="P60" i="1"/>
  <c r="I56" i="1" a="1"/>
  <c r="I56" i="1" s="1"/>
  <c r="I62" i="1" a="1"/>
  <c r="I62" i="1" s="1"/>
  <c r="I60" i="1" a="1"/>
  <c r="I60" i="1" s="1"/>
  <c r="I58" i="1" a="1"/>
  <c r="I58" i="1" s="1"/>
  <c r="AP8" i="1"/>
  <c r="AQ50" i="1"/>
  <c r="AP5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10" i="1"/>
  <c r="B11" i="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H37" i="1"/>
  <c r="AV37" i="1"/>
  <c r="X37" i="1"/>
  <c r="AD37" i="1" s="1"/>
  <c r="BH36" i="1"/>
  <c r="AV36" i="1"/>
  <c r="X36" i="1"/>
  <c r="B31" i="11"/>
  <c r="C20" i="11"/>
  <c r="C14" i="11"/>
  <c r="C4" i="11"/>
  <c r="B14" i="11"/>
  <c r="C3" i="11"/>
  <c r="C10" i="11"/>
  <c r="B10" i="11"/>
  <c r="B5" i="11" s="1"/>
  <c r="B27" i="11"/>
  <c r="B22" i="11" s="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8" i="1"/>
  <c r="AV39" i="1"/>
  <c r="AV40" i="1"/>
  <c r="AV41" i="1"/>
  <c r="AV42" i="1"/>
  <c r="AV43" i="1"/>
  <c r="AV44" i="1"/>
  <c r="AV45" i="1"/>
  <c r="AV46" i="1"/>
  <c r="AV47" i="1"/>
  <c r="AV48" i="1"/>
  <c r="AV49" i="1"/>
  <c r="AV10" i="1"/>
  <c r="I50" i="1"/>
  <c r="U50" i="1"/>
  <c r="V50" i="1"/>
  <c r="W50" i="1"/>
  <c r="BH49" i="1"/>
  <c r="X49" i="1"/>
  <c r="BO49" i="1" s="1"/>
  <c r="BH48" i="1"/>
  <c r="X48" i="1"/>
  <c r="BI48" i="1" s="1"/>
  <c r="Y48" i="1" s="1"/>
  <c r="Z48" i="1" s="1"/>
  <c r="BH47" i="1"/>
  <c r="X47" i="1"/>
  <c r="BI47" i="1" s="1"/>
  <c r="Y47" i="1" s="1"/>
  <c r="BH46" i="1"/>
  <c r="X46" i="1"/>
  <c r="BH45" i="1"/>
  <c r="X45" i="1"/>
  <c r="AD45" i="1" s="1"/>
  <c r="BH44" i="1"/>
  <c r="X44" i="1"/>
  <c r="AD44" i="1" s="1"/>
  <c r="BH43" i="1"/>
  <c r="X43" i="1"/>
  <c r="BH42" i="1"/>
  <c r="X42" i="1"/>
  <c r="BH41" i="1"/>
  <c r="X41" i="1"/>
  <c r="BL41" i="1" s="1"/>
  <c r="AA41" i="1" s="1"/>
  <c r="BH40" i="1"/>
  <c r="X40" i="1"/>
  <c r="BO42" i="1"/>
  <c r="BO46" i="1"/>
  <c r="BO48" i="1"/>
  <c r="AD46" i="1"/>
  <c r="AD48" i="1"/>
  <c r="BI44" i="1"/>
  <c r="Y44" i="1" s="1"/>
  <c r="Z44" i="1" s="1"/>
  <c r="BI46" i="1"/>
  <c r="Y46" i="1" s="1"/>
  <c r="Z46" i="1" s="1"/>
  <c r="J50" i="1"/>
  <c r="L50" i="1"/>
  <c r="O50" i="1"/>
  <c r="R50" i="1"/>
  <c r="S50" i="1"/>
  <c r="T50" i="1"/>
  <c r="Q50" i="1"/>
  <c r="P50" i="1"/>
  <c r="AE50" i="1"/>
  <c r="O60" i="1" s="1"/>
  <c r="AF50" i="1"/>
  <c r="O61" i="1" s="1"/>
  <c r="AG50" i="1"/>
  <c r="AH50" i="1"/>
  <c r="O62" i="1" s="1"/>
  <c r="AI50" i="1"/>
  <c r="O63" i="1" s="1"/>
  <c r="F6" i="1"/>
  <c r="X10"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8" i="1"/>
  <c r="BH39" i="1"/>
  <c r="BH10" i="1"/>
  <c r="X11" i="1"/>
  <c r="AD11" i="1" s="1"/>
  <c r="X12" i="1"/>
  <c r="X13" i="1"/>
  <c r="BO13" i="1" s="1"/>
  <c r="X14" i="1"/>
  <c r="X15" i="1"/>
  <c r="AD15" i="1" s="1"/>
  <c r="X16" i="1"/>
  <c r="X17" i="1"/>
  <c r="BO17" i="1" s="1"/>
  <c r="X18" i="1"/>
  <c r="X19" i="1"/>
  <c r="BO19" i="1" s="1"/>
  <c r="X20" i="1"/>
  <c r="X21" i="1"/>
  <c r="AD21" i="1" s="1"/>
  <c r="X22" i="1"/>
  <c r="X23" i="1"/>
  <c r="BI23" i="1" s="1"/>
  <c r="Y23" i="1" s="1"/>
  <c r="X24" i="1"/>
  <c r="X25" i="1"/>
  <c r="X26" i="1"/>
  <c r="X27" i="1"/>
  <c r="BI27" i="1" s="1"/>
  <c r="Y27" i="1" s="1"/>
  <c r="Z27" i="1" s="1"/>
  <c r="X28" i="1"/>
  <c r="X29" i="1"/>
  <c r="X30" i="1"/>
  <c r="AD30" i="1" s="1"/>
  <c r="X31" i="1"/>
  <c r="BO31" i="1" s="1"/>
  <c r="X32" i="1"/>
  <c r="X33" i="1"/>
  <c r="X34" i="1"/>
  <c r="BI34" i="1" s="1"/>
  <c r="Y34" i="1" s="1"/>
  <c r="Z34" i="1" s="1"/>
  <c r="X35" i="1"/>
  <c r="BO35" i="1" s="1"/>
  <c r="X38" i="1"/>
  <c r="X39" i="1"/>
  <c r="BO34" i="1"/>
  <c r="BO26" i="1"/>
  <c r="BO14" i="1"/>
  <c r="BO33" i="1"/>
  <c r="BO25" i="1"/>
  <c r="BO21" i="1"/>
  <c r="BO22" i="1"/>
  <c r="BO30" i="1"/>
  <c r="BO18" i="1"/>
  <c r="BO23" i="1"/>
  <c r="BO15" i="1"/>
  <c r="AD22" i="1"/>
  <c r="AD31" i="1"/>
  <c r="AD19" i="1"/>
  <c r="AD23" i="1"/>
  <c r="AD16" i="1"/>
  <c r="AD33" i="1"/>
  <c r="AD29" i="1"/>
  <c r="AD25" i="1"/>
  <c r="AD17" i="1"/>
  <c r="AD13" i="1"/>
  <c r="AD34" i="1"/>
  <c r="AD14" i="1"/>
  <c r="AD27" i="1"/>
  <c r="BI39" i="1"/>
  <c r="Y39" i="1" s="1"/>
  <c r="Z39" i="1" s="1"/>
  <c r="BI33" i="1"/>
  <c r="Y33" i="1" s="1"/>
  <c r="Z33" i="1" s="1"/>
  <c r="BI25" i="1"/>
  <c r="Y25" i="1" s="1"/>
  <c r="Z25" i="1" s="1"/>
  <c r="BI21" i="1"/>
  <c r="Y21" i="1" s="1"/>
  <c r="Z21" i="1" s="1"/>
  <c r="BI17" i="1"/>
  <c r="Y17" i="1" s="1"/>
  <c r="Z17" i="1" s="1"/>
  <c r="BI30" i="1"/>
  <c r="Y30" i="1" s="1"/>
  <c r="Z30" i="1" s="1"/>
  <c r="BI26" i="1"/>
  <c r="Y26" i="1" s="1"/>
  <c r="Z26" i="1" s="1"/>
  <c r="BI22" i="1"/>
  <c r="Y22" i="1" s="1"/>
  <c r="BI13" i="1"/>
  <c r="Y13" i="1" s="1"/>
  <c r="Z13" i="1" s="1"/>
  <c r="BI35" i="1"/>
  <c r="Y35" i="1" s="1"/>
  <c r="Z35" i="1" s="1"/>
  <c r="BI19" i="1"/>
  <c r="Y19" i="1" s="1"/>
  <c r="Z19" i="1" s="1"/>
  <c r="BI14" i="1"/>
  <c r="Y14" i="1" s="1"/>
  <c r="Z14" i="1" s="1"/>
  <c r="E17" i="4"/>
  <c r="D7" i="4"/>
  <c r="BL37" i="45" s="1"/>
  <c r="BL35" i="49"/>
  <c r="AA35" i="49" s="1"/>
  <c r="BL18" i="50"/>
  <c r="BL20" i="47"/>
  <c r="BL15" i="47"/>
  <c r="BL19" i="50"/>
  <c r="BL40" i="51"/>
  <c r="AA40" i="51" s="1"/>
  <c r="BL42" i="26"/>
  <c r="BL28" i="27"/>
  <c r="BL20" i="24"/>
  <c r="BL15" i="25"/>
  <c r="BL22" i="27"/>
  <c r="BL40" i="25"/>
  <c r="BL29" i="28"/>
  <c r="BL30" i="28"/>
  <c r="BL27" i="1"/>
  <c r="BL17" i="29"/>
  <c r="BL16" i="29"/>
  <c r="AJ27" i="45"/>
  <c r="AK27" i="45" s="1"/>
  <c r="AJ43" i="45"/>
  <c r="AK43" i="45" s="1"/>
  <c r="AJ49" i="45"/>
  <c r="AK49" i="45" s="1"/>
  <c r="AJ38" i="45"/>
  <c r="AK38" i="45" s="1"/>
  <c r="AJ24" i="45"/>
  <c r="AK24" i="45" s="1"/>
  <c r="AJ21" i="45"/>
  <c r="AK21" i="45" s="1"/>
  <c r="AJ34" i="45"/>
  <c r="AK34" i="45" s="1"/>
  <c r="AJ48" i="45"/>
  <c r="AK48" i="45" s="1"/>
  <c r="AJ40" i="45"/>
  <c r="AK40" i="45" s="1"/>
  <c r="AJ41" i="45"/>
  <c r="AK41" i="45" s="1"/>
  <c r="AJ30" i="45"/>
  <c r="AK30" i="45" s="1"/>
  <c r="AJ33" i="45"/>
  <c r="AK33" i="45" s="1"/>
  <c r="AJ36" i="45"/>
  <c r="AK36" i="45" s="1"/>
  <c r="AJ32" i="45"/>
  <c r="AK32" i="45" s="1"/>
  <c r="AJ29" i="45"/>
  <c r="AK29" i="45" s="1"/>
  <c r="AJ45" i="45"/>
  <c r="AK45" i="45" s="1"/>
  <c r="AJ25" i="45"/>
  <c r="AK25" i="45" s="1"/>
  <c r="AJ39" i="45"/>
  <c r="AK39" i="45" s="1"/>
  <c r="AJ28" i="45"/>
  <c r="AK28" i="45" s="1"/>
  <c r="AJ23" i="45"/>
  <c r="AK23" i="45" s="1"/>
  <c r="AJ22" i="45"/>
  <c r="AK22" i="45" s="1"/>
  <c r="AJ35" i="45"/>
  <c r="AK35" i="45" s="1"/>
  <c r="AJ47" i="45"/>
  <c r="AK47" i="45" s="1"/>
  <c r="AJ44" i="45"/>
  <c r="AK44" i="45" s="1"/>
  <c r="AJ31" i="45"/>
  <c r="AK31" i="45" s="1"/>
  <c r="AJ26" i="45"/>
  <c r="AK26" i="45" s="1"/>
  <c r="AJ10" i="27" l="1"/>
  <c r="AJ12" i="29"/>
  <c r="AK12" i="29" s="1"/>
  <c r="AJ16" i="29"/>
  <c r="AK16" i="29" s="1"/>
  <c r="AJ21" i="28"/>
  <c r="AK21" i="28" s="1"/>
  <c r="AJ11" i="28"/>
  <c r="AK11" i="28" s="1"/>
  <c r="AJ49" i="25"/>
  <c r="AK49" i="25" s="1"/>
  <c r="AJ32" i="27"/>
  <c r="AK32" i="27" s="1"/>
  <c r="AJ18" i="28"/>
  <c r="AK18" i="28" s="1"/>
  <c r="AJ30" i="28"/>
  <c r="AK30" i="28" s="1"/>
  <c r="AJ36" i="28"/>
  <c r="AK36" i="28" s="1"/>
  <c r="AJ41" i="28"/>
  <c r="AK41" i="28" s="1"/>
  <c r="AJ22" i="25"/>
  <c r="AK22" i="25" s="1"/>
  <c r="AJ32" i="26"/>
  <c r="AK32" i="26" s="1"/>
  <c r="AJ49" i="27"/>
  <c r="AK49" i="27" s="1"/>
  <c r="AJ11" i="27"/>
  <c r="AK11" i="27" s="1"/>
  <c r="AP8" i="27"/>
  <c r="C26" i="56"/>
  <c r="C27" i="56"/>
  <c r="I23" i="4"/>
  <c r="J23" i="4"/>
  <c r="AJ35" i="27"/>
  <c r="AK35" i="27" s="1"/>
  <c r="BL43" i="25"/>
  <c r="AJ12" i="25"/>
  <c r="AK12" i="25" s="1"/>
  <c r="AJ13" i="25"/>
  <c r="AK13" i="25" s="1"/>
  <c r="AJ20" i="25"/>
  <c r="AK20" i="25" s="1"/>
  <c r="AJ30" i="25"/>
  <c r="AK30" i="25" s="1"/>
  <c r="AJ34" i="25"/>
  <c r="AK34" i="25" s="1"/>
  <c r="AJ36" i="25"/>
  <c r="AK36" i="25" s="1"/>
  <c r="AJ37" i="25"/>
  <c r="AK37" i="25" s="1"/>
  <c r="AJ38" i="25"/>
  <c r="AK38" i="25" s="1"/>
  <c r="AJ40" i="25"/>
  <c r="AK40" i="25" s="1"/>
  <c r="AJ41" i="25"/>
  <c r="AK41" i="25" s="1"/>
  <c r="AJ45" i="25"/>
  <c r="AK45" i="25" s="1"/>
  <c r="AJ12" i="27"/>
  <c r="AK12" i="27" s="1"/>
  <c r="AJ24" i="27"/>
  <c r="AK24" i="27" s="1"/>
  <c r="AJ36" i="27"/>
  <c r="AK36" i="27" s="1"/>
  <c r="AJ40" i="27"/>
  <c r="AK40" i="27" s="1"/>
  <c r="AJ44" i="27"/>
  <c r="AK44" i="27" s="1"/>
  <c r="AJ47" i="27"/>
  <c r="AK47" i="27" s="1"/>
  <c r="AC50" i="28"/>
  <c r="AA50" i="28"/>
  <c r="O57" i="28" s="1"/>
  <c r="AJ13" i="28"/>
  <c r="AK13" i="28" s="1"/>
  <c r="AJ14" i="28"/>
  <c r="AK14" i="28" s="1"/>
  <c r="AJ20" i="28"/>
  <c r="AK20" i="28" s="1"/>
  <c r="AJ23" i="28"/>
  <c r="AK23" i="28" s="1"/>
  <c r="AJ25" i="28"/>
  <c r="AK25" i="28" s="1"/>
  <c r="AJ26" i="28"/>
  <c r="AK26" i="28" s="1"/>
  <c r="AJ35" i="28"/>
  <c r="AK35" i="28" s="1"/>
  <c r="AJ37" i="28"/>
  <c r="AK37" i="28" s="1"/>
  <c r="AJ38" i="28"/>
  <c r="AK38" i="28" s="1"/>
  <c r="AB50" i="28"/>
  <c r="AJ45" i="28"/>
  <c r="AK45" i="28" s="1"/>
  <c r="AA50" i="29"/>
  <c r="O57" i="29" s="1"/>
  <c r="AC50" i="29"/>
  <c r="AJ13" i="29"/>
  <c r="AK13" i="29" s="1"/>
  <c r="AJ15" i="29"/>
  <c r="AK15" i="29" s="1"/>
  <c r="AJ17" i="29"/>
  <c r="AK17" i="29" s="1"/>
  <c r="AB50" i="29"/>
  <c r="AJ36" i="24"/>
  <c r="AK36" i="24" s="1"/>
  <c r="BL48" i="29"/>
  <c r="BL22" i="26"/>
  <c r="BL14" i="25"/>
  <c r="BL22" i="51"/>
  <c r="AA22" i="51" s="1"/>
  <c r="BL10" i="51"/>
  <c r="AJ12" i="24"/>
  <c r="AK12" i="24" s="1"/>
  <c r="Z47" i="1"/>
  <c r="Z42" i="27"/>
  <c r="Z25" i="27"/>
  <c r="Z39" i="26"/>
  <c r="Z10" i="25"/>
  <c r="Z38" i="27"/>
  <c r="AJ38" i="27"/>
  <c r="AK38" i="27" s="1"/>
  <c r="Z23" i="1"/>
  <c r="BL24" i="45"/>
  <c r="AA24" i="45" s="1"/>
  <c r="BL49" i="49"/>
  <c r="AA49" i="49" s="1"/>
  <c r="BL44" i="51"/>
  <c r="AA44" i="51" s="1"/>
  <c r="BL26" i="46"/>
  <c r="AA26" i="46" s="1"/>
  <c r="BL36" i="46"/>
  <c r="AA36" i="46" s="1"/>
  <c r="BL12" i="46"/>
  <c r="BL25" i="47"/>
  <c r="AA25" i="47" s="1"/>
  <c r="BL12" i="49"/>
  <c r="BL20" i="48"/>
  <c r="BL39" i="46"/>
  <c r="AA39" i="46" s="1"/>
  <c r="BL40" i="49"/>
  <c r="AA40" i="49" s="1"/>
  <c r="BL49" i="28"/>
  <c r="BL25" i="26"/>
  <c r="BL21" i="28"/>
  <c r="BL47" i="27"/>
  <c r="BL32" i="1"/>
  <c r="BL46" i="29"/>
  <c r="BL39" i="29"/>
  <c r="BL20" i="29"/>
  <c r="Z43" i="27"/>
  <c r="AJ43" i="27"/>
  <c r="AK43" i="27" s="1"/>
  <c r="Z34" i="26"/>
  <c r="AJ34" i="26" s="1"/>
  <c r="AK34" i="26" s="1"/>
  <c r="Z48" i="26"/>
  <c r="BL23" i="25"/>
  <c r="BI30" i="24"/>
  <c r="Y30" i="24" s="1"/>
  <c r="BO30" i="24"/>
  <c r="Z46" i="25"/>
  <c r="AJ46" i="25"/>
  <c r="AK46" i="25" s="1"/>
  <c r="AD33" i="46"/>
  <c r="BO33" i="46"/>
  <c r="BL26" i="29"/>
  <c r="AD44" i="29"/>
  <c r="Z39" i="28"/>
  <c r="AJ39" i="28"/>
  <c r="AK39" i="28" s="1"/>
  <c r="AD46" i="28"/>
  <c r="BI37" i="27"/>
  <c r="Y37" i="27" s="1"/>
  <c r="BO25" i="27"/>
  <c r="AD26" i="27"/>
  <c r="AD39" i="26"/>
  <c r="BI49" i="26"/>
  <c r="Y49" i="26" s="1"/>
  <c r="BO40" i="26"/>
  <c r="BI23" i="24"/>
  <c r="Y23" i="24" s="1"/>
  <c r="AD23" i="24"/>
  <c r="BI27" i="24"/>
  <c r="Y27" i="24" s="1"/>
  <c r="AD27" i="24"/>
  <c r="BI31" i="24"/>
  <c r="Y31" i="24" s="1"/>
  <c r="AD31" i="24"/>
  <c r="AD35" i="24"/>
  <c r="BI35" i="24"/>
  <c r="Y35" i="24" s="1"/>
  <c r="BI39" i="24"/>
  <c r="Y39" i="24" s="1"/>
  <c r="BO39" i="24"/>
  <c r="BO43" i="24"/>
  <c r="BI43" i="24"/>
  <c r="Y43" i="24" s="1"/>
  <c r="BI47" i="24"/>
  <c r="Y47" i="24" s="1"/>
  <c r="AD46" i="26"/>
  <c r="Z24" i="28"/>
  <c r="BL36" i="28"/>
  <c r="Z40" i="28"/>
  <c r="AJ40" i="28"/>
  <c r="AK40" i="28" s="1"/>
  <c r="AC50" i="27"/>
  <c r="BH50" i="45"/>
  <c r="Z17" i="46"/>
  <c r="Z18" i="29"/>
  <c r="AJ18" i="29"/>
  <c r="AK18" i="29" s="1"/>
  <c r="Z10" i="28"/>
  <c r="AJ10" i="28"/>
  <c r="AK10" i="28" s="1"/>
  <c r="Z11" i="26"/>
  <c r="AJ11" i="26"/>
  <c r="AK11" i="26" s="1"/>
  <c r="BI42" i="25"/>
  <c r="Y42" i="25" s="1"/>
  <c r="Z42" i="25" s="1"/>
  <c r="AD42" i="25"/>
  <c r="BO47" i="26"/>
  <c r="BL47" i="26"/>
  <c r="BO27" i="45"/>
  <c r="BI27" i="45"/>
  <c r="AD27" i="45"/>
  <c r="AD38" i="45"/>
  <c r="BO38" i="45"/>
  <c r="BI38" i="45"/>
  <c r="BL38" i="45"/>
  <c r="BO40" i="45"/>
  <c r="BI40" i="45"/>
  <c r="AR50" i="46"/>
  <c r="AD31" i="46"/>
  <c r="BO31" i="46"/>
  <c r="AJ46" i="45"/>
  <c r="AK46" i="45" s="1"/>
  <c r="BL12" i="29"/>
  <c r="BL17" i="1"/>
  <c r="BL22" i="25"/>
  <c r="BL11" i="27"/>
  <c r="BL15" i="28"/>
  <c r="BL42" i="25"/>
  <c r="BL42" i="45"/>
  <c r="AA42" i="45" s="1"/>
  <c r="BL19" i="46"/>
  <c r="BL19" i="51"/>
  <c r="BL16" i="47"/>
  <c r="BL11" i="48"/>
  <c r="BL18" i="49"/>
  <c r="AJ42" i="26"/>
  <c r="AK42" i="26" s="1"/>
  <c r="I55" i="27" a="1"/>
  <c r="I55" i="27" s="1"/>
  <c r="Z47" i="28"/>
  <c r="AJ47" i="28" s="1"/>
  <c r="AK47" i="28" s="1"/>
  <c r="AD21" i="27"/>
  <c r="AD42" i="27"/>
  <c r="AD34" i="27"/>
  <c r="AJ34" i="27" s="1"/>
  <c r="AK34" i="27" s="1"/>
  <c r="BI18" i="27"/>
  <c r="Y18" i="27" s="1"/>
  <c r="BI13" i="27"/>
  <c r="BO43" i="26"/>
  <c r="BI31" i="26"/>
  <c r="Y31" i="26" s="1"/>
  <c r="AD19" i="26"/>
  <c r="AJ19" i="26" s="1"/>
  <c r="AK19" i="26" s="1"/>
  <c r="BO42" i="25"/>
  <c r="BI34" i="24"/>
  <c r="Y34" i="24" s="1"/>
  <c r="AJ42" i="45"/>
  <c r="AK42" i="45" s="1"/>
  <c r="BL35" i="29"/>
  <c r="BL23" i="29"/>
  <c r="BL14" i="29"/>
  <c r="BL24" i="1"/>
  <c r="BL40" i="1"/>
  <c r="AA40" i="1" s="1"/>
  <c r="BL47" i="28"/>
  <c r="BL31" i="28"/>
  <c r="BL33" i="27"/>
  <c r="BL11" i="26"/>
  <c r="BL25" i="25"/>
  <c r="BL43" i="24"/>
  <c r="BL39" i="27"/>
  <c r="BL18" i="24"/>
  <c r="BL17" i="24"/>
  <c r="BL10" i="45"/>
  <c r="BL36" i="51"/>
  <c r="BL10" i="50"/>
  <c r="BL21" i="46"/>
  <c r="AA21" i="46" s="1"/>
  <c r="BL32" i="50"/>
  <c r="AA32" i="50" s="1"/>
  <c r="BL11" i="46"/>
  <c r="BL21" i="50"/>
  <c r="AA21" i="50" s="1"/>
  <c r="BL26" i="50"/>
  <c r="AA26" i="50" s="1"/>
  <c r="BL20" i="51"/>
  <c r="BL12" i="45"/>
  <c r="AC31" i="45"/>
  <c r="Z22" i="1"/>
  <c r="AD35" i="1"/>
  <c r="BO27" i="1"/>
  <c r="AD26" i="1"/>
  <c r="BL26" i="1"/>
  <c r="AD18" i="1"/>
  <c r="BI18" i="1"/>
  <c r="Y18" i="1" s="1"/>
  <c r="BI10" i="1"/>
  <c r="Y10" i="1" s="1"/>
  <c r="BO40" i="1"/>
  <c r="AD40" i="1"/>
  <c r="BL42" i="1"/>
  <c r="AA42" i="1" s="1"/>
  <c r="AB46" i="1"/>
  <c r="C31" i="11"/>
  <c r="C21" i="11" s="1"/>
  <c r="BO37" i="1"/>
  <c r="AJ19" i="29"/>
  <c r="AK19" i="29" s="1"/>
  <c r="AJ33" i="29"/>
  <c r="AK33" i="29" s="1"/>
  <c r="AJ32" i="29"/>
  <c r="AK32" i="29" s="1"/>
  <c r="AJ43" i="29"/>
  <c r="AK43" i="29" s="1"/>
  <c r="Z40" i="29"/>
  <c r="AJ47" i="29"/>
  <c r="AK47" i="29" s="1"/>
  <c r="AJ27" i="28"/>
  <c r="AK27" i="28" s="1"/>
  <c r="AJ28" i="28"/>
  <c r="AK28" i="28" s="1"/>
  <c r="AJ29" i="28"/>
  <c r="AK29" i="28" s="1"/>
  <c r="AJ46" i="27"/>
  <c r="AK46" i="27" s="1"/>
  <c r="AJ41" i="27"/>
  <c r="AK41" i="27" s="1"/>
  <c r="AJ26" i="26"/>
  <c r="AK26" i="26" s="1"/>
  <c r="AJ48" i="25"/>
  <c r="AK48" i="25" s="1"/>
  <c r="I64" i="26" a="1"/>
  <c r="I64" i="26" s="1"/>
  <c r="I59" i="27" a="1"/>
  <c r="I59" i="27" s="1"/>
  <c r="X50" i="28"/>
  <c r="BO50" i="29"/>
  <c r="BO52" i="29" s="1"/>
  <c r="BO53" i="29" s="1"/>
  <c r="BO55" i="29" s="1"/>
  <c r="AD48" i="29"/>
  <c r="BI48" i="28"/>
  <c r="Y48" i="28" s="1"/>
  <c r="BO40" i="28"/>
  <c r="BI32" i="28"/>
  <c r="Y32" i="28" s="1"/>
  <c r="AD24" i="28"/>
  <c r="AD50" i="28" s="1"/>
  <c r="O59" i="28" s="1"/>
  <c r="BO12" i="28"/>
  <c r="Z43" i="28"/>
  <c r="AJ43" i="28" s="1"/>
  <c r="AK43" i="28" s="1"/>
  <c r="AJ31" i="28"/>
  <c r="AK31" i="28" s="1"/>
  <c r="BO46" i="28"/>
  <c r="Z48" i="27"/>
  <c r="AJ48" i="27" s="1"/>
  <c r="AK48" i="27" s="1"/>
  <c r="BO37" i="27"/>
  <c r="Z27" i="27"/>
  <c r="AJ27" i="27" s="1"/>
  <c r="AK27" i="27" s="1"/>
  <c r="BO42" i="27"/>
  <c r="BO38" i="27"/>
  <c r="BI30" i="27"/>
  <c r="Y30" i="27" s="1"/>
  <c r="BI22" i="27"/>
  <c r="Y22" i="27" s="1"/>
  <c r="BO33" i="27"/>
  <c r="BI43" i="26"/>
  <c r="Y43" i="26" s="1"/>
  <c r="BI35" i="26"/>
  <c r="Y35" i="26" s="1"/>
  <c r="BO31" i="26"/>
  <c r="BO23" i="26"/>
  <c r="BO50" i="26" s="1"/>
  <c r="BO52" i="26" s="1"/>
  <c r="BI15" i="26"/>
  <c r="Y15" i="26" s="1"/>
  <c r="AJ10" i="26"/>
  <c r="AK10" i="26" s="1"/>
  <c r="AJ29" i="26"/>
  <c r="AK29" i="26" s="1"/>
  <c r="BI46" i="26"/>
  <c r="Y46" i="26" s="1"/>
  <c r="BO38" i="26"/>
  <c r="BO30" i="26"/>
  <c r="BI18" i="26"/>
  <c r="Y18" i="26" s="1"/>
  <c r="BO49" i="26"/>
  <c r="BI41" i="26"/>
  <c r="Y41" i="26" s="1"/>
  <c r="BI44" i="26"/>
  <c r="Y44" i="26" s="1"/>
  <c r="AD43" i="24"/>
  <c r="BO27" i="24"/>
  <c r="Z42" i="24"/>
  <c r="BO26" i="24"/>
  <c r="BO36" i="27"/>
  <c r="BL36" i="27"/>
  <c r="BI10" i="29"/>
  <c r="I63" i="29" a="1"/>
  <c r="I63" i="29" s="1"/>
  <c r="I59" i="29" a="1"/>
  <c r="I59" i="29" s="1"/>
  <c r="I66" i="29" s="1"/>
  <c r="I67" i="29" s="1"/>
  <c r="AD29" i="29"/>
  <c r="AK29" i="29"/>
  <c r="AD41" i="29"/>
  <c r="AK41" i="29"/>
  <c r="R19" i="37"/>
  <c r="J19" i="37"/>
  <c r="C29" i="43"/>
  <c r="G29" i="43" s="1"/>
  <c r="BI31" i="46"/>
  <c r="Y31" i="46" s="1"/>
  <c r="BI33" i="46"/>
  <c r="Y33" i="46" s="1"/>
  <c r="Z33" i="28"/>
  <c r="AJ33" i="28"/>
  <c r="AK33" i="28" s="1"/>
  <c r="Z17" i="28"/>
  <c r="AJ17" i="28"/>
  <c r="AK17" i="28" s="1"/>
  <c r="Z19" i="28"/>
  <c r="AJ19" i="28"/>
  <c r="AK19" i="28" s="1"/>
  <c r="Z21" i="27"/>
  <c r="AJ21" i="27"/>
  <c r="AK21" i="27" s="1"/>
  <c r="Z22" i="26"/>
  <c r="AJ22" i="26"/>
  <c r="AK22" i="26" s="1"/>
  <c r="BO14" i="27"/>
  <c r="BL14" i="27"/>
  <c r="Z19" i="26"/>
  <c r="BL25" i="27"/>
  <c r="BH50" i="28"/>
  <c r="AD42" i="28"/>
  <c r="BH50" i="29"/>
  <c r="AD40" i="29"/>
  <c r="Z45" i="46"/>
  <c r="AD26" i="45"/>
  <c r="BI26" i="45"/>
  <c r="BO32" i="45"/>
  <c r="BI32" i="45"/>
  <c r="AD32" i="45"/>
  <c r="Z37" i="45"/>
  <c r="AJ37" i="45"/>
  <c r="AK37" i="45" s="1"/>
  <c r="AD37" i="45"/>
  <c r="BO37" i="45"/>
  <c r="BI37" i="45"/>
  <c r="BO39" i="45"/>
  <c r="BI39" i="45"/>
  <c r="AD39" i="45"/>
  <c r="AD43" i="45"/>
  <c r="BL43" i="45"/>
  <c r="AA43" i="45" s="1"/>
  <c r="I59" i="45" a="1"/>
  <c r="I59" i="45" s="1"/>
  <c r="I55" i="45" a="1"/>
  <c r="I55" i="45" s="1"/>
  <c r="BO30" i="46"/>
  <c r="AD30" i="46"/>
  <c r="BI30" i="46"/>
  <c r="Y30" i="46" s="1"/>
  <c r="I57" i="46" a="1"/>
  <c r="I57" i="46" s="1"/>
  <c r="BO32" i="46"/>
  <c r="BI32" i="46"/>
  <c r="Y32" i="46" s="1"/>
  <c r="BL15" i="29"/>
  <c r="BL15" i="1"/>
  <c r="BL48" i="26"/>
  <c r="BL40" i="24"/>
  <c r="BL15" i="24"/>
  <c r="BL35" i="28"/>
  <c r="BL17" i="25"/>
  <c r="BL14" i="50"/>
  <c r="BL17" i="50"/>
  <c r="BL34" i="46"/>
  <c r="AJ22" i="28"/>
  <c r="AK22" i="28" s="1"/>
  <c r="AJ20" i="26"/>
  <c r="AK20" i="26" s="1"/>
  <c r="AJ21" i="26"/>
  <c r="AK21" i="26" s="1"/>
  <c r="BI48" i="29"/>
  <c r="BI42" i="28"/>
  <c r="Y42" i="28" s="1"/>
  <c r="Z16" i="27"/>
  <c r="AJ16" i="27"/>
  <c r="AK16" i="27" s="1"/>
  <c r="AD33" i="27"/>
  <c r="AD27" i="26"/>
  <c r="AJ27" i="26" s="1"/>
  <c r="AK27" i="26" s="1"/>
  <c r="AD45" i="26"/>
  <c r="AJ45" i="26" s="1"/>
  <c r="AK45" i="26" s="1"/>
  <c r="AJ25" i="26"/>
  <c r="AK25" i="26" s="1"/>
  <c r="Z29" i="25"/>
  <c r="AJ29" i="25"/>
  <c r="AK29" i="25" s="1"/>
  <c r="BL31" i="29"/>
  <c r="BL41" i="29"/>
  <c r="BL38" i="29"/>
  <c r="BL10" i="1"/>
  <c r="BL12" i="25"/>
  <c r="BL33" i="26"/>
  <c r="BL26" i="24"/>
  <c r="BL25" i="24"/>
  <c r="BL22" i="28"/>
  <c r="BL39" i="26"/>
  <c r="BL14" i="26"/>
  <c r="BL32" i="25"/>
  <c r="BL28" i="28"/>
  <c r="BL27" i="45"/>
  <c r="AA27" i="45" s="1"/>
  <c r="BL49" i="45"/>
  <c r="AA49" i="45" s="1"/>
  <c r="BL48" i="50"/>
  <c r="AA48" i="50" s="1"/>
  <c r="BL15" i="49"/>
  <c r="BL14" i="48"/>
  <c r="BL10" i="46"/>
  <c r="BL42" i="48"/>
  <c r="BL22" i="46"/>
  <c r="AA22" i="46" s="1"/>
  <c r="BL17" i="48"/>
  <c r="I7" i="4"/>
  <c r="BI15" i="1"/>
  <c r="Y15" i="1" s="1"/>
  <c r="BI31" i="1"/>
  <c r="Y31" i="1" s="1"/>
  <c r="BI11" i="1"/>
  <c r="Y11" i="1" s="1"/>
  <c r="BO11" i="1"/>
  <c r="BO39" i="1"/>
  <c r="AD39" i="1"/>
  <c r="BO29" i="1"/>
  <c r="BI29" i="1"/>
  <c r="Y29" i="1" s="1"/>
  <c r="BI40" i="1"/>
  <c r="Y40" i="1" s="1"/>
  <c r="AD42" i="1"/>
  <c r="BO44" i="1"/>
  <c r="BI37" i="1"/>
  <c r="Y37" i="1" s="1"/>
  <c r="AJ20" i="29"/>
  <c r="AK20" i="29" s="1"/>
  <c r="AJ27" i="29"/>
  <c r="AK27" i="29" s="1"/>
  <c r="Z39" i="29"/>
  <c r="AJ12" i="28"/>
  <c r="AK12" i="28" s="1"/>
  <c r="AJ26" i="27"/>
  <c r="AK26" i="27" s="1"/>
  <c r="AJ17" i="27"/>
  <c r="AK17" i="27" s="1"/>
  <c r="AJ45" i="27"/>
  <c r="AK45" i="27" s="1"/>
  <c r="AJ28" i="27"/>
  <c r="AK28" i="27" s="1"/>
  <c r="AJ28" i="26"/>
  <c r="AK28" i="26" s="1"/>
  <c r="AJ37" i="26"/>
  <c r="AK37" i="26" s="1"/>
  <c r="AJ24" i="25"/>
  <c r="AK24" i="25" s="1"/>
  <c r="AJ44" i="25"/>
  <c r="AK44" i="25" s="1"/>
  <c r="X50" i="24"/>
  <c r="X50" i="26"/>
  <c r="I57" i="26" a="1"/>
  <c r="I57" i="26" s="1"/>
  <c r="I57" i="28" a="1"/>
  <c r="I57" i="28" s="1"/>
  <c r="AJ11" i="29"/>
  <c r="AK11" i="29" s="1"/>
  <c r="Z14" i="29"/>
  <c r="AJ14" i="29" s="1"/>
  <c r="AK14" i="29" s="1"/>
  <c r="BI40" i="29"/>
  <c r="Z49" i="28"/>
  <c r="AJ49" i="28"/>
  <c r="AK49" i="28" s="1"/>
  <c r="BI44" i="28"/>
  <c r="Y44" i="28" s="1"/>
  <c r="BO36" i="28"/>
  <c r="BO32" i="28"/>
  <c r="BO24" i="28"/>
  <c r="BO50" i="28" s="1"/>
  <c r="BO52" i="28" s="1"/>
  <c r="BO16" i="28"/>
  <c r="AJ46" i="28"/>
  <c r="AK46" i="28" s="1"/>
  <c r="AJ20" i="27"/>
  <c r="AK20" i="27" s="1"/>
  <c r="AD29" i="27"/>
  <c r="AJ29" i="27" s="1"/>
  <c r="AK29" i="27" s="1"/>
  <c r="AD25" i="27"/>
  <c r="BO17" i="27"/>
  <c r="BO46" i="27"/>
  <c r="AD30" i="27"/>
  <c r="BO22" i="27"/>
  <c r="BI14" i="27"/>
  <c r="Y14" i="27" s="1"/>
  <c r="AJ33" i="27"/>
  <c r="AK33" i="27" s="1"/>
  <c r="BI47" i="26"/>
  <c r="Y47" i="26" s="1"/>
  <c r="AD23" i="26"/>
  <c r="AJ23" i="26" s="1"/>
  <c r="AK23" i="26" s="1"/>
  <c r="BO11" i="26"/>
  <c r="AD38" i="26"/>
  <c r="AJ38" i="26" s="1"/>
  <c r="AK38" i="26" s="1"/>
  <c r="AD30" i="26"/>
  <c r="AJ30" i="26" s="1"/>
  <c r="AK30" i="26" s="1"/>
  <c r="BO22" i="26"/>
  <c r="AD14" i="26"/>
  <c r="AJ14" i="26" s="1"/>
  <c r="AD41" i="26"/>
  <c r="Z33" i="26"/>
  <c r="AJ33" i="26" s="1"/>
  <c r="AK33" i="26" s="1"/>
  <c r="Z36" i="26"/>
  <c r="AJ36" i="26" s="1"/>
  <c r="AK36" i="26" s="1"/>
  <c r="Z24" i="26"/>
  <c r="AJ24" i="26" s="1"/>
  <c r="AK24" i="26" s="1"/>
  <c r="BO46" i="25"/>
  <c r="AD39" i="24"/>
  <c r="BO23" i="24"/>
  <c r="AD22" i="24"/>
  <c r="BO10" i="24"/>
  <c r="AD10" i="24"/>
  <c r="BI10" i="24"/>
  <c r="Y10" i="24" s="1"/>
  <c r="AD13" i="24"/>
  <c r="AJ13" i="24" s="1"/>
  <c r="AK13" i="24" s="1"/>
  <c r="BO13" i="24"/>
  <c r="BI17" i="24"/>
  <c r="Y17" i="24" s="1"/>
  <c r="BO17" i="24"/>
  <c r="AD21" i="24"/>
  <c r="BI21" i="24"/>
  <c r="Y21" i="24" s="1"/>
  <c r="BI25" i="24"/>
  <c r="Y25" i="24" s="1"/>
  <c r="BO25" i="24"/>
  <c r="BI29" i="24"/>
  <c r="Y29" i="24" s="1"/>
  <c r="AD29" i="24"/>
  <c r="BO33" i="24"/>
  <c r="AD33" i="24"/>
  <c r="AJ33" i="24" s="1"/>
  <c r="AK33" i="24" s="1"/>
  <c r="AD37" i="24"/>
  <c r="BO37" i="24"/>
  <c r="AD45" i="24"/>
  <c r="AJ45" i="24" s="1"/>
  <c r="AK45" i="24" s="1"/>
  <c r="BO45" i="24"/>
  <c r="AD49" i="24"/>
  <c r="BI49" i="24"/>
  <c r="Y49" i="24" s="1"/>
  <c r="AD12" i="26"/>
  <c r="AJ12" i="26" s="1"/>
  <c r="AK12" i="26" s="1"/>
  <c r="I59" i="26" a="1"/>
  <c r="I59" i="26" s="1"/>
  <c r="I55" i="26" a="1"/>
  <c r="I55" i="26" s="1"/>
  <c r="BL12" i="26"/>
  <c r="AD16" i="26"/>
  <c r="BI16" i="26"/>
  <c r="Y16" i="26" s="1"/>
  <c r="BI40" i="26"/>
  <c r="Y40" i="26" s="1"/>
  <c r="BL40" i="26"/>
  <c r="AD48" i="26"/>
  <c r="AJ48" i="26" s="1"/>
  <c r="AK48" i="26" s="1"/>
  <c r="BO10" i="27"/>
  <c r="X50" i="27"/>
  <c r="I63" i="27" a="1"/>
  <c r="I63" i="27" s="1"/>
  <c r="AD40" i="45"/>
  <c r="BH50" i="46"/>
  <c r="AK20" i="42"/>
  <c r="AG20" i="42"/>
  <c r="H21" i="42"/>
  <c r="AK22" i="42"/>
  <c r="BI45" i="50"/>
  <c r="Y45" i="50" s="1"/>
  <c r="BI14" i="45"/>
  <c r="Y14" i="45" s="1"/>
  <c r="O62" i="47"/>
  <c r="BH50" i="48"/>
  <c r="BO47" i="48"/>
  <c r="BI47" i="48"/>
  <c r="Y47" i="48" s="1"/>
  <c r="I57" i="48" a="1"/>
  <c r="BO11" i="50"/>
  <c r="I57" i="50" a="1"/>
  <c r="I59" i="50" a="1"/>
  <c r="I61" i="50" a="1"/>
  <c r="BI11" i="50"/>
  <c r="Y11" i="50" s="1"/>
  <c r="Z11" i="50" s="1"/>
  <c r="AD12" i="50"/>
  <c r="BI12" i="50"/>
  <c r="Y12" i="50" s="1"/>
  <c r="Z12" i="50" s="1"/>
  <c r="BO13" i="50"/>
  <c r="BI13" i="50"/>
  <c r="Y13" i="50" s="1"/>
  <c r="Z13" i="50" s="1"/>
  <c r="AD14" i="50"/>
  <c r="BO14" i="50"/>
  <c r="BO15" i="50"/>
  <c r="AD15" i="50"/>
  <c r="BI16" i="50"/>
  <c r="Y16" i="50" s="1"/>
  <c r="Z16" i="50" s="1"/>
  <c r="AD16" i="50"/>
  <c r="AK24" i="42"/>
  <c r="AG24" i="42"/>
  <c r="BI46" i="46"/>
  <c r="Y46" i="46" s="1"/>
  <c r="AD13" i="45"/>
  <c r="BI13" i="45"/>
  <c r="Y13" i="45" s="1"/>
  <c r="BO13" i="45"/>
  <c r="BO16" i="45"/>
  <c r="AD16" i="45"/>
  <c r="AD19" i="45"/>
  <c r="BI19" i="45"/>
  <c r="Y19" i="45" s="1"/>
  <c r="AD21" i="45"/>
  <c r="BI21" i="45"/>
  <c r="BO41" i="45"/>
  <c r="BI41" i="45"/>
  <c r="BO42" i="45"/>
  <c r="BI42" i="45"/>
  <c r="BI44" i="45"/>
  <c r="AD44" i="45"/>
  <c r="AD11" i="46"/>
  <c r="I59" i="46" a="1"/>
  <c r="I59" i="46" s="1"/>
  <c r="I55" i="46" a="1"/>
  <c r="I55" i="46" s="1"/>
  <c r="I66" i="46" s="1"/>
  <c r="I67" i="46" s="1"/>
  <c r="X50" i="46"/>
  <c r="I64" i="46" a="1"/>
  <c r="I64" i="46" s="1"/>
  <c r="BI13" i="46"/>
  <c r="Y13" i="46" s="1"/>
  <c r="BO13" i="46"/>
  <c r="AD13" i="46"/>
  <c r="AD14" i="46"/>
  <c r="BI14" i="46"/>
  <c r="Y14" i="46" s="1"/>
  <c r="BI18" i="46"/>
  <c r="Y18" i="46" s="1"/>
  <c r="AD18" i="46"/>
  <c r="BO19" i="46"/>
  <c r="AD19" i="46"/>
  <c r="BI19" i="46"/>
  <c r="Y19" i="46" s="1"/>
  <c r="BO20" i="46"/>
  <c r="BI20" i="46"/>
  <c r="Y20" i="46" s="1"/>
  <c r="AD20" i="46"/>
  <c r="AD21" i="46"/>
  <c r="AD50" i="46" s="1"/>
  <c r="O59" i="46" s="1"/>
  <c r="BO21" i="46"/>
  <c r="BI21" i="46"/>
  <c r="Y21" i="46" s="1"/>
  <c r="BO23" i="46"/>
  <c r="AD23" i="46"/>
  <c r="AD25" i="46"/>
  <c r="BI25" i="46"/>
  <c r="Y25" i="46" s="1"/>
  <c r="BO26" i="46"/>
  <c r="AD26" i="46"/>
  <c r="BI26" i="46"/>
  <c r="Y26" i="46" s="1"/>
  <c r="AD27" i="46"/>
  <c r="BO27" i="46"/>
  <c r="BO28" i="46"/>
  <c r="BI28" i="46"/>
  <c r="Y28" i="46" s="1"/>
  <c r="AD28" i="46"/>
  <c r="AD41" i="46"/>
  <c r="BO41" i="46"/>
  <c r="AD43" i="46"/>
  <c r="BI43" i="46"/>
  <c r="Y43" i="46" s="1"/>
  <c r="AD47" i="46"/>
  <c r="BI47" i="46"/>
  <c r="Y47" i="46" s="1"/>
  <c r="AD49" i="46"/>
  <c r="BO49" i="46"/>
  <c r="I55" i="47" a="1"/>
  <c r="BO10" i="47"/>
  <c r="AD11" i="51"/>
  <c r="I57" i="51" a="1"/>
  <c r="I61" i="51" a="1"/>
  <c r="I61" i="51" s="1"/>
  <c r="BO11" i="51"/>
  <c r="BO12" i="51"/>
  <c r="AD12" i="51"/>
  <c r="BI13" i="51"/>
  <c r="AD13" i="51"/>
  <c r="BO13" i="51"/>
  <c r="AD14" i="51"/>
  <c r="BO14" i="51"/>
  <c r="BO20" i="51"/>
  <c r="AD20" i="51"/>
  <c r="BI20" i="51"/>
  <c r="Y20" i="51" s="1"/>
  <c r="Z20" i="51" s="1"/>
  <c r="AD21" i="51"/>
  <c r="BI21" i="51"/>
  <c r="Y21" i="51" s="1"/>
  <c r="BO21" i="51"/>
  <c r="BO22" i="51"/>
  <c r="AD22" i="51"/>
  <c r="BI22" i="51"/>
  <c r="Y22" i="51" s="1"/>
  <c r="BH50" i="51"/>
  <c r="BI25" i="51"/>
  <c r="Y25" i="51" s="1"/>
  <c r="BL26" i="51"/>
  <c r="AA26" i="51" s="1"/>
  <c r="BI29" i="51"/>
  <c r="Y29" i="51" s="1"/>
  <c r="AD29" i="51"/>
  <c r="BO30" i="51"/>
  <c r="BI30" i="51"/>
  <c r="Y30" i="51" s="1"/>
  <c r="AD30" i="51"/>
  <c r="BO31" i="51"/>
  <c r="BI31" i="51"/>
  <c r="Y31" i="51" s="1"/>
  <c r="BL32" i="51"/>
  <c r="AA32" i="51" s="1"/>
  <c r="AD32" i="51"/>
  <c r="AD36" i="51"/>
  <c r="BO36" i="51"/>
  <c r="BI36" i="51"/>
  <c r="Y36" i="51" s="1"/>
  <c r="BO37" i="51"/>
  <c r="AD37" i="51"/>
  <c r="AD38" i="51"/>
  <c r="BI38" i="51"/>
  <c r="Y38" i="51" s="1"/>
  <c r="BO41" i="51"/>
  <c r="AD41" i="51"/>
  <c r="BI43" i="51"/>
  <c r="Y43" i="51" s="1"/>
  <c r="AD43" i="51"/>
  <c r="BO43" i="51"/>
  <c r="BO45" i="51"/>
  <c r="AD45" i="51"/>
  <c r="BI45" i="51"/>
  <c r="Y45" i="51" s="1"/>
  <c r="AD47" i="51"/>
  <c r="BI47" i="51"/>
  <c r="Y47" i="51" s="1"/>
  <c r="BO49" i="51"/>
  <c r="AD49" i="51"/>
  <c r="I57" i="51"/>
  <c r="AA50" i="24"/>
  <c r="O57" i="24" s="1"/>
  <c r="N13" i="56"/>
  <c r="N24" i="56" s="1"/>
  <c r="N27" i="56" s="1"/>
  <c r="O9" i="56"/>
  <c r="BI42" i="46"/>
  <c r="Y42" i="46" s="1"/>
  <c r="AD42" i="46"/>
  <c r="BI44" i="46"/>
  <c r="Y44" i="46" s="1"/>
  <c r="AD44" i="46"/>
  <c r="BO48" i="46"/>
  <c r="BI48" i="46"/>
  <c r="Y48" i="46" s="1"/>
  <c r="AD41" i="50"/>
  <c r="BI41" i="50"/>
  <c r="Y41" i="50" s="1"/>
  <c r="I57" i="50"/>
  <c r="I59" i="50"/>
  <c r="AD15" i="51"/>
  <c r="BO16" i="51"/>
  <c r="AD17" i="51"/>
  <c r="BI17" i="51"/>
  <c r="Y17" i="51" s="1"/>
  <c r="Z17" i="51" s="1"/>
  <c r="BO17" i="51"/>
  <c r="AD18" i="51"/>
  <c r="BI18" i="51"/>
  <c r="Y18" i="51" s="1"/>
  <c r="Z18" i="51" s="1"/>
  <c r="BI19" i="51"/>
  <c r="Y19" i="51" s="1"/>
  <c r="Z19" i="51" s="1"/>
  <c r="AD19" i="51"/>
  <c r="BO19" i="51"/>
  <c r="AD36" i="1"/>
  <c r="AJ13" i="26"/>
  <c r="AK13" i="26" s="1"/>
  <c r="AJ18" i="25"/>
  <c r="AK18" i="25" s="1"/>
  <c r="AJ16" i="25"/>
  <c r="AK16" i="25" s="1"/>
  <c r="AJ32" i="25"/>
  <c r="AK32" i="25" s="1"/>
  <c r="AJ44" i="24"/>
  <c r="AK44" i="24" s="1"/>
  <c r="I64" i="28" a="1"/>
  <c r="I64" i="28" s="1"/>
  <c r="I55" i="28" a="1"/>
  <c r="I55" i="28" s="1"/>
  <c r="BI40" i="24"/>
  <c r="Y40" i="24" s="1"/>
  <c r="BI24" i="24"/>
  <c r="Y24" i="24" s="1"/>
  <c r="BI16" i="24"/>
  <c r="Y16" i="24" s="1"/>
  <c r="AY5" i="37"/>
  <c r="AR50" i="28"/>
  <c r="BO21" i="45"/>
  <c r="BO43" i="46"/>
  <c r="BI40" i="46"/>
  <c r="Y40" i="46" s="1"/>
  <c r="AD24" i="46"/>
  <c r="BO44" i="46"/>
  <c r="BI16" i="46"/>
  <c r="Y16" i="46" s="1"/>
  <c r="BI29" i="46"/>
  <c r="Y29" i="46" s="1"/>
  <c r="I63" i="46" a="1"/>
  <c r="I63" i="46" s="1"/>
  <c r="BI43" i="48"/>
  <c r="Y43" i="48" s="1"/>
  <c r="Y10" i="50"/>
  <c r="Z10" i="50" s="1"/>
  <c r="BO16" i="50"/>
  <c r="AD11" i="50"/>
  <c r="BI41" i="51"/>
  <c r="Y41" i="51" s="1"/>
  <c r="AD45" i="50"/>
  <c r="BI14" i="51"/>
  <c r="Y14" i="51" s="1"/>
  <c r="Z14" i="51" s="1"/>
  <c r="AD20" i="48"/>
  <c r="BO26" i="45"/>
  <c r="AD28" i="45"/>
  <c r="I59" i="48" a="1"/>
  <c r="I55" i="48" a="1"/>
  <c r="I63" i="48" a="1"/>
  <c r="I63" i="48" s="1"/>
  <c r="I61" i="48" a="1"/>
  <c r="AR50" i="26"/>
  <c r="AC50" i="26"/>
  <c r="AB50" i="26"/>
  <c r="BH50" i="26"/>
  <c r="AB50" i="27"/>
  <c r="BH50" i="27"/>
  <c r="AR50" i="27"/>
  <c r="AD24" i="45"/>
  <c r="BO24" i="45"/>
  <c r="AD25" i="45"/>
  <c r="AD30" i="45"/>
  <c r="BI11" i="48"/>
  <c r="Y11" i="48" s="1"/>
  <c r="Z11" i="48" s="1"/>
  <c r="BI12" i="48"/>
  <c r="Y12" i="48" s="1"/>
  <c r="Z12" i="48" s="1"/>
  <c r="AD13" i="48"/>
  <c r="AD14" i="48"/>
  <c r="BO14" i="48"/>
  <c r="BI14" i="48"/>
  <c r="Y14" i="48" s="1"/>
  <c r="Z14" i="48" s="1"/>
  <c r="AD15" i="48"/>
  <c r="AD16" i="48"/>
  <c r="BO18" i="48"/>
  <c r="AD18" i="48"/>
  <c r="AD21" i="48"/>
  <c r="BO21" i="48"/>
  <c r="BO22" i="48"/>
  <c r="BI22" i="48"/>
  <c r="Y22" i="48" s="1"/>
  <c r="AD24" i="48"/>
  <c r="BI24" i="48"/>
  <c r="Y24" i="48" s="1"/>
  <c r="X50" i="48"/>
  <c r="BI27" i="48"/>
  <c r="Y27" i="48" s="1"/>
  <c r="AD28" i="48"/>
  <c r="AD29" i="48"/>
  <c r="BO30" i="48"/>
  <c r="AD31" i="48"/>
  <c r="BO32" i="48"/>
  <c r="BI33" i="48"/>
  <c r="Y33" i="48" s="1"/>
  <c r="AD34" i="48"/>
  <c r="BO34" i="48"/>
  <c r="AD35" i="48"/>
  <c r="BI36" i="48"/>
  <c r="Y36" i="48" s="1"/>
  <c r="BI37" i="48"/>
  <c r="Y37" i="48" s="1"/>
  <c r="BI38" i="48"/>
  <c r="Y38" i="48" s="1"/>
  <c r="E53" i="49"/>
  <c r="AP8" i="49"/>
  <c r="BO17" i="50"/>
  <c r="AD18" i="50"/>
  <c r="BO18" i="50"/>
  <c r="BO20" i="50"/>
  <c r="BO21" i="50"/>
  <c r="BO27" i="50"/>
  <c r="BO31" i="50"/>
  <c r="BO32" i="50"/>
  <c r="BI33" i="50"/>
  <c r="Y33" i="50" s="1"/>
  <c r="BO33" i="50"/>
  <c r="O62" i="50"/>
  <c r="BO14" i="24"/>
  <c r="BI18" i="24"/>
  <c r="Y18" i="24" s="1"/>
  <c r="BI22" i="24"/>
  <c r="Y22" i="24" s="1"/>
  <c r="AD26" i="24"/>
  <c r="AJ26" i="24" s="1"/>
  <c r="AK26" i="24" s="1"/>
  <c r="AD30" i="24"/>
  <c r="AD34" i="24"/>
  <c r="AD38" i="24"/>
  <c r="AJ38" i="24" s="1"/>
  <c r="AK38" i="24" s="1"/>
  <c r="AD42" i="24"/>
  <c r="AJ42" i="24" s="1"/>
  <c r="AK42" i="24" s="1"/>
  <c r="AD46" i="24"/>
  <c r="AJ46" i="24" s="1"/>
  <c r="AK46" i="24" s="1"/>
  <c r="AR50" i="24"/>
  <c r="AC50" i="24"/>
  <c r="AB50" i="24"/>
  <c r="BH50" i="24"/>
  <c r="AB50" i="25"/>
  <c r="BH50" i="25"/>
  <c r="AA50" i="25"/>
  <c r="O57" i="25" s="1"/>
  <c r="AC50" i="25"/>
  <c r="BI30" i="45"/>
  <c r="BI25" i="45"/>
  <c r="AP8" i="47"/>
  <c r="BI34" i="48"/>
  <c r="Y34" i="48" s="1"/>
  <c r="BO42" i="48"/>
  <c r="BO48" i="48"/>
  <c r="BO31" i="48"/>
  <c r="BO28" i="48"/>
  <c r="AD12" i="48"/>
  <c r="BO11" i="48"/>
  <c r="AD23" i="48"/>
  <c r="AD11" i="48"/>
  <c r="BI40" i="49"/>
  <c r="Y40" i="49" s="1"/>
  <c r="BI44" i="49"/>
  <c r="Y44" i="49" s="1"/>
  <c r="BH50" i="49"/>
  <c r="I63" i="49" a="1"/>
  <c r="BI38" i="50"/>
  <c r="Y38" i="50" s="1"/>
  <c r="BI48" i="50"/>
  <c r="Y48" i="50" s="1"/>
  <c r="AD37" i="50"/>
  <c r="AD19" i="50"/>
  <c r="BI42" i="50"/>
  <c r="Y42" i="50" s="1"/>
  <c r="AD17" i="50"/>
  <c r="BO36" i="48"/>
  <c r="BI47" i="45"/>
  <c r="BO47" i="45"/>
  <c r="AD11" i="49"/>
  <c r="BO11" i="49"/>
  <c r="AD18" i="49"/>
  <c r="BI18" i="49"/>
  <c r="Y18" i="49" s="1"/>
  <c r="Z18" i="49" s="1"/>
  <c r="BO31" i="49"/>
  <c r="AD31" i="49"/>
  <c r="AD41" i="49"/>
  <c r="I61" i="49" a="1"/>
  <c r="I61" i="49" s="1"/>
  <c r="BO41" i="49"/>
  <c r="AD45" i="49"/>
  <c r="BO45" i="49"/>
  <c r="AD49" i="49"/>
  <c r="BO49" i="49"/>
  <c r="I64" i="50" a="1"/>
  <c r="BO10" i="50"/>
  <c r="I55" i="50" a="1"/>
  <c r="I55" i="50" s="1"/>
  <c r="I55" i="51" a="1"/>
  <c r="AD38" i="46"/>
  <c r="O669" i="2"/>
  <c r="BO18" i="45"/>
  <c r="BO19" i="45"/>
  <c r="BO22" i="45"/>
  <c r="AD41" i="45"/>
  <c r="BI49" i="45"/>
  <c r="AD45" i="46"/>
  <c r="AD33" i="47"/>
  <c r="BL34" i="47"/>
  <c r="AA34" i="47" s="1"/>
  <c r="BO36" i="47"/>
  <c r="AD37" i="47"/>
  <c r="BO38" i="47"/>
  <c r="BI39" i="47"/>
  <c r="Y39" i="47" s="1"/>
  <c r="BL41" i="47"/>
  <c r="AA41" i="47" s="1"/>
  <c r="BI43" i="47"/>
  <c r="Y43" i="47" s="1"/>
  <c r="AD45" i="47"/>
  <c r="BI47" i="47"/>
  <c r="Y47" i="47" s="1"/>
  <c r="AD49" i="47"/>
  <c r="AR50" i="48"/>
  <c r="BI17" i="49"/>
  <c r="Y17" i="49" s="1"/>
  <c r="Z17" i="49" s="1"/>
  <c r="BI19" i="49"/>
  <c r="Y19" i="49" s="1"/>
  <c r="AD20" i="49"/>
  <c r="BI21" i="49"/>
  <c r="Y21" i="49" s="1"/>
  <c r="AD22" i="49"/>
  <c r="BI23" i="49"/>
  <c r="Y23" i="49" s="1"/>
  <c r="AD24" i="49"/>
  <c r="AD25" i="49"/>
  <c r="BO26" i="49"/>
  <c r="AD27" i="49"/>
  <c r="BO28" i="49"/>
  <c r="BL29" i="49"/>
  <c r="AA29" i="49" s="1"/>
  <c r="BO30" i="49"/>
  <c r="BO32" i="49"/>
  <c r="AD33" i="49"/>
  <c r="BO34" i="49"/>
  <c r="BO35" i="49"/>
  <c r="BO36" i="49"/>
  <c r="AD38" i="49"/>
  <c r="AR50" i="50"/>
  <c r="BO37" i="50"/>
  <c r="BI47" i="50"/>
  <c r="Y47" i="50" s="1"/>
  <c r="BO49" i="50"/>
  <c r="I64" i="51"/>
  <c r="AD24" i="51"/>
  <c r="AD35" i="51"/>
  <c r="AD39" i="51"/>
  <c r="BI40" i="51"/>
  <c r="Y40" i="51" s="1"/>
  <c r="BI42" i="51"/>
  <c r="Y42" i="51" s="1"/>
  <c r="BO44" i="51"/>
  <c r="AD46" i="51"/>
  <c r="BI48" i="51"/>
  <c r="Y48" i="51" s="1"/>
  <c r="O8" i="56"/>
  <c r="O13" i="56" s="1"/>
  <c r="BI11" i="46"/>
  <c r="Y11" i="46" s="1"/>
  <c r="AD12" i="46"/>
  <c r="BO14" i="46"/>
  <c r="BO16" i="46"/>
  <c r="AD17" i="46"/>
  <c r="BI23" i="46"/>
  <c r="Y23" i="46" s="1"/>
  <c r="O62" i="49"/>
  <c r="BO44" i="50"/>
  <c r="BO46" i="50"/>
  <c r="AR50" i="51"/>
  <c r="BL24" i="51"/>
  <c r="AA24" i="51" s="1"/>
  <c r="BO46" i="51"/>
  <c r="BI26" i="51"/>
  <c r="AD44" i="51"/>
  <c r="BI27" i="51"/>
  <c r="Y27" i="51" s="1"/>
  <c r="BO32" i="51"/>
  <c r="AD25" i="51"/>
  <c r="AD23" i="51"/>
  <c r="BI28" i="51"/>
  <c r="Y28" i="51" s="1"/>
  <c r="BO24" i="51"/>
  <c r="I59" i="51"/>
  <c r="BI24" i="51"/>
  <c r="Y24" i="51" s="1"/>
  <c r="BO23" i="51"/>
  <c r="BI32" i="51"/>
  <c r="Y32" i="51" s="1"/>
  <c r="BO28" i="51"/>
  <c r="AD34" i="51"/>
  <c r="AD26" i="51"/>
  <c r="BL46" i="51"/>
  <c r="AA46" i="51" s="1"/>
  <c r="AD48" i="51"/>
  <c r="AD40" i="51"/>
  <c r="BI44" i="51"/>
  <c r="Y44" i="51" s="1"/>
  <c r="BI23" i="51"/>
  <c r="Y23" i="51" s="1"/>
  <c r="BI33" i="51"/>
  <c r="Y33" i="51" s="1"/>
  <c r="BO29" i="51"/>
  <c r="I63" i="51"/>
  <c r="AD42" i="51"/>
  <c r="BO33" i="51"/>
  <c r="Y13" i="51"/>
  <c r="X50" i="51"/>
  <c r="AD31" i="51"/>
  <c r="BO34" i="51"/>
  <c r="AD27" i="51"/>
  <c r="BO26" i="51"/>
  <c r="BL29" i="51"/>
  <c r="AA29" i="51" s="1"/>
  <c r="BL48" i="51"/>
  <c r="AA48" i="51" s="1"/>
  <c r="I55" i="51"/>
  <c r="I63" i="50"/>
  <c r="X50" i="50"/>
  <c r="AD31" i="50"/>
  <c r="AD43" i="50"/>
  <c r="AD26" i="50"/>
  <c r="AD34" i="50"/>
  <c r="BO28" i="50"/>
  <c r="AD23" i="50"/>
  <c r="BO29" i="50"/>
  <c r="BO47" i="50"/>
  <c r="BO43" i="50"/>
  <c r="BI28" i="50"/>
  <c r="Y28" i="50" s="1"/>
  <c r="AD46" i="50"/>
  <c r="AD44" i="50"/>
  <c r="AD27" i="50"/>
  <c r="BL24" i="50"/>
  <c r="AA24" i="50" s="1"/>
  <c r="BI34" i="50"/>
  <c r="Y34" i="50" s="1"/>
  <c r="BI43" i="50"/>
  <c r="Y43" i="50" s="1"/>
  <c r="BI24" i="50"/>
  <c r="Y24" i="50" s="1"/>
  <c r="BI46" i="50"/>
  <c r="Y46" i="50" s="1"/>
  <c r="BI44" i="50"/>
  <c r="Y44" i="50" s="1"/>
  <c r="BI30" i="50"/>
  <c r="Y30" i="50" s="1"/>
  <c r="AD24" i="50"/>
  <c r="BO30" i="50"/>
  <c r="BO25" i="50"/>
  <c r="BH50" i="50"/>
  <c r="I61" i="50"/>
  <c r="BI25" i="50"/>
  <c r="I64" i="50"/>
  <c r="BI36" i="50"/>
  <c r="Y36" i="50" s="1"/>
  <c r="BI32" i="50"/>
  <c r="Y32" i="50" s="1"/>
  <c r="BO41" i="50"/>
  <c r="BO22" i="50"/>
  <c r="Z19" i="49"/>
  <c r="BO48" i="49"/>
  <c r="BO40" i="49"/>
  <c r="BI30" i="49"/>
  <c r="Y30" i="49" s="1"/>
  <c r="I55" i="49"/>
  <c r="I59" i="49"/>
  <c r="BO44" i="49"/>
  <c r="BI37" i="49"/>
  <c r="Y37" i="49" s="1"/>
  <c r="BI28" i="49"/>
  <c r="Y28" i="49" s="1"/>
  <c r="BI25" i="49"/>
  <c r="BI32" i="49"/>
  <c r="Y32" i="49" s="1"/>
  <c r="BI31" i="49"/>
  <c r="Y31" i="49" s="1"/>
  <c r="BO20" i="49"/>
  <c r="BI27" i="49"/>
  <c r="Y27" i="49" s="1"/>
  <c r="BO29" i="49"/>
  <c r="AD26" i="49"/>
  <c r="AD30" i="49"/>
  <c r="Z14" i="49"/>
  <c r="BL27" i="49"/>
  <c r="BI34" i="49"/>
  <c r="Y34" i="49" s="1"/>
  <c r="BI36" i="49"/>
  <c r="Y36" i="49" s="1"/>
  <c r="BI26" i="49"/>
  <c r="Y26" i="49" s="1"/>
  <c r="AD46" i="49"/>
  <c r="AD29" i="49"/>
  <c r="BO24" i="49"/>
  <c r="BO19" i="49"/>
  <c r="AD42" i="49"/>
  <c r="BO23" i="49"/>
  <c r="I63" i="49"/>
  <c r="AD32" i="49"/>
  <c r="BO21" i="49"/>
  <c r="BI20" i="49"/>
  <c r="Y20" i="49" s="1"/>
  <c r="Z20" i="49" s="1"/>
  <c r="AD34" i="49"/>
  <c r="AD39" i="49"/>
  <c r="Y16" i="49"/>
  <c r="BI22" i="49"/>
  <c r="Y22" i="49" s="1"/>
  <c r="I64" i="49"/>
  <c r="X50" i="49"/>
  <c r="AD19" i="49"/>
  <c r="AD37" i="49"/>
  <c r="AD21" i="49"/>
  <c r="BO22" i="49"/>
  <c r="BL38" i="47"/>
  <c r="AA38" i="47" s="1"/>
  <c r="BL28" i="47"/>
  <c r="AA28" i="47" s="1"/>
  <c r="BI49" i="47"/>
  <c r="Y49" i="47" s="1"/>
  <c r="BI45" i="47"/>
  <c r="Y45" i="47" s="1"/>
  <c r="BI41" i="47"/>
  <c r="Y41" i="47" s="1"/>
  <c r="BI32" i="47"/>
  <c r="Y32" i="47" s="1"/>
  <c r="AD26" i="47"/>
  <c r="BI29" i="47"/>
  <c r="Y29" i="47" s="1"/>
  <c r="BI21" i="47"/>
  <c r="Y21" i="47" s="1"/>
  <c r="AD32" i="47"/>
  <c r="BO23" i="47"/>
  <c r="AD31" i="47"/>
  <c r="AD23" i="47"/>
  <c r="BO32" i="47"/>
  <c r="AD28" i="47"/>
  <c r="BO20" i="47"/>
  <c r="BO33" i="47"/>
  <c r="AD35" i="47"/>
  <c r="AD39" i="47"/>
  <c r="BH50" i="47"/>
  <c r="BO47" i="47"/>
  <c r="BO43" i="47"/>
  <c r="BO39" i="47"/>
  <c r="AD30" i="47"/>
  <c r="BI20" i="47"/>
  <c r="Y20" i="47" s="1"/>
  <c r="Z20" i="47" s="1"/>
  <c r="BO25" i="47"/>
  <c r="BI36" i="47"/>
  <c r="Y36" i="47" s="1"/>
  <c r="BO30" i="47"/>
  <c r="AD24" i="47"/>
  <c r="BO37" i="47"/>
  <c r="BI23" i="47"/>
  <c r="Y23" i="47" s="1"/>
  <c r="BI27" i="47"/>
  <c r="Y27" i="47" s="1"/>
  <c r="AD38" i="47"/>
  <c r="AD47" i="47"/>
  <c r="BL37" i="47"/>
  <c r="AA37" i="47" s="1"/>
  <c r="BI38" i="47"/>
  <c r="Y38" i="47" s="1"/>
  <c r="BI25" i="47"/>
  <c r="Y25" i="47" s="1"/>
  <c r="I55" i="47"/>
  <c r="BI40" i="47"/>
  <c r="Y40" i="47" s="1"/>
  <c r="BL34" i="48"/>
  <c r="AA34" i="48" s="1"/>
  <c r="BL25" i="48"/>
  <c r="AA25" i="48" s="1"/>
  <c r="BL38" i="48"/>
  <c r="AA38" i="48" s="1"/>
  <c r="BO49" i="48"/>
  <c r="BO45" i="48"/>
  <c r="BO41" i="48"/>
  <c r="BI35" i="48"/>
  <c r="AD36" i="48"/>
  <c r="BI29" i="48"/>
  <c r="Y29" i="48" s="1"/>
  <c r="BI30" i="48"/>
  <c r="Y30" i="48" s="1"/>
  <c r="BI31" i="48"/>
  <c r="Y31" i="48" s="1"/>
  <c r="AD39" i="48"/>
  <c r="BI32" i="48"/>
  <c r="Y32" i="48" s="1"/>
  <c r="BI28" i="48"/>
  <c r="Y28" i="48" s="1"/>
  <c r="Y10" i="48"/>
  <c r="I64" i="48"/>
  <c r="BO26" i="48"/>
  <c r="AD38" i="48"/>
  <c r="AD25" i="48"/>
  <c r="BO33" i="48"/>
  <c r="BL39" i="48"/>
  <c r="BL29" i="48"/>
  <c r="BL33" i="48"/>
  <c r="BO38" i="48"/>
  <c r="BI49" i="48"/>
  <c r="Y49" i="48" s="1"/>
  <c r="BI45" i="48"/>
  <c r="Y45" i="48" s="1"/>
  <c r="BI41" i="48"/>
  <c r="Y41" i="48" s="1"/>
  <c r="AD27" i="48"/>
  <c r="AD32" i="48"/>
  <c r="BO27" i="48"/>
  <c r="BO35" i="48"/>
  <c r="AD30" i="48"/>
  <c r="AD26" i="48"/>
  <c r="I55" i="48"/>
  <c r="I59" i="48"/>
  <c r="BO37" i="48"/>
  <c r="BO25" i="48"/>
  <c r="AD43" i="48"/>
  <c r="I61" i="48"/>
  <c r="BO29" i="48"/>
  <c r="I57" i="48"/>
  <c r="AK10" i="27"/>
  <c r="AB31" i="45"/>
  <c r="H7" i="4"/>
  <c r="AA12" i="45" s="1"/>
  <c r="BL19" i="47"/>
  <c r="BL30" i="49"/>
  <c r="BL10" i="48"/>
  <c r="BL48" i="46"/>
  <c r="BL42" i="49"/>
  <c r="BL16" i="46"/>
  <c r="BL38" i="50"/>
  <c r="BL32" i="49"/>
  <c r="BL39" i="50"/>
  <c r="BL18" i="47"/>
  <c r="BL13" i="48"/>
  <c r="BL44" i="49"/>
  <c r="BL32" i="48"/>
  <c r="BL23" i="50"/>
  <c r="BL33" i="46"/>
  <c r="BL42" i="47"/>
  <c r="BL28" i="50"/>
  <c r="BL26" i="47"/>
  <c r="BL10" i="49"/>
  <c r="BL42" i="46"/>
  <c r="BL20" i="50"/>
  <c r="BL19" i="49"/>
  <c r="BL25" i="50"/>
  <c r="BL38" i="46"/>
  <c r="BL21" i="47"/>
  <c r="BL20" i="49"/>
  <c r="BL43" i="47"/>
  <c r="BL12" i="47"/>
  <c r="BL19" i="45"/>
  <c r="BL28" i="46"/>
  <c r="BL17" i="46"/>
  <c r="BL14" i="49"/>
  <c r="BL31" i="49"/>
  <c r="BL14" i="51"/>
  <c r="BL36" i="47"/>
  <c r="BL26" i="48"/>
  <c r="BL34" i="51"/>
  <c r="BL41" i="49"/>
  <c r="BL33" i="47"/>
  <c r="BL35" i="50"/>
  <c r="BL24" i="47"/>
  <c r="BL27" i="50"/>
  <c r="BL23" i="46"/>
  <c r="BL47" i="48"/>
  <c r="BL27" i="46"/>
  <c r="BL34" i="50"/>
  <c r="BL45" i="51"/>
  <c r="BL45" i="46"/>
  <c r="BL47" i="47"/>
  <c r="BL27" i="51"/>
  <c r="BL37" i="50"/>
  <c r="BL12" i="51"/>
  <c r="BL26" i="45"/>
  <c r="BL31" i="45"/>
  <c r="BL43" i="49"/>
  <c r="BL21" i="48"/>
  <c r="BL31" i="50"/>
  <c r="BL43" i="51"/>
  <c r="BL47" i="51"/>
  <c r="BL44" i="45"/>
  <c r="BL47" i="45"/>
  <c r="BL39" i="49"/>
  <c r="BL28" i="51"/>
  <c r="BL15" i="45"/>
  <c r="BL35" i="45"/>
  <c r="BL14" i="45"/>
  <c r="BL16" i="49"/>
  <c r="BL29" i="50"/>
  <c r="BL11" i="51"/>
  <c r="BL22" i="45"/>
  <c r="BL33" i="25"/>
  <c r="BL19" i="27"/>
  <c r="BL44" i="28"/>
  <c r="BL30" i="27"/>
  <c r="BL33" i="24"/>
  <c r="BL19" i="26"/>
  <c r="BL44" i="27"/>
  <c r="BL23" i="24"/>
  <c r="BL48" i="25"/>
  <c r="BL34" i="24"/>
  <c r="BL20" i="26"/>
  <c r="BL41" i="27"/>
  <c r="BL48" i="24"/>
  <c r="BL30" i="26"/>
  <c r="BL16" i="28"/>
  <c r="BL41" i="26"/>
  <c r="BL24" i="24"/>
  <c r="BL30" i="25"/>
  <c r="BL16" i="27"/>
  <c r="BL37" i="28"/>
  <c r="BL20" i="25"/>
  <c r="BL28" i="24"/>
  <c r="BL31" i="25"/>
  <c r="BL13" i="27"/>
  <c r="BL38" i="28"/>
  <c r="BL41" i="25"/>
  <c r="BL27" i="27"/>
  <c r="BL10" i="26"/>
  <c r="BL38" i="27"/>
  <c r="BL41" i="24"/>
  <c r="BL27" i="26"/>
  <c r="BL10" i="28"/>
  <c r="BL31" i="24"/>
  <c r="BL11" i="28"/>
  <c r="BL42" i="24"/>
  <c r="BL28" i="26"/>
  <c r="BL49" i="27"/>
  <c r="BL13" i="25"/>
  <c r="BL38" i="26"/>
  <c r="BL24" i="28"/>
  <c r="BL49" i="26"/>
  <c r="BL13" i="24"/>
  <c r="BL38" i="25"/>
  <c r="BL24" i="27"/>
  <c r="BL45" i="28"/>
  <c r="BL28" i="25"/>
  <c r="BL14" i="24"/>
  <c r="BL39" i="25"/>
  <c r="BL21" i="27"/>
  <c r="BL46" i="28"/>
  <c r="BL45" i="1"/>
  <c r="BL46" i="1"/>
  <c r="BL48" i="1"/>
  <c r="BL38" i="1"/>
  <c r="BL19" i="1"/>
  <c r="BL30" i="1"/>
  <c r="BL12" i="1"/>
  <c r="BL16" i="1"/>
  <c r="BL39" i="1"/>
  <c r="BL18" i="1"/>
  <c r="BL49" i="29"/>
  <c r="BL32" i="29"/>
  <c r="BL28" i="29"/>
  <c r="BL24" i="29"/>
  <c r="BL10" i="29"/>
  <c r="BL36" i="29"/>
  <c r="BL13" i="29"/>
  <c r="BL42" i="29"/>
  <c r="BL19" i="29"/>
  <c r="BL34" i="29"/>
  <c r="L7" i="4"/>
  <c r="BL23" i="45"/>
  <c r="BL44" i="47"/>
  <c r="BL13" i="46"/>
  <c r="BL22" i="48"/>
  <c r="BL36" i="48"/>
  <c r="BL32" i="46"/>
  <c r="BL35" i="47"/>
  <c r="BL13" i="49"/>
  <c r="BL34" i="49"/>
  <c r="BL13" i="51"/>
  <c r="BL32" i="47"/>
  <c r="BL27" i="48"/>
  <c r="BL30" i="50"/>
  <c r="BL44" i="48"/>
  <c r="BL36" i="50"/>
  <c r="BL13" i="47"/>
  <c r="BL23" i="48"/>
  <c r="BL46" i="46"/>
  <c r="BL28" i="45"/>
  <c r="BL11" i="45"/>
  <c r="BL11" i="47"/>
  <c r="BL23" i="49"/>
  <c r="BL26" i="49"/>
  <c r="BL40" i="50"/>
  <c r="BL40" i="46"/>
  <c r="BL39" i="47"/>
  <c r="BL22" i="49"/>
  <c r="BL15" i="48"/>
  <c r="BL27" i="47"/>
  <c r="BL24" i="48"/>
  <c r="BL41" i="46"/>
  <c r="BL18" i="46"/>
  <c r="BL24" i="49"/>
  <c r="BL33" i="49"/>
  <c r="BL44" i="46"/>
  <c r="BL49" i="47"/>
  <c r="BL28" i="48"/>
  <c r="BL35" i="48"/>
  <c r="BL11" i="50"/>
  <c r="BL16" i="48"/>
  <c r="BL24" i="46"/>
  <c r="BL31" i="47"/>
  <c r="BL46" i="50"/>
  <c r="BL14" i="47"/>
  <c r="BL30" i="46"/>
  <c r="BL47" i="46"/>
  <c r="BL45" i="50"/>
  <c r="BL29" i="46"/>
  <c r="BL10" i="47"/>
  <c r="BL19" i="48"/>
  <c r="BL41" i="48"/>
  <c r="BL47" i="50"/>
  <c r="BL31" i="51"/>
  <c r="BL18" i="45"/>
  <c r="BL39" i="45"/>
  <c r="BL12" i="50"/>
  <c r="BL17" i="49"/>
  <c r="BL42" i="50"/>
  <c r="BL41" i="51"/>
  <c r="BL13" i="45"/>
  <c r="BL46" i="45"/>
  <c r="BL48" i="49"/>
  <c r="BL13" i="50"/>
  <c r="BL37" i="51"/>
  <c r="BL25" i="45"/>
  <c r="BL45" i="45"/>
  <c r="BL30" i="51"/>
  <c r="BL25" i="49"/>
  <c r="BL33" i="50"/>
  <c r="BL21" i="51"/>
  <c r="BL12" i="24"/>
  <c r="BL49" i="25"/>
  <c r="BL35" i="27"/>
  <c r="BL21" i="26"/>
  <c r="BL46" i="27"/>
  <c r="BL49" i="24"/>
  <c r="BL35" i="26"/>
  <c r="BL17" i="28"/>
  <c r="BL39" i="24"/>
  <c r="BL27" i="28"/>
  <c r="BL11" i="25"/>
  <c r="BL36" i="26"/>
  <c r="BL18" i="28"/>
  <c r="BL21" i="25"/>
  <c r="BL46" i="26"/>
  <c r="BL32" i="28"/>
  <c r="BL18" i="27"/>
  <c r="BL21" i="24"/>
  <c r="BL46" i="25"/>
  <c r="BL32" i="27"/>
  <c r="BL11" i="24"/>
  <c r="BL36" i="25"/>
  <c r="BL22" i="24"/>
  <c r="BL47" i="25"/>
  <c r="BL29" i="27"/>
  <c r="BL32" i="24"/>
  <c r="BL18" i="26"/>
  <c r="BL43" i="27"/>
  <c r="BL29" i="26"/>
  <c r="BL23" i="28"/>
  <c r="BL18" i="25"/>
  <c r="BL43" i="26"/>
  <c r="BL25" i="28"/>
  <c r="BL47" i="24"/>
  <c r="BL39" i="28"/>
  <c r="BL19" i="25"/>
  <c r="BL44" i="26"/>
  <c r="BL26" i="28"/>
  <c r="BL29" i="25"/>
  <c r="BL15" i="27"/>
  <c r="BL40" i="28"/>
  <c r="BL26" i="27"/>
  <c r="BL29" i="24"/>
  <c r="BL15" i="26"/>
  <c r="BL40" i="27"/>
  <c r="BL19" i="24"/>
  <c r="BL44" i="25"/>
  <c r="BL30" i="24"/>
  <c r="BL16" i="26"/>
  <c r="BL37" i="27"/>
  <c r="BL37" i="1"/>
  <c r="BL49" i="1"/>
  <c r="BL43" i="1"/>
  <c r="BL28" i="1"/>
  <c r="BL20" i="1"/>
  <c r="BL11" i="1"/>
  <c r="BL22" i="1"/>
  <c r="BL25" i="1"/>
  <c r="BL31" i="1"/>
  <c r="BL21" i="1"/>
  <c r="BL44" i="29"/>
  <c r="BL37" i="29"/>
  <c r="BL43" i="29"/>
  <c r="BL22" i="29"/>
  <c r="K7" i="4"/>
  <c r="BL20" i="45"/>
  <c r="BL31" i="48"/>
  <c r="BL22" i="47"/>
  <c r="BL17" i="45"/>
  <c r="BL48" i="48"/>
  <c r="BL16" i="45"/>
  <c r="BL45" i="47"/>
  <c r="BL28" i="49"/>
  <c r="BL38" i="49"/>
  <c r="BL16" i="51"/>
  <c r="BL48" i="47"/>
  <c r="BL49" i="48"/>
  <c r="BL38" i="51"/>
  <c r="BL11" i="49"/>
  <c r="BL29" i="45"/>
  <c r="BL23" i="47"/>
  <c r="BL43" i="48"/>
  <c r="BL15" i="46"/>
  <c r="BL32" i="45"/>
  <c r="BL20" i="46"/>
  <c r="BL46" i="47"/>
  <c r="BL49" i="50"/>
  <c r="BL45" i="49"/>
  <c r="BL17" i="51"/>
  <c r="BL49" i="46"/>
  <c r="BL18" i="48"/>
  <c r="BL31" i="46"/>
  <c r="BL30" i="48"/>
  <c r="BL30" i="47"/>
  <c r="BL47" i="49"/>
  <c r="BL36" i="45"/>
  <c r="BL25" i="46"/>
  <c r="BL41" i="50"/>
  <c r="BL44" i="50"/>
  <c r="BL17" i="47"/>
  <c r="BL12" i="48"/>
  <c r="BL16" i="50"/>
  <c r="BL40" i="48"/>
  <c r="BL15" i="51"/>
  <c r="BL45" i="48"/>
  <c r="BL35" i="46"/>
  <c r="BL40" i="47"/>
  <c r="BL14" i="46"/>
  <c r="BL43" i="46"/>
  <c r="BL33" i="45"/>
  <c r="BL46" i="48"/>
  <c r="BL37" i="48"/>
  <c r="BL37" i="46"/>
  <c r="BL29" i="47"/>
  <c r="BL21" i="49"/>
  <c r="BL37" i="49"/>
  <c r="BL18" i="51"/>
  <c r="BL35" i="51"/>
  <c r="BL30" i="45"/>
  <c r="BL41" i="45"/>
  <c r="BL43" i="50"/>
  <c r="BL46" i="49"/>
  <c r="BL25" i="51"/>
  <c r="BL49" i="51"/>
  <c r="BL40" i="45"/>
  <c r="BL48" i="45"/>
  <c r="BL22" i="50"/>
  <c r="BL15" i="50"/>
  <c r="BL42" i="51"/>
  <c r="BL34" i="45"/>
  <c r="BL21" i="45"/>
  <c r="BL33" i="51"/>
  <c r="BL36" i="49"/>
  <c r="BL23" i="51"/>
  <c r="BL39" i="51"/>
  <c r="BL44" i="24"/>
  <c r="BL26" i="26"/>
  <c r="BL12" i="28"/>
  <c r="BL37" i="26"/>
  <c r="BL43" i="28"/>
  <c r="BL26" i="25"/>
  <c r="BL12" i="27"/>
  <c r="BL33" i="28"/>
  <c r="BL16" i="25"/>
  <c r="BL16" i="24"/>
  <c r="BL27" i="25"/>
  <c r="BL10" i="27"/>
  <c r="BL34" i="28"/>
  <c r="BL37" i="25"/>
  <c r="BL23" i="27"/>
  <c r="BL48" i="28"/>
  <c r="BL34" i="27"/>
  <c r="BL37" i="24"/>
  <c r="BL23" i="26"/>
  <c r="BL48" i="27"/>
  <c r="BL27" i="24"/>
  <c r="BL13" i="26"/>
  <c r="BL38" i="24"/>
  <c r="BL24" i="26"/>
  <c r="BL45" i="27"/>
  <c r="BL10" i="25"/>
  <c r="BL34" i="26"/>
  <c r="BL20" i="28"/>
  <c r="BL45" i="26"/>
  <c r="BL10" i="24"/>
  <c r="BL34" i="25"/>
  <c r="BL20" i="27"/>
  <c r="BL41" i="28"/>
  <c r="BL24" i="25"/>
  <c r="BL36" i="24"/>
  <c r="BL35" i="25"/>
  <c r="BL17" i="27"/>
  <c r="BL42" i="28"/>
  <c r="BL45" i="25"/>
  <c r="BL31" i="27"/>
  <c r="BL17" i="26"/>
  <c r="BL42" i="27"/>
  <c r="BL45" i="24"/>
  <c r="BL31" i="26"/>
  <c r="BP31" i="26" s="1"/>
  <c r="BL13" i="28"/>
  <c r="BL35" i="24"/>
  <c r="BL19" i="28"/>
  <c r="BL46" i="24"/>
  <c r="BL32" i="26"/>
  <c r="BL14" i="28"/>
  <c r="BL36" i="1"/>
  <c r="BL47" i="1"/>
  <c r="BL44" i="1"/>
  <c r="BL33" i="1"/>
  <c r="BL35" i="1"/>
  <c r="BL29" i="1"/>
  <c r="BL14" i="1"/>
  <c r="BL13" i="1"/>
  <c r="BL23" i="1"/>
  <c r="BL34" i="1"/>
  <c r="BL45" i="29"/>
  <c r="BL29" i="29"/>
  <c r="BL25" i="29"/>
  <c r="BL21" i="29"/>
  <c r="BL47" i="29"/>
  <c r="BL18" i="29"/>
  <c r="BL40" i="29"/>
  <c r="BL30" i="29"/>
  <c r="BL27" i="29"/>
  <c r="BL11" i="29"/>
  <c r="BL33" i="29"/>
  <c r="AA33" i="48"/>
  <c r="AA37" i="45"/>
  <c r="AA20" i="51"/>
  <c r="AA27" i="49"/>
  <c r="AA34" i="46"/>
  <c r="AA42" i="48"/>
  <c r="AA29" i="48"/>
  <c r="AA38" i="45"/>
  <c r="AA36" i="51"/>
  <c r="AA39" i="48"/>
  <c r="AA10" i="45"/>
  <c r="AA26" i="1"/>
  <c r="I17" i="4"/>
  <c r="BP29" i="28"/>
  <c r="BP17" i="24"/>
  <c r="BP33" i="27"/>
  <c r="J17" i="4"/>
  <c r="BP39" i="29"/>
  <c r="BP17" i="29"/>
  <c r="BP48" i="26"/>
  <c r="BO38" i="1"/>
  <c r="BI38" i="1"/>
  <c r="Y38" i="1" s="1"/>
  <c r="AD38" i="1"/>
  <c r="BO32" i="1"/>
  <c r="AD32" i="1"/>
  <c r="BI32" i="1"/>
  <c r="Y32" i="1" s="1"/>
  <c r="BO28" i="1"/>
  <c r="AD28" i="1"/>
  <c r="BI28" i="1"/>
  <c r="Y28" i="1" s="1"/>
  <c r="AD24" i="1"/>
  <c r="BI24" i="1"/>
  <c r="Y24" i="1" s="1"/>
  <c r="BO24" i="1"/>
  <c r="BO20" i="1"/>
  <c r="BI20" i="1"/>
  <c r="Y20" i="1" s="1"/>
  <c r="AD20" i="1"/>
  <c r="BO16" i="1"/>
  <c r="BI16" i="1"/>
  <c r="Y16" i="1" s="1"/>
  <c r="AD12" i="1"/>
  <c r="I55" i="1" a="1"/>
  <c r="I55" i="1" s="1"/>
  <c r="I57" i="1" a="1"/>
  <c r="I57" i="1" s="1"/>
  <c r="BO12" i="1"/>
  <c r="I59" i="1" a="1"/>
  <c r="I59" i="1" s="1"/>
  <c r="I63" i="1" a="1"/>
  <c r="I63" i="1" s="1"/>
  <c r="X50" i="1"/>
  <c r="I64" i="1" a="1"/>
  <c r="I64" i="1" s="1"/>
  <c r="BI12" i="1"/>
  <c r="BH50" i="1"/>
  <c r="BI50" i="26"/>
  <c r="BJ53" i="26" s="1"/>
  <c r="AJ25" i="25"/>
  <c r="AK25" i="25" s="1"/>
  <c r="AJ21" i="25"/>
  <c r="AK21" i="25" s="1"/>
  <c r="AJ17" i="25"/>
  <c r="AK17" i="25" s="1"/>
  <c r="AJ14" i="25"/>
  <c r="I61" i="1" a="1"/>
  <c r="I61" i="1" s="1"/>
  <c r="BI36" i="1"/>
  <c r="Y36" i="1" s="1"/>
  <c r="AD11" i="25"/>
  <c r="BO11" i="25"/>
  <c r="BI11" i="25"/>
  <c r="Y11" i="25" s="1"/>
  <c r="BI15" i="25"/>
  <c r="Y15" i="25" s="1"/>
  <c r="AD15" i="25"/>
  <c r="BO15" i="25"/>
  <c r="BO19" i="25"/>
  <c r="AD19" i="25"/>
  <c r="BI19" i="25"/>
  <c r="Y19" i="25" s="1"/>
  <c r="AD23" i="25"/>
  <c r="BI23" i="25"/>
  <c r="Y23" i="25" s="1"/>
  <c r="BO23" i="25"/>
  <c r="AD27" i="25"/>
  <c r="BI27" i="25"/>
  <c r="Y27" i="25" s="1"/>
  <c r="BO27" i="25"/>
  <c r="AD31" i="25"/>
  <c r="BI31" i="25"/>
  <c r="Y31" i="25" s="1"/>
  <c r="BO31" i="25"/>
  <c r="AD35" i="25"/>
  <c r="BI35" i="25"/>
  <c r="Y35" i="25" s="1"/>
  <c r="BO35" i="25"/>
  <c r="AD39" i="25"/>
  <c r="BI39" i="25"/>
  <c r="Y39" i="25" s="1"/>
  <c r="BO39" i="25"/>
  <c r="AD43" i="25"/>
  <c r="BI43" i="25"/>
  <c r="Y43" i="25" s="1"/>
  <c r="BO43" i="25"/>
  <c r="AD47" i="25"/>
  <c r="BI47" i="25"/>
  <c r="Y47" i="25" s="1"/>
  <c r="BO47" i="25"/>
  <c r="Y2" i="1"/>
  <c r="Z10" i="1"/>
  <c r="BO41" i="1"/>
  <c r="BI41" i="1"/>
  <c r="Y41" i="1" s="1"/>
  <c r="AD41" i="1"/>
  <c r="BO43" i="1"/>
  <c r="AD43" i="1"/>
  <c r="BI43" i="1"/>
  <c r="Y43" i="1" s="1"/>
  <c r="BI45" i="1"/>
  <c r="Y45" i="1" s="1"/>
  <c r="BO45" i="1"/>
  <c r="AD47" i="1"/>
  <c r="BO47" i="1"/>
  <c r="AD49" i="1"/>
  <c r="BI49" i="1"/>
  <c r="Y49" i="1" s="1"/>
  <c r="BO36" i="1"/>
  <c r="AR50" i="1"/>
  <c r="AW18" i="15"/>
  <c r="AR18" i="15" s="1"/>
  <c r="BE18" i="15"/>
  <c r="BG18" i="15" s="1"/>
  <c r="BA18" i="15" s="1"/>
  <c r="C47" i="11"/>
  <c r="C37" i="11" s="1"/>
  <c r="C43" i="11"/>
  <c r="AU18" i="15"/>
  <c r="AJ42" i="25"/>
  <c r="AK42" i="25" s="1"/>
  <c r="AJ26" i="25"/>
  <c r="AK26" i="25" s="1"/>
  <c r="BI42" i="1"/>
  <c r="Y42" i="1" s="1"/>
  <c r="AJ37" i="24"/>
  <c r="AK37" i="24" s="1"/>
  <c r="AD11" i="24"/>
  <c r="BI11" i="24"/>
  <c r="Y11" i="24" s="1"/>
  <c r="I57" i="24" a="1"/>
  <c r="I57" i="24" s="1"/>
  <c r="BO11" i="24"/>
  <c r="BO50" i="24" s="1"/>
  <c r="BO52" i="24" s="1"/>
  <c r="I64" i="24" a="1"/>
  <c r="I64" i="24" s="1"/>
  <c r="I61" i="24" a="1"/>
  <c r="I61" i="24" s="1"/>
  <c r="I59" i="24" a="1"/>
  <c r="I59" i="24" s="1"/>
  <c r="I63" i="24" a="1"/>
  <c r="I63" i="24" s="1"/>
  <c r="I55" i="24" a="1"/>
  <c r="I55" i="24" s="1"/>
  <c r="AD15" i="24"/>
  <c r="AJ15" i="24" s="1"/>
  <c r="AK15" i="24" s="1"/>
  <c r="BO15" i="24"/>
  <c r="BI19" i="24"/>
  <c r="AD19" i="24"/>
  <c r="I63" i="25" a="1"/>
  <c r="I63" i="25" s="1"/>
  <c r="I59" i="25" a="1"/>
  <c r="I59" i="25" s="1"/>
  <c r="AD10" i="25"/>
  <c r="I57" i="25" a="1"/>
  <c r="I57" i="25" s="1"/>
  <c r="I61" i="25" a="1"/>
  <c r="I61" i="25" s="1"/>
  <c r="BO10" i="25"/>
  <c r="I64" i="25" a="1"/>
  <c r="I64" i="25" s="1"/>
  <c r="X50" i="25"/>
  <c r="I55" i="25" a="1"/>
  <c r="I55" i="25" s="1"/>
  <c r="F31" i="43"/>
  <c r="C35" i="43" s="1"/>
  <c r="G35" i="43" s="1"/>
  <c r="X31" i="43"/>
  <c r="AK18" i="42"/>
  <c r="AG18" i="42"/>
  <c r="H20" i="42"/>
  <c r="H18" i="42"/>
  <c r="AD14" i="24"/>
  <c r="G20" i="42"/>
  <c r="X25" i="37"/>
  <c r="AK14" i="42"/>
  <c r="AR50" i="25"/>
  <c r="H22" i="42"/>
  <c r="H14" i="42"/>
  <c r="G16" i="42"/>
  <c r="G18" i="42"/>
  <c r="BO28" i="45"/>
  <c r="BI28" i="45"/>
  <c r="AD29" i="45"/>
  <c r="BO29" i="45"/>
  <c r="BO13" i="47"/>
  <c r="I57" i="47" a="1"/>
  <c r="I57" i="47" s="1"/>
  <c r="I66" i="47" s="1"/>
  <c r="BO14" i="47"/>
  <c r="AD14" i="47"/>
  <c r="BO34" i="47"/>
  <c r="AD34" i="47"/>
  <c r="M25" i="56"/>
  <c r="M28" i="56" s="1"/>
  <c r="M27" i="56"/>
  <c r="I64" i="45" a="1"/>
  <c r="I64" i="45" s="1"/>
  <c r="I57" i="45" a="1"/>
  <c r="I57" i="45" s="1"/>
  <c r="BO46" i="47"/>
  <c r="BI15" i="47"/>
  <c r="Y15" i="47" s="1"/>
  <c r="BO16" i="47"/>
  <c r="BI14" i="47"/>
  <c r="I64" i="47" a="1"/>
  <c r="I64" i="47" s="1"/>
  <c r="AD15" i="47"/>
  <c r="BO15" i="45"/>
  <c r="BI15" i="45"/>
  <c r="BI45" i="45"/>
  <c r="AD45" i="45"/>
  <c r="BO45" i="45"/>
  <c r="BI29" i="45"/>
  <c r="I63" i="45" a="1"/>
  <c r="I63" i="45" s="1"/>
  <c r="I61" i="45" a="1"/>
  <c r="I61" i="45" s="1"/>
  <c r="BI34" i="47"/>
  <c r="Y34" i="47" s="1"/>
  <c r="AD13" i="47"/>
  <c r="I61" i="47" a="1"/>
  <c r="I61" i="47" s="1"/>
  <c r="I59" i="47" a="1"/>
  <c r="I59" i="47" s="1"/>
  <c r="BO12" i="46"/>
  <c r="O68" i="4"/>
  <c r="BI43" i="45"/>
  <c r="BO43" i="45"/>
  <c r="BO30" i="45"/>
  <c r="X50" i="45"/>
  <c r="BO35" i="47"/>
  <c r="BI33" i="47"/>
  <c r="Y33" i="47" s="1"/>
  <c r="AD46" i="47"/>
  <c r="I63" i="47" a="1"/>
  <c r="I63" i="47" s="1"/>
  <c r="X50" i="47"/>
  <c r="AD12" i="45"/>
  <c r="BO12" i="45"/>
  <c r="AD20" i="45"/>
  <c r="BO20" i="45"/>
  <c r="BO31" i="45"/>
  <c r="BI31" i="45"/>
  <c r="BO15" i="46"/>
  <c r="BI15" i="46"/>
  <c r="AR50" i="47"/>
  <c r="R656" i="2"/>
  <c r="D26" i="56"/>
  <c r="AD21" i="47"/>
  <c r="M13" i="56"/>
  <c r="F24" i="56" s="1"/>
  <c r="F26" i="56" s="1"/>
  <c r="N25" i="56" s="1"/>
  <c r="K41" i="56"/>
  <c r="AD29" i="50"/>
  <c r="O58" i="27" l="1"/>
  <c r="O58" i="29"/>
  <c r="O58" i="25"/>
  <c r="O58" i="28"/>
  <c r="AD50" i="25"/>
  <c r="O59" i="25" s="1"/>
  <c r="BO50" i="46"/>
  <c r="BO52" i="46" s="1"/>
  <c r="AD50" i="26"/>
  <c r="O59" i="26" s="1"/>
  <c r="AC46" i="1"/>
  <c r="BO50" i="50"/>
  <c r="BO52" i="50" s="1"/>
  <c r="AJ24" i="28"/>
  <c r="AJ39" i="26"/>
  <c r="AK39" i="26" s="1"/>
  <c r="AJ10" i="25"/>
  <c r="AK10" i="25" s="1"/>
  <c r="BP15" i="28"/>
  <c r="AD50" i="48"/>
  <c r="O59" i="48" s="1"/>
  <c r="AJ25" i="27"/>
  <c r="AK25" i="27" s="1"/>
  <c r="BO50" i="27"/>
  <c r="BO52" i="27" s="1"/>
  <c r="BO53" i="27" s="1"/>
  <c r="BO55" i="27" s="1"/>
  <c r="AD50" i="29"/>
  <c r="O59" i="29" s="1"/>
  <c r="AD50" i="27"/>
  <c r="O59" i="27" s="1"/>
  <c r="AJ42" i="27"/>
  <c r="AK42" i="27" s="1"/>
  <c r="AK24" i="28"/>
  <c r="AK14" i="26"/>
  <c r="BI50" i="24"/>
  <c r="BJ53" i="24" s="1"/>
  <c r="Y19" i="24"/>
  <c r="Z16" i="1"/>
  <c r="Z20" i="1"/>
  <c r="Z32" i="1"/>
  <c r="Z38" i="1"/>
  <c r="BL50" i="46"/>
  <c r="BL52" i="46" s="1"/>
  <c r="BL53" i="46" s="1"/>
  <c r="BL55" i="46" s="1"/>
  <c r="Z45" i="48"/>
  <c r="Z28" i="48"/>
  <c r="Z30" i="48"/>
  <c r="Z40" i="47"/>
  <c r="Z32" i="47"/>
  <c r="Z22" i="49"/>
  <c r="Z36" i="49"/>
  <c r="Z32" i="49"/>
  <c r="Z30" i="49"/>
  <c r="BI50" i="50"/>
  <c r="BJ53" i="50" s="1"/>
  <c r="Y25" i="50"/>
  <c r="Z44" i="50"/>
  <c r="Z34" i="50"/>
  <c r="Z33" i="51"/>
  <c r="Z28" i="51"/>
  <c r="Z27" i="51"/>
  <c r="Z23" i="46"/>
  <c r="Z42" i="50"/>
  <c r="Z38" i="50"/>
  <c r="Z40" i="49"/>
  <c r="Z18" i="24"/>
  <c r="AJ18" i="24"/>
  <c r="AK18" i="24" s="1"/>
  <c r="Z33" i="50"/>
  <c r="Z37" i="48"/>
  <c r="Z29" i="46"/>
  <c r="Z40" i="46"/>
  <c r="Z40" i="24"/>
  <c r="AJ40" i="24"/>
  <c r="AK40" i="24" s="1"/>
  <c r="Z42" i="46"/>
  <c r="Z29" i="51"/>
  <c r="Z22" i="51"/>
  <c r="Z21" i="51"/>
  <c r="Z47" i="46"/>
  <c r="Z19" i="46"/>
  <c r="Z18" i="46"/>
  <c r="Z13" i="45"/>
  <c r="Z16" i="26"/>
  <c r="AJ16" i="26"/>
  <c r="AK16" i="26" s="1"/>
  <c r="Z10" i="24"/>
  <c r="AJ10" i="24"/>
  <c r="AK10" i="24" s="1"/>
  <c r="Z47" i="26"/>
  <c r="AJ47" i="26"/>
  <c r="AK47" i="26" s="1"/>
  <c r="Z37" i="1"/>
  <c r="Z29" i="1"/>
  <c r="Z42" i="28"/>
  <c r="AJ42" i="28" s="1"/>
  <c r="Z32" i="46"/>
  <c r="Z33" i="46"/>
  <c r="F31" i="37"/>
  <c r="C35" i="37" s="1"/>
  <c r="G35" i="37" s="1"/>
  <c r="X31" i="37"/>
  <c r="Z44" i="26"/>
  <c r="AJ44" i="26" s="1"/>
  <c r="AK44" i="26" s="1"/>
  <c r="Z35" i="26"/>
  <c r="AJ35" i="26"/>
  <c r="AK35" i="26" s="1"/>
  <c r="Z30" i="27"/>
  <c r="AJ30" i="27" s="1"/>
  <c r="AK30" i="27" s="1"/>
  <c r="Z48" i="28"/>
  <c r="AJ48" i="28"/>
  <c r="AK48" i="28" s="1"/>
  <c r="Y50" i="28"/>
  <c r="O55" i="28" s="1"/>
  <c r="Y13" i="27"/>
  <c r="BI50" i="27"/>
  <c r="BJ53" i="27" s="1"/>
  <c r="Z27" i="24"/>
  <c r="AJ27" i="24"/>
  <c r="AK27" i="24" s="1"/>
  <c r="Z49" i="26"/>
  <c r="AJ49" i="26"/>
  <c r="AK49" i="26" s="1"/>
  <c r="Z37" i="27"/>
  <c r="AJ37" i="27"/>
  <c r="AK37" i="27" s="1"/>
  <c r="Z34" i="47"/>
  <c r="Z41" i="1"/>
  <c r="Z19" i="25"/>
  <c r="AJ19" i="25"/>
  <c r="AK19" i="25" s="1"/>
  <c r="Z11" i="25"/>
  <c r="AJ11" i="25"/>
  <c r="AK11" i="25" s="1"/>
  <c r="AD50" i="45"/>
  <c r="O59" i="45" s="1"/>
  <c r="Z33" i="47"/>
  <c r="I66" i="45"/>
  <c r="M26" i="56"/>
  <c r="M29" i="56" s="1"/>
  <c r="BO50" i="25"/>
  <c r="BO52" i="25" s="1"/>
  <c r="BO50" i="1"/>
  <c r="BO52" i="1" s="1"/>
  <c r="Z39" i="25"/>
  <c r="AJ39" i="25"/>
  <c r="AK39" i="25" s="1"/>
  <c r="Z35" i="25"/>
  <c r="AJ35" i="25" s="1"/>
  <c r="AK35" i="25" s="1"/>
  <c r="Z23" i="25"/>
  <c r="AJ23" i="25"/>
  <c r="AK23" i="25" s="1"/>
  <c r="Z28" i="1"/>
  <c r="BP22" i="28"/>
  <c r="BO50" i="48"/>
  <c r="BO52" i="48" s="1"/>
  <c r="Z49" i="48"/>
  <c r="Z32" i="48"/>
  <c r="Z29" i="48"/>
  <c r="Z27" i="47"/>
  <c r="Z21" i="47"/>
  <c r="Z41" i="47"/>
  <c r="AD50" i="49"/>
  <c r="O59" i="49" s="1"/>
  <c r="Z34" i="49"/>
  <c r="Z27" i="49"/>
  <c r="BI50" i="49"/>
  <c r="BJ53" i="49" s="1"/>
  <c r="Y25" i="49"/>
  <c r="Z32" i="50"/>
  <c r="Z46" i="50"/>
  <c r="I66" i="50"/>
  <c r="I67" i="50" s="1"/>
  <c r="Z23" i="51"/>
  <c r="Z24" i="51"/>
  <c r="Z11" i="46"/>
  <c r="Z47" i="50"/>
  <c r="Z23" i="49"/>
  <c r="Z47" i="47"/>
  <c r="Z39" i="47"/>
  <c r="Z34" i="48"/>
  <c r="Z36" i="48"/>
  <c r="Z33" i="48"/>
  <c r="Z24" i="48"/>
  <c r="O58" i="26"/>
  <c r="Z41" i="51"/>
  <c r="Y50" i="50"/>
  <c r="O55" i="50" s="1"/>
  <c r="Z16" i="46"/>
  <c r="I66" i="28"/>
  <c r="I67" i="28" s="1"/>
  <c r="Z41" i="50"/>
  <c r="Z45" i="51"/>
  <c r="Z38" i="51"/>
  <c r="Z36" i="51"/>
  <c r="Z30" i="51"/>
  <c r="Z14" i="46"/>
  <c r="Z13" i="46"/>
  <c r="Z47" i="48"/>
  <c r="Z14" i="45"/>
  <c r="Z25" i="24"/>
  <c r="AJ25" i="24"/>
  <c r="AK25" i="24" s="1"/>
  <c r="Z17" i="24"/>
  <c r="AJ17" i="24"/>
  <c r="AK17" i="24" s="1"/>
  <c r="Z11" i="1"/>
  <c r="Z31" i="46"/>
  <c r="Z41" i="26"/>
  <c r="AJ41" i="26"/>
  <c r="AK41" i="26" s="1"/>
  <c r="Z15" i="26"/>
  <c r="AJ15" i="26"/>
  <c r="AK15" i="26" s="1"/>
  <c r="Z43" i="26"/>
  <c r="AJ43" i="26"/>
  <c r="AK43" i="26" s="1"/>
  <c r="I66" i="26"/>
  <c r="I67" i="26" s="1"/>
  <c r="Z18" i="27"/>
  <c r="AJ18" i="27"/>
  <c r="AK18" i="27" s="1"/>
  <c r="Z47" i="24"/>
  <c r="AJ47" i="24" s="1"/>
  <c r="AK47" i="24" s="1"/>
  <c r="Z39" i="24"/>
  <c r="AJ39" i="24"/>
  <c r="AK39" i="24" s="1"/>
  <c r="Z43" i="1"/>
  <c r="Z11" i="24"/>
  <c r="AJ11" i="24"/>
  <c r="AK11" i="24" s="1"/>
  <c r="Z42" i="1"/>
  <c r="Z49" i="1"/>
  <c r="Z43" i="25"/>
  <c r="AJ43" i="25" s="1"/>
  <c r="AK43" i="25" s="1"/>
  <c r="Z31" i="25"/>
  <c r="AJ31" i="25"/>
  <c r="AK31" i="25" s="1"/>
  <c r="Z27" i="25"/>
  <c r="AJ27" i="25" s="1"/>
  <c r="AK27" i="25" s="1"/>
  <c r="Z36" i="1"/>
  <c r="BP22" i="27"/>
  <c r="Z25" i="47"/>
  <c r="Z23" i="47"/>
  <c r="Z36" i="47"/>
  <c r="Z29" i="47"/>
  <c r="Z45" i="47"/>
  <c r="Z28" i="49"/>
  <c r="Z36" i="50"/>
  <c r="Z24" i="50"/>
  <c r="Z28" i="50"/>
  <c r="BO50" i="51"/>
  <c r="BO52" i="51" s="1"/>
  <c r="BO53" i="51" s="1"/>
  <c r="BO55" i="51" s="1"/>
  <c r="Z44" i="51"/>
  <c r="AD50" i="51"/>
  <c r="O59" i="51" s="1"/>
  <c r="BI50" i="51"/>
  <c r="BJ53" i="51" s="1"/>
  <c r="Y26" i="51"/>
  <c r="Z42" i="51"/>
  <c r="O58" i="24"/>
  <c r="Z43" i="48"/>
  <c r="Z16" i="24"/>
  <c r="AJ16" i="24" s="1"/>
  <c r="AK16" i="24" s="1"/>
  <c r="Z44" i="46"/>
  <c r="Z43" i="51"/>
  <c r="Z31" i="51"/>
  <c r="Z25" i="51"/>
  <c r="Z43" i="46"/>
  <c r="Z25" i="46"/>
  <c r="Z21" i="46"/>
  <c r="Z20" i="46"/>
  <c r="Z46" i="46"/>
  <c r="Z45" i="50"/>
  <c r="Z49" i="24"/>
  <c r="AJ49" i="24"/>
  <c r="AK49" i="24" s="1"/>
  <c r="Z21" i="24"/>
  <c r="AJ21" i="24" s="1"/>
  <c r="AK21" i="24" s="1"/>
  <c r="Z14" i="27"/>
  <c r="AJ14" i="27"/>
  <c r="AK14" i="27" s="1"/>
  <c r="Z31" i="1"/>
  <c r="Z46" i="26"/>
  <c r="AJ46" i="26" s="1"/>
  <c r="AK46" i="26" s="1"/>
  <c r="Z32" i="28"/>
  <c r="AJ32" i="28"/>
  <c r="AK32" i="28" s="1"/>
  <c r="Z31" i="26"/>
  <c r="AJ31" i="26" s="1"/>
  <c r="AK31" i="26" s="1"/>
  <c r="Z43" i="24"/>
  <c r="AJ43" i="24"/>
  <c r="AK43" i="24" s="1"/>
  <c r="Z35" i="24"/>
  <c r="AJ35" i="24" s="1"/>
  <c r="AK35" i="24" s="1"/>
  <c r="Z31" i="24"/>
  <c r="AJ31" i="24"/>
  <c r="AK31" i="24" s="1"/>
  <c r="Z23" i="24"/>
  <c r="AJ23" i="24" s="1"/>
  <c r="AK23" i="24" s="1"/>
  <c r="BI50" i="46"/>
  <c r="BJ53" i="46" s="1"/>
  <c r="Y15" i="46"/>
  <c r="BI50" i="45"/>
  <c r="BJ53" i="45" s="1"/>
  <c r="Y15" i="45"/>
  <c r="Z45" i="1"/>
  <c r="Z47" i="25"/>
  <c r="AJ47" i="25" s="1"/>
  <c r="AK47" i="25" s="1"/>
  <c r="Z15" i="25"/>
  <c r="Z50" i="25" s="1"/>
  <c r="O56" i="25" s="1"/>
  <c r="AJ15" i="25"/>
  <c r="AK15" i="25" s="1"/>
  <c r="BI50" i="1"/>
  <c r="BJ53" i="1" s="1"/>
  <c r="Y12" i="1"/>
  <c r="Z24" i="1"/>
  <c r="BP32" i="25"/>
  <c r="Z41" i="48"/>
  <c r="Z31" i="48"/>
  <c r="BI50" i="48"/>
  <c r="BJ53" i="48" s="1"/>
  <c r="Y35" i="48"/>
  <c r="Z38" i="47"/>
  <c r="Z49" i="47"/>
  <c r="BO50" i="49"/>
  <c r="BO52" i="49" s="1"/>
  <c r="BO53" i="49" s="1"/>
  <c r="BO55" i="49" s="1"/>
  <c r="Z26" i="49"/>
  <c r="Z31" i="49"/>
  <c r="Z37" i="49"/>
  <c r="I66" i="49"/>
  <c r="I67" i="49" s="1"/>
  <c r="Z30" i="50"/>
  <c r="Z43" i="50"/>
  <c r="Z32" i="51"/>
  <c r="Z48" i="51"/>
  <c r="Z40" i="51"/>
  <c r="Z21" i="49"/>
  <c r="Z43" i="47"/>
  <c r="Z48" i="50"/>
  <c r="Z44" i="49"/>
  <c r="Z22" i="24"/>
  <c r="AJ22" i="24" s="1"/>
  <c r="AK22" i="24" s="1"/>
  <c r="Z38" i="48"/>
  <c r="Z27" i="48"/>
  <c r="Z22" i="48"/>
  <c r="Z24" i="24"/>
  <c r="AJ24" i="24" s="1"/>
  <c r="AK24" i="24" s="1"/>
  <c r="Z48" i="46"/>
  <c r="Z47" i="51"/>
  <c r="Z28" i="46"/>
  <c r="Z26" i="46"/>
  <c r="Z19" i="45"/>
  <c r="Z40" i="26"/>
  <c r="AJ40" i="26" s="1"/>
  <c r="AK40" i="26" s="1"/>
  <c r="Z29" i="24"/>
  <c r="AJ29" i="24"/>
  <c r="AK29" i="24" s="1"/>
  <c r="Z44" i="28"/>
  <c r="AJ44" i="28" s="1"/>
  <c r="AK44" i="28" s="1"/>
  <c r="Y50" i="26"/>
  <c r="O55" i="26" s="1"/>
  <c r="Z40" i="1"/>
  <c r="Z15" i="1"/>
  <c r="BI50" i="28"/>
  <c r="BJ53" i="28" s="1"/>
  <c r="Z30" i="46"/>
  <c r="Y10" i="29"/>
  <c r="BI50" i="29"/>
  <c r="BJ53" i="29" s="1"/>
  <c r="Z18" i="26"/>
  <c r="AJ18" i="26" s="1"/>
  <c r="AK18" i="26" s="1"/>
  <c r="Z22" i="27"/>
  <c r="AJ22" i="27"/>
  <c r="AK22" i="27" s="1"/>
  <c r="Z18" i="1"/>
  <c r="Z34" i="24"/>
  <c r="AJ34" i="24" s="1"/>
  <c r="AK34" i="24" s="1"/>
  <c r="I66" i="27"/>
  <c r="I67" i="27" s="1"/>
  <c r="Z30" i="24"/>
  <c r="AJ30" i="24"/>
  <c r="AK30" i="24" s="1"/>
  <c r="Y50" i="25"/>
  <c r="O55" i="25" s="1"/>
  <c r="I66" i="51"/>
  <c r="I67" i="51" s="1"/>
  <c r="Z13" i="51"/>
  <c r="BO53" i="50"/>
  <c r="BO55" i="50" s="1"/>
  <c r="AD50" i="50"/>
  <c r="O59" i="50" s="1"/>
  <c r="Z16" i="49"/>
  <c r="Z15" i="47"/>
  <c r="BI50" i="47"/>
  <c r="BJ53" i="47" s="1"/>
  <c r="Y14" i="47"/>
  <c r="BO53" i="48"/>
  <c r="BO55" i="48" s="1"/>
  <c r="I66" i="48"/>
  <c r="I67" i="48" s="1"/>
  <c r="Z10" i="48"/>
  <c r="AJ14" i="24"/>
  <c r="AK14" i="25"/>
  <c r="I67" i="47"/>
  <c r="BO53" i="1"/>
  <c r="BO55" i="1" s="1"/>
  <c r="I67" i="45"/>
  <c r="BO53" i="24"/>
  <c r="BO55" i="24" s="1"/>
  <c r="BO50" i="47"/>
  <c r="BO52" i="47" s="1"/>
  <c r="BO53" i="25"/>
  <c r="BO55" i="25" s="1"/>
  <c r="AB24" i="1"/>
  <c r="AC24" i="1"/>
  <c r="I66" i="1"/>
  <c r="AB20" i="1"/>
  <c r="AC20" i="1"/>
  <c r="AB45" i="1"/>
  <c r="AC45" i="1"/>
  <c r="AB21" i="1"/>
  <c r="AC21" i="1"/>
  <c r="AB32" i="1"/>
  <c r="AC32" i="1"/>
  <c r="AC29" i="1"/>
  <c r="AB29" i="1"/>
  <c r="AB33" i="49"/>
  <c r="AC33" i="49"/>
  <c r="BP10" i="51"/>
  <c r="AB10" i="51"/>
  <c r="BM50" i="51"/>
  <c r="BM52" i="51" s="1"/>
  <c r="AC41" i="50"/>
  <c r="AB41" i="50"/>
  <c r="AB49" i="1"/>
  <c r="AC17" i="1"/>
  <c r="AB17" i="1"/>
  <c r="AB48" i="48"/>
  <c r="AC48" i="48"/>
  <c r="AB33" i="48"/>
  <c r="AC33" i="48"/>
  <c r="AB11" i="1"/>
  <c r="AB30" i="1"/>
  <c r="AC30" i="1"/>
  <c r="AB28" i="47"/>
  <c r="AC28" i="47"/>
  <c r="AB37" i="49"/>
  <c r="AC37" i="49"/>
  <c r="AC14" i="47"/>
  <c r="AB14" i="47"/>
  <c r="BP35" i="29"/>
  <c r="AB16" i="46"/>
  <c r="AC16" i="46"/>
  <c r="AC29" i="51"/>
  <c r="AB29" i="51"/>
  <c r="AC18" i="48"/>
  <c r="AB18" i="48"/>
  <c r="AB21" i="51"/>
  <c r="AC21" i="51"/>
  <c r="AC39" i="49"/>
  <c r="AB39" i="49"/>
  <c r="AB36" i="45"/>
  <c r="AC15" i="48"/>
  <c r="AB15" i="48"/>
  <c r="AB49" i="49"/>
  <c r="AC49" i="49"/>
  <c r="AC12" i="45"/>
  <c r="AB12" i="45"/>
  <c r="AC37" i="45"/>
  <c r="AB37" i="45"/>
  <c r="AC41" i="47"/>
  <c r="AB41" i="47"/>
  <c r="AB39" i="45"/>
  <c r="AC39" i="45"/>
  <c r="AB28" i="50"/>
  <c r="AC28" i="50"/>
  <c r="AB11" i="45"/>
  <c r="AC11" i="45"/>
  <c r="AB46" i="50"/>
  <c r="AC46" i="50"/>
  <c r="AC22" i="46"/>
  <c r="AB22" i="46"/>
  <c r="AB42" i="50"/>
  <c r="AB22" i="47"/>
  <c r="AC22" i="47"/>
  <c r="AC34" i="45"/>
  <c r="AB34" i="45"/>
  <c r="AB29" i="46"/>
  <c r="AC29" i="46"/>
  <c r="AB11" i="47"/>
  <c r="AC11" i="47"/>
  <c r="AC32" i="45"/>
  <c r="AB32" i="45"/>
  <c r="AC24" i="50"/>
  <c r="AB24" i="50"/>
  <c r="AC14" i="45"/>
  <c r="AB14" i="45"/>
  <c r="AC23" i="50"/>
  <c r="AB23" i="50"/>
  <c r="AC42" i="46"/>
  <c r="AB42" i="46"/>
  <c r="BM50" i="50"/>
  <c r="BM52" i="50" s="1"/>
  <c r="BP10" i="50"/>
  <c r="AB10" i="50"/>
  <c r="AB34" i="48"/>
  <c r="AC34" i="48"/>
  <c r="AB45" i="48"/>
  <c r="AC45" i="48"/>
  <c r="AB22" i="51"/>
  <c r="AC22" i="51"/>
  <c r="AB27" i="45"/>
  <c r="AC27" i="45"/>
  <c r="AC48" i="47"/>
  <c r="AB48" i="47"/>
  <c r="AB31" i="49"/>
  <c r="AB49" i="51"/>
  <c r="AC49" i="51"/>
  <c r="AB45" i="47"/>
  <c r="AC45" i="47"/>
  <c r="AC25" i="50"/>
  <c r="AB25" i="50"/>
  <c r="AB25" i="48"/>
  <c r="AC25" i="48"/>
  <c r="AC14" i="51"/>
  <c r="AB14" i="51"/>
  <c r="AC46" i="45"/>
  <c r="AB46" i="45"/>
  <c r="AC30" i="45"/>
  <c r="AB30" i="45"/>
  <c r="AB29" i="45"/>
  <c r="AC29" i="45"/>
  <c r="AC21" i="47"/>
  <c r="AB21" i="47"/>
  <c r="AB21" i="48"/>
  <c r="AC21" i="48"/>
  <c r="AC16" i="49"/>
  <c r="AB16" i="49"/>
  <c r="AC18" i="45"/>
  <c r="AB18" i="45"/>
  <c r="AC40" i="50"/>
  <c r="AB40" i="50"/>
  <c r="AC31" i="51"/>
  <c r="AB31" i="51"/>
  <c r="AC37" i="48"/>
  <c r="AB37" i="48"/>
  <c r="AC14" i="50"/>
  <c r="AB14" i="50"/>
  <c r="AC35" i="45"/>
  <c r="AB35" i="45"/>
  <c r="AC32" i="47"/>
  <c r="AB32" i="47"/>
  <c r="AC40" i="49"/>
  <c r="AB40" i="49"/>
  <c r="AB24" i="46"/>
  <c r="AC24" i="46"/>
  <c r="AC14" i="49"/>
  <c r="AB14" i="49"/>
  <c r="AB26" i="51"/>
  <c r="AC26" i="51"/>
  <c r="BM50" i="49"/>
  <c r="BM52" i="49" s="1"/>
  <c r="BP10" i="49"/>
  <c r="AB10" i="49"/>
  <c r="AC49" i="47"/>
  <c r="AB49" i="47"/>
  <c r="AB43" i="47"/>
  <c r="AC43" i="47"/>
  <c r="AB24" i="47"/>
  <c r="AC24" i="47"/>
  <c r="AB35" i="51"/>
  <c r="AC35" i="51"/>
  <c r="BP25" i="27"/>
  <c r="BP42" i="25"/>
  <c r="BP40" i="24"/>
  <c r="BP25" i="26"/>
  <c r="BP33" i="29"/>
  <c r="BP40" i="29"/>
  <c r="BP25" i="29"/>
  <c r="AA23" i="1"/>
  <c r="AA35" i="1"/>
  <c r="AA36" i="1"/>
  <c r="BP19" i="28"/>
  <c r="BP45" i="24"/>
  <c r="BP45" i="25"/>
  <c r="BP36" i="24"/>
  <c r="BP34" i="25"/>
  <c r="BP34" i="26"/>
  <c r="BP38" i="24"/>
  <c r="BP23" i="26"/>
  <c r="BP23" i="27"/>
  <c r="BP27" i="25"/>
  <c r="BP12" i="27"/>
  <c r="BP12" i="28"/>
  <c r="AA23" i="51"/>
  <c r="AA34" i="45"/>
  <c r="AA48" i="45"/>
  <c r="AA46" i="49"/>
  <c r="BP35" i="51"/>
  <c r="AA35" i="51"/>
  <c r="AA29" i="47"/>
  <c r="AA33" i="45"/>
  <c r="AA35" i="46"/>
  <c r="AA16" i="50"/>
  <c r="AA41" i="50"/>
  <c r="AA30" i="47"/>
  <c r="AA49" i="46"/>
  <c r="AA46" i="47"/>
  <c r="AA43" i="48"/>
  <c r="AA38" i="51"/>
  <c r="AA38" i="49"/>
  <c r="AA48" i="48"/>
  <c r="AA20" i="45"/>
  <c r="BP37" i="29"/>
  <c r="AA25" i="1"/>
  <c r="AA28" i="1"/>
  <c r="BP37" i="27"/>
  <c r="BP19" i="24"/>
  <c r="BP26" i="27"/>
  <c r="BP26" i="28"/>
  <c r="BP47" i="24"/>
  <c r="BP23" i="28"/>
  <c r="BP32" i="24"/>
  <c r="BP36" i="25"/>
  <c r="BP21" i="24"/>
  <c r="BP21" i="25"/>
  <c r="BP27" i="28"/>
  <c r="BP49" i="24"/>
  <c r="BP49" i="25"/>
  <c r="AA25" i="49"/>
  <c r="AA37" i="51"/>
  <c r="AA13" i="45"/>
  <c r="AA12" i="50"/>
  <c r="AA47" i="50"/>
  <c r="AA29" i="46"/>
  <c r="AA14" i="47"/>
  <c r="AA16" i="48"/>
  <c r="AA49" i="47"/>
  <c r="AA18" i="46"/>
  <c r="AA15" i="48"/>
  <c r="AA40" i="50"/>
  <c r="BP11" i="45"/>
  <c r="AA11" i="45"/>
  <c r="AA13" i="47"/>
  <c r="AA27" i="48"/>
  <c r="AA13" i="49"/>
  <c r="AA22" i="48"/>
  <c r="AA24" i="1"/>
  <c r="AA19" i="46"/>
  <c r="AA15" i="49"/>
  <c r="AA19" i="51"/>
  <c r="AA12" i="46"/>
  <c r="AA14" i="50"/>
  <c r="AA20" i="47"/>
  <c r="AA16" i="47"/>
  <c r="AA18" i="50"/>
  <c r="AA11" i="48"/>
  <c r="AA17" i="48"/>
  <c r="AA18" i="49"/>
  <c r="AA10" i="1"/>
  <c r="AA20" i="48"/>
  <c r="AA15" i="47"/>
  <c r="AA14" i="48"/>
  <c r="AA17" i="50"/>
  <c r="AA17" i="1"/>
  <c r="AA27" i="1"/>
  <c r="AA19" i="50"/>
  <c r="AA12" i="49"/>
  <c r="AA10" i="51"/>
  <c r="AA11" i="46"/>
  <c r="AA10" i="46"/>
  <c r="BP13" i="29"/>
  <c r="BP28" i="29"/>
  <c r="AA39" i="1"/>
  <c r="AA19" i="1"/>
  <c r="AA45" i="1"/>
  <c r="BP14" i="24"/>
  <c r="BP38" i="25"/>
  <c r="BP38" i="26"/>
  <c r="BP42" i="24"/>
  <c r="BP27" i="26"/>
  <c r="BP27" i="27"/>
  <c r="BP31" i="25"/>
  <c r="BP16" i="27"/>
  <c r="BP16" i="28"/>
  <c r="BP20" i="26"/>
  <c r="BP44" i="27"/>
  <c r="BP44" i="28"/>
  <c r="AA11" i="51"/>
  <c r="AA35" i="45"/>
  <c r="AA47" i="45"/>
  <c r="AA31" i="50"/>
  <c r="AA26" i="45"/>
  <c r="AA47" i="47"/>
  <c r="AA27" i="46"/>
  <c r="AA24" i="47"/>
  <c r="AA34" i="51"/>
  <c r="AA31" i="49"/>
  <c r="AA19" i="45"/>
  <c r="AA21" i="47"/>
  <c r="AA20" i="50"/>
  <c r="AA28" i="50"/>
  <c r="AA32" i="48"/>
  <c r="AA39" i="50"/>
  <c r="AA42" i="49"/>
  <c r="AA19" i="47"/>
  <c r="BP43" i="25"/>
  <c r="BP11" i="27"/>
  <c r="BP46" i="29"/>
  <c r="BP49" i="28"/>
  <c r="BP26" i="29"/>
  <c r="BP31" i="29"/>
  <c r="D32" i="56"/>
  <c r="D31" i="56"/>
  <c r="L24" i="56"/>
  <c r="I66" i="25"/>
  <c r="BO53" i="26"/>
  <c r="BO55" i="26" s="1"/>
  <c r="AB16" i="1"/>
  <c r="AC16" i="1"/>
  <c r="AD50" i="1"/>
  <c r="O59" i="1" s="1"/>
  <c r="AB13" i="1"/>
  <c r="AC13" i="1"/>
  <c r="AB45" i="50"/>
  <c r="AB26" i="1"/>
  <c r="AC26" i="1"/>
  <c r="AB22" i="45"/>
  <c r="AB31" i="1"/>
  <c r="AC31" i="1"/>
  <c r="AB22" i="48"/>
  <c r="AC22" i="48"/>
  <c r="AB34" i="1"/>
  <c r="AC34" i="1"/>
  <c r="BP33" i="26"/>
  <c r="AC23" i="46"/>
  <c r="AB23" i="46"/>
  <c r="AC27" i="47"/>
  <c r="AB27" i="47"/>
  <c r="AB25" i="1"/>
  <c r="AC25" i="1"/>
  <c r="AB35" i="1"/>
  <c r="AC35" i="1"/>
  <c r="AC40" i="1"/>
  <c r="AB40" i="1"/>
  <c r="BM50" i="26"/>
  <c r="BM52" i="26" s="1"/>
  <c r="BP43" i="24"/>
  <c r="AC20" i="51"/>
  <c r="AB20" i="51"/>
  <c r="AB14" i="48"/>
  <c r="AC14" i="48"/>
  <c r="AB44" i="1"/>
  <c r="AC44" i="1"/>
  <c r="AB37" i="1"/>
  <c r="BP22" i="26"/>
  <c r="AB47" i="50"/>
  <c r="AC47" i="50"/>
  <c r="AC46" i="46"/>
  <c r="AB46" i="46"/>
  <c r="AB29" i="47"/>
  <c r="AC29" i="47"/>
  <c r="BP15" i="24"/>
  <c r="BP18" i="24"/>
  <c r="AB37" i="47"/>
  <c r="AC37" i="47"/>
  <c r="AB41" i="48"/>
  <c r="AC41" i="48"/>
  <c r="AB32" i="50"/>
  <c r="AC32" i="50"/>
  <c r="AB23" i="45"/>
  <c r="AC23" i="45"/>
  <c r="AB21" i="49"/>
  <c r="AC30" i="46"/>
  <c r="AB30" i="46"/>
  <c r="AC31" i="50"/>
  <c r="AB31" i="50"/>
  <c r="AC23" i="49"/>
  <c r="AB23" i="49"/>
  <c r="AB38" i="47"/>
  <c r="AC38" i="47"/>
  <c r="AC13" i="45"/>
  <c r="AB13" i="45"/>
  <c r="AB46" i="49"/>
  <c r="AC46" i="49"/>
  <c r="AB26" i="45"/>
  <c r="AC26" i="45"/>
  <c r="AB18" i="50"/>
  <c r="BP10" i="46"/>
  <c r="BM50" i="46"/>
  <c r="BM52" i="46" s="1"/>
  <c r="AB10" i="46"/>
  <c r="AB36" i="51"/>
  <c r="AC36" i="51"/>
  <c r="AB33" i="47"/>
  <c r="AC33" i="47"/>
  <c r="AB47" i="51"/>
  <c r="AC47" i="51"/>
  <c r="AB43" i="50"/>
  <c r="AC43" i="50"/>
  <c r="AB25" i="45"/>
  <c r="AC25" i="45"/>
  <c r="BN50" i="27"/>
  <c r="BN52" i="27" s="1"/>
  <c r="BM50" i="27"/>
  <c r="BM52" i="27" s="1"/>
  <c r="BP20" i="24"/>
  <c r="AB10" i="1"/>
  <c r="BM50" i="1"/>
  <c r="BM52" i="1" s="1"/>
  <c r="BP10" i="1"/>
  <c r="AB24" i="49"/>
  <c r="AC24" i="49"/>
  <c r="AB48" i="46"/>
  <c r="AC46" i="51"/>
  <c r="AB46" i="51"/>
  <c r="AB44" i="47"/>
  <c r="AC44" i="47"/>
  <c r="AB27" i="51"/>
  <c r="AC27" i="51"/>
  <c r="AB46" i="47"/>
  <c r="AC46" i="47"/>
  <c r="AC41" i="51"/>
  <c r="AB41" i="51"/>
  <c r="AC43" i="49"/>
  <c r="AB43" i="49"/>
  <c r="AC34" i="49"/>
  <c r="AB34" i="49"/>
  <c r="AB24" i="51"/>
  <c r="AB37" i="46"/>
  <c r="AC37" i="46"/>
  <c r="AC17" i="47"/>
  <c r="AB17" i="47"/>
  <c r="AB33" i="50"/>
  <c r="AC33" i="50"/>
  <c r="AC41" i="49"/>
  <c r="AB41" i="49"/>
  <c r="AB12" i="46"/>
  <c r="AC12" i="46"/>
  <c r="AC39" i="46"/>
  <c r="AB39" i="46"/>
  <c r="AB27" i="50"/>
  <c r="AC27" i="50"/>
  <c r="AB38" i="48"/>
  <c r="AC38" i="48"/>
  <c r="AC49" i="50"/>
  <c r="AB49" i="50"/>
  <c r="AB35" i="47"/>
  <c r="AC35" i="47"/>
  <c r="AB47" i="45"/>
  <c r="AC47" i="45"/>
  <c r="AB18" i="49"/>
  <c r="AC18" i="49"/>
  <c r="AB39" i="47"/>
  <c r="AC39" i="47"/>
  <c r="AB36" i="47"/>
  <c r="AC36" i="47"/>
  <c r="AC26" i="50"/>
  <c r="AB26" i="50"/>
  <c r="AB44" i="46"/>
  <c r="AC44" i="46"/>
  <c r="AC20" i="50"/>
  <c r="AB20" i="50"/>
  <c r="AB38" i="51"/>
  <c r="AC38" i="51"/>
  <c r="AC48" i="49"/>
  <c r="AB48" i="49"/>
  <c r="AC25" i="51"/>
  <c r="AB25" i="51"/>
  <c r="AB21" i="45"/>
  <c r="AC21" i="45"/>
  <c r="AB30" i="47"/>
  <c r="AC30" i="47"/>
  <c r="AB37" i="50"/>
  <c r="AB43" i="51"/>
  <c r="AC43" i="51"/>
  <c r="AC17" i="46"/>
  <c r="AB17" i="46"/>
  <c r="AC11" i="49"/>
  <c r="AB11" i="49"/>
  <c r="AC20" i="45"/>
  <c r="AB20" i="45"/>
  <c r="AC17" i="48"/>
  <c r="AB17" i="48"/>
  <c r="AB35" i="50"/>
  <c r="AC35" i="50"/>
  <c r="AB25" i="47"/>
  <c r="AC25" i="47"/>
  <c r="AB18" i="51"/>
  <c r="BP40" i="26"/>
  <c r="BP35" i="28"/>
  <c r="BP31" i="28"/>
  <c r="BP36" i="28"/>
  <c r="BP11" i="29"/>
  <c r="BP18" i="29"/>
  <c r="BP29" i="29"/>
  <c r="AA13" i="1"/>
  <c r="AA33" i="1"/>
  <c r="BP14" i="28"/>
  <c r="BP35" i="24"/>
  <c r="BP42" i="27"/>
  <c r="BP42" i="28"/>
  <c r="BP24" i="25"/>
  <c r="BL50" i="24"/>
  <c r="BL52" i="24" s="1"/>
  <c r="BL50" i="25"/>
  <c r="BL52" i="25" s="1"/>
  <c r="BP13" i="26"/>
  <c r="BP37" i="24"/>
  <c r="BP37" i="25"/>
  <c r="BP16" i="24"/>
  <c r="BP26" i="25"/>
  <c r="BP26" i="26"/>
  <c r="AA36" i="49"/>
  <c r="AA42" i="51"/>
  <c r="AA40" i="45"/>
  <c r="AA43" i="50"/>
  <c r="AA18" i="51"/>
  <c r="AA37" i="46"/>
  <c r="AA43" i="46"/>
  <c r="AA45" i="48"/>
  <c r="AA12" i="48"/>
  <c r="AA25" i="46"/>
  <c r="AA30" i="48"/>
  <c r="AA17" i="51"/>
  <c r="AA20" i="46"/>
  <c r="AA23" i="47"/>
  <c r="AA49" i="48"/>
  <c r="AA28" i="49"/>
  <c r="AA17" i="45"/>
  <c r="BP44" i="29"/>
  <c r="AA22" i="1"/>
  <c r="AA43" i="1"/>
  <c r="BP16" i="26"/>
  <c r="BP40" i="27"/>
  <c r="BP40" i="28"/>
  <c r="BP44" i="26"/>
  <c r="BP25" i="28"/>
  <c r="BP29" i="26"/>
  <c r="BP29" i="27"/>
  <c r="BP11" i="24"/>
  <c r="BP18" i="27"/>
  <c r="BP18" i="28"/>
  <c r="BP39" i="24"/>
  <c r="BP46" i="27"/>
  <c r="BP12" i="24"/>
  <c r="AA30" i="51"/>
  <c r="AA13" i="50"/>
  <c r="AA41" i="51"/>
  <c r="AA39" i="45"/>
  <c r="AA41" i="48"/>
  <c r="AA45" i="50"/>
  <c r="AA46" i="50"/>
  <c r="AA11" i="50"/>
  <c r="AA44" i="46"/>
  <c r="AA41" i="46"/>
  <c r="AA22" i="49"/>
  <c r="AA26" i="49"/>
  <c r="AA28" i="45"/>
  <c r="AA36" i="50"/>
  <c r="AA32" i="47"/>
  <c r="AA35" i="47"/>
  <c r="AA13" i="46"/>
  <c r="BP34" i="29"/>
  <c r="BP36" i="29"/>
  <c r="BP32" i="29"/>
  <c r="AA16" i="1"/>
  <c r="AA38" i="1"/>
  <c r="BP46" i="28"/>
  <c r="BP28" i="25"/>
  <c r="BP13" i="24"/>
  <c r="BP13" i="25"/>
  <c r="BP11" i="28"/>
  <c r="BP41" i="24"/>
  <c r="BP41" i="25"/>
  <c r="BP28" i="24"/>
  <c r="BP30" i="25"/>
  <c r="BP30" i="26"/>
  <c r="BP34" i="24"/>
  <c r="BP19" i="26"/>
  <c r="BP19" i="27"/>
  <c r="AA29" i="50"/>
  <c r="AA15" i="45"/>
  <c r="AA44" i="45"/>
  <c r="AA21" i="48"/>
  <c r="AA12" i="51"/>
  <c r="AA45" i="46"/>
  <c r="AA47" i="48"/>
  <c r="AA35" i="50"/>
  <c r="AA26" i="48"/>
  <c r="AA14" i="49"/>
  <c r="AA12" i="47"/>
  <c r="AA38" i="46"/>
  <c r="BP42" i="46"/>
  <c r="AA42" i="46"/>
  <c r="AA42" i="47"/>
  <c r="AA44" i="49"/>
  <c r="AA32" i="49"/>
  <c r="AA48" i="46"/>
  <c r="BP39" i="27"/>
  <c r="BP22" i="25"/>
  <c r="BP20" i="29"/>
  <c r="BP21" i="28"/>
  <c r="BP41" i="29"/>
  <c r="BL50" i="51"/>
  <c r="BL52" i="51" s="1"/>
  <c r="AA10" i="50"/>
  <c r="BP23" i="29"/>
  <c r="I26" i="56"/>
  <c r="AD50" i="47"/>
  <c r="O59" i="47" s="1"/>
  <c r="I66" i="24"/>
  <c r="AD50" i="24"/>
  <c r="O59" i="24" s="1"/>
  <c r="BO53" i="28"/>
  <c r="BO55" i="28" s="1"/>
  <c r="BI50" i="25"/>
  <c r="BJ53" i="25" s="1"/>
  <c r="AB12" i="1"/>
  <c r="AC12" i="1"/>
  <c r="AB36" i="1"/>
  <c r="AC36" i="1"/>
  <c r="AC45" i="51"/>
  <c r="AB45" i="51"/>
  <c r="AB13" i="47"/>
  <c r="AC13" i="47"/>
  <c r="AB23" i="1"/>
  <c r="AC23" i="1"/>
  <c r="AB30" i="50"/>
  <c r="AC30" i="50"/>
  <c r="AC43" i="1"/>
  <c r="AB43" i="1"/>
  <c r="BP11" i="26"/>
  <c r="AB37" i="51"/>
  <c r="AC37" i="51"/>
  <c r="AC11" i="50"/>
  <c r="AB11" i="50"/>
  <c r="AC33" i="1"/>
  <c r="AB33" i="1"/>
  <c r="AC48" i="1"/>
  <c r="AB48" i="1"/>
  <c r="AB31" i="46"/>
  <c r="AC31" i="46"/>
  <c r="AB36" i="49"/>
  <c r="AC36" i="49"/>
  <c r="AC47" i="46"/>
  <c r="AB47" i="46"/>
  <c r="AB39" i="1"/>
  <c r="AC39" i="1"/>
  <c r="AB12" i="49"/>
  <c r="AC12" i="49"/>
  <c r="AC44" i="50"/>
  <c r="AB44" i="50"/>
  <c r="AB15" i="1"/>
  <c r="AC15" i="1"/>
  <c r="BP12" i="25"/>
  <c r="BP14" i="26"/>
  <c r="BM50" i="29"/>
  <c r="BM52" i="29" s="1"/>
  <c r="AB23" i="48"/>
  <c r="AC23" i="48"/>
  <c r="AB17" i="45"/>
  <c r="AC17" i="45"/>
  <c r="AB36" i="50"/>
  <c r="AC36" i="50"/>
  <c r="AC32" i="46"/>
  <c r="AB32" i="46"/>
  <c r="AC40" i="51"/>
  <c r="AB40" i="51"/>
  <c r="AB40" i="47"/>
  <c r="AC40" i="47"/>
  <c r="AB15" i="51"/>
  <c r="AC15" i="51"/>
  <c r="AB15" i="50"/>
  <c r="AC12" i="48"/>
  <c r="AB12" i="48"/>
  <c r="AB36" i="46"/>
  <c r="AC13" i="49"/>
  <c r="AB13" i="49"/>
  <c r="AB10" i="47"/>
  <c r="BM50" i="47"/>
  <c r="BM52" i="47" s="1"/>
  <c r="AC17" i="51"/>
  <c r="AB17" i="51"/>
  <c r="AB30" i="48"/>
  <c r="AC30" i="48"/>
  <c r="AC20" i="46"/>
  <c r="AB20" i="46"/>
  <c r="AC23" i="47"/>
  <c r="AB23" i="47"/>
  <c r="AB35" i="48"/>
  <c r="AB26" i="49"/>
  <c r="AC26" i="49"/>
  <c r="AB45" i="45"/>
  <c r="AC45" i="45"/>
  <c r="BM50" i="25"/>
  <c r="BM52" i="25" s="1"/>
  <c r="AB35" i="46"/>
  <c r="AC35" i="46"/>
  <c r="AC48" i="50"/>
  <c r="AB48" i="50"/>
  <c r="AB36" i="48"/>
  <c r="AC36" i="48"/>
  <c r="AC42" i="51"/>
  <c r="AB42" i="51"/>
  <c r="AC16" i="48"/>
  <c r="AB16" i="48"/>
  <c r="AC13" i="50"/>
  <c r="AB13" i="50"/>
  <c r="AC40" i="48"/>
  <c r="AB40" i="48"/>
  <c r="AB49" i="48"/>
  <c r="AC49" i="48"/>
  <c r="AB38" i="50"/>
  <c r="AC38" i="50"/>
  <c r="AB42" i="45"/>
  <c r="AC42" i="45"/>
  <c r="AB12" i="51"/>
  <c r="AC12" i="51"/>
  <c r="AB18" i="46"/>
  <c r="AC18" i="46"/>
  <c r="AB19" i="47"/>
  <c r="AC19" i="47"/>
  <c r="AB16" i="50"/>
  <c r="AC16" i="50"/>
  <c r="AB30" i="51"/>
  <c r="AC30" i="51"/>
  <c r="AB12" i="47"/>
  <c r="AC12" i="47"/>
  <c r="AB19" i="49"/>
  <c r="AC19" i="49"/>
  <c r="AB30" i="49"/>
  <c r="AC30" i="49"/>
  <c r="AB41" i="46"/>
  <c r="AC41" i="46"/>
  <c r="BM50" i="48"/>
  <c r="BM52" i="48" s="1"/>
  <c r="AB10" i="48"/>
  <c r="AC38" i="49"/>
  <c r="AB38" i="49"/>
  <c r="AB47" i="49"/>
  <c r="AC34" i="47"/>
  <c r="AB34" i="47"/>
  <c r="AC16" i="45"/>
  <c r="AB16" i="45"/>
  <c r="AC15" i="47"/>
  <c r="AB15" i="47"/>
  <c r="AB38" i="46"/>
  <c r="AC38" i="46"/>
  <c r="AB42" i="48"/>
  <c r="AC42" i="48"/>
  <c r="AB48" i="51"/>
  <c r="AC48" i="51"/>
  <c r="AB15" i="45"/>
  <c r="AC15" i="45"/>
  <c r="AB44" i="49"/>
  <c r="AC44" i="49"/>
  <c r="AJ44" i="49" s="1"/>
  <c r="AK44" i="49" s="1"/>
  <c r="AC45" i="46"/>
  <c r="AB45" i="46"/>
  <c r="AB26" i="46"/>
  <c r="AC26" i="46"/>
  <c r="AB31" i="47"/>
  <c r="AC31" i="47"/>
  <c r="AC22" i="50"/>
  <c r="AB22" i="50"/>
  <c r="AB17" i="49"/>
  <c r="AC17" i="49"/>
  <c r="AB43" i="45"/>
  <c r="AC43" i="45"/>
  <c r="AB21" i="50"/>
  <c r="AC21" i="50"/>
  <c r="AB20" i="47"/>
  <c r="AB40" i="45"/>
  <c r="AC40" i="45"/>
  <c r="AB49" i="45"/>
  <c r="AC49" i="45"/>
  <c r="AB12" i="50"/>
  <c r="AC12" i="50"/>
  <c r="BP12" i="26"/>
  <c r="AB42" i="1"/>
  <c r="AC42" i="1"/>
  <c r="BP25" i="25"/>
  <c r="BP30" i="28"/>
  <c r="BP47" i="27"/>
  <c r="BP27" i="29"/>
  <c r="BP47" i="29"/>
  <c r="BP45" i="29"/>
  <c r="AA14" i="1"/>
  <c r="AA44" i="1"/>
  <c r="BP32" i="26"/>
  <c r="BP13" i="28"/>
  <c r="BP17" i="26"/>
  <c r="BP17" i="27"/>
  <c r="BP41" i="28"/>
  <c r="BP45" i="26"/>
  <c r="BP45" i="27"/>
  <c r="BP27" i="24"/>
  <c r="BP34" i="27"/>
  <c r="BP34" i="28"/>
  <c r="BP16" i="25"/>
  <c r="BP43" i="28"/>
  <c r="BP44" i="24"/>
  <c r="AA33" i="51"/>
  <c r="AA15" i="50"/>
  <c r="AA49" i="51"/>
  <c r="AA41" i="45"/>
  <c r="AA37" i="49"/>
  <c r="AA37" i="48"/>
  <c r="AA14" i="46"/>
  <c r="AA15" i="51"/>
  <c r="AA17" i="47"/>
  <c r="AA36" i="45"/>
  <c r="BP31" i="46"/>
  <c r="AA31" i="46"/>
  <c r="AA45" i="49"/>
  <c r="BP32" i="45"/>
  <c r="AA32" i="45"/>
  <c r="AA29" i="45"/>
  <c r="AA48" i="47"/>
  <c r="AA45" i="47"/>
  <c r="AA22" i="47"/>
  <c r="AJ22" i="47" s="1"/>
  <c r="AK22" i="47" s="1"/>
  <c r="BP22" i="29"/>
  <c r="AA21" i="1"/>
  <c r="AJ21" i="1" s="1"/>
  <c r="AK21" i="1" s="1"/>
  <c r="BP21" i="1"/>
  <c r="AA11" i="1"/>
  <c r="BL50" i="1"/>
  <c r="BL52" i="1" s="1"/>
  <c r="AA49" i="1"/>
  <c r="BP30" i="24"/>
  <c r="BP15" i="26"/>
  <c r="BP15" i="27"/>
  <c r="BP19" i="25"/>
  <c r="BP43" i="26"/>
  <c r="BP43" i="27"/>
  <c r="BP47" i="25"/>
  <c r="BP32" i="27"/>
  <c r="BP32" i="28"/>
  <c r="BP36" i="26"/>
  <c r="BP17" i="28"/>
  <c r="BP21" i="26"/>
  <c r="AA21" i="51"/>
  <c r="AA45" i="45"/>
  <c r="BP48" i="49"/>
  <c r="AA48" i="49"/>
  <c r="AA42" i="50"/>
  <c r="AA18" i="45"/>
  <c r="AA19" i="48"/>
  <c r="AA47" i="46"/>
  <c r="AA31" i="47"/>
  <c r="AA35" i="48"/>
  <c r="AA33" i="49"/>
  <c r="AA24" i="48"/>
  <c r="AA39" i="47"/>
  <c r="AA23" i="49"/>
  <c r="AA46" i="46"/>
  <c r="AA44" i="48"/>
  <c r="AA13" i="51"/>
  <c r="AA32" i="46"/>
  <c r="BP44" i="47"/>
  <c r="AA44" i="47"/>
  <c r="BP19" i="29"/>
  <c r="BL50" i="29"/>
  <c r="BL52" i="29" s="1"/>
  <c r="BP49" i="29"/>
  <c r="AA12" i="1"/>
  <c r="AA48" i="1"/>
  <c r="BP48" i="1"/>
  <c r="BP21" i="27"/>
  <c r="BP45" i="28"/>
  <c r="BP49" i="26"/>
  <c r="BP49" i="27"/>
  <c r="BP31" i="24"/>
  <c r="BP38" i="27"/>
  <c r="BP38" i="28"/>
  <c r="BP20" i="25"/>
  <c r="BP24" i="24"/>
  <c r="BP48" i="24"/>
  <c r="BP48" i="25"/>
  <c r="BP33" i="24"/>
  <c r="BP33" i="25"/>
  <c r="AA16" i="49"/>
  <c r="BP16" i="49"/>
  <c r="AA28" i="51"/>
  <c r="AA47" i="51"/>
  <c r="AA43" i="49"/>
  <c r="AA37" i="50"/>
  <c r="AA45" i="51"/>
  <c r="AA23" i="46"/>
  <c r="AA33" i="47"/>
  <c r="AA36" i="47"/>
  <c r="BP17" i="46"/>
  <c r="AA17" i="46"/>
  <c r="AA43" i="47"/>
  <c r="BP43" i="47"/>
  <c r="AA25" i="50"/>
  <c r="BL50" i="49"/>
  <c r="BL52" i="49" s="1"/>
  <c r="AA10" i="49"/>
  <c r="AA33" i="46"/>
  <c r="AA13" i="48"/>
  <c r="AA38" i="50"/>
  <c r="AA10" i="48"/>
  <c r="BL50" i="48"/>
  <c r="BL52" i="48" s="1"/>
  <c r="BP10" i="48"/>
  <c r="BP28" i="28"/>
  <c r="BP39" i="26"/>
  <c r="AA15" i="1"/>
  <c r="BL50" i="45"/>
  <c r="BL52" i="45" s="1"/>
  <c r="BP12" i="46"/>
  <c r="BP36" i="27"/>
  <c r="BP16" i="29"/>
  <c r="BP37" i="45"/>
  <c r="BP47" i="26"/>
  <c r="N28" i="56"/>
  <c r="N26" i="56"/>
  <c r="N29" i="56" s="1"/>
  <c r="BO50" i="45"/>
  <c r="BO52" i="45" s="1"/>
  <c r="BO53" i="46"/>
  <c r="BO55" i="46" s="1"/>
  <c r="AC38" i="1"/>
  <c r="AB38" i="1"/>
  <c r="AB13" i="46"/>
  <c r="AC13" i="46"/>
  <c r="AB18" i="1"/>
  <c r="AB22" i="1"/>
  <c r="AC22" i="1"/>
  <c r="BP10" i="24"/>
  <c r="BM50" i="24"/>
  <c r="BM52" i="24" s="1"/>
  <c r="AB19" i="1"/>
  <c r="AC19" i="1"/>
  <c r="AB38" i="45"/>
  <c r="AC38" i="45"/>
  <c r="AB28" i="1"/>
  <c r="AC28" i="1"/>
  <c r="BP25" i="24"/>
  <c r="AB19" i="45"/>
  <c r="AC19" i="45"/>
  <c r="AC18" i="47"/>
  <c r="AB18" i="47"/>
  <c r="AB47" i="47"/>
  <c r="AC47" i="47"/>
  <c r="AB41" i="1"/>
  <c r="AC41" i="1"/>
  <c r="AB27" i="1"/>
  <c r="AB33" i="51"/>
  <c r="AC33" i="51"/>
  <c r="AB34" i="51"/>
  <c r="AC34" i="51"/>
  <c r="AB49" i="46"/>
  <c r="AC49" i="46"/>
  <c r="AB14" i="1"/>
  <c r="AC14" i="1"/>
  <c r="BP17" i="25"/>
  <c r="BP47" i="28"/>
  <c r="AC15" i="49"/>
  <c r="AB15" i="49"/>
  <c r="AC48" i="45"/>
  <c r="AB48" i="45"/>
  <c r="BP23" i="25"/>
  <c r="BP26" i="24"/>
  <c r="BP14" i="25"/>
  <c r="AB40" i="46"/>
  <c r="AC40" i="46"/>
  <c r="AB27" i="49"/>
  <c r="AC27" i="49"/>
  <c r="AC15" i="46"/>
  <c r="AB15" i="46"/>
  <c r="AC32" i="51"/>
  <c r="AB32" i="51"/>
  <c r="AC44" i="48"/>
  <c r="AB44" i="48"/>
  <c r="AB13" i="51"/>
  <c r="AC13" i="51"/>
  <c r="AB42" i="47"/>
  <c r="AC42" i="47"/>
  <c r="AB25" i="49"/>
  <c r="AC25" i="49"/>
  <c r="AB23" i="51"/>
  <c r="AC23" i="51"/>
  <c r="AC44" i="45"/>
  <c r="AB44" i="45"/>
  <c r="BN50" i="28"/>
  <c r="BN52" i="28" s="1"/>
  <c r="BM50" i="28"/>
  <c r="BM52" i="28" s="1"/>
  <c r="AB19" i="46"/>
  <c r="AC19" i="46"/>
  <c r="AB16" i="51"/>
  <c r="AC16" i="51"/>
  <c r="AC45" i="49"/>
  <c r="AB45" i="49"/>
  <c r="AB43" i="46"/>
  <c r="AC43" i="46"/>
  <c r="AB28" i="49"/>
  <c r="AC28" i="49"/>
  <c r="AB28" i="45"/>
  <c r="AC28" i="45"/>
  <c r="AB42" i="49"/>
  <c r="AC42" i="49"/>
  <c r="AB17" i="50"/>
  <c r="AC17" i="50"/>
  <c r="AB47" i="48"/>
  <c r="AC47" i="48"/>
  <c r="AC34" i="46"/>
  <c r="AB34" i="46"/>
  <c r="AB11" i="46"/>
  <c r="AC11" i="46"/>
  <c r="AB28" i="46"/>
  <c r="AC28" i="46"/>
  <c r="AB22" i="49"/>
  <c r="AC22" i="49"/>
  <c r="AC39" i="51"/>
  <c r="AB39" i="51"/>
  <c r="AB29" i="49"/>
  <c r="AC29" i="49"/>
  <c r="BM50" i="45"/>
  <c r="BM52" i="45" s="1"/>
  <c r="AB10" i="45"/>
  <c r="AB20" i="49"/>
  <c r="AC20" i="49"/>
  <c r="AB25" i="46"/>
  <c r="AC25" i="46"/>
  <c r="AB20" i="48"/>
  <c r="AC20" i="48"/>
  <c r="AB24" i="45"/>
  <c r="AC24" i="45"/>
  <c r="AC11" i="51"/>
  <c r="AB11" i="51"/>
  <c r="AC27" i="46"/>
  <c r="AB27" i="46"/>
  <c r="AB26" i="48"/>
  <c r="AC26" i="48"/>
  <c r="AC28" i="51"/>
  <c r="AB28" i="51"/>
  <c r="AB39" i="50"/>
  <c r="AC39" i="50"/>
  <c r="AC16" i="47"/>
  <c r="AB16" i="47"/>
  <c r="AC41" i="45"/>
  <c r="AB41" i="45"/>
  <c r="AC28" i="48"/>
  <c r="AB28" i="48"/>
  <c r="AC13" i="48"/>
  <c r="AB13" i="48"/>
  <c r="AB21" i="46"/>
  <c r="AC21" i="46"/>
  <c r="AB29" i="48"/>
  <c r="AB35" i="49"/>
  <c r="AC35" i="49"/>
  <c r="AB43" i="48"/>
  <c r="AC43" i="48"/>
  <c r="AC29" i="50"/>
  <c r="AB29" i="50"/>
  <c r="AB11" i="48"/>
  <c r="AC11" i="48"/>
  <c r="AC34" i="50"/>
  <c r="AB34" i="50"/>
  <c r="AB19" i="48"/>
  <c r="AC19" i="48"/>
  <c r="AB19" i="51"/>
  <c r="AC19" i="51"/>
  <c r="AB14" i="46"/>
  <c r="AC14" i="46"/>
  <c r="AB32" i="49"/>
  <c r="AC32" i="49"/>
  <c r="AB39" i="48"/>
  <c r="AC39" i="48"/>
  <c r="AJ39" i="48" s="1"/>
  <c r="AK39" i="48" s="1"/>
  <c r="AB33" i="46"/>
  <c r="AC33" i="46"/>
  <c r="AB46" i="48"/>
  <c r="AC46" i="48"/>
  <c r="AB44" i="51"/>
  <c r="AC44" i="51"/>
  <c r="AB27" i="48"/>
  <c r="AC27" i="48"/>
  <c r="AC31" i="48"/>
  <c r="AB31" i="48"/>
  <c r="AB19" i="50"/>
  <c r="AC19" i="50"/>
  <c r="AB32" i="48"/>
  <c r="AC32" i="48"/>
  <c r="AB24" i="48"/>
  <c r="AC24" i="48"/>
  <c r="AB26" i="47"/>
  <c r="AC26" i="47"/>
  <c r="AB33" i="45"/>
  <c r="AC33" i="45"/>
  <c r="BP42" i="26"/>
  <c r="BP40" i="25"/>
  <c r="BP48" i="29"/>
  <c r="BP14" i="27"/>
  <c r="BP12" i="29"/>
  <c r="AB47" i="1"/>
  <c r="AC47" i="1"/>
  <c r="BP30" i="29"/>
  <c r="BP21" i="29"/>
  <c r="AA34" i="1"/>
  <c r="AA29" i="1"/>
  <c r="BP29" i="1"/>
  <c r="AA47" i="1"/>
  <c r="BP46" i="24"/>
  <c r="BP31" i="27"/>
  <c r="BP35" i="25"/>
  <c r="BP20" i="27"/>
  <c r="BP20" i="28"/>
  <c r="BP24" i="26"/>
  <c r="BP48" i="27"/>
  <c r="BP48" i="28"/>
  <c r="BL50" i="27"/>
  <c r="BL52" i="27" s="1"/>
  <c r="BP33" i="28"/>
  <c r="BP37" i="26"/>
  <c r="AA39" i="51"/>
  <c r="AA21" i="45"/>
  <c r="AA22" i="50"/>
  <c r="AA25" i="51"/>
  <c r="AA30" i="45"/>
  <c r="AA21" i="49"/>
  <c r="AA46" i="48"/>
  <c r="AA40" i="47"/>
  <c r="AA40" i="48"/>
  <c r="AA44" i="50"/>
  <c r="AJ44" i="50" s="1"/>
  <c r="AK44" i="50" s="1"/>
  <c r="AA47" i="49"/>
  <c r="AA18" i="48"/>
  <c r="BP49" i="50"/>
  <c r="AA49" i="50"/>
  <c r="AA15" i="46"/>
  <c r="AA11" i="49"/>
  <c r="AA16" i="51"/>
  <c r="BP16" i="45"/>
  <c r="AA16" i="45"/>
  <c r="AA31" i="48"/>
  <c r="BP43" i="29"/>
  <c r="AA31" i="1"/>
  <c r="AA20" i="1"/>
  <c r="AJ20" i="1" s="1"/>
  <c r="AK20" i="1" s="1"/>
  <c r="BP20" i="1"/>
  <c r="AA37" i="1"/>
  <c r="BP44" i="25"/>
  <c r="BP29" i="24"/>
  <c r="BP29" i="25"/>
  <c r="BP39" i="28"/>
  <c r="BP18" i="25"/>
  <c r="BP18" i="26"/>
  <c r="BP22" i="24"/>
  <c r="BP46" i="25"/>
  <c r="BP46" i="26"/>
  <c r="BP11" i="25"/>
  <c r="BP35" i="26"/>
  <c r="BP35" i="27"/>
  <c r="BP33" i="50"/>
  <c r="AA33" i="50"/>
  <c r="AA25" i="45"/>
  <c r="BP25" i="45"/>
  <c r="AA46" i="45"/>
  <c r="AA17" i="49"/>
  <c r="AA31" i="51"/>
  <c r="BP10" i="47"/>
  <c r="BL50" i="47"/>
  <c r="BL52" i="47" s="1"/>
  <c r="AA10" i="47"/>
  <c r="BP30" i="46"/>
  <c r="AA30" i="46"/>
  <c r="AA24" i="46"/>
  <c r="AA28" i="48"/>
  <c r="AA24" i="49"/>
  <c r="AA27" i="47"/>
  <c r="AA40" i="46"/>
  <c r="AA11" i="47"/>
  <c r="AA23" i="48"/>
  <c r="AA30" i="50"/>
  <c r="AA34" i="49"/>
  <c r="AA36" i="48"/>
  <c r="AA23" i="45"/>
  <c r="BP42" i="29"/>
  <c r="BP24" i="29"/>
  <c r="AA18" i="1"/>
  <c r="AA30" i="1"/>
  <c r="BP30" i="1"/>
  <c r="AA46" i="1"/>
  <c r="BP39" i="25"/>
  <c r="BP24" i="27"/>
  <c r="BP24" i="28"/>
  <c r="BP28" i="26"/>
  <c r="BP10" i="28"/>
  <c r="BL50" i="28"/>
  <c r="BL52" i="28" s="1"/>
  <c r="BL50" i="26"/>
  <c r="BL52" i="26" s="1"/>
  <c r="BP10" i="26"/>
  <c r="BP13" i="27"/>
  <c r="BP37" i="28"/>
  <c r="BP41" i="26"/>
  <c r="BP41" i="27"/>
  <c r="BP23" i="24"/>
  <c r="BP30" i="27"/>
  <c r="AA22" i="45"/>
  <c r="BP14" i="45"/>
  <c r="AA14" i="45"/>
  <c r="AA39" i="49"/>
  <c r="BP39" i="49"/>
  <c r="AA43" i="51"/>
  <c r="BP31" i="45"/>
  <c r="AA31" i="45"/>
  <c r="AA27" i="51"/>
  <c r="AA34" i="50"/>
  <c r="BP27" i="50"/>
  <c r="AA27" i="50"/>
  <c r="AA41" i="49"/>
  <c r="BP14" i="51"/>
  <c r="AA14" i="51"/>
  <c r="AA28" i="46"/>
  <c r="AA20" i="49"/>
  <c r="AA19" i="49"/>
  <c r="AA26" i="47"/>
  <c r="BP23" i="50"/>
  <c r="AA23" i="50"/>
  <c r="BP18" i="47"/>
  <c r="AA18" i="47"/>
  <c r="BP16" i="46"/>
  <c r="AA16" i="46"/>
  <c r="BP30" i="49"/>
  <c r="AA30" i="49"/>
  <c r="BP28" i="27"/>
  <c r="BP15" i="25"/>
  <c r="BP38" i="29"/>
  <c r="BL50" i="50"/>
  <c r="BL52" i="50" s="1"/>
  <c r="BP14" i="29"/>
  <c r="BP15" i="29"/>
  <c r="BP20" i="51"/>
  <c r="AA32" i="1"/>
  <c r="AJ41" i="49" l="1"/>
  <c r="AK41" i="49" s="1"/>
  <c r="AJ24" i="1"/>
  <c r="AK24" i="1" s="1"/>
  <c r="AJ14" i="45"/>
  <c r="AK14" i="45" s="1"/>
  <c r="AJ34" i="47"/>
  <c r="AK34" i="47" s="1"/>
  <c r="AJ28" i="47"/>
  <c r="AK28" i="47" s="1"/>
  <c r="AJ21" i="46"/>
  <c r="AK21" i="46" s="1"/>
  <c r="BP41" i="49"/>
  <c r="AJ44" i="47"/>
  <c r="AK44" i="47" s="1"/>
  <c r="BP39" i="47"/>
  <c r="BP30" i="45"/>
  <c r="BP21" i="45"/>
  <c r="BP34" i="1"/>
  <c r="AJ29" i="49"/>
  <c r="AK29" i="49" s="1"/>
  <c r="BP44" i="1"/>
  <c r="AJ45" i="51"/>
  <c r="AK45" i="51" s="1"/>
  <c r="BP38" i="48"/>
  <c r="AJ46" i="46"/>
  <c r="AK46" i="46" s="1"/>
  <c r="BP17" i="47"/>
  <c r="BP37" i="48"/>
  <c r="AJ36" i="1"/>
  <c r="AK36" i="1" s="1"/>
  <c r="BP35" i="50"/>
  <c r="BP41" i="48"/>
  <c r="BP13" i="1"/>
  <c r="AJ38" i="48"/>
  <c r="AK38" i="48" s="1"/>
  <c r="AJ29" i="47"/>
  <c r="AK29" i="47" s="1"/>
  <c r="AJ20" i="49"/>
  <c r="AK20" i="49" s="1"/>
  <c r="AJ40" i="46"/>
  <c r="AK40" i="46" s="1"/>
  <c r="BP15" i="46"/>
  <c r="BP21" i="47"/>
  <c r="AJ41" i="50"/>
  <c r="AK41" i="50" s="1"/>
  <c r="AJ49" i="49"/>
  <c r="AK49" i="49" s="1"/>
  <c r="AJ29" i="51"/>
  <c r="AK29" i="51" s="1"/>
  <c r="BP39" i="51"/>
  <c r="BP25" i="50"/>
  <c r="AJ48" i="47"/>
  <c r="AK48" i="47" s="1"/>
  <c r="BP24" i="47"/>
  <c r="AJ14" i="51"/>
  <c r="AK14" i="51" s="1"/>
  <c r="AJ34" i="46"/>
  <c r="AK34" i="46" s="1"/>
  <c r="AJ43" i="46"/>
  <c r="AK43" i="46" s="1"/>
  <c r="AJ23" i="51"/>
  <c r="AK23" i="51" s="1"/>
  <c r="BP48" i="47"/>
  <c r="BN50" i="29"/>
  <c r="BN52" i="29" s="1"/>
  <c r="BN53" i="29" s="1"/>
  <c r="BN55" i="29" s="1"/>
  <c r="BP14" i="49"/>
  <c r="AJ27" i="51"/>
  <c r="AK27" i="51" s="1"/>
  <c r="AJ37" i="49"/>
  <c r="AK37" i="49" s="1"/>
  <c r="AJ33" i="48"/>
  <c r="AK33" i="48" s="1"/>
  <c r="AJ30" i="1"/>
  <c r="AK30" i="1" s="1"/>
  <c r="AJ49" i="51"/>
  <c r="AK49" i="51" s="1"/>
  <c r="AJ30" i="48"/>
  <c r="AK30" i="48" s="1"/>
  <c r="BP23" i="48"/>
  <c r="BP22" i="50"/>
  <c r="BP47" i="1"/>
  <c r="AJ23" i="50"/>
  <c r="AK23" i="50" s="1"/>
  <c r="AJ34" i="50"/>
  <c r="AK34" i="50" s="1"/>
  <c r="AJ19" i="46"/>
  <c r="AK19" i="46" s="1"/>
  <c r="AJ27" i="49"/>
  <c r="AK27" i="49" s="1"/>
  <c r="BP37" i="49"/>
  <c r="BP48" i="51"/>
  <c r="AJ18" i="46"/>
  <c r="AK18" i="46" s="1"/>
  <c r="BP34" i="45"/>
  <c r="AJ25" i="48"/>
  <c r="AK25" i="48" s="1"/>
  <c r="AJ24" i="50"/>
  <c r="AK24" i="50" s="1"/>
  <c r="AJ47" i="47"/>
  <c r="AK47" i="47" s="1"/>
  <c r="BP42" i="48"/>
  <c r="BP46" i="46"/>
  <c r="AJ42" i="48"/>
  <c r="AK42" i="48" s="1"/>
  <c r="AJ15" i="1"/>
  <c r="AK15" i="1" s="1"/>
  <c r="AJ39" i="46"/>
  <c r="AK39" i="46" s="1"/>
  <c r="AJ32" i="50"/>
  <c r="AK32" i="50" s="1"/>
  <c r="AJ37" i="47"/>
  <c r="AK37" i="47" s="1"/>
  <c r="AJ39" i="1"/>
  <c r="AK39" i="1" s="1"/>
  <c r="AJ40" i="49"/>
  <c r="AK40" i="49" s="1"/>
  <c r="AJ48" i="50"/>
  <c r="AK48" i="50" s="1"/>
  <c r="BP34" i="49"/>
  <c r="BP11" i="47"/>
  <c r="BP35" i="49"/>
  <c r="BP11" i="46"/>
  <c r="BP12" i="1"/>
  <c r="BP46" i="50"/>
  <c r="AJ36" i="49"/>
  <c r="AK36" i="49" s="1"/>
  <c r="AJ26" i="50"/>
  <c r="AK26" i="50" s="1"/>
  <c r="AJ22" i="46"/>
  <c r="AK22" i="46" s="1"/>
  <c r="BP49" i="49"/>
  <c r="AJ42" i="51"/>
  <c r="AK42" i="51" s="1"/>
  <c r="BP23" i="46"/>
  <c r="AJ45" i="46"/>
  <c r="AK45" i="46" s="1"/>
  <c r="AJ46" i="51"/>
  <c r="AK46" i="51" s="1"/>
  <c r="AJ26" i="1"/>
  <c r="AK26" i="1" s="1"/>
  <c r="BP28" i="50"/>
  <c r="AJ19" i="45"/>
  <c r="AK19" i="45" s="1"/>
  <c r="AJ25" i="51"/>
  <c r="AK25" i="51" s="1"/>
  <c r="AJ16" i="1"/>
  <c r="AK16" i="1" s="1"/>
  <c r="AJ14" i="46"/>
  <c r="AK14" i="46" s="1"/>
  <c r="AC15" i="50"/>
  <c r="AJ15" i="50" s="1"/>
  <c r="AK15" i="50" s="1"/>
  <c r="BP15" i="50"/>
  <c r="AJ30" i="51"/>
  <c r="AK30" i="51" s="1"/>
  <c r="AC22" i="45"/>
  <c r="BP22" i="45"/>
  <c r="AC45" i="50"/>
  <c r="AJ45" i="50" s="1"/>
  <c r="AK45" i="50" s="1"/>
  <c r="BP45" i="50"/>
  <c r="AJ26" i="46"/>
  <c r="AK26" i="46" s="1"/>
  <c r="AJ43" i="48"/>
  <c r="AK43" i="48" s="1"/>
  <c r="AC29" i="48"/>
  <c r="AJ29" i="48" s="1"/>
  <c r="AK29" i="48" s="1"/>
  <c r="BP29" i="48"/>
  <c r="AJ28" i="46"/>
  <c r="AK28" i="46" s="1"/>
  <c r="AJ38" i="50"/>
  <c r="AK38" i="50" s="1"/>
  <c r="AC47" i="49"/>
  <c r="AJ47" i="49" s="1"/>
  <c r="AK47" i="49" s="1"/>
  <c r="BP47" i="49"/>
  <c r="AC24" i="51"/>
  <c r="AJ24" i="51" s="1"/>
  <c r="AK24" i="51" s="1"/>
  <c r="BP24" i="51"/>
  <c r="AC31" i="49"/>
  <c r="AJ31" i="49" s="1"/>
  <c r="AK31" i="49" s="1"/>
  <c r="BP31" i="49"/>
  <c r="AC49" i="1"/>
  <c r="AJ49" i="1" s="1"/>
  <c r="AK49" i="1" s="1"/>
  <c r="BP49" i="1"/>
  <c r="BP44" i="51"/>
  <c r="AJ38" i="1"/>
  <c r="AK38" i="1" s="1"/>
  <c r="BP38" i="50"/>
  <c r="AJ43" i="47"/>
  <c r="AK43" i="47" s="1"/>
  <c r="BP18" i="45"/>
  <c r="AJ13" i="46"/>
  <c r="AK13" i="46" s="1"/>
  <c r="AC18" i="51"/>
  <c r="AJ18" i="51" s="1"/>
  <c r="AK18" i="51" s="1"/>
  <c r="BP18" i="51"/>
  <c r="AC37" i="50"/>
  <c r="BP37" i="50"/>
  <c r="AJ34" i="49"/>
  <c r="AK34" i="49" s="1"/>
  <c r="AJ11" i="46"/>
  <c r="AK11" i="46" s="1"/>
  <c r="AJ47" i="50"/>
  <c r="AK47" i="50" s="1"/>
  <c r="AJ38" i="51"/>
  <c r="AK38" i="51" s="1"/>
  <c r="AC42" i="50"/>
  <c r="BP42" i="50"/>
  <c r="AJ12" i="45"/>
  <c r="AK12" i="45" s="1"/>
  <c r="AJ16" i="46"/>
  <c r="AK16" i="46" s="1"/>
  <c r="AJ24" i="48"/>
  <c r="AK24" i="48" s="1"/>
  <c r="AJ41" i="47"/>
  <c r="AK41" i="47" s="1"/>
  <c r="AJ32" i="48"/>
  <c r="AK32" i="48" s="1"/>
  <c r="AJ28" i="1"/>
  <c r="AK28" i="1" s="1"/>
  <c r="AC20" i="47"/>
  <c r="AJ20" i="47" s="1"/>
  <c r="AK20" i="47" s="1"/>
  <c r="BP20" i="47"/>
  <c r="AC35" i="48"/>
  <c r="BP35" i="48"/>
  <c r="AC36" i="46"/>
  <c r="AJ36" i="46" s="1"/>
  <c r="AK36" i="46" s="1"/>
  <c r="BP36" i="46"/>
  <c r="AC21" i="49"/>
  <c r="AJ21" i="49" s="1"/>
  <c r="AK21" i="49" s="1"/>
  <c r="BP21" i="49"/>
  <c r="AJ28" i="48"/>
  <c r="AK28" i="48" s="1"/>
  <c r="AC27" i="1"/>
  <c r="AJ27" i="1" s="1"/>
  <c r="AK27" i="1" s="1"/>
  <c r="BP27" i="1"/>
  <c r="AJ47" i="48"/>
  <c r="AK47" i="48" s="1"/>
  <c r="AC48" i="46"/>
  <c r="AJ48" i="46" s="1"/>
  <c r="AK48" i="46" s="1"/>
  <c r="BP48" i="46"/>
  <c r="AC36" i="45"/>
  <c r="BP36" i="45"/>
  <c r="AC11" i="1"/>
  <c r="AJ11" i="1" s="1"/>
  <c r="AK11" i="1" s="1"/>
  <c r="BP11" i="1"/>
  <c r="AJ40" i="1"/>
  <c r="AK40" i="1" s="1"/>
  <c r="BP46" i="1"/>
  <c r="BP40" i="46"/>
  <c r="BP28" i="48"/>
  <c r="BP46" i="48"/>
  <c r="AC18" i="1"/>
  <c r="AJ18" i="1" s="1"/>
  <c r="AK18" i="1" s="1"/>
  <c r="BP18" i="1"/>
  <c r="BP26" i="47"/>
  <c r="BP46" i="45"/>
  <c r="BP40" i="48"/>
  <c r="AJ33" i="51"/>
  <c r="AK33" i="51" s="1"/>
  <c r="AJ43" i="49"/>
  <c r="AK43" i="49" s="1"/>
  <c r="BP32" i="46"/>
  <c r="AJ47" i="46"/>
  <c r="AK47" i="46" s="1"/>
  <c r="AJ42" i="50"/>
  <c r="AK42" i="50" s="1"/>
  <c r="AJ21" i="51"/>
  <c r="AK21" i="51" s="1"/>
  <c r="AJ22" i="1"/>
  <c r="AK22" i="1" s="1"/>
  <c r="AJ44" i="46"/>
  <c r="AK44" i="46" s="1"/>
  <c r="AJ33" i="50"/>
  <c r="AK33" i="50" s="1"/>
  <c r="AJ36" i="51"/>
  <c r="AK36" i="51" s="1"/>
  <c r="AC18" i="50"/>
  <c r="AJ18" i="50" s="1"/>
  <c r="AK18" i="50" s="1"/>
  <c r="BP18" i="50"/>
  <c r="AC37" i="1"/>
  <c r="AJ37" i="1" s="1"/>
  <c r="AK37" i="1" s="1"/>
  <c r="BP37" i="1"/>
  <c r="BP14" i="48"/>
  <c r="AJ40" i="50"/>
  <c r="AK40" i="50" s="1"/>
  <c r="AJ27" i="48"/>
  <c r="AK27" i="48" s="1"/>
  <c r="AJ43" i="50"/>
  <c r="AK43" i="50" s="1"/>
  <c r="AJ49" i="47"/>
  <c r="AK49" i="47" s="1"/>
  <c r="AJ31" i="48"/>
  <c r="AK31" i="48" s="1"/>
  <c r="AJ36" i="50"/>
  <c r="AK36" i="50" s="1"/>
  <c r="AJ36" i="47"/>
  <c r="AK36" i="47" s="1"/>
  <c r="AJ39" i="47"/>
  <c r="AK39" i="47" s="1"/>
  <c r="AJ22" i="49"/>
  <c r="AK22" i="49" s="1"/>
  <c r="AJ32" i="1"/>
  <c r="AK32" i="1" s="1"/>
  <c r="AJ28" i="51"/>
  <c r="AK28" i="51" s="1"/>
  <c r="AJ35" i="47"/>
  <c r="AK35" i="47" s="1"/>
  <c r="AJ41" i="51"/>
  <c r="AK41" i="51" s="1"/>
  <c r="AJ17" i="45"/>
  <c r="AK17" i="45" s="1"/>
  <c r="AJ22" i="48"/>
  <c r="AK22" i="48" s="1"/>
  <c r="AJ31" i="50"/>
  <c r="AK31" i="50" s="1"/>
  <c r="AJ20" i="45"/>
  <c r="AK20" i="45" s="1"/>
  <c r="AJ22" i="51"/>
  <c r="AK22" i="51" s="1"/>
  <c r="AJ34" i="48"/>
  <c r="AK34" i="48" s="1"/>
  <c r="AJ29" i="46"/>
  <c r="AK29" i="46" s="1"/>
  <c r="AJ30" i="46"/>
  <c r="AK30" i="46" s="1"/>
  <c r="AJ38" i="47"/>
  <c r="AK38" i="47" s="1"/>
  <c r="AJ25" i="46"/>
  <c r="AK25" i="46" s="1"/>
  <c r="AJ43" i="51"/>
  <c r="AK43" i="51" s="1"/>
  <c r="AJ28" i="50"/>
  <c r="AK28" i="50" s="1"/>
  <c r="AJ27" i="47"/>
  <c r="AK27" i="47" s="1"/>
  <c r="AJ33" i="47"/>
  <c r="AK33" i="47" s="1"/>
  <c r="AJ32" i="49"/>
  <c r="AK32" i="49" s="1"/>
  <c r="AJ45" i="48"/>
  <c r="AK45" i="48" s="1"/>
  <c r="AJ41" i="1"/>
  <c r="AK41" i="1" s="1"/>
  <c r="AJ37" i="50"/>
  <c r="AK37" i="50" s="1"/>
  <c r="AJ30" i="50"/>
  <c r="AK30" i="50" s="1"/>
  <c r="AJ30" i="49"/>
  <c r="AK30" i="49" s="1"/>
  <c r="AJ26" i="47"/>
  <c r="AK26" i="47" s="1"/>
  <c r="AJ46" i="1"/>
  <c r="AK46" i="1" s="1"/>
  <c r="BP30" i="50"/>
  <c r="AJ11" i="47"/>
  <c r="AK11" i="47" s="1"/>
  <c r="BP17" i="49"/>
  <c r="AJ49" i="50"/>
  <c r="AK49" i="50" s="1"/>
  <c r="AJ29" i="1"/>
  <c r="AK29" i="1" s="1"/>
  <c r="AJ44" i="51"/>
  <c r="AK44" i="51" s="1"/>
  <c r="AJ32" i="51"/>
  <c r="AK32" i="51" s="1"/>
  <c r="AJ17" i="46"/>
  <c r="AK17" i="46" s="1"/>
  <c r="AJ23" i="46"/>
  <c r="AK23" i="46" s="1"/>
  <c r="AJ32" i="46"/>
  <c r="AK32" i="46" s="1"/>
  <c r="AJ48" i="49"/>
  <c r="AK48" i="49" s="1"/>
  <c r="AJ31" i="46"/>
  <c r="AK31" i="46" s="1"/>
  <c r="AJ37" i="48"/>
  <c r="AK37" i="48" s="1"/>
  <c r="AJ42" i="1"/>
  <c r="AK42" i="1" s="1"/>
  <c r="AJ21" i="50"/>
  <c r="AK21" i="50" s="1"/>
  <c r="AJ49" i="48"/>
  <c r="AK49" i="48" s="1"/>
  <c r="AJ26" i="49"/>
  <c r="AK26" i="49" s="1"/>
  <c r="AJ23" i="47"/>
  <c r="AK23" i="47" s="1"/>
  <c r="AJ40" i="51"/>
  <c r="AK40" i="51" s="1"/>
  <c r="BP33" i="48"/>
  <c r="AJ42" i="46"/>
  <c r="AK42" i="46" s="1"/>
  <c r="AJ14" i="49"/>
  <c r="AK14" i="49" s="1"/>
  <c r="AJ35" i="50"/>
  <c r="AK35" i="50" s="1"/>
  <c r="AJ21" i="48"/>
  <c r="AK21" i="48" s="1"/>
  <c r="AJ46" i="50"/>
  <c r="AK46" i="50" s="1"/>
  <c r="AJ41" i="48"/>
  <c r="AK41" i="48" s="1"/>
  <c r="BP41" i="51"/>
  <c r="AJ43" i="1"/>
  <c r="AK43" i="1" s="1"/>
  <c r="AJ28" i="49"/>
  <c r="AK28" i="49" s="1"/>
  <c r="AJ13" i="45"/>
  <c r="AK13" i="45" s="1"/>
  <c r="AJ20" i="51"/>
  <c r="AK20" i="51" s="1"/>
  <c r="AJ21" i="47"/>
  <c r="AK21" i="47" s="1"/>
  <c r="BP15" i="48"/>
  <c r="AJ35" i="51"/>
  <c r="AK35" i="51" s="1"/>
  <c r="AJ32" i="47"/>
  <c r="AK32" i="47" s="1"/>
  <c r="AJ31" i="51"/>
  <c r="AK31" i="51" s="1"/>
  <c r="AJ45" i="1"/>
  <c r="AK45" i="1" s="1"/>
  <c r="AJ47" i="51"/>
  <c r="AK47" i="51" s="1"/>
  <c r="AJ48" i="51"/>
  <c r="AK48" i="51" s="1"/>
  <c r="AJ31" i="1"/>
  <c r="AK31" i="1" s="1"/>
  <c r="AJ20" i="46"/>
  <c r="AK20" i="46" s="1"/>
  <c r="AJ45" i="47"/>
  <c r="AK45" i="47" s="1"/>
  <c r="AJ25" i="47"/>
  <c r="AK25" i="47" s="1"/>
  <c r="AJ36" i="48"/>
  <c r="AK36" i="48" s="1"/>
  <c r="AJ23" i="49"/>
  <c r="AK23" i="49" s="1"/>
  <c r="AJ33" i="46"/>
  <c r="AK33" i="46" s="1"/>
  <c r="AJ40" i="47"/>
  <c r="AK40" i="47" s="1"/>
  <c r="AK42" i="28"/>
  <c r="AK50" i="28" s="1"/>
  <c r="O64" i="28" s="1"/>
  <c r="O65" i="28" s="1"/>
  <c r="AJ50" i="28"/>
  <c r="AK50" i="26"/>
  <c r="O64" i="26" s="1"/>
  <c r="O65" i="26" s="1"/>
  <c r="BP50" i="26"/>
  <c r="BP52" i="26" s="1"/>
  <c r="AJ49" i="46"/>
  <c r="AK49" i="46" s="1"/>
  <c r="AJ35" i="1"/>
  <c r="AK35" i="1" s="1"/>
  <c r="Z35" i="48"/>
  <c r="AJ35" i="48"/>
  <c r="AK35" i="48" s="1"/>
  <c r="Z25" i="49"/>
  <c r="AJ25" i="49" s="1"/>
  <c r="AK25" i="49" s="1"/>
  <c r="Z19" i="24"/>
  <c r="AJ19" i="24"/>
  <c r="AK19" i="24" s="1"/>
  <c r="AJ39" i="49"/>
  <c r="AK39" i="49" s="1"/>
  <c r="BP23" i="45"/>
  <c r="AJ16" i="51"/>
  <c r="AK16" i="51" s="1"/>
  <c r="BP50" i="24"/>
  <c r="BP52" i="24" s="1"/>
  <c r="AJ15" i="51"/>
  <c r="AK15" i="51" s="1"/>
  <c r="AJ26" i="48"/>
  <c r="AK26" i="48" s="1"/>
  <c r="BP45" i="1"/>
  <c r="AJ30" i="47"/>
  <c r="AK30" i="47" s="1"/>
  <c r="AJ23" i="1"/>
  <c r="AK23" i="1" s="1"/>
  <c r="Y50" i="48"/>
  <c r="O55" i="48" s="1"/>
  <c r="Z10" i="29"/>
  <c r="Z50" i="29" s="1"/>
  <c r="O56" i="29" s="1"/>
  <c r="Y50" i="29"/>
  <c r="O55" i="29" s="1"/>
  <c r="O66" i="29" s="1"/>
  <c r="O67" i="29" s="1"/>
  <c r="AJ10" i="29"/>
  <c r="AJ38" i="49"/>
  <c r="AK38" i="49" s="1"/>
  <c r="AJ15" i="47"/>
  <c r="AK15" i="47" s="1"/>
  <c r="BP22" i="47"/>
  <c r="AJ38" i="46"/>
  <c r="AK38" i="46" s="1"/>
  <c r="BP35" i="47"/>
  <c r="AJ27" i="46"/>
  <c r="AK27" i="46" s="1"/>
  <c r="AJ17" i="1"/>
  <c r="AK17" i="1" s="1"/>
  <c r="AJ35" i="46"/>
  <c r="AK35" i="46" s="1"/>
  <c r="AJ50" i="25"/>
  <c r="Z26" i="51"/>
  <c r="Z50" i="51" s="1"/>
  <c r="O56" i="51" s="1"/>
  <c r="AJ26" i="51"/>
  <c r="AK26" i="51" s="1"/>
  <c r="Z50" i="46"/>
  <c r="O56" i="46" s="1"/>
  <c r="Z50" i="24"/>
  <c r="O56" i="24" s="1"/>
  <c r="BP15" i="49"/>
  <c r="AJ19" i="49"/>
  <c r="AK19" i="49" s="1"/>
  <c r="BP27" i="51"/>
  <c r="BP43" i="51"/>
  <c r="BP27" i="47"/>
  <c r="AJ24" i="46"/>
  <c r="AK24" i="46" s="1"/>
  <c r="BP31" i="51"/>
  <c r="BP40" i="47"/>
  <c r="BP25" i="51"/>
  <c r="AJ47" i="1"/>
  <c r="AK47" i="1" s="1"/>
  <c r="AJ34" i="1"/>
  <c r="AK34" i="1" s="1"/>
  <c r="AJ35" i="49"/>
  <c r="AK35" i="49" s="1"/>
  <c r="BP19" i="46"/>
  <c r="BP45" i="51"/>
  <c r="BP43" i="49"/>
  <c r="AJ48" i="1"/>
  <c r="AK48" i="1" s="1"/>
  <c r="BP10" i="29"/>
  <c r="BP50" i="29" s="1"/>
  <c r="BP52" i="29" s="1"/>
  <c r="AJ44" i="48"/>
  <c r="AK44" i="48" s="1"/>
  <c r="BP23" i="49"/>
  <c r="AJ33" i="49"/>
  <c r="AK33" i="49" s="1"/>
  <c r="AJ31" i="47"/>
  <c r="AK31" i="47" s="1"/>
  <c r="BP45" i="45"/>
  <c r="AJ45" i="49"/>
  <c r="AK45" i="49" s="1"/>
  <c r="AJ44" i="1"/>
  <c r="AK44" i="1" s="1"/>
  <c r="BP43" i="45"/>
  <c r="BP42" i="45"/>
  <c r="BP15" i="1"/>
  <c r="AJ42" i="47"/>
  <c r="AK42" i="47" s="1"/>
  <c r="AJ12" i="51"/>
  <c r="AK12" i="51" s="1"/>
  <c r="BP16" i="1"/>
  <c r="BP32" i="47"/>
  <c r="BP44" i="46"/>
  <c r="AJ13" i="1"/>
  <c r="AK13" i="1" s="1"/>
  <c r="BP38" i="47"/>
  <c r="BP32" i="50"/>
  <c r="AJ34" i="51"/>
  <c r="AK34" i="51" s="1"/>
  <c r="BP35" i="45"/>
  <c r="AJ17" i="50"/>
  <c r="AK17" i="50" s="1"/>
  <c r="AJ12" i="46"/>
  <c r="AK12" i="46" s="1"/>
  <c r="BP40" i="50"/>
  <c r="AJ48" i="48"/>
  <c r="AK48" i="48" s="1"/>
  <c r="AJ46" i="49"/>
  <c r="AK46" i="49" s="1"/>
  <c r="BP22" i="51"/>
  <c r="BP41" i="47"/>
  <c r="BP29" i="51"/>
  <c r="BP17" i="1"/>
  <c r="AK50" i="25"/>
  <c r="O64" i="25" s="1"/>
  <c r="O65" i="25" s="1"/>
  <c r="Z50" i="48"/>
  <c r="O56" i="48" s="1"/>
  <c r="Y50" i="49"/>
  <c r="O55" i="49" s="1"/>
  <c r="Z12" i="1"/>
  <c r="Z50" i="1" s="1"/>
  <c r="O56" i="1" s="1"/>
  <c r="AJ12" i="1"/>
  <c r="AK12" i="1" s="1"/>
  <c r="Y50" i="1"/>
  <c r="O55" i="1" s="1"/>
  <c r="Z15" i="45"/>
  <c r="AJ15" i="45" s="1"/>
  <c r="AK15" i="45" s="1"/>
  <c r="Y50" i="45"/>
  <c r="O55" i="45" s="1"/>
  <c r="O66" i="45" s="1"/>
  <c r="O67" i="45" s="1"/>
  <c r="Z50" i="28"/>
  <c r="O56" i="28" s="1"/>
  <c r="Z50" i="50"/>
  <c r="O56" i="50" s="1"/>
  <c r="Z25" i="50"/>
  <c r="AJ25" i="50"/>
  <c r="AK25" i="50" s="1"/>
  <c r="AJ50" i="26"/>
  <c r="AJ41" i="46"/>
  <c r="AK41" i="46" s="1"/>
  <c r="AJ33" i="1"/>
  <c r="AK33" i="1" s="1"/>
  <c r="AJ39" i="50"/>
  <c r="AK39" i="50" s="1"/>
  <c r="Z15" i="46"/>
  <c r="AJ15" i="46"/>
  <c r="AK15" i="46" s="1"/>
  <c r="BP20" i="49"/>
  <c r="BP47" i="46"/>
  <c r="BP32" i="1"/>
  <c r="BP19" i="49"/>
  <c r="AJ27" i="50"/>
  <c r="AK27" i="50" s="1"/>
  <c r="AJ23" i="48"/>
  <c r="AK23" i="48" s="1"/>
  <c r="AJ24" i="49"/>
  <c r="AK24" i="49" s="1"/>
  <c r="BP24" i="46"/>
  <c r="AJ17" i="49"/>
  <c r="AK17" i="49" s="1"/>
  <c r="BP31" i="1"/>
  <c r="AJ16" i="45"/>
  <c r="AK16" i="45" s="1"/>
  <c r="AJ40" i="48"/>
  <c r="AK40" i="48" s="1"/>
  <c r="AJ46" i="48"/>
  <c r="AK46" i="48" s="1"/>
  <c r="AJ22" i="50"/>
  <c r="AK22" i="50" s="1"/>
  <c r="AJ39" i="51"/>
  <c r="AK39" i="51" s="1"/>
  <c r="BP10" i="27"/>
  <c r="BP50" i="27" s="1"/>
  <c r="BP52" i="27" s="1"/>
  <c r="BP19" i="51"/>
  <c r="BP20" i="48"/>
  <c r="BP32" i="51"/>
  <c r="BP33" i="47"/>
  <c r="BP33" i="49"/>
  <c r="BP31" i="47"/>
  <c r="AJ18" i="45"/>
  <c r="AK18" i="45" s="1"/>
  <c r="BP45" i="47"/>
  <c r="BP29" i="45"/>
  <c r="AJ17" i="47"/>
  <c r="AK17" i="47" s="1"/>
  <c r="AJ14" i="1"/>
  <c r="AK14" i="1" s="1"/>
  <c r="BP49" i="45"/>
  <c r="BP21" i="50"/>
  <c r="BP26" i="46"/>
  <c r="BP21" i="48"/>
  <c r="AJ29" i="50"/>
  <c r="AK29" i="50" s="1"/>
  <c r="BP39" i="45"/>
  <c r="AJ37" i="46"/>
  <c r="AK37" i="46" s="1"/>
  <c r="BP43" i="50"/>
  <c r="AJ42" i="49"/>
  <c r="AK42" i="49" s="1"/>
  <c r="AJ24" i="47"/>
  <c r="AK24" i="47" s="1"/>
  <c r="AJ19" i="1"/>
  <c r="AK19" i="1" s="1"/>
  <c r="AA50" i="45"/>
  <c r="O57" i="45" s="1"/>
  <c r="AJ11" i="45"/>
  <c r="AK11" i="45" s="1"/>
  <c r="BP49" i="47"/>
  <c r="BP29" i="46"/>
  <c r="AJ37" i="51"/>
  <c r="AK37" i="51" s="1"/>
  <c r="AJ25" i="1"/>
  <c r="AK25" i="1" s="1"/>
  <c r="BP48" i="48"/>
  <c r="AJ46" i="47"/>
  <c r="AK46" i="47" s="1"/>
  <c r="BP41" i="50"/>
  <c r="AJ16" i="49"/>
  <c r="AK16" i="49" s="1"/>
  <c r="Y50" i="51"/>
  <c r="O55" i="51" s="1"/>
  <c r="Z50" i="26"/>
  <c r="O56" i="26" s="1"/>
  <c r="O66" i="26" s="1"/>
  <c r="O67" i="26" s="1"/>
  <c r="Y50" i="46"/>
  <c r="O55" i="46" s="1"/>
  <c r="Z13" i="27"/>
  <c r="Z50" i="27" s="1"/>
  <c r="O56" i="27" s="1"/>
  <c r="AJ13" i="27"/>
  <c r="Y50" i="27"/>
  <c r="O55" i="27" s="1"/>
  <c r="Y50" i="24"/>
  <c r="O55" i="24" s="1"/>
  <c r="BP47" i="51"/>
  <c r="BP15" i="51"/>
  <c r="BP49" i="51"/>
  <c r="BP40" i="51"/>
  <c r="AJ19" i="51"/>
  <c r="AK19" i="51" s="1"/>
  <c r="BP36" i="51"/>
  <c r="BP21" i="51"/>
  <c r="AJ11" i="51"/>
  <c r="AK11" i="51" s="1"/>
  <c r="AJ13" i="51"/>
  <c r="AK13" i="51" s="1"/>
  <c r="AJ17" i="51"/>
  <c r="AK17" i="51" s="1"/>
  <c r="AJ11" i="50"/>
  <c r="AK11" i="50" s="1"/>
  <c r="AJ19" i="50"/>
  <c r="AK19" i="50" s="1"/>
  <c r="AJ13" i="50"/>
  <c r="AK13" i="50" s="1"/>
  <c r="AJ20" i="50"/>
  <c r="AK20" i="50" s="1"/>
  <c r="AJ16" i="50"/>
  <c r="AK16" i="50" s="1"/>
  <c r="BP14" i="50"/>
  <c r="BP44" i="50"/>
  <c r="AJ14" i="50"/>
  <c r="AK14" i="50" s="1"/>
  <c r="AJ12" i="50"/>
  <c r="AK12" i="50" s="1"/>
  <c r="AJ15" i="49"/>
  <c r="AK15" i="49" s="1"/>
  <c r="AJ11" i="49"/>
  <c r="AK11" i="49" s="1"/>
  <c r="BP12" i="49"/>
  <c r="AJ13" i="49"/>
  <c r="AK13" i="49" s="1"/>
  <c r="BP24" i="49"/>
  <c r="BP11" i="49"/>
  <c r="AJ12" i="49"/>
  <c r="AK12" i="49" s="1"/>
  <c r="BP18" i="49"/>
  <c r="AJ18" i="49"/>
  <c r="AK18" i="49" s="1"/>
  <c r="AJ16" i="47"/>
  <c r="AK16" i="47" s="1"/>
  <c r="BP36" i="47"/>
  <c r="AJ12" i="47"/>
  <c r="AK12" i="47" s="1"/>
  <c r="Z14" i="47"/>
  <c r="Z50" i="47" s="1"/>
  <c r="O56" i="47" s="1"/>
  <c r="Y50" i="47"/>
  <c r="O55" i="47" s="1"/>
  <c r="AJ18" i="47"/>
  <c r="AK18" i="47" s="1"/>
  <c r="BP16" i="47"/>
  <c r="BP15" i="47"/>
  <c r="BP25" i="47"/>
  <c r="AJ19" i="47"/>
  <c r="AK19" i="47" s="1"/>
  <c r="AJ13" i="47"/>
  <c r="AK13" i="47" s="1"/>
  <c r="BP14" i="47"/>
  <c r="BP28" i="47"/>
  <c r="AJ16" i="48"/>
  <c r="AK16" i="48" s="1"/>
  <c r="AJ18" i="48"/>
  <c r="AK18" i="48" s="1"/>
  <c r="AJ19" i="48"/>
  <c r="AK19" i="48" s="1"/>
  <c r="AJ12" i="48"/>
  <c r="AK12" i="48" s="1"/>
  <c r="AJ20" i="48"/>
  <c r="AK20" i="48" s="1"/>
  <c r="AJ11" i="48"/>
  <c r="AK11" i="48" s="1"/>
  <c r="AJ17" i="48"/>
  <c r="AK17" i="48" s="1"/>
  <c r="BP36" i="48"/>
  <c r="BP18" i="48"/>
  <c r="BP25" i="48"/>
  <c r="AJ13" i="48"/>
  <c r="AK13" i="48" s="1"/>
  <c r="BP45" i="48"/>
  <c r="AJ14" i="48"/>
  <c r="AK14" i="48" s="1"/>
  <c r="AJ15" i="48"/>
  <c r="AK15" i="48" s="1"/>
  <c r="AK14" i="24"/>
  <c r="BL53" i="48"/>
  <c r="BL55" i="48" s="1"/>
  <c r="AA50" i="49"/>
  <c r="O57" i="49" s="1"/>
  <c r="BP28" i="51"/>
  <c r="BP34" i="47"/>
  <c r="AC10" i="48"/>
  <c r="BN50" i="48"/>
  <c r="BN52" i="48" s="1"/>
  <c r="AB50" i="47"/>
  <c r="BL53" i="51"/>
  <c r="BP44" i="45"/>
  <c r="BP29" i="50"/>
  <c r="BP41" i="46"/>
  <c r="BP22" i="1"/>
  <c r="BP26" i="50"/>
  <c r="BM53" i="46"/>
  <c r="BM55" i="46" s="1"/>
  <c r="BM53" i="26"/>
  <c r="BM55" i="26" s="1"/>
  <c r="BP39" i="1"/>
  <c r="AA50" i="46"/>
  <c r="O57" i="46" s="1"/>
  <c r="BP47" i="50"/>
  <c r="BP28" i="1"/>
  <c r="BP36" i="1"/>
  <c r="BP23" i="1"/>
  <c r="BM53" i="49"/>
  <c r="BM55" i="49" s="1"/>
  <c r="BP40" i="49"/>
  <c r="AB50" i="50"/>
  <c r="BP22" i="46"/>
  <c r="BP12" i="45"/>
  <c r="I67" i="1"/>
  <c r="BO53" i="47"/>
  <c r="BO55" i="47" s="1"/>
  <c r="BP19" i="50"/>
  <c r="BP34" i="46"/>
  <c r="AA50" i="47"/>
  <c r="O57" i="47" s="1"/>
  <c r="BP28" i="46"/>
  <c r="BP34" i="50"/>
  <c r="BL53" i="26"/>
  <c r="BL55" i="26" s="1"/>
  <c r="BL53" i="47"/>
  <c r="BL55" i="47" s="1"/>
  <c r="BP31" i="48"/>
  <c r="BP16" i="51"/>
  <c r="BP11" i="48"/>
  <c r="BP21" i="46"/>
  <c r="AB50" i="45"/>
  <c r="BM53" i="28"/>
  <c r="BM55" i="28" s="1"/>
  <c r="BP41" i="1"/>
  <c r="AA50" i="48"/>
  <c r="O57" i="48" s="1"/>
  <c r="BP13" i="48"/>
  <c r="BL53" i="49"/>
  <c r="BL55" i="49" s="1"/>
  <c r="BP13" i="51"/>
  <c r="BP19" i="48"/>
  <c r="BP14" i="46"/>
  <c r="BP33" i="51"/>
  <c r="BP42" i="1"/>
  <c r="BM53" i="48"/>
  <c r="BM55" i="48" s="1"/>
  <c r="BP48" i="50"/>
  <c r="BP44" i="49"/>
  <c r="BP12" i="47"/>
  <c r="BP26" i="48"/>
  <c r="BP47" i="48"/>
  <c r="BP12" i="51"/>
  <c r="BP36" i="50"/>
  <c r="BP26" i="49"/>
  <c r="BP11" i="50"/>
  <c r="BP13" i="50"/>
  <c r="BP43" i="1"/>
  <c r="BP28" i="49"/>
  <c r="BP23" i="47"/>
  <c r="BP17" i="51"/>
  <c r="BP25" i="46"/>
  <c r="BP37" i="46"/>
  <c r="BP42" i="51"/>
  <c r="BL53" i="24"/>
  <c r="BP17" i="48"/>
  <c r="BP39" i="46"/>
  <c r="BP46" i="51"/>
  <c r="AC10" i="1"/>
  <c r="BN50" i="1"/>
  <c r="BN52" i="1" s="1"/>
  <c r="BN50" i="46"/>
  <c r="BN52" i="46" s="1"/>
  <c r="AC10" i="46"/>
  <c r="BP37" i="47"/>
  <c r="BP40" i="1"/>
  <c r="I67" i="25"/>
  <c r="BP19" i="47"/>
  <c r="BP39" i="50"/>
  <c r="BP47" i="47"/>
  <c r="BP31" i="50"/>
  <c r="BP22" i="48"/>
  <c r="BP27" i="48"/>
  <c r="BP13" i="45"/>
  <c r="BP25" i="49"/>
  <c r="BP25" i="1"/>
  <c r="BP20" i="45"/>
  <c r="BP38" i="49"/>
  <c r="BP43" i="48"/>
  <c r="BP49" i="46"/>
  <c r="BP35" i="46"/>
  <c r="BP29" i="47"/>
  <c r="BP46" i="49"/>
  <c r="BP26" i="51"/>
  <c r="BP27" i="45"/>
  <c r="BP34" i="48"/>
  <c r="AC10" i="50"/>
  <c r="BN50" i="50"/>
  <c r="BN52" i="50" s="1"/>
  <c r="BM53" i="51"/>
  <c r="BM55" i="51" s="1"/>
  <c r="BP24" i="1"/>
  <c r="BP39" i="48"/>
  <c r="BP27" i="49"/>
  <c r="BL53" i="50"/>
  <c r="BL55" i="50"/>
  <c r="BL53" i="28"/>
  <c r="BL55" i="28" s="1"/>
  <c r="AC10" i="45"/>
  <c r="BN50" i="45"/>
  <c r="BN52" i="45" s="1"/>
  <c r="BN53" i="28"/>
  <c r="BN55" i="28" s="1"/>
  <c r="BM53" i="24"/>
  <c r="BM55" i="24" s="1"/>
  <c r="BO53" i="45"/>
  <c r="BO55" i="45" s="1"/>
  <c r="BL53" i="29"/>
  <c r="BL55" i="29"/>
  <c r="BL53" i="1"/>
  <c r="BL55" i="1" s="1"/>
  <c r="BP14" i="1"/>
  <c r="BN50" i="25"/>
  <c r="BN52" i="25" s="1"/>
  <c r="BN50" i="47"/>
  <c r="BN52" i="47" s="1"/>
  <c r="AC10" i="47"/>
  <c r="BM53" i="29"/>
  <c r="BM55" i="29" s="1"/>
  <c r="BP15" i="45"/>
  <c r="BP10" i="25"/>
  <c r="BP50" i="25" s="1"/>
  <c r="BP52" i="25" s="1"/>
  <c r="BM53" i="1"/>
  <c r="BM55" i="1" s="1"/>
  <c r="BM53" i="27"/>
  <c r="BM55" i="27" s="1"/>
  <c r="L27" i="56"/>
  <c r="L25" i="56"/>
  <c r="L26" i="56" s="1"/>
  <c r="L29" i="56" s="1"/>
  <c r="P24" i="56"/>
  <c r="BP47" i="45"/>
  <c r="BP11" i="51"/>
  <c r="BP19" i="1"/>
  <c r="AA50" i="51"/>
  <c r="O57" i="51" s="1"/>
  <c r="AB50" i="49"/>
  <c r="BM53" i="50"/>
  <c r="BM55" i="50" s="1"/>
  <c r="BP24" i="50"/>
  <c r="AB50" i="51"/>
  <c r="BP26" i="1"/>
  <c r="BP10" i="45"/>
  <c r="BP38" i="45"/>
  <c r="BP50" i="28"/>
  <c r="BP52" i="28" s="1"/>
  <c r="BL53" i="27"/>
  <c r="BL55" i="27" s="1"/>
  <c r="BP24" i="45"/>
  <c r="BM53" i="45"/>
  <c r="BM55" i="45" s="1"/>
  <c r="BP17" i="50"/>
  <c r="BN50" i="24"/>
  <c r="BN52" i="24" s="1"/>
  <c r="BL53" i="45"/>
  <c r="BP33" i="46"/>
  <c r="BP44" i="48"/>
  <c r="BP24" i="48"/>
  <c r="BP45" i="49"/>
  <c r="BP41" i="45"/>
  <c r="AB50" i="48"/>
  <c r="BM53" i="25"/>
  <c r="BM55" i="25" s="1"/>
  <c r="BM53" i="47"/>
  <c r="BM55" i="47" s="1"/>
  <c r="I67" i="24"/>
  <c r="AA50" i="50"/>
  <c r="O57" i="50" s="1"/>
  <c r="BP32" i="49"/>
  <c r="BP42" i="47"/>
  <c r="BP38" i="46"/>
  <c r="BP45" i="46"/>
  <c r="BP38" i="1"/>
  <c r="BP13" i="46"/>
  <c r="BP28" i="45"/>
  <c r="BP22" i="49"/>
  <c r="BP30" i="51"/>
  <c r="BP17" i="45"/>
  <c r="BP49" i="48"/>
  <c r="BP20" i="46"/>
  <c r="BP30" i="48"/>
  <c r="BP12" i="48"/>
  <c r="BP43" i="46"/>
  <c r="BP40" i="45"/>
  <c r="BP36" i="49"/>
  <c r="BL53" i="25"/>
  <c r="BP33" i="1"/>
  <c r="AB50" i="1"/>
  <c r="BN53" i="27"/>
  <c r="BN55" i="27" s="1"/>
  <c r="AB50" i="46"/>
  <c r="BN50" i="26"/>
  <c r="BN52" i="26" s="1"/>
  <c r="BP42" i="49"/>
  <c r="BP32" i="48"/>
  <c r="BP20" i="50"/>
  <c r="BP19" i="45"/>
  <c r="BP34" i="51"/>
  <c r="BP27" i="46"/>
  <c r="BP26" i="45"/>
  <c r="AA50" i="1"/>
  <c r="O57" i="1" s="1"/>
  <c r="BP13" i="49"/>
  <c r="BP13" i="47"/>
  <c r="BP18" i="46"/>
  <c r="BP16" i="48"/>
  <c r="BP12" i="50"/>
  <c r="BP37" i="51"/>
  <c r="BP38" i="51"/>
  <c r="BP46" i="47"/>
  <c r="BP30" i="47"/>
  <c r="BP16" i="50"/>
  <c r="BP33" i="45"/>
  <c r="BP48" i="45"/>
  <c r="BP23" i="51"/>
  <c r="BP35" i="1"/>
  <c r="BN50" i="49"/>
  <c r="BN52" i="49" s="1"/>
  <c r="AC10" i="49"/>
  <c r="BN50" i="51"/>
  <c r="BN52" i="51" s="1"/>
  <c r="AC10" i="51"/>
  <c r="BP29" i="49"/>
  <c r="AC50" i="51" l="1"/>
  <c r="AC50" i="47"/>
  <c r="O58" i="47" s="1"/>
  <c r="AC50" i="46"/>
  <c r="O58" i="46"/>
  <c r="AK50" i="24"/>
  <c r="O64" i="24" s="1"/>
  <c r="O66" i="28"/>
  <c r="O67" i="28" s="1"/>
  <c r="AC50" i="50"/>
  <c r="O58" i="50" s="1"/>
  <c r="O66" i="25"/>
  <c r="O67" i="25" s="1"/>
  <c r="AC50" i="48"/>
  <c r="O58" i="48" s="1"/>
  <c r="AJ10" i="48"/>
  <c r="AC50" i="49"/>
  <c r="O58" i="49" s="1"/>
  <c r="AC50" i="45"/>
  <c r="O58" i="45" s="1"/>
  <c r="AJ50" i="24"/>
  <c r="AJ10" i="45"/>
  <c r="AK10" i="29"/>
  <c r="AK50" i="29" s="1"/>
  <c r="O64" i="29" s="1"/>
  <c r="O65" i="29" s="1"/>
  <c r="AJ50" i="29"/>
  <c r="AJ10" i="46"/>
  <c r="AC50" i="1"/>
  <c r="O58" i="1" s="1"/>
  <c r="AJ10" i="1"/>
  <c r="AK10" i="45"/>
  <c r="AK50" i="45" s="1"/>
  <c r="O64" i="45" s="1"/>
  <c r="O65" i="45" s="1"/>
  <c r="AJ50" i="45"/>
  <c r="BP50" i="48"/>
  <c r="BP52" i="48" s="1"/>
  <c r="BP50" i="46"/>
  <c r="BP52" i="46" s="1"/>
  <c r="BP50" i="1"/>
  <c r="BP52" i="1" s="1"/>
  <c r="AK13" i="27"/>
  <c r="AK50" i="27" s="1"/>
  <c r="O64" i="27" s="1"/>
  <c r="O65" i="27" s="1"/>
  <c r="AJ50" i="27"/>
  <c r="Z50" i="45"/>
  <c r="O56" i="45" s="1"/>
  <c r="Z50" i="49"/>
  <c r="O56" i="49" s="1"/>
  <c r="BP50" i="51"/>
  <c r="BP52" i="51" s="1"/>
  <c r="AJ10" i="51"/>
  <c r="BP50" i="50"/>
  <c r="BP52" i="50" s="1"/>
  <c r="AJ10" i="50"/>
  <c r="BP50" i="49"/>
  <c r="BP52" i="49" s="1"/>
  <c r="AJ10" i="49"/>
  <c r="AJ10" i="47"/>
  <c r="BP50" i="47"/>
  <c r="BP52" i="47" s="1"/>
  <c r="AJ14" i="47"/>
  <c r="AK14" i="47" s="1"/>
  <c r="AJ50" i="48"/>
  <c r="AK10" i="48"/>
  <c r="AK50" i="48" s="1"/>
  <c r="O64" i="48" s="1"/>
  <c r="O65" i="24"/>
  <c r="O66" i="24" s="1"/>
  <c r="O67" i="24" s="1"/>
  <c r="O58" i="51"/>
  <c r="BN53" i="25"/>
  <c r="BN55" i="25" s="1"/>
  <c r="BN53" i="46"/>
  <c r="BN55" i="46" s="1"/>
  <c r="BN53" i="48"/>
  <c r="BN55" i="48" s="1"/>
  <c r="BN53" i="49"/>
  <c r="BN55" i="49" s="1"/>
  <c r="BL55" i="25"/>
  <c r="BN53" i="24"/>
  <c r="BP53" i="24" s="1"/>
  <c r="BP55" i="24" s="1"/>
  <c r="P27" i="56"/>
  <c r="BP53" i="29"/>
  <c r="BP55" i="29" s="1"/>
  <c r="BN53" i="45"/>
  <c r="BP53" i="45" s="1"/>
  <c r="BN53" i="1"/>
  <c r="BN55" i="1" s="1"/>
  <c r="BP53" i="46"/>
  <c r="BN53" i="51"/>
  <c r="BP53" i="51" s="1"/>
  <c r="BP55" i="51" s="1"/>
  <c r="BP50" i="45"/>
  <c r="BP52" i="45" s="1"/>
  <c r="P25" i="56"/>
  <c r="P28" i="56" s="1"/>
  <c r="L28" i="56"/>
  <c r="BP53" i="28"/>
  <c r="BP55" i="28" s="1"/>
  <c r="BN53" i="50"/>
  <c r="BN55" i="50" s="1"/>
  <c r="BL55" i="51"/>
  <c r="BN53" i="26"/>
  <c r="BP53" i="26" s="1"/>
  <c r="BP55" i="26" s="1"/>
  <c r="BL55" i="45"/>
  <c r="BP53" i="27"/>
  <c r="BP55" i="27" s="1"/>
  <c r="BN53" i="47"/>
  <c r="BN55" i="47" s="1"/>
  <c r="BL55" i="24"/>
  <c r="BN55" i="51" l="1"/>
  <c r="O66" i="27"/>
  <c r="O67" i="27" s="1"/>
  <c r="AJ50" i="1"/>
  <c r="AK10" i="1"/>
  <c r="AK50" i="1" s="1"/>
  <c r="O64" i="1" s="1"/>
  <c r="O65" i="1" s="1"/>
  <c r="BP53" i="1"/>
  <c r="BP55" i="1" s="1"/>
  <c r="BN55" i="24"/>
  <c r="BP53" i="48"/>
  <c r="BP55" i="48" s="1"/>
  <c r="BP55" i="46"/>
  <c r="AK10" i="46"/>
  <c r="AK50" i="46" s="1"/>
  <c r="O64" i="46" s="1"/>
  <c r="AJ50" i="46"/>
  <c r="AK10" i="51"/>
  <c r="AK50" i="51" s="1"/>
  <c r="O64" i="51" s="1"/>
  <c r="AJ50" i="51"/>
  <c r="AK10" i="50"/>
  <c r="AK50" i="50" s="1"/>
  <c r="O64" i="50" s="1"/>
  <c r="AJ50" i="50"/>
  <c r="BP53" i="49"/>
  <c r="BP55" i="49" s="1"/>
  <c r="AK10" i="49"/>
  <c r="AK50" i="49" s="1"/>
  <c r="O64" i="49" s="1"/>
  <c r="AJ50" i="49"/>
  <c r="BP53" i="47"/>
  <c r="BP55" i="47" s="1"/>
  <c r="AK10" i="47"/>
  <c r="AK50" i="47" s="1"/>
  <c r="O64" i="47" s="1"/>
  <c r="AJ50" i="47"/>
  <c r="O65" i="48"/>
  <c r="O66" i="48" s="1"/>
  <c r="O67" i="48" s="1"/>
  <c r="BP55" i="45"/>
  <c r="BP53" i="50"/>
  <c r="BP55" i="50" s="1"/>
  <c r="BN55" i="26"/>
  <c r="P26" i="56"/>
  <c r="P29" i="56" s="1"/>
  <c r="BP53" i="25"/>
  <c r="BP55" i="25" s="1"/>
  <c r="BN55" i="45"/>
  <c r="O65" i="46" l="1"/>
  <c r="O66" i="46" s="1"/>
  <c r="O67" i="46" s="1"/>
  <c r="O66" i="1"/>
  <c r="O67" i="1" s="1"/>
  <c r="O65" i="51"/>
  <c r="O66" i="51" s="1"/>
  <c r="O67" i="51" s="1"/>
  <c r="O65" i="50"/>
  <c r="O66" i="50" s="1"/>
  <c r="O67" i="50" s="1"/>
  <c r="O65" i="49"/>
  <c r="O66" i="49" s="1"/>
  <c r="O67" i="49" s="1"/>
  <c r="O65" i="47"/>
  <c r="O66" i="47" s="1"/>
  <c r="O67"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E23" authorId="0" shapeId="0" xr:uid="{00000000-0006-0000-0000-000001000000}">
      <text>
        <r>
          <rPr>
            <b/>
            <sz val="9"/>
            <color indexed="81"/>
            <rFont val="돋움"/>
            <family val="3"/>
            <charset val="129"/>
          </rPr>
          <t>보수</t>
        </r>
        <r>
          <rPr>
            <b/>
            <sz val="9"/>
            <color indexed="81"/>
            <rFont val="Tahoma"/>
            <family val="2"/>
          </rPr>
          <t>(</t>
        </r>
        <r>
          <rPr>
            <b/>
            <sz val="9"/>
            <color indexed="81"/>
            <rFont val="돋움"/>
            <family val="3"/>
            <charset val="129"/>
          </rPr>
          <t>월소득월액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절사</t>
        </r>
      </text>
    </comment>
    <comment ref="G23" authorId="0" shapeId="0" xr:uid="{00000000-0006-0000-0000-000002000000}">
      <text>
        <r>
          <rPr>
            <b/>
            <sz val="9"/>
            <color indexed="81"/>
            <rFont val="돋움"/>
            <family val="3"/>
            <charset val="129"/>
          </rPr>
          <t>상용직은</t>
        </r>
        <r>
          <rPr>
            <b/>
            <sz val="9"/>
            <color indexed="81"/>
            <rFont val="Tahoma"/>
            <family val="2"/>
          </rPr>
          <t xml:space="preserve"> </t>
        </r>
        <r>
          <rPr>
            <b/>
            <sz val="9"/>
            <color indexed="81"/>
            <rFont val="돋움"/>
            <family val="3"/>
            <charset val="129"/>
          </rPr>
          <t>근로소득간이세액표</t>
        </r>
        <r>
          <rPr>
            <b/>
            <sz val="9"/>
            <color indexed="81"/>
            <rFont val="Tahoma"/>
            <family val="2"/>
          </rPr>
          <t>(hometax-&gt;</t>
        </r>
        <r>
          <rPr>
            <b/>
            <sz val="9"/>
            <color indexed="81"/>
            <rFont val="돋움"/>
            <family val="3"/>
            <charset val="129"/>
          </rPr>
          <t>조회</t>
        </r>
        <r>
          <rPr>
            <b/>
            <sz val="9"/>
            <color indexed="81"/>
            <rFont val="Tahoma"/>
            <family val="2"/>
          </rPr>
          <t>/</t>
        </r>
        <r>
          <rPr>
            <b/>
            <sz val="9"/>
            <color indexed="81"/>
            <rFont val="돋움"/>
            <family val="3"/>
            <charset val="129"/>
          </rPr>
          <t>발급</t>
        </r>
        <r>
          <rPr>
            <b/>
            <sz val="9"/>
            <color indexed="81"/>
            <rFont val="Tahoma"/>
            <family val="2"/>
          </rPr>
          <t>-&gt;</t>
        </r>
        <r>
          <rPr>
            <b/>
            <sz val="9"/>
            <color indexed="81"/>
            <rFont val="돋움"/>
            <family val="3"/>
            <charset val="129"/>
          </rPr>
          <t xml:space="preserve">근로소득간이세액표
</t>
        </r>
        <r>
          <rPr>
            <b/>
            <sz val="9"/>
            <color indexed="81"/>
            <rFont val="Tahoma"/>
            <family val="2"/>
          </rPr>
          <t xml:space="preserve">https://www.hometax.go.kr/websquare/websquare.wq?w2xPath=/ui/pp/index_pp.xml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D00-000001000000}">
      <text>
        <r>
          <rPr>
            <b/>
            <sz val="9"/>
            <color indexed="81"/>
            <rFont val="돋움"/>
            <family val="3"/>
            <charset val="129"/>
          </rPr>
          <t>업체명</t>
        </r>
      </text>
    </comment>
    <comment ref="P4" authorId="0" shapeId="0" xr:uid="{00000000-0006-0000-0D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D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D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D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D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D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D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D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D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D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D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D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D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D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D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D00-000011000000}">
      <text>
        <r>
          <rPr>
            <b/>
            <sz val="9"/>
            <color indexed="81"/>
            <rFont val="돋움"/>
            <family val="3"/>
            <charset val="129"/>
          </rPr>
          <t>상시근로자 5명이상
http://cafe.daum.net/transtax/6ax6/172</t>
        </r>
      </text>
    </comment>
    <comment ref="U9" authorId="0" shapeId="0" xr:uid="{00000000-0006-0000-0D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D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D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D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D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D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D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D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D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D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D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D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D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D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D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K16" authorId="0" shapeId="0" xr:uid="{00000000-0006-0000-0E00-000001000000}">
      <text>
        <r>
          <rPr>
            <b/>
            <sz val="9"/>
            <color indexed="81"/>
            <rFont val="돋움"/>
            <family val="3"/>
            <charset val="129"/>
          </rPr>
          <t>사업자등록번호</t>
        </r>
        <r>
          <rPr>
            <b/>
            <sz val="9"/>
            <color indexed="81"/>
            <rFont val="Tahoma"/>
            <family val="2"/>
          </rPr>
          <t xml:space="preserve"> </t>
        </r>
        <r>
          <rPr>
            <b/>
            <sz val="9"/>
            <color indexed="81"/>
            <rFont val="돋움"/>
            <family val="3"/>
            <charset val="129"/>
          </rPr>
          <t>기재
숫자만</t>
        </r>
        <r>
          <rPr>
            <b/>
            <sz val="9"/>
            <color indexed="81"/>
            <rFont val="Tahoma"/>
            <family val="2"/>
          </rPr>
          <t xml:space="preserve"> </t>
        </r>
        <r>
          <rPr>
            <b/>
            <sz val="9"/>
            <color indexed="81"/>
            <rFont val="돋움"/>
            <family val="3"/>
            <charset val="129"/>
          </rPr>
          <t>기재</t>
        </r>
        <r>
          <rPr>
            <b/>
            <sz val="9"/>
            <color indexed="81"/>
            <rFont val="Tahoma"/>
            <family val="2"/>
          </rPr>
          <t xml:space="preserve"> "-" </t>
        </r>
        <r>
          <rPr>
            <b/>
            <sz val="9"/>
            <color indexed="81"/>
            <rFont val="돋움"/>
            <family val="3"/>
            <charset val="129"/>
          </rPr>
          <t>제외</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author>
    <author>user</author>
  </authors>
  <commentList>
    <comment ref="E12" authorId="0" shapeId="0" xr:uid="{00000000-0006-0000-0F00-000001000000}">
      <text>
        <r>
          <rPr>
            <b/>
            <sz val="9"/>
            <color indexed="81"/>
            <rFont val="Tahoma"/>
            <family val="2"/>
          </rPr>
          <t xml:space="preserve"> 1. "</t>
        </r>
        <r>
          <rPr>
            <b/>
            <sz val="9"/>
            <color indexed="81"/>
            <rFont val="돋움"/>
            <family val="3"/>
            <charset val="129"/>
          </rPr>
          <t>취업자</t>
        </r>
        <r>
          <rPr>
            <b/>
            <sz val="9"/>
            <color indexed="81"/>
            <rFont val="Tahoma"/>
            <family val="2"/>
          </rPr>
          <t xml:space="preserve"> </t>
        </r>
        <r>
          <rPr>
            <b/>
            <sz val="9"/>
            <color indexed="81"/>
            <rFont val="돋움"/>
            <family val="3"/>
            <charset val="129"/>
          </rPr>
          <t>유형</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사람</t>
        </r>
        <r>
          <rPr>
            <b/>
            <sz val="9"/>
            <color indexed="81"/>
            <rFont val="Tahoma"/>
            <family val="2"/>
          </rPr>
          <t>’, ‘</t>
        </r>
        <r>
          <rPr>
            <b/>
            <sz val="9"/>
            <color indexed="81"/>
            <rFont val="돋움"/>
            <family val="3"/>
            <charset val="129"/>
          </rPr>
          <t>장애인</t>
        </r>
        <r>
          <rPr>
            <b/>
            <sz val="9"/>
            <color indexed="81"/>
            <rFont val="Tahoma"/>
            <family val="2"/>
          </rPr>
          <t>’,'</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으로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G12" authorId="0" shapeId="0" xr:uid="{00000000-0006-0000-0F00-000002000000}">
      <text>
        <r>
          <rPr>
            <b/>
            <sz val="9"/>
            <color indexed="81"/>
            <rFont val="Tahoma"/>
            <family val="2"/>
          </rPr>
          <t>2. "</t>
        </r>
        <r>
          <rPr>
            <b/>
            <sz val="9"/>
            <color indexed="81"/>
            <rFont val="돋움"/>
            <family val="3"/>
            <charset val="129"/>
          </rPr>
          <t>병역근무기간</t>
        </r>
        <r>
          <rPr>
            <b/>
            <sz val="9"/>
            <color indexed="81"/>
            <rFont val="Tahoma"/>
            <family val="2"/>
          </rPr>
          <t>"</t>
        </r>
        <r>
          <rPr>
            <b/>
            <sz val="9"/>
            <color indexed="81"/>
            <rFont val="돋움"/>
            <family val="3"/>
            <charset val="129"/>
          </rPr>
          <t>과</t>
        </r>
        <r>
          <rPr>
            <b/>
            <sz val="9"/>
            <color indexed="81"/>
            <rFont val="Tahoma"/>
            <family val="2"/>
          </rPr>
          <t xml:space="preserve"> "</t>
        </r>
        <r>
          <rPr>
            <b/>
            <sz val="9"/>
            <color indexed="81"/>
            <rFont val="돋움"/>
            <family val="3"/>
            <charset val="129"/>
          </rPr>
          <t>병역근무기간</t>
        </r>
        <r>
          <rPr>
            <b/>
            <sz val="9"/>
            <color indexed="81"/>
            <rFont val="Tahoma"/>
            <family val="2"/>
          </rPr>
          <t xml:space="preserve"> </t>
        </r>
        <r>
          <rPr>
            <b/>
            <sz val="9"/>
            <color indexed="81"/>
            <rFont val="돋움"/>
            <family val="3"/>
            <charset val="129"/>
          </rPr>
          <t>차감</t>
        </r>
        <r>
          <rPr>
            <b/>
            <sz val="9"/>
            <color indexed="81"/>
            <rFont val="Tahoma"/>
            <family val="2"/>
          </rPr>
          <t xml:space="preserve"> </t>
        </r>
        <r>
          <rPr>
            <b/>
            <sz val="9"/>
            <color indexed="81"/>
            <rFont val="돋움"/>
            <family val="3"/>
            <charset val="129"/>
          </rPr>
          <t>후</t>
        </r>
        <r>
          <rPr>
            <b/>
            <sz val="9"/>
            <color indexed="81"/>
            <rFont val="Tahoma"/>
            <family val="2"/>
          </rPr>
          <t xml:space="preserve"> </t>
        </r>
        <r>
          <rPr>
            <b/>
            <sz val="9"/>
            <color indexed="81"/>
            <rFont val="돋움"/>
            <family val="3"/>
            <charset val="129"/>
          </rPr>
          <t>연령</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취업자</t>
        </r>
        <r>
          <rPr>
            <b/>
            <sz val="9"/>
            <color indexed="81"/>
            <rFont val="Tahoma"/>
            <family val="2"/>
          </rPr>
          <t xml:space="preserve"> </t>
        </r>
        <r>
          <rPr>
            <b/>
            <sz val="9"/>
            <color indexed="81"/>
            <rFont val="돋움"/>
            <family val="3"/>
            <charset val="129"/>
          </rPr>
          <t>유형이</t>
        </r>
        <r>
          <rPr>
            <b/>
            <sz val="9"/>
            <color indexed="81"/>
            <rFont val="Tahoma"/>
            <family val="2"/>
          </rPr>
          <t xml:space="preserve"> ‘</t>
        </r>
        <r>
          <rPr>
            <b/>
            <sz val="9"/>
            <color indexed="81"/>
            <rFont val="돋움"/>
            <family val="3"/>
            <charset val="129"/>
          </rPr>
          <t>청년</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H12" authorId="0" shapeId="0" xr:uid="{00000000-0006-0000-0F00-000003000000}">
      <text>
        <r>
          <rPr>
            <b/>
            <sz val="9"/>
            <color indexed="81"/>
            <rFont val="Tahoma"/>
            <family val="2"/>
          </rPr>
          <t>2. "</t>
        </r>
        <r>
          <rPr>
            <b/>
            <sz val="9"/>
            <color indexed="81"/>
            <rFont val="돋움"/>
            <family val="3"/>
            <charset val="129"/>
          </rPr>
          <t>병역근무기간</t>
        </r>
        <r>
          <rPr>
            <b/>
            <sz val="9"/>
            <color indexed="81"/>
            <rFont val="Tahoma"/>
            <family val="2"/>
          </rPr>
          <t>"</t>
        </r>
        <r>
          <rPr>
            <b/>
            <sz val="9"/>
            <color indexed="81"/>
            <rFont val="돋움"/>
            <family val="3"/>
            <charset val="129"/>
          </rPr>
          <t>과</t>
        </r>
        <r>
          <rPr>
            <b/>
            <sz val="9"/>
            <color indexed="81"/>
            <rFont val="Tahoma"/>
            <family val="2"/>
          </rPr>
          <t xml:space="preserve"> "</t>
        </r>
        <r>
          <rPr>
            <b/>
            <sz val="9"/>
            <color indexed="81"/>
            <rFont val="돋움"/>
            <family val="3"/>
            <charset val="129"/>
          </rPr>
          <t>병역근무기간</t>
        </r>
        <r>
          <rPr>
            <b/>
            <sz val="9"/>
            <color indexed="81"/>
            <rFont val="Tahoma"/>
            <family val="2"/>
          </rPr>
          <t xml:space="preserve"> </t>
        </r>
        <r>
          <rPr>
            <b/>
            <sz val="9"/>
            <color indexed="81"/>
            <rFont val="돋움"/>
            <family val="3"/>
            <charset val="129"/>
          </rPr>
          <t>차감</t>
        </r>
        <r>
          <rPr>
            <b/>
            <sz val="9"/>
            <color indexed="81"/>
            <rFont val="Tahoma"/>
            <family val="2"/>
          </rPr>
          <t xml:space="preserve"> </t>
        </r>
        <r>
          <rPr>
            <b/>
            <sz val="9"/>
            <color indexed="81"/>
            <rFont val="돋움"/>
            <family val="3"/>
            <charset val="129"/>
          </rPr>
          <t>후</t>
        </r>
        <r>
          <rPr>
            <b/>
            <sz val="9"/>
            <color indexed="81"/>
            <rFont val="Tahoma"/>
            <family val="2"/>
          </rPr>
          <t xml:space="preserve"> </t>
        </r>
        <r>
          <rPr>
            <b/>
            <sz val="9"/>
            <color indexed="81"/>
            <rFont val="돋움"/>
            <family val="3"/>
            <charset val="129"/>
          </rPr>
          <t>연령</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취업자</t>
        </r>
        <r>
          <rPr>
            <b/>
            <sz val="9"/>
            <color indexed="81"/>
            <rFont val="Tahoma"/>
            <family val="2"/>
          </rPr>
          <t xml:space="preserve"> </t>
        </r>
        <r>
          <rPr>
            <b/>
            <sz val="9"/>
            <color indexed="81"/>
            <rFont val="돋움"/>
            <family val="3"/>
            <charset val="129"/>
          </rPr>
          <t>유형이</t>
        </r>
        <r>
          <rPr>
            <b/>
            <sz val="9"/>
            <color indexed="81"/>
            <rFont val="Tahoma"/>
            <family val="2"/>
          </rPr>
          <t xml:space="preserve"> ‘</t>
        </r>
        <r>
          <rPr>
            <b/>
            <sz val="9"/>
            <color indexed="81"/>
            <rFont val="돋움"/>
            <family val="3"/>
            <charset val="129"/>
          </rPr>
          <t>청년</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I12" authorId="0" shapeId="0" xr:uid="{00000000-0006-0000-0F00-000004000000}">
      <text>
        <r>
          <rPr>
            <b/>
            <sz val="9"/>
            <color indexed="81"/>
            <rFont val="Tahoma"/>
            <family val="2"/>
          </rPr>
          <t xml:space="preserve"> 3. "</t>
        </r>
        <r>
          <rPr>
            <b/>
            <sz val="9"/>
            <color indexed="81"/>
            <rFont val="돋움"/>
            <family val="3"/>
            <charset val="129"/>
          </rPr>
          <t>감면기간</t>
        </r>
        <r>
          <rPr>
            <b/>
            <sz val="9"/>
            <color indexed="81"/>
            <rFont val="Tahoma"/>
            <family val="2"/>
          </rPr>
          <t>"</t>
        </r>
        <r>
          <rPr>
            <b/>
            <sz val="9"/>
            <color indexed="81"/>
            <rFont val="돋움"/>
            <family val="3"/>
            <charset val="129"/>
          </rPr>
          <t>란에는</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시행규칙」</t>
        </r>
        <r>
          <rPr>
            <b/>
            <sz val="9"/>
            <color indexed="81"/>
            <rFont val="Tahoma"/>
            <family val="2"/>
          </rPr>
          <t xml:space="preserve"> </t>
        </r>
        <r>
          <rPr>
            <b/>
            <sz val="9"/>
            <color indexed="81"/>
            <rFont val="돋움"/>
            <family val="3"/>
            <charset val="129"/>
          </rPr>
          <t>별지</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호서식</t>
        </r>
        <r>
          <rPr>
            <b/>
            <sz val="9"/>
            <color indexed="81"/>
            <rFont val="Tahoma"/>
            <family val="2"/>
          </rPr>
          <t xml:space="preserve"> </t>
        </r>
        <r>
          <rPr>
            <b/>
            <sz val="9"/>
            <color indexed="81"/>
            <rFont val="돋움"/>
            <family val="3"/>
            <charset val="129"/>
          </rPr>
          <t>「중소기업</t>
        </r>
        <r>
          <rPr>
            <b/>
            <sz val="9"/>
            <color indexed="81"/>
            <rFont val="Tahoma"/>
            <family val="2"/>
          </rPr>
          <t xml:space="preserve"> </t>
        </r>
        <r>
          <rPr>
            <b/>
            <sz val="9"/>
            <color indexed="81"/>
            <rFont val="돋움"/>
            <family val="3"/>
            <charset val="129"/>
          </rPr>
          <t>취업자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감면신청서」의</t>
        </r>
        <r>
          <rPr>
            <b/>
            <sz val="9"/>
            <color indexed="81"/>
            <rFont val="Tahoma"/>
            <family val="2"/>
          </rPr>
          <t xml:space="preserve"> </t>
        </r>
        <r>
          <rPr>
            <b/>
            <sz val="9"/>
            <color indexed="81"/>
            <rFont val="돋움"/>
            <family val="3"/>
            <charset val="129"/>
          </rPr>
          <t>⑧ㆍ⑨란의</t>
        </r>
        <r>
          <rPr>
            <b/>
            <sz val="9"/>
            <color indexed="81"/>
            <rFont val="Tahoma"/>
            <family val="2"/>
          </rPr>
          <t xml:space="preserve"> </t>
        </r>
        <r>
          <rPr>
            <b/>
            <sz val="9"/>
            <color indexed="81"/>
            <rFont val="돋움"/>
            <family val="3"/>
            <charset val="129"/>
          </rPr>
          <t>시작일과</t>
        </r>
        <r>
          <rPr>
            <b/>
            <sz val="9"/>
            <color indexed="81"/>
            <rFont val="Tahoma"/>
            <family val="2"/>
          </rPr>
          <t xml:space="preserve"> </t>
        </r>
        <r>
          <rPr>
            <b/>
            <sz val="9"/>
            <color indexed="81"/>
            <rFont val="돋움"/>
            <family val="3"/>
            <charset val="129"/>
          </rPr>
          <t>종료일을</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Y13" authorId="1" shapeId="0" xr:uid="{00000000-0006-0000-0F00-000005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A13" authorId="1" shapeId="0" xr:uid="{00000000-0006-0000-0F00-000006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H13" authorId="1" shapeId="0" xr:uid="{00000000-0006-0000-0F00-000007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15" authorId="1" shapeId="0" xr:uid="{00000000-0006-0000-0F00-000008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A15" authorId="1" shapeId="0" xr:uid="{00000000-0006-0000-0F00-000009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H15" authorId="1" shapeId="0" xr:uid="{00000000-0006-0000-0F00-00000A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17" authorId="1" shapeId="0" xr:uid="{00000000-0006-0000-0F00-00000B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A17" authorId="1" shapeId="0" xr:uid="{00000000-0006-0000-0F00-00000C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H17" authorId="1" shapeId="0" xr:uid="{00000000-0006-0000-0F00-00000D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19" authorId="1" shapeId="0" xr:uid="{00000000-0006-0000-0F00-00000E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A19" authorId="1" shapeId="0" xr:uid="{00000000-0006-0000-0F00-00000F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H19" authorId="1" shapeId="0" xr:uid="{00000000-0006-0000-0F00-000010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21" authorId="1" shapeId="0" xr:uid="{00000000-0006-0000-0F00-000011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A21" authorId="1" shapeId="0" xr:uid="{00000000-0006-0000-0F00-000012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H21" authorId="1" shapeId="0" xr:uid="{00000000-0006-0000-0F00-000013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23" authorId="1" shapeId="0" xr:uid="{00000000-0006-0000-0F00-000014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A23" authorId="1" shapeId="0" xr:uid="{00000000-0006-0000-0F00-000015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H23" authorId="1" shapeId="0" xr:uid="{00000000-0006-0000-0F00-000016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G31" authorId="0" shapeId="0" xr:uid="{00000000-0006-0000-0F00-000017000000}">
      <text>
        <r>
          <rPr>
            <b/>
            <sz val="9"/>
            <color indexed="81"/>
            <rFont val="돋움"/>
            <family val="3"/>
            <charset val="129"/>
          </rPr>
          <t>상호</t>
        </r>
      </text>
    </comment>
    <comment ref="G32" authorId="0" shapeId="0" xr:uid="{00000000-0006-0000-0F00-000018000000}">
      <text>
        <r>
          <rPr>
            <b/>
            <sz val="9"/>
            <color indexed="81"/>
            <rFont val="돋움"/>
            <family val="3"/>
            <charset val="129"/>
          </rPr>
          <t>대표자명</t>
        </r>
      </text>
    </comment>
    <comment ref="D74" authorId="0" shapeId="0" xr:uid="{00000000-0006-0000-0F00-000019000000}">
      <text>
        <r>
          <rPr>
            <b/>
            <sz val="9"/>
            <color indexed="81"/>
            <rFont val="Tahoma"/>
            <family val="2"/>
          </rPr>
          <t>12</t>
        </r>
        <r>
          <rPr>
            <b/>
            <sz val="9"/>
            <color indexed="81"/>
            <rFont val="돋움"/>
            <family val="3"/>
            <charset val="129"/>
          </rPr>
          <t>월말</t>
        </r>
        <r>
          <rPr>
            <b/>
            <sz val="9"/>
            <color indexed="81"/>
            <rFont val="Tahoma"/>
            <family val="2"/>
          </rPr>
          <t xml:space="preserve"> </t>
        </r>
        <r>
          <rPr>
            <b/>
            <sz val="9"/>
            <color indexed="81"/>
            <rFont val="돋움"/>
            <family val="3"/>
            <charset val="129"/>
          </rPr>
          <t>법인및
개인사업자</t>
        </r>
        <r>
          <rPr>
            <b/>
            <sz val="9"/>
            <color indexed="81"/>
            <rFont val="Tahoma"/>
            <family val="2"/>
          </rPr>
          <t xml:space="preserve"> 2018.1.1.</t>
        </r>
        <r>
          <rPr>
            <b/>
            <sz val="9"/>
            <color indexed="81"/>
            <rFont val="돋움"/>
            <family val="3"/>
            <charset val="129"/>
          </rPr>
          <t>부터</t>
        </r>
        <r>
          <rPr>
            <b/>
            <sz val="9"/>
            <color indexed="81"/>
            <rFont val="Tahoma"/>
            <family val="2"/>
          </rPr>
          <t xml:space="preserve"> 5</t>
        </r>
        <r>
          <rPr>
            <b/>
            <sz val="9"/>
            <color indexed="81"/>
            <rFont val="돋움"/>
            <family val="3"/>
            <charset val="129"/>
          </rPr>
          <t>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Microsoft</author>
    <author>내 문서</author>
  </authors>
  <commentList>
    <comment ref="AM4" authorId="0" shapeId="0" xr:uid="{00000000-0006-0000-1000-000001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O4" authorId="0" shapeId="0" xr:uid="{00000000-0006-0000-1000-000002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V4" authorId="0" shapeId="0" xr:uid="{00000000-0006-0000-1000-000003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5" authorId="1" shapeId="0" xr:uid="{00000000-0006-0000-1000-000004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속성</t>
        </r>
        <r>
          <rPr>
            <b/>
            <sz val="9"/>
            <color indexed="81"/>
            <rFont val="Tahoma"/>
            <family val="2"/>
          </rPr>
          <t xml:space="preserve"> </t>
        </r>
        <r>
          <rPr>
            <b/>
            <sz val="9"/>
            <color indexed="81"/>
            <rFont val="돋움"/>
            <family val="3"/>
            <charset val="129"/>
          </rPr>
          <t xml:space="preserve">셀
</t>
        </r>
        <r>
          <rPr>
            <b/>
            <sz val="9"/>
            <color indexed="81"/>
            <rFont val="Tahoma"/>
            <family val="2"/>
          </rPr>
          <t>2000</t>
        </r>
        <r>
          <rPr>
            <b/>
            <sz val="9"/>
            <color indexed="81"/>
            <rFont val="돋움"/>
            <family val="3"/>
            <charset val="129"/>
          </rPr>
          <t>년</t>
        </r>
        <r>
          <rPr>
            <b/>
            <sz val="9"/>
            <color indexed="81"/>
            <rFont val="Tahoma"/>
            <family val="2"/>
          </rPr>
          <t xml:space="preserve"> </t>
        </r>
        <r>
          <rPr>
            <b/>
            <sz val="9"/>
            <color indexed="81"/>
            <rFont val="돋움"/>
            <family val="3"/>
            <charset val="129"/>
          </rPr>
          <t>맨앞자리</t>
        </r>
        <r>
          <rPr>
            <b/>
            <sz val="9"/>
            <color indexed="81"/>
            <rFont val="Tahoma"/>
            <family val="2"/>
          </rPr>
          <t xml:space="preserve"> NO</t>
        </r>
        <r>
          <rPr>
            <b/>
            <sz val="9"/>
            <color indexed="81"/>
            <rFont val="돋움"/>
            <family val="3"/>
            <charset val="129"/>
          </rPr>
          <t>기재</t>
        </r>
      </text>
    </comment>
    <comment ref="S7" authorId="1" shapeId="0" xr:uid="{00000000-0006-0000-1000-000005000000}">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전단에서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말한다</t>
        </r>
        <r>
          <rPr>
            <b/>
            <sz val="9"/>
            <color indexed="81"/>
            <rFont val="Tahoma"/>
            <family val="2"/>
          </rPr>
          <t xml:space="preserve">.(2017.02.07 </t>
        </r>
        <r>
          <rPr>
            <b/>
            <sz val="9"/>
            <color indexed="81"/>
            <rFont val="돋움"/>
            <family val="3"/>
            <charset val="129"/>
          </rPr>
          <t>개정</t>
        </r>
        <r>
          <rPr>
            <b/>
            <sz val="9"/>
            <color indexed="81"/>
            <rFont val="Tahoma"/>
            <family val="2"/>
          </rPr>
          <t xml:space="preserve">)
  1. </t>
        </r>
        <r>
          <rPr>
            <b/>
            <sz val="9"/>
            <color indexed="81"/>
            <rFont val="돋움"/>
            <family val="3"/>
            <charset val="129"/>
          </rPr>
          <t>청년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.(2014.02.21 </t>
        </r>
        <r>
          <rPr>
            <b/>
            <sz val="9"/>
            <color indexed="81"/>
            <rFont val="돋움"/>
            <family val="3"/>
            <charset val="129"/>
          </rPr>
          <t>개정</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「병역법」</t>
        </r>
        <r>
          <rPr>
            <b/>
            <sz val="9"/>
            <color indexed="81"/>
            <rFont val="Tahoma"/>
            <family val="2"/>
          </rPr>
          <t xml:space="preserve"> </t>
        </r>
        <r>
          <rPr>
            <b/>
            <sz val="9"/>
            <color indexed="81"/>
            <rFont val="돋움"/>
            <family val="3"/>
            <charset val="129"/>
          </rPr>
          <t>제</t>
        </r>
        <r>
          <rPr>
            <b/>
            <sz val="9"/>
            <color indexed="81"/>
            <rFont val="Tahoma"/>
            <family val="2"/>
          </rPr>
          <t>16</t>
        </r>
        <r>
          <rPr>
            <b/>
            <sz val="9"/>
            <color indexed="81"/>
            <rFont val="돋움"/>
            <family val="3"/>
            <charset val="129"/>
          </rPr>
          <t>조</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현역병</t>
        </r>
        <r>
          <rPr>
            <b/>
            <sz val="9"/>
            <color indexed="81"/>
            <rFont val="Tahoma"/>
            <family val="2"/>
          </rPr>
          <t>(</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21</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25</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복무한</t>
        </r>
        <r>
          <rPr>
            <b/>
            <sz val="9"/>
            <color indexed="81"/>
            <rFont val="Tahoma"/>
            <family val="2"/>
          </rPr>
          <t xml:space="preserve"> </t>
        </r>
        <r>
          <rPr>
            <b/>
            <sz val="9"/>
            <color indexed="81"/>
            <rFont val="돋움"/>
            <family val="3"/>
            <charset val="129"/>
          </rPr>
          <t>상근예비역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의무경찰</t>
        </r>
        <r>
          <rPr>
            <b/>
            <sz val="9"/>
            <color indexed="81"/>
            <rFont val="Tahoma"/>
            <family val="2"/>
          </rPr>
          <t>·</t>
        </r>
        <r>
          <rPr>
            <b/>
            <sz val="9"/>
            <color indexed="81"/>
            <rFont val="돋움"/>
            <family val="3"/>
            <charset val="129"/>
          </rPr>
          <t>의무소방원을</t>
        </r>
        <r>
          <rPr>
            <b/>
            <sz val="9"/>
            <color indexed="81"/>
            <rFont val="Tahoma"/>
            <family val="2"/>
          </rPr>
          <t xml:space="preserve"> 
          </t>
        </r>
        <r>
          <rPr>
            <b/>
            <sz val="9"/>
            <color indexed="81"/>
            <rFont val="돋움"/>
            <family val="3"/>
            <charset val="129"/>
          </rPr>
          <t>포함한다</t>
        </r>
        <r>
          <rPr>
            <b/>
            <sz val="9"/>
            <color indexed="81"/>
            <rFont val="Tahoma"/>
            <family val="2"/>
          </rPr>
          <t xml:space="preserve">)(2016.11.29 </t>
        </r>
        <r>
          <rPr>
            <b/>
            <sz val="9"/>
            <color indexed="81"/>
            <rFont val="돋움"/>
            <family val="3"/>
            <charset val="129"/>
          </rPr>
          <t>개정</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「병역법」</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사회복무요원</t>
        </r>
        <r>
          <rPr>
            <b/>
            <sz val="9"/>
            <color indexed="81"/>
            <rFont val="Tahoma"/>
            <family val="2"/>
          </rPr>
          <t xml:space="preserve">(2014.02.21 </t>
        </r>
        <r>
          <rPr>
            <b/>
            <sz val="9"/>
            <color indexed="81"/>
            <rFont val="돋움"/>
            <family val="3"/>
            <charset val="129"/>
          </rPr>
          <t>개정</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「군인사법」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현역에</t>
        </r>
        <r>
          <rPr>
            <b/>
            <sz val="9"/>
            <color indexed="81"/>
            <rFont val="Tahoma"/>
            <family val="2"/>
          </rPr>
          <t xml:space="preserve"> </t>
        </r>
        <r>
          <rPr>
            <b/>
            <sz val="9"/>
            <color indexed="81"/>
            <rFont val="돋움"/>
            <family val="3"/>
            <charset val="129"/>
          </rPr>
          <t>복무하는</t>
        </r>
        <r>
          <rPr>
            <b/>
            <sz val="9"/>
            <color indexed="81"/>
            <rFont val="Tahoma"/>
            <family val="2"/>
          </rPr>
          <t xml:space="preserve"> </t>
        </r>
        <r>
          <rPr>
            <b/>
            <sz val="9"/>
            <color indexed="81"/>
            <rFont val="돋움"/>
            <family val="3"/>
            <charset val="129"/>
          </rPr>
          <t>장교</t>
        </r>
        <r>
          <rPr>
            <b/>
            <sz val="9"/>
            <color indexed="81"/>
            <rFont val="Tahoma"/>
            <family val="2"/>
          </rPr>
          <t xml:space="preserve">, </t>
        </r>
        <r>
          <rPr>
            <b/>
            <sz val="9"/>
            <color indexed="81"/>
            <rFont val="돋움"/>
            <family val="3"/>
            <charset val="129"/>
          </rPr>
          <t>준사관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부사관</t>
        </r>
        <r>
          <rPr>
            <b/>
            <sz val="9"/>
            <color indexed="81"/>
            <rFont val="Tahoma"/>
            <family val="2"/>
          </rPr>
          <t xml:space="preserve">(2014.02.21 </t>
        </r>
        <r>
          <rPr>
            <b/>
            <sz val="9"/>
            <color indexed="81"/>
            <rFont val="돋움"/>
            <family val="3"/>
            <charset val="129"/>
          </rPr>
          <t>개정</t>
        </r>
        <r>
          <rPr>
            <b/>
            <sz val="9"/>
            <color indexed="81"/>
            <rFont val="Tahoma"/>
            <family val="2"/>
          </rPr>
          <t>)
  2. 60</t>
        </r>
        <r>
          <rPr>
            <b/>
            <sz val="9"/>
            <color indexed="81"/>
            <rFont val="돋움"/>
            <family val="3"/>
            <charset val="129"/>
          </rPr>
          <t>세</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(2014.02.21 </t>
        </r>
        <r>
          <rPr>
            <b/>
            <sz val="9"/>
            <color indexed="81"/>
            <rFont val="돋움"/>
            <family val="3"/>
            <charset val="129"/>
          </rPr>
          <t>개정</t>
        </r>
        <r>
          <rPr>
            <b/>
            <sz val="9"/>
            <color indexed="81"/>
            <rFont val="Tahoma"/>
            <family val="2"/>
          </rPr>
          <t xml:space="preserve">)
  3. </t>
        </r>
        <r>
          <rPr>
            <b/>
            <sz val="9"/>
            <color indexed="81"/>
            <rFont val="돋움"/>
            <family val="3"/>
            <charset val="129"/>
          </rPr>
          <t>장애인</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r>
          <rPr>
            <b/>
            <sz val="9"/>
            <color indexed="81"/>
            <rFont val="Tahoma"/>
            <family val="2"/>
          </rPr>
          <t xml:space="preserve">(2014.02.21 </t>
        </r>
        <r>
          <rPr>
            <b/>
            <sz val="9"/>
            <color indexed="81"/>
            <rFont val="돋움"/>
            <family val="3"/>
            <charset val="129"/>
          </rPr>
          <t>개정</t>
        </r>
        <r>
          <rPr>
            <b/>
            <sz val="9"/>
            <color indexed="81"/>
            <rFont val="Tahoma"/>
            <family val="2"/>
          </rPr>
          <t xml:space="preserve">)
  4.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3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 xml:space="preserve">(2017.02.07 </t>
        </r>
        <r>
          <rPr>
            <b/>
            <sz val="9"/>
            <color indexed="81"/>
            <rFont val="돋움"/>
            <family val="3"/>
            <charset val="129"/>
          </rPr>
          <t>신설</t>
        </r>
        <r>
          <rPr>
            <b/>
            <sz val="9"/>
            <color indexed="81"/>
            <rFont val="Tahoma"/>
            <family val="2"/>
          </rPr>
          <t>)</t>
        </r>
      </text>
    </comment>
    <comment ref="AB7" authorId="1" shapeId="0" xr:uid="{00000000-0006-0000-1000-000006000000}">
      <text>
        <r>
          <rPr>
            <b/>
            <sz val="9"/>
            <color indexed="81"/>
            <rFont val="Tahoma"/>
            <family val="2"/>
          </rPr>
          <t>2012.1.1.</t>
        </r>
        <r>
          <rPr>
            <b/>
            <sz val="9"/>
            <color indexed="81"/>
            <rFont val="돋움"/>
            <family val="3"/>
            <charset val="129"/>
          </rPr>
          <t>이후</t>
        </r>
      </text>
    </comment>
    <comment ref="AB9" authorId="1" shapeId="0" xr:uid="{00000000-0006-0000-1000-00000700000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 </t>
        </r>
        <r>
          <rPr>
            <b/>
            <sz val="9"/>
            <color indexed="81"/>
            <rFont val="돋움"/>
            <family val="3"/>
            <charset val="129"/>
          </rPr>
          <t>중소기업</t>
        </r>
        <r>
          <rPr>
            <b/>
            <sz val="9"/>
            <color indexed="81"/>
            <rFont val="Tahoma"/>
            <family val="2"/>
          </rPr>
          <t xml:space="preserve"> </t>
        </r>
        <r>
          <rPr>
            <b/>
            <sz val="9"/>
            <color indexed="81"/>
            <rFont val="돋움"/>
            <family val="3"/>
            <charset val="129"/>
          </rPr>
          <t>취업자에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r>
          <rPr>
            <b/>
            <sz val="9"/>
            <color indexed="81"/>
            <rFont val="Tahoma"/>
            <family val="2"/>
          </rPr>
          <t xml:space="preserve">(2014.02.21 </t>
        </r>
        <r>
          <rPr>
            <b/>
            <sz val="9"/>
            <color indexed="81"/>
            <rFont val="돋움"/>
            <family val="3"/>
            <charset val="129"/>
          </rPr>
          <t>제목개정</t>
        </r>
        <r>
          <rPr>
            <b/>
            <sz val="9"/>
            <color indexed="81"/>
            <rFont val="Tahoma"/>
            <family val="2"/>
          </rPr>
          <t xml:space="preserve">) ]
3. </t>
        </r>
        <r>
          <rPr>
            <b/>
            <sz val="9"/>
            <color indexed="81"/>
            <rFont val="돋움"/>
            <family val="3"/>
            <charset val="129"/>
          </rPr>
          <t>장애인</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t>
        </r>
        <r>
          <rPr>
            <b/>
            <sz val="9"/>
            <color indexed="81"/>
            <rFont val="Tahoma"/>
            <family val="2"/>
          </rPr>
          <t>5·18</t>
        </r>
        <r>
          <rPr>
            <b/>
            <sz val="9"/>
            <color indexed="81"/>
            <rFont val="돋움"/>
            <family val="3"/>
            <charset val="129"/>
          </rPr>
          <t>민주유공자예우에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5·18</t>
        </r>
        <r>
          <rPr>
            <b/>
            <sz val="9"/>
            <color indexed="81"/>
            <rFont val="돋움"/>
            <family val="3"/>
            <charset val="129"/>
          </rPr>
          <t>민주화운동부상자</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라</t>
        </r>
        <r>
          <rPr>
            <b/>
            <sz val="9"/>
            <color indexed="81"/>
            <rFont val="Tahoma"/>
            <family val="2"/>
          </rPr>
          <t xml:space="preserve">. </t>
        </r>
        <r>
          <rPr>
            <b/>
            <sz val="9"/>
            <color indexed="81"/>
            <rFont val="돋움"/>
            <family val="3"/>
            <charset val="129"/>
          </rPr>
          <t>「고엽제후유의증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환자지원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단체</t>
        </r>
        <r>
          <rPr>
            <b/>
            <sz val="9"/>
            <color indexed="81"/>
            <rFont val="Tahoma"/>
            <family val="2"/>
          </rPr>
          <t xml:space="preserve"> </t>
        </r>
        <r>
          <rPr>
            <b/>
            <sz val="9"/>
            <color indexed="81"/>
            <rFont val="돋움"/>
            <family val="3"/>
            <charset val="129"/>
          </rPr>
          <t>설립에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고엽제후유의증환자로서</t>
        </r>
        <r>
          <rPr>
            <b/>
            <sz val="9"/>
            <color indexed="81"/>
            <rFont val="Tahoma"/>
            <family val="2"/>
          </rPr>
          <t xml:space="preserve"> </t>
        </r>
        <r>
          <rPr>
            <b/>
            <sz val="9"/>
            <color indexed="81"/>
            <rFont val="돋움"/>
            <family val="3"/>
            <charset val="129"/>
          </rPr>
          <t>장애등급</t>
        </r>
        <r>
          <rPr>
            <b/>
            <sz val="9"/>
            <color indexed="81"/>
            <rFont val="Tahoma"/>
            <family val="2"/>
          </rPr>
          <t xml:space="preserve"> </t>
        </r>
        <r>
          <rPr>
            <b/>
            <sz val="9"/>
            <color indexed="81"/>
            <rFont val="돋움"/>
            <family val="3"/>
            <charset val="129"/>
          </rPr>
          <t>판정을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사람</t>
        </r>
        <r>
          <rPr>
            <b/>
            <sz val="9"/>
            <color indexed="81"/>
            <rFont val="Tahoma"/>
            <family val="2"/>
          </rPr>
          <t xml:space="preserve">(2019.02.12 </t>
        </r>
        <r>
          <rPr>
            <b/>
            <sz val="9"/>
            <color indexed="81"/>
            <rFont val="돋움"/>
            <family val="3"/>
            <charset val="129"/>
          </rPr>
          <t>개정</t>
        </r>
        <r>
          <rPr>
            <b/>
            <sz val="9"/>
            <color indexed="81"/>
            <rFont val="Tahoma"/>
            <family val="2"/>
          </rPr>
          <t xml:space="preserve">)
</t>
        </r>
      </text>
    </comment>
    <comment ref="J14" authorId="2" shapeId="0" xr:uid="{00000000-0006-0000-1000-000008000000}">
      <text>
        <r>
          <rPr>
            <b/>
            <sz val="9"/>
            <color indexed="81"/>
            <rFont val="돋움"/>
            <family val="3"/>
            <charset val="129"/>
          </rPr>
          <t>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 xml:space="preserve">일
</t>
        </r>
      </text>
    </comment>
    <comment ref="I16" authorId="1" shapeId="0" xr:uid="{00000000-0006-0000-1000-000009000000}">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전단에서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말한다</t>
        </r>
        <r>
          <rPr>
            <b/>
            <sz val="9"/>
            <color indexed="81"/>
            <rFont val="Tahoma"/>
            <family val="2"/>
          </rPr>
          <t xml:space="preserve">.(2017.02.07 </t>
        </r>
        <r>
          <rPr>
            <b/>
            <sz val="9"/>
            <color indexed="81"/>
            <rFont val="돋움"/>
            <family val="3"/>
            <charset val="129"/>
          </rPr>
          <t>개정</t>
        </r>
        <r>
          <rPr>
            <b/>
            <sz val="9"/>
            <color indexed="81"/>
            <rFont val="Tahoma"/>
            <family val="2"/>
          </rPr>
          <t xml:space="preserve">)
  1. </t>
        </r>
        <r>
          <rPr>
            <b/>
            <sz val="9"/>
            <color indexed="81"/>
            <rFont val="돋움"/>
            <family val="3"/>
            <charset val="129"/>
          </rPr>
          <t>청년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34</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34</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.(2018.08.28. </t>
        </r>
        <r>
          <rPr>
            <b/>
            <sz val="9"/>
            <color indexed="81"/>
            <rFont val="돋움"/>
            <family val="3"/>
            <charset val="129"/>
          </rPr>
          <t>개정</t>
        </r>
        <r>
          <rPr>
            <b/>
            <sz val="9"/>
            <color indexed="81"/>
            <rFont val="Tahoma"/>
            <family val="2"/>
          </rPr>
          <t xml:space="preserve">)
</t>
        </r>
        <r>
          <rPr>
            <b/>
            <sz val="9"/>
            <color indexed="81"/>
            <rFont val="돋움"/>
            <family val="3"/>
            <charset val="129"/>
          </rPr>
          <t>조세특례제한법시행령부칙</t>
        </r>
        <r>
          <rPr>
            <b/>
            <sz val="9"/>
            <color indexed="81"/>
            <rFont val="Tahoma"/>
            <family val="2"/>
          </rPr>
          <t xml:space="preserve"> [ </t>
        </r>
        <r>
          <rPr>
            <b/>
            <sz val="9"/>
            <color indexed="81"/>
            <rFont val="돋움"/>
            <family val="3"/>
            <charset val="129"/>
          </rPr>
          <t>대통령령</t>
        </r>
        <r>
          <rPr>
            <b/>
            <sz val="9"/>
            <color indexed="81"/>
            <rFont val="Tahoma"/>
            <family val="2"/>
          </rPr>
          <t xml:space="preserve"> </t>
        </r>
        <r>
          <rPr>
            <b/>
            <sz val="9"/>
            <color indexed="81"/>
            <rFont val="돋움"/>
            <family val="3"/>
            <charset val="129"/>
          </rPr>
          <t>제</t>
        </r>
        <r>
          <rPr>
            <b/>
            <sz val="9"/>
            <color indexed="81"/>
            <rFont val="Tahoma"/>
            <family val="2"/>
          </rPr>
          <t>29116</t>
        </r>
        <r>
          <rPr>
            <b/>
            <sz val="9"/>
            <color indexed="81"/>
            <rFont val="돋움"/>
            <family val="3"/>
            <charset val="129"/>
          </rPr>
          <t>호</t>
        </r>
        <r>
          <rPr>
            <b/>
            <sz val="9"/>
            <color indexed="81"/>
            <rFont val="Tahoma"/>
            <family val="2"/>
          </rPr>
          <t xml:space="preserve"> ]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호의</t>
        </r>
        <r>
          <rPr>
            <b/>
            <sz val="9"/>
            <color indexed="81"/>
            <rFont val="Tahoma"/>
            <family val="2"/>
          </rPr>
          <t xml:space="preserve"> </t>
        </r>
        <r>
          <rPr>
            <b/>
            <sz val="9"/>
            <color indexed="81"/>
            <rFont val="돋움"/>
            <family val="3"/>
            <charset val="129"/>
          </rPr>
          <t>개정규정은</t>
        </r>
        <r>
          <rPr>
            <b/>
            <sz val="9"/>
            <color indexed="81"/>
            <rFont val="Tahoma"/>
            <family val="2"/>
          </rPr>
          <t xml:space="preserve"> 2018.08.28</t>
        </r>
        <r>
          <rPr>
            <b/>
            <sz val="9"/>
            <color indexed="81"/>
            <rFont val="돋움"/>
            <family val="3"/>
            <charset val="129"/>
          </rPr>
          <t>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과세기간부터</t>
        </r>
        <r>
          <rPr>
            <b/>
            <sz val="9"/>
            <color indexed="81"/>
            <rFont val="Tahoma"/>
            <family val="2"/>
          </rPr>
          <t xml:space="preserve"> </t>
        </r>
        <r>
          <rPr>
            <b/>
            <sz val="9"/>
            <color indexed="81"/>
            <rFont val="돋움"/>
            <family val="3"/>
            <charset val="129"/>
          </rPr>
          <t>적용하되</t>
        </r>
        <r>
          <rPr>
            <b/>
            <sz val="9"/>
            <color indexed="81"/>
            <rFont val="Tahoma"/>
            <family val="2"/>
          </rPr>
          <t xml:space="preserve">,
2018.08.28 </t>
        </r>
        <r>
          <rPr>
            <b/>
            <sz val="9"/>
            <color indexed="81"/>
            <rFont val="돋움"/>
            <family val="3"/>
            <charset val="129"/>
          </rPr>
          <t>전에</t>
        </r>
        <r>
          <rPr>
            <b/>
            <sz val="9"/>
            <color indexed="81"/>
            <rFont val="Tahoma"/>
            <family val="2"/>
          </rPr>
          <t xml:space="preserve"> </t>
        </r>
        <r>
          <rPr>
            <b/>
            <sz val="9"/>
            <color indexed="81"/>
            <rFont val="돋움"/>
            <family val="3"/>
            <charset val="129"/>
          </rPr>
          <t>취업한</t>
        </r>
        <r>
          <rPr>
            <b/>
            <sz val="9"/>
            <color indexed="81"/>
            <rFont val="Tahoma"/>
            <family val="2"/>
          </rPr>
          <t xml:space="preserve"> </t>
        </r>
        <r>
          <rPr>
            <b/>
            <sz val="9"/>
            <color indexed="81"/>
            <rFont val="돋움"/>
            <family val="3"/>
            <charset val="129"/>
          </rPr>
          <t>청년에</t>
        </r>
        <r>
          <rPr>
            <b/>
            <sz val="9"/>
            <color indexed="81"/>
            <rFont val="Tahoma"/>
            <family val="2"/>
          </rPr>
          <t xml:space="preserve"> </t>
        </r>
        <r>
          <rPr>
            <b/>
            <sz val="9"/>
            <color indexed="81"/>
            <rFont val="돋움"/>
            <family val="3"/>
            <charset val="129"/>
          </rPr>
          <t>대해서도</t>
        </r>
        <r>
          <rPr>
            <b/>
            <sz val="9"/>
            <color indexed="81"/>
            <rFont val="Tahoma"/>
            <family val="2"/>
          </rPr>
          <t xml:space="preserve"> </t>
        </r>
        <r>
          <rPr>
            <b/>
            <sz val="9"/>
            <color indexed="81"/>
            <rFont val="돋움"/>
            <family val="3"/>
            <charset val="129"/>
          </rPr>
          <t>적용함</t>
        </r>
        <r>
          <rPr>
            <b/>
            <sz val="9"/>
            <color indexed="81"/>
            <rFont val="Tahoma"/>
            <family val="2"/>
          </rPr>
          <t xml:space="preserve"> [2018.08.28 </t>
        </r>
        <r>
          <rPr>
            <b/>
            <sz val="9"/>
            <color indexed="81"/>
            <rFont val="돋움"/>
            <family val="3"/>
            <charset val="129"/>
          </rPr>
          <t>대통령령</t>
        </r>
        <r>
          <rPr>
            <b/>
            <sz val="9"/>
            <color indexed="81"/>
            <rFont val="Tahoma"/>
            <family val="2"/>
          </rPr>
          <t xml:space="preserve"> </t>
        </r>
        <r>
          <rPr>
            <b/>
            <sz val="9"/>
            <color indexed="81"/>
            <rFont val="돋움"/>
            <family val="3"/>
            <charset val="129"/>
          </rPr>
          <t>제</t>
        </r>
        <r>
          <rPr>
            <b/>
            <sz val="9"/>
            <color indexed="81"/>
            <rFont val="Tahoma"/>
            <family val="2"/>
          </rPr>
          <t>29116</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text>
    </comment>
    <comment ref="V25" authorId="1" shapeId="0" xr:uid="{00000000-0006-0000-1000-00000A000000}">
      <text>
        <r>
          <rPr>
            <b/>
            <sz val="9"/>
            <color indexed="81"/>
            <rFont val="Tahoma"/>
            <family val="2"/>
          </rPr>
          <t>2018.1.1.</t>
        </r>
        <r>
          <rPr>
            <b/>
            <sz val="9"/>
            <color indexed="81"/>
            <rFont val="돋움"/>
            <family val="3"/>
            <charset val="129"/>
          </rPr>
          <t>이후</t>
        </r>
        <r>
          <rPr>
            <b/>
            <sz val="9"/>
            <color indexed="81"/>
            <rFont val="Tahoma"/>
            <family val="2"/>
          </rPr>
          <t xml:space="preserve"> </t>
        </r>
        <r>
          <rPr>
            <b/>
            <sz val="9"/>
            <color indexed="81"/>
            <rFont val="돋움"/>
            <family val="3"/>
            <charset val="129"/>
          </rPr>
          <t>취업</t>
        </r>
        <r>
          <rPr>
            <b/>
            <sz val="9"/>
            <color indexed="81"/>
            <rFont val="Tahoma"/>
            <family val="2"/>
          </rPr>
          <t xml:space="preserve"> </t>
        </r>
        <r>
          <rPr>
            <b/>
            <sz val="9"/>
            <color indexed="81"/>
            <rFont val="돋움"/>
            <family val="3"/>
            <charset val="129"/>
          </rPr>
          <t>청년</t>
        </r>
        <r>
          <rPr>
            <b/>
            <sz val="9"/>
            <color indexed="81"/>
            <rFont val="Tahoma"/>
            <family val="2"/>
          </rPr>
          <t xml:space="preserve"> 5</t>
        </r>
        <r>
          <rPr>
            <b/>
            <sz val="9"/>
            <color indexed="81"/>
            <rFont val="돋움"/>
            <family val="3"/>
            <charset val="129"/>
          </rPr>
          <t xml:space="preserve">년
</t>
        </r>
        <r>
          <rPr>
            <b/>
            <sz val="9"/>
            <color indexed="81"/>
            <rFont val="Tahoma"/>
            <family val="2"/>
          </rPr>
          <t>2017.12.31.</t>
        </r>
        <r>
          <rPr>
            <b/>
            <sz val="9"/>
            <color indexed="81"/>
            <rFont val="돋움"/>
            <family val="3"/>
            <charset val="129"/>
          </rPr>
          <t>이전</t>
        </r>
        <r>
          <rPr>
            <b/>
            <sz val="9"/>
            <color indexed="81"/>
            <rFont val="Tahoma"/>
            <family val="2"/>
          </rPr>
          <t xml:space="preserve"> </t>
        </r>
        <r>
          <rPr>
            <b/>
            <sz val="9"/>
            <color indexed="81"/>
            <rFont val="돋움"/>
            <family val="3"/>
            <charset val="129"/>
          </rPr>
          <t>취업나이</t>
        </r>
        <r>
          <rPr>
            <b/>
            <sz val="9"/>
            <color indexed="81"/>
            <rFont val="Tahoma"/>
            <family val="2"/>
          </rPr>
          <t xml:space="preserve"> (30</t>
        </r>
        <r>
          <rPr>
            <b/>
            <sz val="9"/>
            <color indexed="81"/>
            <rFont val="돋움"/>
            <family val="3"/>
            <charset val="129"/>
          </rPr>
          <t>세</t>
        </r>
        <r>
          <rPr>
            <b/>
            <sz val="9"/>
            <color indexed="81"/>
            <rFont val="Tahoma"/>
            <family val="2"/>
          </rPr>
          <t>~34</t>
        </r>
        <r>
          <rPr>
            <b/>
            <sz val="9"/>
            <color indexed="81"/>
            <rFont val="돋움"/>
            <family val="3"/>
            <charset val="129"/>
          </rPr>
          <t>세</t>
        </r>
        <r>
          <rPr>
            <b/>
            <sz val="9"/>
            <color indexed="81"/>
            <rFont val="Tahoma"/>
            <family val="2"/>
          </rPr>
          <t>) 2017</t>
        </r>
        <r>
          <rPr>
            <b/>
            <sz val="9"/>
            <color indexed="81"/>
            <rFont val="돋움"/>
            <family val="3"/>
            <charset val="129"/>
          </rPr>
          <t>년까지</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배제</t>
        </r>
      </text>
    </comment>
    <comment ref="V31" authorId="1" shapeId="0" xr:uid="{00000000-0006-0000-1000-00000B000000}">
      <text>
        <r>
          <rPr>
            <b/>
            <sz val="9"/>
            <color indexed="81"/>
            <rFont val="Tahoma"/>
            <family val="2"/>
          </rPr>
          <t>2018.1.1.</t>
        </r>
        <r>
          <rPr>
            <b/>
            <sz val="9"/>
            <color indexed="81"/>
            <rFont val="돋움"/>
            <family val="3"/>
            <charset val="129"/>
          </rPr>
          <t>이후</t>
        </r>
        <r>
          <rPr>
            <b/>
            <sz val="9"/>
            <color indexed="81"/>
            <rFont val="Tahoma"/>
            <family val="2"/>
          </rPr>
          <t xml:space="preserve"> </t>
        </r>
        <r>
          <rPr>
            <b/>
            <sz val="9"/>
            <color indexed="81"/>
            <rFont val="돋움"/>
            <family val="3"/>
            <charset val="129"/>
          </rPr>
          <t>취업</t>
        </r>
        <r>
          <rPr>
            <b/>
            <sz val="9"/>
            <color indexed="81"/>
            <rFont val="Tahoma"/>
            <family val="2"/>
          </rPr>
          <t xml:space="preserve"> </t>
        </r>
        <r>
          <rPr>
            <b/>
            <sz val="9"/>
            <color indexed="81"/>
            <rFont val="돋움"/>
            <family val="3"/>
            <charset val="129"/>
          </rPr>
          <t>청년</t>
        </r>
        <r>
          <rPr>
            <b/>
            <sz val="9"/>
            <color indexed="81"/>
            <rFont val="Tahoma"/>
            <family val="2"/>
          </rPr>
          <t xml:space="preserve"> 5</t>
        </r>
        <r>
          <rPr>
            <b/>
            <sz val="9"/>
            <color indexed="81"/>
            <rFont val="돋움"/>
            <family val="3"/>
            <charset val="129"/>
          </rPr>
          <t>년</t>
        </r>
      </text>
    </comment>
    <comment ref="B45" authorId="1" shapeId="0" xr:uid="{00000000-0006-0000-1000-00000C000000}">
      <text>
        <r>
          <rPr>
            <b/>
            <sz val="9"/>
            <color indexed="81"/>
            <rFont val="돋움"/>
            <family val="3"/>
            <charset val="129"/>
          </rPr>
          <t>원천징수의무자</t>
        </r>
        <r>
          <rPr>
            <b/>
            <sz val="9"/>
            <color indexed="81"/>
            <rFont val="Tahoma"/>
            <family val="2"/>
          </rPr>
          <t xml:space="preserve"> (</t>
        </r>
        <r>
          <rPr>
            <b/>
            <sz val="9"/>
            <color indexed="81"/>
            <rFont val="돋움"/>
            <family val="3"/>
            <charset val="129"/>
          </rPr>
          <t>회사명</t>
        </r>
        <r>
          <rPr>
            <b/>
            <sz val="9"/>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Microsoft</author>
    <author>내 문서</author>
  </authors>
  <commentList>
    <comment ref="AM4" authorId="0" shapeId="0" xr:uid="{00000000-0006-0000-1100-000001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맨</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번호</t>
        </r>
      </text>
    </comment>
    <comment ref="AO4" authorId="0" shapeId="0" xr:uid="{00000000-0006-0000-1100-000002000000}">
      <text>
        <r>
          <rPr>
            <b/>
            <sz val="9"/>
            <color indexed="81"/>
            <rFont val="돋움"/>
            <family val="3"/>
            <charset val="129"/>
          </rPr>
          <t>컴퓨터</t>
        </r>
        <r>
          <rPr>
            <b/>
            <sz val="9"/>
            <color indexed="81"/>
            <rFont val="Tahoma"/>
            <family val="2"/>
          </rPr>
          <t xml:space="preserve"> </t>
        </r>
        <r>
          <rPr>
            <b/>
            <sz val="9"/>
            <color indexed="81"/>
            <rFont val="돋움"/>
            <family val="3"/>
            <charset val="129"/>
          </rPr>
          <t>시스템</t>
        </r>
        <r>
          <rPr>
            <b/>
            <sz val="9"/>
            <color indexed="81"/>
            <rFont val="Tahoma"/>
            <family val="2"/>
          </rPr>
          <t xml:space="preserve"> </t>
        </r>
        <r>
          <rPr>
            <b/>
            <sz val="9"/>
            <color indexed="81"/>
            <rFont val="돋움"/>
            <family val="3"/>
            <charset val="129"/>
          </rPr>
          <t>날짜임</t>
        </r>
      </text>
    </comment>
    <comment ref="AV4" authorId="0" shapeId="0" xr:uid="{00000000-0006-0000-1100-000003000000}">
      <text>
        <r>
          <rPr>
            <b/>
            <sz val="9"/>
            <color indexed="81"/>
            <rFont val="Tahoma"/>
            <family val="2"/>
          </rPr>
          <t>([</t>
        </r>
        <r>
          <rPr>
            <b/>
            <sz val="9"/>
            <color indexed="81"/>
            <rFont val="돋움"/>
            <family val="3"/>
            <charset val="129"/>
          </rPr>
          <t>ㅇ</t>
        </r>
        <r>
          <rPr>
            <b/>
            <sz val="9"/>
            <color indexed="81"/>
            <rFont val="Tahoma"/>
            <family val="2"/>
          </rPr>
          <t>]*10 + [</t>
        </r>
        <r>
          <rPr>
            <b/>
            <sz val="9"/>
            <color indexed="81"/>
            <rFont val="돋움"/>
            <family val="3"/>
            <charset val="129"/>
          </rPr>
          <t>ㅈ</t>
        </r>
        <r>
          <rPr>
            <b/>
            <sz val="9"/>
            <color indexed="81"/>
            <rFont val="Tahoma"/>
            <family val="2"/>
          </rPr>
          <t>])%2=0</t>
        </r>
        <r>
          <rPr>
            <b/>
            <sz val="9"/>
            <color indexed="81"/>
            <rFont val="돋움"/>
            <family val="3"/>
            <charset val="129"/>
          </rPr>
          <t>이어야</t>
        </r>
        <r>
          <rPr>
            <b/>
            <sz val="9"/>
            <color indexed="81"/>
            <rFont val="Tahoma"/>
            <family val="2"/>
          </rPr>
          <t xml:space="preserve"> </t>
        </r>
        <r>
          <rPr>
            <b/>
            <sz val="9"/>
            <color indexed="81"/>
            <rFont val="돋움"/>
            <family val="3"/>
            <charset val="129"/>
          </rPr>
          <t>한다</t>
        </r>
        <r>
          <rPr>
            <b/>
            <sz val="9"/>
            <color indexed="81"/>
            <rFont val="Tahoma"/>
            <family val="2"/>
          </rPr>
          <t>.</t>
        </r>
      </text>
    </comment>
    <comment ref="Y5" authorId="1" shapeId="0" xr:uid="{00000000-0006-0000-1100-000004000000}">
      <text>
        <r>
          <rPr>
            <b/>
            <sz val="9"/>
            <color indexed="81"/>
            <rFont val="돋움"/>
            <family val="3"/>
            <charset val="129"/>
          </rPr>
          <t>주민등록번호</t>
        </r>
        <r>
          <rPr>
            <b/>
            <sz val="9"/>
            <color indexed="81"/>
            <rFont val="Tahoma"/>
            <family val="2"/>
          </rPr>
          <t xml:space="preserve"> </t>
        </r>
        <r>
          <rPr>
            <b/>
            <sz val="9"/>
            <color indexed="81"/>
            <rFont val="돋움"/>
            <family val="3"/>
            <charset val="129"/>
          </rPr>
          <t>속성</t>
        </r>
        <r>
          <rPr>
            <b/>
            <sz val="9"/>
            <color indexed="81"/>
            <rFont val="Tahoma"/>
            <family val="2"/>
          </rPr>
          <t xml:space="preserve"> </t>
        </r>
        <r>
          <rPr>
            <b/>
            <sz val="9"/>
            <color indexed="81"/>
            <rFont val="돋움"/>
            <family val="3"/>
            <charset val="129"/>
          </rPr>
          <t xml:space="preserve">셀
</t>
        </r>
        <r>
          <rPr>
            <b/>
            <sz val="9"/>
            <color indexed="81"/>
            <rFont val="Tahoma"/>
            <family val="2"/>
          </rPr>
          <t>2000</t>
        </r>
        <r>
          <rPr>
            <b/>
            <sz val="9"/>
            <color indexed="81"/>
            <rFont val="돋움"/>
            <family val="3"/>
            <charset val="129"/>
          </rPr>
          <t>년</t>
        </r>
        <r>
          <rPr>
            <b/>
            <sz val="9"/>
            <color indexed="81"/>
            <rFont val="Tahoma"/>
            <family val="2"/>
          </rPr>
          <t xml:space="preserve"> </t>
        </r>
        <r>
          <rPr>
            <b/>
            <sz val="9"/>
            <color indexed="81"/>
            <rFont val="돋움"/>
            <family val="3"/>
            <charset val="129"/>
          </rPr>
          <t>맨앞자리</t>
        </r>
        <r>
          <rPr>
            <b/>
            <sz val="9"/>
            <color indexed="81"/>
            <rFont val="Tahoma"/>
            <family val="2"/>
          </rPr>
          <t xml:space="preserve"> NO</t>
        </r>
        <r>
          <rPr>
            <b/>
            <sz val="9"/>
            <color indexed="81"/>
            <rFont val="돋움"/>
            <family val="3"/>
            <charset val="129"/>
          </rPr>
          <t>기재</t>
        </r>
      </text>
    </comment>
    <comment ref="S7" authorId="1" shapeId="0" xr:uid="{00000000-0006-0000-1100-000005000000}">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전단에서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말한다</t>
        </r>
        <r>
          <rPr>
            <b/>
            <sz val="9"/>
            <color indexed="81"/>
            <rFont val="Tahoma"/>
            <family val="2"/>
          </rPr>
          <t xml:space="preserve">.(2017.02.07 </t>
        </r>
        <r>
          <rPr>
            <b/>
            <sz val="9"/>
            <color indexed="81"/>
            <rFont val="돋움"/>
            <family val="3"/>
            <charset val="129"/>
          </rPr>
          <t>개정</t>
        </r>
        <r>
          <rPr>
            <b/>
            <sz val="9"/>
            <color indexed="81"/>
            <rFont val="Tahoma"/>
            <family val="2"/>
          </rPr>
          <t xml:space="preserve">)
  1. </t>
        </r>
        <r>
          <rPr>
            <b/>
            <sz val="9"/>
            <color indexed="81"/>
            <rFont val="돋움"/>
            <family val="3"/>
            <charset val="129"/>
          </rPr>
          <t>청년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.(2014.02.21 </t>
        </r>
        <r>
          <rPr>
            <b/>
            <sz val="9"/>
            <color indexed="81"/>
            <rFont val="돋움"/>
            <family val="3"/>
            <charset val="129"/>
          </rPr>
          <t>개정</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「병역법」</t>
        </r>
        <r>
          <rPr>
            <b/>
            <sz val="9"/>
            <color indexed="81"/>
            <rFont val="Tahoma"/>
            <family val="2"/>
          </rPr>
          <t xml:space="preserve"> </t>
        </r>
        <r>
          <rPr>
            <b/>
            <sz val="9"/>
            <color indexed="81"/>
            <rFont val="돋움"/>
            <family val="3"/>
            <charset val="129"/>
          </rPr>
          <t>제</t>
        </r>
        <r>
          <rPr>
            <b/>
            <sz val="9"/>
            <color indexed="81"/>
            <rFont val="Tahoma"/>
            <family val="2"/>
          </rPr>
          <t>16</t>
        </r>
        <r>
          <rPr>
            <b/>
            <sz val="9"/>
            <color indexed="81"/>
            <rFont val="돋움"/>
            <family val="3"/>
            <charset val="129"/>
          </rPr>
          <t>조</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현역병</t>
        </r>
        <r>
          <rPr>
            <b/>
            <sz val="9"/>
            <color indexed="81"/>
            <rFont val="Tahoma"/>
            <family val="2"/>
          </rPr>
          <t>(</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21</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25</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복무한</t>
        </r>
        <r>
          <rPr>
            <b/>
            <sz val="9"/>
            <color indexed="81"/>
            <rFont val="Tahoma"/>
            <family val="2"/>
          </rPr>
          <t xml:space="preserve"> </t>
        </r>
        <r>
          <rPr>
            <b/>
            <sz val="9"/>
            <color indexed="81"/>
            <rFont val="돋움"/>
            <family val="3"/>
            <charset val="129"/>
          </rPr>
          <t>상근예비역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의무경찰</t>
        </r>
        <r>
          <rPr>
            <b/>
            <sz val="9"/>
            <color indexed="81"/>
            <rFont val="Tahoma"/>
            <family val="2"/>
          </rPr>
          <t>·</t>
        </r>
        <r>
          <rPr>
            <b/>
            <sz val="9"/>
            <color indexed="81"/>
            <rFont val="돋움"/>
            <family val="3"/>
            <charset val="129"/>
          </rPr>
          <t>의무소방원을</t>
        </r>
        <r>
          <rPr>
            <b/>
            <sz val="9"/>
            <color indexed="81"/>
            <rFont val="Tahoma"/>
            <family val="2"/>
          </rPr>
          <t xml:space="preserve"> 
          </t>
        </r>
        <r>
          <rPr>
            <b/>
            <sz val="9"/>
            <color indexed="81"/>
            <rFont val="돋움"/>
            <family val="3"/>
            <charset val="129"/>
          </rPr>
          <t>포함한다</t>
        </r>
        <r>
          <rPr>
            <b/>
            <sz val="9"/>
            <color indexed="81"/>
            <rFont val="Tahoma"/>
            <family val="2"/>
          </rPr>
          <t xml:space="preserve">)(2016.11.29 </t>
        </r>
        <r>
          <rPr>
            <b/>
            <sz val="9"/>
            <color indexed="81"/>
            <rFont val="돋움"/>
            <family val="3"/>
            <charset val="129"/>
          </rPr>
          <t>개정</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「병역법」</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사회복무요원</t>
        </r>
        <r>
          <rPr>
            <b/>
            <sz val="9"/>
            <color indexed="81"/>
            <rFont val="Tahoma"/>
            <family val="2"/>
          </rPr>
          <t xml:space="preserve">(2014.02.21 </t>
        </r>
        <r>
          <rPr>
            <b/>
            <sz val="9"/>
            <color indexed="81"/>
            <rFont val="돋움"/>
            <family val="3"/>
            <charset val="129"/>
          </rPr>
          <t>개정</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「군인사법」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현역에</t>
        </r>
        <r>
          <rPr>
            <b/>
            <sz val="9"/>
            <color indexed="81"/>
            <rFont val="Tahoma"/>
            <family val="2"/>
          </rPr>
          <t xml:space="preserve"> </t>
        </r>
        <r>
          <rPr>
            <b/>
            <sz val="9"/>
            <color indexed="81"/>
            <rFont val="돋움"/>
            <family val="3"/>
            <charset val="129"/>
          </rPr>
          <t>복무하는</t>
        </r>
        <r>
          <rPr>
            <b/>
            <sz val="9"/>
            <color indexed="81"/>
            <rFont val="Tahoma"/>
            <family val="2"/>
          </rPr>
          <t xml:space="preserve"> </t>
        </r>
        <r>
          <rPr>
            <b/>
            <sz val="9"/>
            <color indexed="81"/>
            <rFont val="돋움"/>
            <family val="3"/>
            <charset val="129"/>
          </rPr>
          <t>장교</t>
        </r>
        <r>
          <rPr>
            <b/>
            <sz val="9"/>
            <color indexed="81"/>
            <rFont val="Tahoma"/>
            <family val="2"/>
          </rPr>
          <t xml:space="preserve">, </t>
        </r>
        <r>
          <rPr>
            <b/>
            <sz val="9"/>
            <color indexed="81"/>
            <rFont val="돋움"/>
            <family val="3"/>
            <charset val="129"/>
          </rPr>
          <t>준사관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부사관</t>
        </r>
        <r>
          <rPr>
            <b/>
            <sz val="9"/>
            <color indexed="81"/>
            <rFont val="Tahoma"/>
            <family val="2"/>
          </rPr>
          <t xml:space="preserve">(2014.02.21 </t>
        </r>
        <r>
          <rPr>
            <b/>
            <sz val="9"/>
            <color indexed="81"/>
            <rFont val="돋움"/>
            <family val="3"/>
            <charset val="129"/>
          </rPr>
          <t>개정</t>
        </r>
        <r>
          <rPr>
            <b/>
            <sz val="9"/>
            <color indexed="81"/>
            <rFont val="Tahoma"/>
            <family val="2"/>
          </rPr>
          <t>)
  2. 60</t>
        </r>
        <r>
          <rPr>
            <b/>
            <sz val="9"/>
            <color indexed="81"/>
            <rFont val="돋움"/>
            <family val="3"/>
            <charset val="129"/>
          </rPr>
          <t>세</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(2014.02.21 </t>
        </r>
        <r>
          <rPr>
            <b/>
            <sz val="9"/>
            <color indexed="81"/>
            <rFont val="돋움"/>
            <family val="3"/>
            <charset val="129"/>
          </rPr>
          <t>개정</t>
        </r>
        <r>
          <rPr>
            <b/>
            <sz val="9"/>
            <color indexed="81"/>
            <rFont val="Tahoma"/>
            <family val="2"/>
          </rPr>
          <t xml:space="preserve">)
  3. </t>
        </r>
        <r>
          <rPr>
            <b/>
            <sz val="9"/>
            <color indexed="81"/>
            <rFont val="돋움"/>
            <family val="3"/>
            <charset val="129"/>
          </rPr>
          <t>장애인</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r>
          <rPr>
            <b/>
            <sz val="9"/>
            <color indexed="81"/>
            <rFont val="Tahoma"/>
            <family val="2"/>
          </rPr>
          <t xml:space="preserve">(2014.02.21 </t>
        </r>
        <r>
          <rPr>
            <b/>
            <sz val="9"/>
            <color indexed="81"/>
            <rFont val="돋움"/>
            <family val="3"/>
            <charset val="129"/>
          </rPr>
          <t>개정</t>
        </r>
        <r>
          <rPr>
            <b/>
            <sz val="9"/>
            <color indexed="81"/>
            <rFont val="Tahoma"/>
            <family val="2"/>
          </rPr>
          <t xml:space="preserve">)
  4.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3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 xml:space="preserve">(2017.02.07 </t>
        </r>
        <r>
          <rPr>
            <b/>
            <sz val="9"/>
            <color indexed="81"/>
            <rFont val="돋움"/>
            <family val="3"/>
            <charset val="129"/>
          </rPr>
          <t>신설</t>
        </r>
        <r>
          <rPr>
            <b/>
            <sz val="9"/>
            <color indexed="81"/>
            <rFont val="Tahoma"/>
            <family val="2"/>
          </rPr>
          <t>)</t>
        </r>
      </text>
    </comment>
    <comment ref="AB7" authorId="1" shapeId="0" xr:uid="{00000000-0006-0000-1100-000006000000}">
      <text>
        <r>
          <rPr>
            <b/>
            <sz val="9"/>
            <color indexed="81"/>
            <rFont val="Tahoma"/>
            <family val="2"/>
          </rPr>
          <t>2012.1.1.</t>
        </r>
        <r>
          <rPr>
            <b/>
            <sz val="9"/>
            <color indexed="81"/>
            <rFont val="돋움"/>
            <family val="3"/>
            <charset val="129"/>
          </rPr>
          <t>이후</t>
        </r>
      </text>
    </comment>
    <comment ref="AB9" authorId="1" shapeId="0" xr:uid="{00000000-0006-0000-1100-00000700000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 </t>
        </r>
        <r>
          <rPr>
            <b/>
            <sz val="9"/>
            <color indexed="81"/>
            <rFont val="돋움"/>
            <family val="3"/>
            <charset val="129"/>
          </rPr>
          <t>중소기업</t>
        </r>
        <r>
          <rPr>
            <b/>
            <sz val="9"/>
            <color indexed="81"/>
            <rFont val="Tahoma"/>
            <family val="2"/>
          </rPr>
          <t xml:space="preserve"> </t>
        </r>
        <r>
          <rPr>
            <b/>
            <sz val="9"/>
            <color indexed="81"/>
            <rFont val="돋움"/>
            <family val="3"/>
            <charset val="129"/>
          </rPr>
          <t>취업자에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r>
          <rPr>
            <b/>
            <sz val="9"/>
            <color indexed="81"/>
            <rFont val="Tahoma"/>
            <family val="2"/>
          </rPr>
          <t xml:space="preserve">(2014.02.21 </t>
        </r>
        <r>
          <rPr>
            <b/>
            <sz val="9"/>
            <color indexed="81"/>
            <rFont val="돋움"/>
            <family val="3"/>
            <charset val="129"/>
          </rPr>
          <t>제목개정</t>
        </r>
        <r>
          <rPr>
            <b/>
            <sz val="9"/>
            <color indexed="81"/>
            <rFont val="Tahoma"/>
            <family val="2"/>
          </rPr>
          <t xml:space="preserve">) ]
3. </t>
        </r>
        <r>
          <rPr>
            <b/>
            <sz val="9"/>
            <color indexed="81"/>
            <rFont val="돋움"/>
            <family val="3"/>
            <charset val="129"/>
          </rPr>
          <t>장애인</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t>
        </r>
        <r>
          <rPr>
            <b/>
            <sz val="9"/>
            <color indexed="81"/>
            <rFont val="Tahoma"/>
            <family val="2"/>
          </rPr>
          <t>5·18</t>
        </r>
        <r>
          <rPr>
            <b/>
            <sz val="9"/>
            <color indexed="81"/>
            <rFont val="돋움"/>
            <family val="3"/>
            <charset val="129"/>
          </rPr>
          <t>민주유공자예우에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5·18</t>
        </r>
        <r>
          <rPr>
            <b/>
            <sz val="9"/>
            <color indexed="81"/>
            <rFont val="돋움"/>
            <family val="3"/>
            <charset val="129"/>
          </rPr>
          <t>민주화운동부상자</t>
        </r>
        <r>
          <rPr>
            <b/>
            <sz val="9"/>
            <color indexed="81"/>
            <rFont val="Tahoma"/>
            <family val="2"/>
          </rPr>
          <t xml:space="preserve">(2019.02.12 </t>
        </r>
        <r>
          <rPr>
            <b/>
            <sz val="9"/>
            <color indexed="81"/>
            <rFont val="돋움"/>
            <family val="3"/>
            <charset val="129"/>
          </rPr>
          <t>개정</t>
        </r>
        <r>
          <rPr>
            <b/>
            <sz val="9"/>
            <color indexed="81"/>
            <rFont val="Tahoma"/>
            <family val="2"/>
          </rPr>
          <t xml:space="preserve">)
</t>
        </r>
        <r>
          <rPr>
            <b/>
            <sz val="9"/>
            <color indexed="81"/>
            <rFont val="돋움"/>
            <family val="3"/>
            <charset val="129"/>
          </rPr>
          <t>라</t>
        </r>
        <r>
          <rPr>
            <b/>
            <sz val="9"/>
            <color indexed="81"/>
            <rFont val="Tahoma"/>
            <family val="2"/>
          </rPr>
          <t xml:space="preserve">. </t>
        </r>
        <r>
          <rPr>
            <b/>
            <sz val="9"/>
            <color indexed="81"/>
            <rFont val="돋움"/>
            <family val="3"/>
            <charset val="129"/>
          </rPr>
          <t>「고엽제후유의증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환자지원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단체</t>
        </r>
        <r>
          <rPr>
            <b/>
            <sz val="9"/>
            <color indexed="81"/>
            <rFont val="Tahoma"/>
            <family val="2"/>
          </rPr>
          <t xml:space="preserve"> </t>
        </r>
        <r>
          <rPr>
            <b/>
            <sz val="9"/>
            <color indexed="81"/>
            <rFont val="돋움"/>
            <family val="3"/>
            <charset val="129"/>
          </rPr>
          <t>설립에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고엽제후유의증환자로서</t>
        </r>
        <r>
          <rPr>
            <b/>
            <sz val="9"/>
            <color indexed="81"/>
            <rFont val="Tahoma"/>
            <family val="2"/>
          </rPr>
          <t xml:space="preserve"> </t>
        </r>
        <r>
          <rPr>
            <b/>
            <sz val="9"/>
            <color indexed="81"/>
            <rFont val="돋움"/>
            <family val="3"/>
            <charset val="129"/>
          </rPr>
          <t>장애등급</t>
        </r>
        <r>
          <rPr>
            <b/>
            <sz val="9"/>
            <color indexed="81"/>
            <rFont val="Tahoma"/>
            <family val="2"/>
          </rPr>
          <t xml:space="preserve"> </t>
        </r>
        <r>
          <rPr>
            <b/>
            <sz val="9"/>
            <color indexed="81"/>
            <rFont val="돋움"/>
            <family val="3"/>
            <charset val="129"/>
          </rPr>
          <t>판정을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사람</t>
        </r>
        <r>
          <rPr>
            <b/>
            <sz val="9"/>
            <color indexed="81"/>
            <rFont val="Tahoma"/>
            <family val="2"/>
          </rPr>
          <t xml:space="preserve">(2019.02.12 </t>
        </r>
        <r>
          <rPr>
            <b/>
            <sz val="9"/>
            <color indexed="81"/>
            <rFont val="돋움"/>
            <family val="3"/>
            <charset val="129"/>
          </rPr>
          <t>개정</t>
        </r>
        <r>
          <rPr>
            <b/>
            <sz val="9"/>
            <color indexed="81"/>
            <rFont val="Tahoma"/>
            <family val="2"/>
          </rPr>
          <t xml:space="preserve">)
</t>
        </r>
      </text>
    </comment>
    <comment ref="J14" authorId="2" shapeId="0" xr:uid="{00000000-0006-0000-1100-000008000000}">
      <text>
        <r>
          <rPr>
            <b/>
            <sz val="9"/>
            <color indexed="81"/>
            <rFont val="돋움"/>
            <family val="3"/>
            <charset val="129"/>
          </rPr>
          <t>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 xml:space="preserve">일
</t>
        </r>
      </text>
    </comment>
    <comment ref="I16" authorId="1" shapeId="0" xr:uid="{00000000-0006-0000-1100-000009000000}">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전단에서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말한다</t>
        </r>
        <r>
          <rPr>
            <b/>
            <sz val="9"/>
            <color indexed="81"/>
            <rFont val="Tahoma"/>
            <family val="2"/>
          </rPr>
          <t xml:space="preserve">.(2017.02.07 </t>
        </r>
        <r>
          <rPr>
            <b/>
            <sz val="9"/>
            <color indexed="81"/>
            <rFont val="돋움"/>
            <family val="3"/>
            <charset val="129"/>
          </rPr>
          <t>개정</t>
        </r>
        <r>
          <rPr>
            <b/>
            <sz val="9"/>
            <color indexed="81"/>
            <rFont val="Tahoma"/>
            <family val="2"/>
          </rPr>
          <t xml:space="preserve">)
  1. </t>
        </r>
        <r>
          <rPr>
            <b/>
            <sz val="9"/>
            <color indexed="81"/>
            <rFont val="돋움"/>
            <family val="3"/>
            <charset val="129"/>
          </rPr>
          <t>청년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34</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34</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.(2018.08.28. </t>
        </r>
        <r>
          <rPr>
            <b/>
            <sz val="9"/>
            <color indexed="81"/>
            <rFont val="돋움"/>
            <family val="3"/>
            <charset val="129"/>
          </rPr>
          <t>개정</t>
        </r>
        <r>
          <rPr>
            <b/>
            <sz val="9"/>
            <color indexed="81"/>
            <rFont val="Tahoma"/>
            <family val="2"/>
          </rPr>
          <t xml:space="preserve">)
</t>
        </r>
        <r>
          <rPr>
            <b/>
            <sz val="9"/>
            <color indexed="81"/>
            <rFont val="돋움"/>
            <family val="3"/>
            <charset val="129"/>
          </rPr>
          <t>조세특례제한법시행령부칙</t>
        </r>
        <r>
          <rPr>
            <b/>
            <sz val="9"/>
            <color indexed="81"/>
            <rFont val="Tahoma"/>
            <family val="2"/>
          </rPr>
          <t xml:space="preserve"> [ </t>
        </r>
        <r>
          <rPr>
            <b/>
            <sz val="9"/>
            <color indexed="81"/>
            <rFont val="돋움"/>
            <family val="3"/>
            <charset val="129"/>
          </rPr>
          <t>대통령령</t>
        </r>
        <r>
          <rPr>
            <b/>
            <sz val="9"/>
            <color indexed="81"/>
            <rFont val="Tahoma"/>
            <family val="2"/>
          </rPr>
          <t xml:space="preserve"> </t>
        </r>
        <r>
          <rPr>
            <b/>
            <sz val="9"/>
            <color indexed="81"/>
            <rFont val="돋움"/>
            <family val="3"/>
            <charset val="129"/>
          </rPr>
          <t>제</t>
        </r>
        <r>
          <rPr>
            <b/>
            <sz val="9"/>
            <color indexed="81"/>
            <rFont val="Tahoma"/>
            <family val="2"/>
          </rPr>
          <t>29116</t>
        </r>
        <r>
          <rPr>
            <b/>
            <sz val="9"/>
            <color indexed="81"/>
            <rFont val="돋움"/>
            <family val="3"/>
            <charset val="129"/>
          </rPr>
          <t>호</t>
        </r>
        <r>
          <rPr>
            <b/>
            <sz val="9"/>
            <color indexed="81"/>
            <rFont val="Tahoma"/>
            <family val="2"/>
          </rPr>
          <t xml:space="preserve"> ]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호의</t>
        </r>
        <r>
          <rPr>
            <b/>
            <sz val="9"/>
            <color indexed="81"/>
            <rFont val="Tahoma"/>
            <family val="2"/>
          </rPr>
          <t xml:space="preserve"> </t>
        </r>
        <r>
          <rPr>
            <b/>
            <sz val="9"/>
            <color indexed="81"/>
            <rFont val="돋움"/>
            <family val="3"/>
            <charset val="129"/>
          </rPr>
          <t>개정규정은</t>
        </r>
        <r>
          <rPr>
            <b/>
            <sz val="9"/>
            <color indexed="81"/>
            <rFont val="Tahoma"/>
            <family val="2"/>
          </rPr>
          <t xml:space="preserve"> 2018.08.28</t>
        </r>
        <r>
          <rPr>
            <b/>
            <sz val="9"/>
            <color indexed="81"/>
            <rFont val="돋움"/>
            <family val="3"/>
            <charset val="129"/>
          </rPr>
          <t>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과세기간부터</t>
        </r>
        <r>
          <rPr>
            <b/>
            <sz val="9"/>
            <color indexed="81"/>
            <rFont val="Tahoma"/>
            <family val="2"/>
          </rPr>
          <t xml:space="preserve"> </t>
        </r>
        <r>
          <rPr>
            <b/>
            <sz val="9"/>
            <color indexed="81"/>
            <rFont val="돋움"/>
            <family val="3"/>
            <charset val="129"/>
          </rPr>
          <t>적용하되</t>
        </r>
        <r>
          <rPr>
            <b/>
            <sz val="9"/>
            <color indexed="81"/>
            <rFont val="Tahoma"/>
            <family val="2"/>
          </rPr>
          <t xml:space="preserve">,
2018.08.28 </t>
        </r>
        <r>
          <rPr>
            <b/>
            <sz val="9"/>
            <color indexed="81"/>
            <rFont val="돋움"/>
            <family val="3"/>
            <charset val="129"/>
          </rPr>
          <t>전에</t>
        </r>
        <r>
          <rPr>
            <b/>
            <sz val="9"/>
            <color indexed="81"/>
            <rFont val="Tahoma"/>
            <family val="2"/>
          </rPr>
          <t xml:space="preserve"> </t>
        </r>
        <r>
          <rPr>
            <b/>
            <sz val="9"/>
            <color indexed="81"/>
            <rFont val="돋움"/>
            <family val="3"/>
            <charset val="129"/>
          </rPr>
          <t>취업한</t>
        </r>
        <r>
          <rPr>
            <b/>
            <sz val="9"/>
            <color indexed="81"/>
            <rFont val="Tahoma"/>
            <family val="2"/>
          </rPr>
          <t xml:space="preserve"> </t>
        </r>
        <r>
          <rPr>
            <b/>
            <sz val="9"/>
            <color indexed="81"/>
            <rFont val="돋움"/>
            <family val="3"/>
            <charset val="129"/>
          </rPr>
          <t>청년에</t>
        </r>
        <r>
          <rPr>
            <b/>
            <sz val="9"/>
            <color indexed="81"/>
            <rFont val="Tahoma"/>
            <family val="2"/>
          </rPr>
          <t xml:space="preserve"> </t>
        </r>
        <r>
          <rPr>
            <b/>
            <sz val="9"/>
            <color indexed="81"/>
            <rFont val="돋움"/>
            <family val="3"/>
            <charset val="129"/>
          </rPr>
          <t>대해서도</t>
        </r>
        <r>
          <rPr>
            <b/>
            <sz val="9"/>
            <color indexed="81"/>
            <rFont val="Tahoma"/>
            <family val="2"/>
          </rPr>
          <t xml:space="preserve"> </t>
        </r>
        <r>
          <rPr>
            <b/>
            <sz val="9"/>
            <color indexed="81"/>
            <rFont val="돋움"/>
            <family val="3"/>
            <charset val="129"/>
          </rPr>
          <t>적용함</t>
        </r>
        <r>
          <rPr>
            <b/>
            <sz val="9"/>
            <color indexed="81"/>
            <rFont val="Tahoma"/>
            <family val="2"/>
          </rPr>
          <t xml:space="preserve"> [2018.08.28 </t>
        </r>
        <r>
          <rPr>
            <b/>
            <sz val="9"/>
            <color indexed="81"/>
            <rFont val="돋움"/>
            <family val="3"/>
            <charset val="129"/>
          </rPr>
          <t>대통령령</t>
        </r>
        <r>
          <rPr>
            <b/>
            <sz val="9"/>
            <color indexed="81"/>
            <rFont val="Tahoma"/>
            <family val="2"/>
          </rPr>
          <t xml:space="preserve"> </t>
        </r>
        <r>
          <rPr>
            <b/>
            <sz val="9"/>
            <color indexed="81"/>
            <rFont val="돋움"/>
            <family val="3"/>
            <charset val="129"/>
          </rPr>
          <t>제</t>
        </r>
        <r>
          <rPr>
            <b/>
            <sz val="9"/>
            <color indexed="81"/>
            <rFont val="Tahoma"/>
            <family val="2"/>
          </rPr>
          <t>29116</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text>
    </comment>
    <comment ref="V25" authorId="1" shapeId="0" xr:uid="{00000000-0006-0000-1100-00000A000000}">
      <text>
        <r>
          <rPr>
            <b/>
            <sz val="9"/>
            <color indexed="81"/>
            <rFont val="Tahoma"/>
            <family val="2"/>
          </rPr>
          <t>2018.1.1.</t>
        </r>
        <r>
          <rPr>
            <b/>
            <sz val="9"/>
            <color indexed="81"/>
            <rFont val="돋움"/>
            <family val="3"/>
            <charset val="129"/>
          </rPr>
          <t>이후</t>
        </r>
        <r>
          <rPr>
            <b/>
            <sz val="9"/>
            <color indexed="81"/>
            <rFont val="Tahoma"/>
            <family val="2"/>
          </rPr>
          <t xml:space="preserve"> </t>
        </r>
        <r>
          <rPr>
            <b/>
            <sz val="9"/>
            <color indexed="81"/>
            <rFont val="돋움"/>
            <family val="3"/>
            <charset val="129"/>
          </rPr>
          <t>취업</t>
        </r>
        <r>
          <rPr>
            <b/>
            <sz val="9"/>
            <color indexed="81"/>
            <rFont val="Tahoma"/>
            <family val="2"/>
          </rPr>
          <t xml:space="preserve"> </t>
        </r>
        <r>
          <rPr>
            <b/>
            <sz val="9"/>
            <color indexed="81"/>
            <rFont val="돋움"/>
            <family val="3"/>
            <charset val="129"/>
          </rPr>
          <t>청년</t>
        </r>
        <r>
          <rPr>
            <b/>
            <sz val="9"/>
            <color indexed="81"/>
            <rFont val="Tahoma"/>
            <family val="2"/>
          </rPr>
          <t xml:space="preserve"> 5</t>
        </r>
        <r>
          <rPr>
            <b/>
            <sz val="9"/>
            <color indexed="81"/>
            <rFont val="돋움"/>
            <family val="3"/>
            <charset val="129"/>
          </rPr>
          <t xml:space="preserve">년
</t>
        </r>
        <r>
          <rPr>
            <b/>
            <sz val="9"/>
            <color indexed="81"/>
            <rFont val="Tahoma"/>
            <family val="2"/>
          </rPr>
          <t>2017.12.31.</t>
        </r>
        <r>
          <rPr>
            <b/>
            <sz val="9"/>
            <color indexed="81"/>
            <rFont val="돋움"/>
            <family val="3"/>
            <charset val="129"/>
          </rPr>
          <t>이전</t>
        </r>
        <r>
          <rPr>
            <b/>
            <sz val="9"/>
            <color indexed="81"/>
            <rFont val="Tahoma"/>
            <family val="2"/>
          </rPr>
          <t xml:space="preserve"> </t>
        </r>
        <r>
          <rPr>
            <b/>
            <sz val="9"/>
            <color indexed="81"/>
            <rFont val="돋움"/>
            <family val="3"/>
            <charset val="129"/>
          </rPr>
          <t>취업나이</t>
        </r>
        <r>
          <rPr>
            <b/>
            <sz val="9"/>
            <color indexed="81"/>
            <rFont val="Tahoma"/>
            <family val="2"/>
          </rPr>
          <t xml:space="preserve"> (30</t>
        </r>
        <r>
          <rPr>
            <b/>
            <sz val="9"/>
            <color indexed="81"/>
            <rFont val="돋움"/>
            <family val="3"/>
            <charset val="129"/>
          </rPr>
          <t>세</t>
        </r>
        <r>
          <rPr>
            <b/>
            <sz val="9"/>
            <color indexed="81"/>
            <rFont val="Tahoma"/>
            <family val="2"/>
          </rPr>
          <t>~34</t>
        </r>
        <r>
          <rPr>
            <b/>
            <sz val="9"/>
            <color indexed="81"/>
            <rFont val="돋움"/>
            <family val="3"/>
            <charset val="129"/>
          </rPr>
          <t>세</t>
        </r>
        <r>
          <rPr>
            <b/>
            <sz val="9"/>
            <color indexed="81"/>
            <rFont val="Tahoma"/>
            <family val="2"/>
          </rPr>
          <t>) 2017</t>
        </r>
        <r>
          <rPr>
            <b/>
            <sz val="9"/>
            <color indexed="81"/>
            <rFont val="돋움"/>
            <family val="3"/>
            <charset val="129"/>
          </rPr>
          <t>년까지</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배제</t>
        </r>
      </text>
    </comment>
    <comment ref="V31" authorId="1" shapeId="0" xr:uid="{00000000-0006-0000-1100-00000B000000}">
      <text>
        <r>
          <rPr>
            <b/>
            <sz val="9"/>
            <color indexed="81"/>
            <rFont val="Tahoma"/>
            <family val="2"/>
          </rPr>
          <t>2018.1.1.</t>
        </r>
        <r>
          <rPr>
            <b/>
            <sz val="9"/>
            <color indexed="81"/>
            <rFont val="돋움"/>
            <family val="3"/>
            <charset val="129"/>
          </rPr>
          <t>이후</t>
        </r>
        <r>
          <rPr>
            <b/>
            <sz val="9"/>
            <color indexed="81"/>
            <rFont val="Tahoma"/>
            <family val="2"/>
          </rPr>
          <t xml:space="preserve"> </t>
        </r>
        <r>
          <rPr>
            <b/>
            <sz val="9"/>
            <color indexed="81"/>
            <rFont val="돋움"/>
            <family val="3"/>
            <charset val="129"/>
          </rPr>
          <t>취업</t>
        </r>
        <r>
          <rPr>
            <b/>
            <sz val="9"/>
            <color indexed="81"/>
            <rFont val="Tahoma"/>
            <family val="2"/>
          </rPr>
          <t xml:space="preserve"> </t>
        </r>
        <r>
          <rPr>
            <b/>
            <sz val="9"/>
            <color indexed="81"/>
            <rFont val="돋움"/>
            <family val="3"/>
            <charset val="129"/>
          </rPr>
          <t>청년</t>
        </r>
        <r>
          <rPr>
            <b/>
            <sz val="9"/>
            <color indexed="81"/>
            <rFont val="Tahoma"/>
            <family val="2"/>
          </rPr>
          <t xml:space="preserve"> 5</t>
        </r>
        <r>
          <rPr>
            <b/>
            <sz val="9"/>
            <color indexed="81"/>
            <rFont val="돋움"/>
            <family val="3"/>
            <charset val="129"/>
          </rPr>
          <t>년</t>
        </r>
      </text>
    </comment>
    <comment ref="B45" authorId="1" shapeId="0" xr:uid="{00000000-0006-0000-1100-00000C000000}">
      <text>
        <r>
          <rPr>
            <b/>
            <sz val="9"/>
            <color indexed="81"/>
            <rFont val="돋움"/>
            <family val="3"/>
            <charset val="129"/>
          </rPr>
          <t>원천징수의무자</t>
        </r>
        <r>
          <rPr>
            <b/>
            <sz val="9"/>
            <color indexed="81"/>
            <rFont val="Tahoma"/>
            <family val="2"/>
          </rPr>
          <t xml:space="preserve"> (</t>
        </r>
        <r>
          <rPr>
            <b/>
            <sz val="9"/>
            <color indexed="81"/>
            <rFont val="돋움"/>
            <family val="3"/>
            <charset val="129"/>
          </rPr>
          <t>회사명</t>
        </r>
        <r>
          <rPr>
            <b/>
            <sz val="9"/>
            <color indexed="81"/>
            <rFont val="Tahoma"/>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700-000001000000}">
      <text>
        <r>
          <rPr>
            <b/>
            <sz val="9"/>
            <color indexed="81"/>
            <rFont val="돋움"/>
            <family val="3"/>
            <charset val="129"/>
          </rPr>
          <t>업체명</t>
        </r>
      </text>
    </comment>
    <comment ref="P4" authorId="0" shapeId="0" xr:uid="{00000000-0006-0000-17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7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7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7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7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7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7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7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7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7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7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7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7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7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7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700-000011000000}">
      <text>
        <r>
          <rPr>
            <b/>
            <sz val="9"/>
            <color indexed="81"/>
            <rFont val="돋움"/>
            <family val="3"/>
            <charset val="129"/>
          </rPr>
          <t>상시근로자 5명이상
http://cafe.daum.net/transtax/6ax6/172</t>
        </r>
      </text>
    </comment>
    <comment ref="U9" authorId="0" shapeId="0" xr:uid="{00000000-0006-0000-17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7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7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7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7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7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7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7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7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7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7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7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7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7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7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800-000001000000}">
      <text>
        <r>
          <rPr>
            <b/>
            <sz val="9"/>
            <color indexed="81"/>
            <rFont val="돋움"/>
            <family val="3"/>
            <charset val="129"/>
          </rPr>
          <t>업체명</t>
        </r>
      </text>
    </comment>
    <comment ref="P4" authorId="0" shapeId="0" xr:uid="{00000000-0006-0000-18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8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8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8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8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8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8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8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8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8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8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8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8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8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8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800-000011000000}">
      <text>
        <r>
          <rPr>
            <b/>
            <sz val="9"/>
            <color indexed="81"/>
            <rFont val="돋움"/>
            <family val="3"/>
            <charset val="129"/>
          </rPr>
          <t>상시근로자 5명이상
http://cafe.daum.net/transtax/6ax6/172</t>
        </r>
      </text>
    </comment>
    <comment ref="U9" authorId="0" shapeId="0" xr:uid="{00000000-0006-0000-18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8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8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8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8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8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8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8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8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8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8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8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8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8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8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900-000001000000}">
      <text>
        <r>
          <rPr>
            <b/>
            <sz val="9"/>
            <color indexed="81"/>
            <rFont val="돋움"/>
            <family val="3"/>
            <charset val="129"/>
          </rPr>
          <t>업체명</t>
        </r>
      </text>
    </comment>
    <comment ref="P4" authorId="0" shapeId="0" xr:uid="{00000000-0006-0000-19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9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9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9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9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9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9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9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9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9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9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9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9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9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9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900-000011000000}">
      <text>
        <r>
          <rPr>
            <b/>
            <sz val="9"/>
            <color indexed="81"/>
            <rFont val="돋움"/>
            <family val="3"/>
            <charset val="129"/>
          </rPr>
          <t>상시근로자 5명이상
http://cafe.daum.net/transtax/6ax6/172</t>
        </r>
      </text>
    </comment>
    <comment ref="U9" authorId="0" shapeId="0" xr:uid="{00000000-0006-0000-19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9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9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9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9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9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9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9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9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9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9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9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9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9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9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A00-000001000000}">
      <text>
        <r>
          <rPr>
            <b/>
            <sz val="9"/>
            <color indexed="81"/>
            <rFont val="돋움"/>
            <family val="3"/>
            <charset val="129"/>
          </rPr>
          <t>업체명</t>
        </r>
      </text>
    </comment>
    <comment ref="P4" authorId="0" shapeId="0" xr:uid="{00000000-0006-0000-1A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A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A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A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A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A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A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A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A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A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A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A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A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A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A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A00-000011000000}">
      <text>
        <r>
          <rPr>
            <b/>
            <sz val="9"/>
            <color indexed="81"/>
            <rFont val="돋움"/>
            <family val="3"/>
            <charset val="129"/>
          </rPr>
          <t>상시근로자 5명이상
http://cafe.daum.net/transtax/6ax6/172</t>
        </r>
      </text>
    </comment>
    <comment ref="U9" authorId="0" shapeId="0" xr:uid="{00000000-0006-0000-1A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A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A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A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A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A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A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A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A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A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A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A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A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A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A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B00-000001000000}">
      <text>
        <r>
          <rPr>
            <b/>
            <sz val="9"/>
            <color indexed="81"/>
            <rFont val="돋움"/>
            <family val="3"/>
            <charset val="129"/>
          </rPr>
          <t>업체명</t>
        </r>
      </text>
    </comment>
    <comment ref="P4" authorId="0" shapeId="0" xr:uid="{00000000-0006-0000-1B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B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B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B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B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B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B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B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B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B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B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B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B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B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B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B00-000011000000}">
      <text>
        <r>
          <rPr>
            <b/>
            <sz val="9"/>
            <color indexed="81"/>
            <rFont val="돋움"/>
            <family val="3"/>
            <charset val="129"/>
          </rPr>
          <t>상시근로자 5명이상
http://cafe.daum.net/transtax/6ax6/172</t>
        </r>
      </text>
    </comment>
    <comment ref="U9" authorId="0" shapeId="0" xr:uid="{00000000-0006-0000-1B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B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B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B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B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B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B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B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B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B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B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B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B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B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B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G6" authorId="0" shapeId="0" xr:uid="{00000000-0006-0000-0100-000001000000}">
      <text>
        <r>
          <rPr>
            <b/>
            <sz val="9"/>
            <color indexed="81"/>
            <rFont val="돋움"/>
            <family val="3"/>
            <charset val="129"/>
          </rPr>
          <t>기준소득월액</t>
        </r>
        <r>
          <rPr>
            <b/>
            <sz val="9"/>
            <color indexed="81"/>
            <rFont val="Tahoma"/>
            <family val="2"/>
          </rPr>
          <t xml:space="preserve"> </t>
        </r>
        <r>
          <rPr>
            <b/>
            <sz val="9"/>
            <color indexed="81"/>
            <rFont val="돋움"/>
            <family val="3"/>
            <charset val="129"/>
          </rPr>
          <t>상한액과</t>
        </r>
        <r>
          <rPr>
            <b/>
            <sz val="9"/>
            <color indexed="81"/>
            <rFont val="Tahoma"/>
            <family val="2"/>
          </rPr>
          <t xml:space="preserve"> </t>
        </r>
        <r>
          <rPr>
            <b/>
            <sz val="9"/>
            <color indexed="81"/>
            <rFont val="돋움"/>
            <family val="3"/>
            <charset val="129"/>
          </rPr>
          <t>하한액은</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사업장가입자와</t>
        </r>
        <r>
          <rPr>
            <b/>
            <sz val="9"/>
            <color indexed="81"/>
            <rFont val="Tahoma"/>
            <family val="2"/>
          </rPr>
          <t xml:space="preserve"> </t>
        </r>
        <r>
          <rPr>
            <b/>
            <sz val="9"/>
            <color indexed="81"/>
            <rFont val="돋움"/>
            <family val="3"/>
            <charset val="129"/>
          </rPr>
          <t>지역가입자</t>
        </r>
        <r>
          <rPr>
            <b/>
            <sz val="9"/>
            <color indexed="81"/>
            <rFont val="Tahoma"/>
            <family val="2"/>
          </rPr>
          <t xml:space="preserve"> </t>
        </r>
        <r>
          <rPr>
            <b/>
            <sz val="9"/>
            <color indexed="81"/>
            <rFont val="돋움"/>
            <family val="3"/>
            <charset val="129"/>
          </rPr>
          <t>전원</t>
        </r>
        <r>
          <rPr>
            <b/>
            <sz val="9"/>
            <color indexed="81"/>
            <rFont val="Tahoma"/>
            <family val="2"/>
          </rPr>
          <t>(</t>
        </r>
        <r>
          <rPr>
            <b/>
            <sz val="9"/>
            <color indexed="81"/>
            <rFont val="돋움"/>
            <family val="3"/>
            <charset val="129"/>
          </rPr>
          <t>납부예외자</t>
        </r>
        <r>
          <rPr>
            <b/>
            <sz val="9"/>
            <color indexed="81"/>
            <rFont val="Tahoma"/>
            <family val="2"/>
          </rPr>
          <t xml:space="preserve"> </t>
        </r>
        <r>
          <rPr>
            <b/>
            <sz val="9"/>
            <color indexed="81"/>
            <rFont val="돋움"/>
            <family val="3"/>
            <charset val="129"/>
          </rPr>
          <t>제외</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평균소득월액의</t>
        </r>
        <r>
          <rPr>
            <b/>
            <sz val="9"/>
            <color indexed="81"/>
            <rFont val="Tahoma"/>
            <family val="2"/>
          </rPr>
          <t xml:space="preserve"> 3</t>
        </r>
        <r>
          <rPr>
            <b/>
            <sz val="9"/>
            <color indexed="81"/>
            <rFont val="돋움"/>
            <family val="3"/>
            <charset val="129"/>
          </rPr>
          <t>년간</t>
        </r>
        <r>
          <rPr>
            <b/>
            <sz val="9"/>
            <color indexed="81"/>
            <rFont val="Tahoma"/>
            <family val="2"/>
          </rPr>
          <t xml:space="preserve"> </t>
        </r>
        <r>
          <rPr>
            <b/>
            <sz val="9"/>
            <color indexed="81"/>
            <rFont val="돋움"/>
            <family val="3"/>
            <charset val="129"/>
          </rPr>
          <t>평균액이</t>
        </r>
        <r>
          <rPr>
            <b/>
            <sz val="9"/>
            <color indexed="81"/>
            <rFont val="Tahoma"/>
            <family val="2"/>
          </rPr>
          <t xml:space="preserve"> </t>
        </r>
        <r>
          <rPr>
            <b/>
            <sz val="9"/>
            <color indexed="81"/>
            <rFont val="돋움"/>
            <family val="3"/>
            <charset val="129"/>
          </rPr>
          <t>변동하는</t>
        </r>
        <r>
          <rPr>
            <b/>
            <sz val="9"/>
            <color indexed="81"/>
            <rFont val="Tahoma"/>
            <family val="2"/>
          </rPr>
          <t xml:space="preserve"> </t>
        </r>
        <r>
          <rPr>
            <b/>
            <sz val="9"/>
            <color indexed="81"/>
            <rFont val="돋움"/>
            <family val="3"/>
            <charset val="129"/>
          </rPr>
          <t>비율을</t>
        </r>
        <r>
          <rPr>
            <b/>
            <sz val="9"/>
            <color indexed="81"/>
            <rFont val="Tahoma"/>
            <family val="2"/>
          </rPr>
          <t xml:space="preserve"> </t>
        </r>
        <r>
          <rPr>
            <b/>
            <sz val="9"/>
            <color indexed="81"/>
            <rFont val="돋움"/>
            <family val="3"/>
            <charset val="129"/>
          </rPr>
          <t>반영</t>
        </r>
      </text>
    </comment>
    <comment ref="J6" authorId="0" shapeId="0" xr:uid="{00000000-0006-0000-0100-000002000000}">
      <text>
        <r>
          <rPr>
            <b/>
            <sz val="9"/>
            <color indexed="81"/>
            <rFont val="돋움"/>
            <family val="3"/>
            <charset val="129"/>
          </rPr>
          <t>기준소득월액</t>
        </r>
        <r>
          <rPr>
            <b/>
            <sz val="9"/>
            <color indexed="81"/>
            <rFont val="Tahoma"/>
            <family val="2"/>
          </rPr>
          <t xml:space="preserve"> </t>
        </r>
        <r>
          <rPr>
            <b/>
            <sz val="9"/>
            <color indexed="81"/>
            <rFont val="돋움"/>
            <family val="3"/>
            <charset val="129"/>
          </rPr>
          <t>상한액과</t>
        </r>
        <r>
          <rPr>
            <b/>
            <sz val="9"/>
            <color indexed="81"/>
            <rFont val="Tahoma"/>
            <family val="2"/>
          </rPr>
          <t xml:space="preserve"> </t>
        </r>
        <r>
          <rPr>
            <b/>
            <sz val="9"/>
            <color indexed="81"/>
            <rFont val="돋움"/>
            <family val="3"/>
            <charset val="129"/>
          </rPr>
          <t>하한액은</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사업장가입자와</t>
        </r>
        <r>
          <rPr>
            <b/>
            <sz val="9"/>
            <color indexed="81"/>
            <rFont val="Tahoma"/>
            <family val="2"/>
          </rPr>
          <t xml:space="preserve"> </t>
        </r>
        <r>
          <rPr>
            <b/>
            <sz val="9"/>
            <color indexed="81"/>
            <rFont val="돋움"/>
            <family val="3"/>
            <charset val="129"/>
          </rPr>
          <t>지역가입자</t>
        </r>
        <r>
          <rPr>
            <b/>
            <sz val="9"/>
            <color indexed="81"/>
            <rFont val="Tahoma"/>
            <family val="2"/>
          </rPr>
          <t xml:space="preserve"> </t>
        </r>
        <r>
          <rPr>
            <b/>
            <sz val="9"/>
            <color indexed="81"/>
            <rFont val="돋움"/>
            <family val="3"/>
            <charset val="129"/>
          </rPr>
          <t>전원</t>
        </r>
        <r>
          <rPr>
            <b/>
            <sz val="9"/>
            <color indexed="81"/>
            <rFont val="Tahoma"/>
            <family val="2"/>
          </rPr>
          <t>(</t>
        </r>
        <r>
          <rPr>
            <b/>
            <sz val="9"/>
            <color indexed="81"/>
            <rFont val="돋움"/>
            <family val="3"/>
            <charset val="129"/>
          </rPr>
          <t>납부예외자</t>
        </r>
        <r>
          <rPr>
            <b/>
            <sz val="9"/>
            <color indexed="81"/>
            <rFont val="Tahoma"/>
            <family val="2"/>
          </rPr>
          <t xml:space="preserve"> </t>
        </r>
        <r>
          <rPr>
            <b/>
            <sz val="9"/>
            <color indexed="81"/>
            <rFont val="돋움"/>
            <family val="3"/>
            <charset val="129"/>
          </rPr>
          <t>제외</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평균소득월액의</t>
        </r>
        <r>
          <rPr>
            <b/>
            <sz val="9"/>
            <color indexed="81"/>
            <rFont val="Tahoma"/>
            <family val="2"/>
          </rPr>
          <t xml:space="preserve"> 3</t>
        </r>
        <r>
          <rPr>
            <b/>
            <sz val="9"/>
            <color indexed="81"/>
            <rFont val="돋움"/>
            <family val="3"/>
            <charset val="129"/>
          </rPr>
          <t>년간</t>
        </r>
        <r>
          <rPr>
            <b/>
            <sz val="9"/>
            <color indexed="81"/>
            <rFont val="Tahoma"/>
            <family val="2"/>
          </rPr>
          <t xml:space="preserve"> </t>
        </r>
        <r>
          <rPr>
            <b/>
            <sz val="9"/>
            <color indexed="81"/>
            <rFont val="돋움"/>
            <family val="3"/>
            <charset val="129"/>
          </rPr>
          <t>평균액이</t>
        </r>
        <r>
          <rPr>
            <b/>
            <sz val="9"/>
            <color indexed="81"/>
            <rFont val="Tahoma"/>
            <family val="2"/>
          </rPr>
          <t xml:space="preserve"> </t>
        </r>
        <r>
          <rPr>
            <b/>
            <sz val="9"/>
            <color indexed="81"/>
            <rFont val="돋움"/>
            <family val="3"/>
            <charset val="129"/>
          </rPr>
          <t>변동하는</t>
        </r>
        <r>
          <rPr>
            <b/>
            <sz val="9"/>
            <color indexed="81"/>
            <rFont val="Tahoma"/>
            <family val="2"/>
          </rPr>
          <t xml:space="preserve"> </t>
        </r>
        <r>
          <rPr>
            <b/>
            <sz val="9"/>
            <color indexed="81"/>
            <rFont val="돋움"/>
            <family val="3"/>
            <charset val="129"/>
          </rPr>
          <t>비율을</t>
        </r>
        <r>
          <rPr>
            <b/>
            <sz val="9"/>
            <color indexed="81"/>
            <rFont val="Tahoma"/>
            <family val="2"/>
          </rPr>
          <t xml:space="preserve"> </t>
        </r>
        <r>
          <rPr>
            <b/>
            <sz val="9"/>
            <color indexed="81"/>
            <rFont val="돋움"/>
            <family val="3"/>
            <charset val="129"/>
          </rPr>
          <t>반영</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C00-000001000000}">
      <text>
        <r>
          <rPr>
            <b/>
            <sz val="9"/>
            <color indexed="81"/>
            <rFont val="돋움"/>
            <family val="3"/>
            <charset val="129"/>
          </rPr>
          <t>업체명</t>
        </r>
      </text>
    </comment>
    <comment ref="P4" authorId="0" shapeId="0" xr:uid="{00000000-0006-0000-1C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C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C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C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C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C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C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C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C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C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C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C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C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C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C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C00-000011000000}">
      <text>
        <r>
          <rPr>
            <b/>
            <sz val="9"/>
            <color indexed="81"/>
            <rFont val="돋움"/>
            <family val="3"/>
            <charset val="129"/>
          </rPr>
          <t>상시근로자 5명이상
http://cafe.daum.net/transtax/6ax6/172</t>
        </r>
      </text>
    </comment>
    <comment ref="U9" authorId="0" shapeId="0" xr:uid="{00000000-0006-0000-1C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C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C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C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C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C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C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C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C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C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C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C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C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C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C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1D00-000001000000}">
      <text>
        <r>
          <rPr>
            <b/>
            <sz val="9"/>
            <color indexed="81"/>
            <rFont val="돋움"/>
            <family val="3"/>
            <charset val="129"/>
          </rPr>
          <t>업체명</t>
        </r>
      </text>
    </comment>
    <comment ref="P4" authorId="0" shapeId="0" xr:uid="{00000000-0006-0000-1D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1D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1D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1D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1D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1D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1D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1D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1D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1D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1D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1D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1D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1D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1D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1D00-000011000000}">
      <text>
        <r>
          <rPr>
            <b/>
            <sz val="9"/>
            <color indexed="81"/>
            <rFont val="돋움"/>
            <family val="3"/>
            <charset val="129"/>
          </rPr>
          <t>상시근로자 5명이상
http://cafe.daum.net/transtax/6ax6/172</t>
        </r>
      </text>
    </comment>
    <comment ref="U9" authorId="0" shapeId="0" xr:uid="{00000000-0006-0000-1D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1D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1D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1D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1D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1D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1D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1D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1D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1D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1D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1D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1D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1D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1D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4" authorId="0" shapeId="0" xr:uid="{00000000-0006-0000-0200-000001000000}">
      <text>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700-000001000000}">
      <text>
        <r>
          <rPr>
            <b/>
            <sz val="9"/>
            <color indexed="81"/>
            <rFont val="돋움"/>
            <family val="3"/>
            <charset val="129"/>
          </rPr>
          <t>업체명</t>
        </r>
      </text>
    </comment>
    <comment ref="P4" authorId="0" shapeId="0" xr:uid="{00000000-0006-0000-07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7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7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7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7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7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7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7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7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7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7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7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7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7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7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700-000011000000}">
      <text>
        <r>
          <rPr>
            <b/>
            <sz val="9"/>
            <color indexed="81"/>
            <rFont val="돋움"/>
            <family val="3"/>
            <charset val="129"/>
          </rPr>
          <t>상시근로자 5명이상
http://cafe.daum.net/transtax/6ax6/172</t>
        </r>
      </text>
    </comment>
    <comment ref="U9" authorId="0" shapeId="0" xr:uid="{00000000-0006-0000-07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7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7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7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7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7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7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7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7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7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7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7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7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7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7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800-000001000000}">
      <text>
        <r>
          <rPr>
            <b/>
            <sz val="9"/>
            <color indexed="81"/>
            <rFont val="돋움"/>
            <family val="3"/>
            <charset val="129"/>
          </rPr>
          <t>업체명</t>
        </r>
      </text>
    </comment>
    <comment ref="P4" authorId="0" shapeId="0" xr:uid="{00000000-0006-0000-08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8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8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8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8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8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8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8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8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8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8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8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8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8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8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800-000011000000}">
      <text>
        <r>
          <rPr>
            <b/>
            <sz val="9"/>
            <color indexed="81"/>
            <rFont val="돋움"/>
            <family val="3"/>
            <charset val="129"/>
          </rPr>
          <t>상시근로자 5명이상
http://cafe.daum.net/transtax/6ax6/172</t>
        </r>
      </text>
    </comment>
    <comment ref="U9" authorId="0" shapeId="0" xr:uid="{00000000-0006-0000-08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8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8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8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8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8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8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8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8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8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8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8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8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8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8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900-000001000000}">
      <text>
        <r>
          <rPr>
            <b/>
            <sz val="9"/>
            <color indexed="81"/>
            <rFont val="돋움"/>
            <family val="3"/>
            <charset val="129"/>
          </rPr>
          <t>업체명</t>
        </r>
      </text>
    </comment>
    <comment ref="P4" authorId="0" shapeId="0" xr:uid="{00000000-0006-0000-09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9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9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9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9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9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9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9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9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9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9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9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9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9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9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900-000011000000}">
      <text>
        <r>
          <rPr>
            <b/>
            <sz val="9"/>
            <color indexed="81"/>
            <rFont val="돋움"/>
            <family val="3"/>
            <charset val="129"/>
          </rPr>
          <t>상시근로자 5명이상
http://cafe.daum.net/transtax/6ax6/172</t>
        </r>
      </text>
    </comment>
    <comment ref="U9" authorId="0" shapeId="0" xr:uid="{00000000-0006-0000-09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9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9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9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9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9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9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9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9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9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9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9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9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9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9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A00-000001000000}">
      <text>
        <r>
          <rPr>
            <b/>
            <sz val="9"/>
            <color indexed="81"/>
            <rFont val="돋움"/>
            <family val="3"/>
            <charset val="129"/>
          </rPr>
          <t>업체명</t>
        </r>
      </text>
    </comment>
    <comment ref="P4" authorId="0" shapeId="0" xr:uid="{00000000-0006-0000-0A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A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A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A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A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A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A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A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A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A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A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A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A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A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A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A00-000011000000}">
      <text>
        <r>
          <rPr>
            <b/>
            <sz val="9"/>
            <color indexed="81"/>
            <rFont val="돋움"/>
            <family val="3"/>
            <charset val="129"/>
          </rPr>
          <t>상시근로자 5명이상
http://cafe.daum.net/transtax/6ax6/172</t>
        </r>
      </text>
    </comment>
    <comment ref="U9" authorId="0" shapeId="0" xr:uid="{00000000-0006-0000-0A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A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A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A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A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A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A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A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A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A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A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A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A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A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A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B00-000001000000}">
      <text>
        <r>
          <rPr>
            <b/>
            <sz val="9"/>
            <color indexed="81"/>
            <rFont val="돋움"/>
            <family val="3"/>
            <charset val="129"/>
          </rPr>
          <t>업체명</t>
        </r>
      </text>
    </comment>
    <comment ref="P4" authorId="0" shapeId="0" xr:uid="{00000000-0006-0000-0B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B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B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B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B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B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B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B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B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B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B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B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B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B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B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B00-000011000000}">
      <text>
        <r>
          <rPr>
            <b/>
            <sz val="9"/>
            <color indexed="81"/>
            <rFont val="돋움"/>
            <family val="3"/>
            <charset val="129"/>
          </rPr>
          <t>상시근로자 5명이상
http://cafe.daum.net/transtax/6ax6/172</t>
        </r>
      </text>
    </comment>
    <comment ref="U9" authorId="0" shapeId="0" xr:uid="{00000000-0006-0000-0B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B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B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B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B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B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B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B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B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B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B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B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B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B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B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B4" authorId="0" shapeId="0" xr:uid="{00000000-0006-0000-0C00-000001000000}">
      <text>
        <r>
          <rPr>
            <b/>
            <sz val="9"/>
            <color indexed="81"/>
            <rFont val="돋움"/>
            <family val="3"/>
            <charset val="129"/>
          </rPr>
          <t>업체명</t>
        </r>
      </text>
    </comment>
    <comment ref="P4" authorId="0" shapeId="0" xr:uid="{00000000-0006-0000-0C00-000002000000}">
      <text>
        <r>
          <rPr>
            <b/>
            <sz val="9"/>
            <color indexed="81"/>
            <rFont val="돋움"/>
            <family val="3"/>
            <charset val="129"/>
          </rPr>
          <t>月</t>
        </r>
        <r>
          <rPr>
            <b/>
            <sz val="9"/>
            <color indexed="81"/>
            <rFont val="Tahoma"/>
            <family val="2"/>
          </rPr>
          <t xml:space="preserve"> </t>
        </r>
        <r>
          <rPr>
            <b/>
            <sz val="9"/>
            <color indexed="81"/>
            <rFont val="돋움"/>
            <family val="3"/>
            <charset val="129"/>
          </rPr>
          <t>給與臺帳</t>
        </r>
        <r>
          <rPr>
            <b/>
            <sz val="9"/>
            <color indexed="81"/>
            <rFont val="Tahoma"/>
            <family val="2"/>
          </rPr>
          <t>,payroll,monthly salary book</t>
        </r>
      </text>
    </comment>
    <comment ref="U4" authorId="0" shapeId="0" xr:uid="{00000000-0006-0000-0C00-000003000000}">
      <text>
        <r>
          <rPr>
            <b/>
            <sz val="9"/>
            <color indexed="81"/>
            <rFont val="돋움"/>
            <family val="3"/>
            <charset val="129"/>
          </rPr>
          <t>귀속월</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세무서</t>
        </r>
        <r>
          <rPr>
            <b/>
            <sz val="9"/>
            <color indexed="81"/>
            <rFont val="Tahoma"/>
            <family val="2"/>
          </rPr>
          <t xml:space="preserve"> </t>
        </r>
        <r>
          <rPr>
            <b/>
            <sz val="9"/>
            <color indexed="81"/>
            <rFont val="돋움"/>
            <family val="3"/>
            <charset val="129"/>
          </rPr>
          <t>원천세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 xml:space="preserve">
근로소득자</t>
        </r>
        <r>
          <rPr>
            <b/>
            <sz val="9"/>
            <color indexed="81"/>
            <rFont val="Tahoma"/>
            <family val="2"/>
          </rPr>
          <t xml:space="preserve"> </t>
        </r>
        <r>
          <rPr>
            <b/>
            <sz val="9"/>
            <color indexed="81"/>
            <rFont val="돋움"/>
            <family val="3"/>
            <charset val="129"/>
          </rPr>
          <t>월급단위이기</t>
        </r>
        <r>
          <rPr>
            <b/>
            <sz val="9"/>
            <color indexed="81"/>
            <rFont val="Tahoma"/>
            <family val="2"/>
          </rPr>
          <t xml:space="preserve"> </t>
        </r>
        <r>
          <rPr>
            <b/>
            <sz val="9"/>
            <color indexed="81"/>
            <rFont val="돋움"/>
            <family val="3"/>
            <charset val="129"/>
          </rPr>
          <t>때문에</t>
        </r>
        <r>
          <rPr>
            <b/>
            <sz val="9"/>
            <color indexed="81"/>
            <rFont val="Tahoma"/>
            <family val="2"/>
          </rPr>
          <t xml:space="preserve"> </t>
        </r>
        <r>
          <rPr>
            <b/>
            <sz val="9"/>
            <color indexed="81"/>
            <rFont val="돋움"/>
            <family val="3"/>
            <charset val="129"/>
          </rPr>
          <t>매달</t>
        </r>
        <r>
          <rPr>
            <b/>
            <sz val="9"/>
            <color indexed="81"/>
            <rFont val="Tahoma"/>
            <family val="2"/>
          </rPr>
          <t xml:space="preserve"> 1</t>
        </r>
        <r>
          <rPr>
            <b/>
            <sz val="9"/>
            <color indexed="81"/>
            <rFont val="돋움"/>
            <family val="3"/>
            <charset val="129"/>
          </rPr>
          <t>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t>
        </r>
        <r>
          <rPr>
            <b/>
            <sz val="9"/>
            <color indexed="81"/>
            <rFont val="Tahoma"/>
            <family val="2"/>
          </rPr>
          <t xml:space="preserve">.
</t>
        </r>
        <r>
          <rPr>
            <b/>
            <sz val="9"/>
            <color indexed="81"/>
            <rFont val="돋움"/>
            <family val="3"/>
            <charset val="129"/>
          </rPr>
          <t>특수한</t>
        </r>
        <r>
          <rPr>
            <b/>
            <sz val="9"/>
            <color indexed="81"/>
            <rFont val="Tahoma"/>
            <family val="2"/>
          </rPr>
          <t xml:space="preserve"> </t>
        </r>
        <r>
          <rPr>
            <b/>
            <sz val="9"/>
            <color indexed="81"/>
            <rFont val="돋움"/>
            <family val="3"/>
            <charset val="129"/>
          </rPr>
          <t>경우
입사일에서</t>
        </r>
        <r>
          <rPr>
            <b/>
            <sz val="9"/>
            <color indexed="81"/>
            <rFont val="Tahoma"/>
            <family val="2"/>
          </rPr>
          <t>~</t>
        </r>
        <r>
          <rPr>
            <b/>
            <sz val="9"/>
            <color indexed="81"/>
            <rFont val="돋움"/>
            <family val="3"/>
            <charset val="129"/>
          </rPr>
          <t>그달</t>
        </r>
        <r>
          <rPr>
            <b/>
            <sz val="9"/>
            <color indexed="81"/>
            <rFont val="Tahoma"/>
            <family val="2"/>
          </rPr>
          <t xml:space="preserve"> </t>
        </r>
        <r>
          <rPr>
            <b/>
            <sz val="9"/>
            <color indexed="81"/>
            <rFont val="돋움"/>
            <family val="3"/>
            <charset val="129"/>
          </rPr>
          <t>말일까지</t>
        </r>
        <r>
          <rPr>
            <b/>
            <sz val="9"/>
            <color indexed="81"/>
            <rFont val="Tahoma"/>
            <family val="2"/>
          </rPr>
          <t xml:space="preserve">, </t>
        </r>
        <r>
          <rPr>
            <b/>
            <sz val="9"/>
            <color indexed="81"/>
            <rFont val="돋움"/>
            <family val="3"/>
            <charset val="129"/>
          </rPr>
          <t>그달</t>
        </r>
        <r>
          <rPr>
            <b/>
            <sz val="9"/>
            <color indexed="81"/>
            <rFont val="Tahoma"/>
            <family val="2"/>
          </rPr>
          <t xml:space="preserve"> 1</t>
        </r>
        <r>
          <rPr>
            <b/>
            <sz val="9"/>
            <color indexed="81"/>
            <rFont val="돋움"/>
            <family val="3"/>
            <charset val="129"/>
          </rPr>
          <t>일에서</t>
        </r>
        <r>
          <rPr>
            <b/>
            <sz val="9"/>
            <color indexed="81"/>
            <rFont val="Tahoma"/>
            <family val="2"/>
          </rPr>
          <t xml:space="preserve"> </t>
        </r>
        <r>
          <rPr>
            <b/>
            <sz val="9"/>
            <color indexed="81"/>
            <rFont val="돋움"/>
            <family val="3"/>
            <charset val="129"/>
          </rPr>
          <t>퇴사일까지</t>
        </r>
        <r>
          <rPr>
            <b/>
            <sz val="9"/>
            <color indexed="81"/>
            <rFont val="Tahoma"/>
            <family val="2"/>
          </rPr>
          <t xml:space="preserve">,
</t>
        </r>
        <r>
          <rPr>
            <b/>
            <sz val="9"/>
            <color indexed="81"/>
            <rFont val="돋움"/>
            <family val="3"/>
            <charset val="129"/>
          </rPr>
          <t>예를</t>
        </r>
        <r>
          <rPr>
            <b/>
            <sz val="9"/>
            <color indexed="81"/>
            <rFont val="Tahoma"/>
            <family val="2"/>
          </rPr>
          <t xml:space="preserve"> </t>
        </r>
        <r>
          <rPr>
            <b/>
            <sz val="9"/>
            <color indexed="81"/>
            <rFont val="돋움"/>
            <family val="3"/>
            <charset val="129"/>
          </rPr>
          <t>들어</t>
        </r>
        <r>
          <rPr>
            <b/>
            <sz val="9"/>
            <color indexed="81"/>
            <rFont val="Tahoma"/>
            <family val="2"/>
          </rPr>
          <t xml:space="preserve"> 6</t>
        </r>
        <r>
          <rPr>
            <b/>
            <sz val="9"/>
            <color indexed="81"/>
            <rFont val="돋움"/>
            <family val="3"/>
            <charset val="129"/>
          </rPr>
          <t>월</t>
        </r>
        <r>
          <rPr>
            <b/>
            <sz val="9"/>
            <color indexed="81"/>
            <rFont val="Tahoma"/>
            <family val="2"/>
          </rPr>
          <t>1</t>
        </r>
        <r>
          <rPr>
            <b/>
            <sz val="9"/>
            <color indexed="81"/>
            <rFont val="돋움"/>
            <family val="3"/>
            <charset val="129"/>
          </rPr>
          <t>일</t>
        </r>
        <r>
          <rPr>
            <b/>
            <sz val="9"/>
            <color indexed="81"/>
            <rFont val="Tahoma"/>
            <family val="2"/>
          </rPr>
          <t xml:space="preserve"> </t>
        </r>
        <r>
          <rPr>
            <b/>
            <sz val="9"/>
            <color indexed="81"/>
            <rFont val="돋움"/>
            <family val="3"/>
            <charset val="129"/>
          </rPr>
          <t>입사했으면</t>
        </r>
        <r>
          <rPr>
            <b/>
            <sz val="9"/>
            <color indexed="81"/>
            <rFont val="Tahoma"/>
            <family val="2"/>
          </rPr>
          <t xml:space="preserve"> 6</t>
        </r>
        <r>
          <rPr>
            <b/>
            <sz val="9"/>
            <color indexed="81"/>
            <rFont val="돋움"/>
            <family val="3"/>
            <charset val="129"/>
          </rPr>
          <t>월달</t>
        </r>
        <r>
          <rPr>
            <b/>
            <sz val="9"/>
            <color indexed="81"/>
            <rFont val="Tahoma"/>
            <family val="2"/>
          </rPr>
          <t xml:space="preserve"> </t>
        </r>
        <r>
          <rPr>
            <b/>
            <sz val="9"/>
            <color indexed="81"/>
            <rFont val="돋움"/>
            <family val="3"/>
            <charset val="129"/>
          </rPr>
          <t>급여가</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그다음달</t>
        </r>
        <r>
          <rPr>
            <b/>
            <sz val="9"/>
            <color indexed="81"/>
            <rFont val="Tahoma"/>
            <family val="2"/>
          </rPr>
          <t xml:space="preserve"> </t>
        </r>
        <r>
          <rPr>
            <b/>
            <sz val="9"/>
            <color indexed="81"/>
            <rFont val="돋움"/>
            <family val="3"/>
            <charset val="129"/>
          </rPr>
          <t>지급</t>
        </r>
        <r>
          <rPr>
            <b/>
            <sz val="9"/>
            <color indexed="81"/>
            <rFont val="Tahoma"/>
            <family val="2"/>
          </rPr>
          <t xml:space="preserve"> 7</t>
        </r>
        <r>
          <rPr>
            <b/>
            <sz val="9"/>
            <color indexed="81"/>
            <rFont val="돋움"/>
            <family val="3"/>
            <charset val="129"/>
          </rPr>
          <t>월</t>
        </r>
        <r>
          <rPr>
            <b/>
            <sz val="9"/>
            <color indexed="81"/>
            <rFont val="Tahoma"/>
            <family val="2"/>
          </rPr>
          <t xml:space="preserve"> 10</t>
        </r>
        <r>
          <rPr>
            <b/>
            <sz val="9"/>
            <color indexed="81"/>
            <rFont val="돋움"/>
            <family val="3"/>
            <charset val="129"/>
          </rPr>
          <t>일에</t>
        </r>
        <r>
          <rPr>
            <b/>
            <sz val="9"/>
            <color indexed="81"/>
            <rFont val="Tahoma"/>
            <family val="2"/>
          </rPr>
          <t xml:space="preserve"> </t>
        </r>
        <r>
          <rPr>
            <b/>
            <sz val="9"/>
            <color indexed="81"/>
            <rFont val="돋움"/>
            <family val="3"/>
            <charset val="129"/>
          </rPr>
          <t>지급한다고</t>
        </r>
        <r>
          <rPr>
            <b/>
            <sz val="9"/>
            <color indexed="81"/>
            <rFont val="Tahoma"/>
            <family val="2"/>
          </rPr>
          <t xml:space="preserve"> </t>
        </r>
        <r>
          <rPr>
            <b/>
            <sz val="9"/>
            <color indexed="81"/>
            <rFont val="돋움"/>
            <family val="3"/>
            <charset val="129"/>
          </rPr>
          <t>해서</t>
        </r>
        <r>
          <rPr>
            <b/>
            <sz val="9"/>
            <color indexed="81"/>
            <rFont val="Tahoma"/>
            <family val="2"/>
          </rPr>
          <t xml:space="preserve"> 7</t>
        </r>
        <r>
          <rPr>
            <b/>
            <sz val="9"/>
            <color indexed="81"/>
            <rFont val="돋움"/>
            <family val="3"/>
            <charset val="129"/>
          </rPr>
          <t>월</t>
        </r>
        <r>
          <rPr>
            <b/>
            <sz val="9"/>
            <color indexed="81"/>
            <rFont val="Tahoma"/>
            <family val="2"/>
          </rPr>
          <t>(</t>
        </r>
        <r>
          <rPr>
            <b/>
            <sz val="9"/>
            <color indexed="81"/>
            <rFont val="돋움"/>
            <family val="3"/>
            <charset val="129"/>
          </rPr>
          <t>귀속</t>
        </r>
        <r>
          <rPr>
            <b/>
            <sz val="9"/>
            <color indexed="81"/>
            <rFont val="Tahoma"/>
            <family val="2"/>
          </rPr>
          <t>)</t>
        </r>
        <r>
          <rPr>
            <b/>
            <sz val="9"/>
            <color indexed="81"/>
            <rFont val="돋움"/>
            <family val="3"/>
            <charset val="129"/>
          </rPr>
          <t>분</t>
        </r>
        <r>
          <rPr>
            <b/>
            <sz val="9"/>
            <color indexed="81"/>
            <rFont val="Tahoma"/>
            <family val="2"/>
          </rPr>
          <t xml:space="preserve"> </t>
        </r>
        <r>
          <rPr>
            <b/>
            <sz val="9"/>
            <color indexed="81"/>
            <rFont val="돋움"/>
            <family val="3"/>
            <charset val="129"/>
          </rPr>
          <t>급여대장부터</t>
        </r>
        <r>
          <rPr>
            <b/>
            <sz val="9"/>
            <color indexed="81"/>
            <rFont val="Tahoma"/>
            <family val="2"/>
          </rPr>
          <t xml:space="preserve"> </t>
        </r>
        <r>
          <rPr>
            <b/>
            <sz val="9"/>
            <color indexed="81"/>
            <rFont val="돋움"/>
            <family val="3"/>
            <charset val="129"/>
          </rPr>
          <t>작성하면</t>
        </r>
        <r>
          <rPr>
            <b/>
            <sz val="9"/>
            <color indexed="81"/>
            <rFont val="Tahoma"/>
            <family val="2"/>
          </rPr>
          <t xml:space="preserve"> </t>
        </r>
        <r>
          <rPr>
            <b/>
            <sz val="9"/>
            <color indexed="81"/>
            <rFont val="돋움"/>
            <family val="3"/>
            <charset val="129"/>
          </rPr>
          <t xml:space="preserve">안됨
</t>
        </r>
        <r>
          <rPr>
            <b/>
            <sz val="9"/>
            <color indexed="81"/>
            <rFont val="Tahoma"/>
            <family val="2"/>
          </rPr>
          <t>(</t>
        </r>
        <r>
          <rPr>
            <b/>
            <sz val="9"/>
            <color indexed="81"/>
            <rFont val="돋움"/>
            <family val="3"/>
            <charset val="129"/>
          </rPr>
          <t>근무한</t>
        </r>
        <r>
          <rPr>
            <b/>
            <sz val="9"/>
            <color indexed="81"/>
            <rFont val="Tahoma"/>
            <family val="2"/>
          </rPr>
          <t xml:space="preserve"> </t>
        </r>
        <r>
          <rPr>
            <b/>
            <sz val="9"/>
            <color indexed="81"/>
            <rFont val="돋움"/>
            <family val="3"/>
            <charset val="129"/>
          </rPr>
          <t>달에</t>
        </r>
        <r>
          <rPr>
            <b/>
            <sz val="9"/>
            <color indexed="81"/>
            <rFont val="Tahoma"/>
            <family val="2"/>
          </rPr>
          <t xml:space="preserve"> </t>
        </r>
        <r>
          <rPr>
            <b/>
            <sz val="9"/>
            <color indexed="81"/>
            <rFont val="돋움"/>
            <family val="3"/>
            <charset val="129"/>
          </rPr>
          <t>귀속분에</t>
        </r>
        <r>
          <rPr>
            <b/>
            <sz val="9"/>
            <color indexed="81"/>
            <rFont val="Tahoma"/>
            <family val="2"/>
          </rPr>
          <t xml:space="preserve"> </t>
        </r>
        <r>
          <rPr>
            <b/>
            <sz val="9"/>
            <color indexed="81"/>
            <rFont val="돋움"/>
            <family val="3"/>
            <charset val="129"/>
          </rPr>
          <t>급여대장이</t>
        </r>
        <r>
          <rPr>
            <b/>
            <sz val="9"/>
            <color indexed="81"/>
            <rFont val="Tahoma"/>
            <family val="2"/>
          </rPr>
          <t xml:space="preserve"> </t>
        </r>
        <r>
          <rPr>
            <b/>
            <sz val="9"/>
            <color indexed="81"/>
            <rFont val="돋움"/>
            <family val="3"/>
            <charset val="129"/>
          </rPr>
          <t>있어야</t>
        </r>
        <r>
          <rPr>
            <b/>
            <sz val="9"/>
            <color indexed="81"/>
            <rFont val="Tahoma"/>
            <family val="2"/>
          </rPr>
          <t xml:space="preserve"> </t>
        </r>
        <r>
          <rPr>
            <b/>
            <sz val="9"/>
            <color indexed="81"/>
            <rFont val="돋움"/>
            <family val="3"/>
            <charset val="129"/>
          </rPr>
          <t>한다는</t>
        </r>
        <r>
          <rPr>
            <b/>
            <sz val="9"/>
            <color indexed="81"/>
            <rFont val="Tahoma"/>
            <family val="2"/>
          </rPr>
          <t xml:space="preserve"> </t>
        </r>
        <r>
          <rPr>
            <b/>
            <sz val="9"/>
            <color indexed="81"/>
            <rFont val="돋움"/>
            <family val="3"/>
            <charset val="129"/>
          </rPr>
          <t>말</t>
        </r>
        <r>
          <rPr>
            <b/>
            <sz val="9"/>
            <color indexed="81"/>
            <rFont val="Tahoma"/>
            <family val="2"/>
          </rPr>
          <t xml:space="preserve">)
</t>
        </r>
      </text>
    </comment>
    <comment ref="F8" authorId="0" shapeId="0" xr:uid="{00000000-0006-0000-0C00-000004000000}">
      <text>
        <r>
          <rPr>
            <b/>
            <sz val="9"/>
            <color indexed="81"/>
            <rFont val="돋움"/>
            <family val="3"/>
            <charset val="129"/>
          </rPr>
          <t>퇴사일</t>
        </r>
        <r>
          <rPr>
            <b/>
            <sz val="9"/>
            <color indexed="81"/>
            <rFont val="Tahoma"/>
            <family val="2"/>
          </rPr>
          <t xml:space="preserve"> </t>
        </r>
        <r>
          <rPr>
            <b/>
            <sz val="9"/>
            <color indexed="81"/>
            <rFont val="돋움"/>
            <family val="3"/>
            <charset val="129"/>
          </rPr>
          <t>기재
퇴사사유</t>
        </r>
        <r>
          <rPr>
            <b/>
            <sz val="9"/>
            <color indexed="81"/>
            <rFont val="Tahoma"/>
            <family val="2"/>
          </rPr>
          <t xml:space="preserve"> </t>
        </r>
        <r>
          <rPr>
            <b/>
            <sz val="9"/>
            <color indexed="81"/>
            <rFont val="돋움"/>
            <family val="3"/>
            <charset val="129"/>
          </rPr>
          <t>세무담당자에에</t>
        </r>
        <r>
          <rPr>
            <b/>
            <sz val="9"/>
            <color indexed="81"/>
            <rFont val="Tahoma"/>
            <family val="2"/>
          </rPr>
          <t xml:space="preserve"> </t>
        </r>
        <r>
          <rPr>
            <b/>
            <sz val="9"/>
            <color indexed="81"/>
            <rFont val="돋움"/>
            <family val="3"/>
            <charset val="129"/>
          </rPr>
          <t>통보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상실사유구분</t>
        </r>
        <r>
          <rPr>
            <b/>
            <sz val="9"/>
            <color indexed="81"/>
            <rFont val="Tahoma"/>
            <family val="2"/>
          </rPr>
          <t xml:space="preserve"> </t>
        </r>
        <r>
          <rPr>
            <b/>
            <sz val="9"/>
            <color indexed="81"/>
            <rFont val="돋움"/>
            <family val="3"/>
            <charset val="129"/>
          </rPr>
          <t xml:space="preserve">코드
</t>
        </r>
        <r>
          <rPr>
            <b/>
            <sz val="9"/>
            <color indexed="81"/>
            <rFont val="Tahoma"/>
            <family val="2"/>
          </rPr>
          <t xml:space="preserve">11. </t>
        </r>
        <r>
          <rPr>
            <b/>
            <sz val="9"/>
            <color indexed="81"/>
            <rFont val="돋움"/>
            <family val="3"/>
            <charset val="129"/>
          </rPr>
          <t>개인사정으로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12. </t>
        </r>
        <r>
          <rPr>
            <b/>
            <sz val="9"/>
            <color indexed="81"/>
            <rFont val="돋움"/>
            <family val="3"/>
            <charset val="129"/>
          </rPr>
          <t>사업장</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근로조건변동</t>
        </r>
        <r>
          <rPr>
            <b/>
            <sz val="9"/>
            <color indexed="81"/>
            <rFont val="Tahoma"/>
            <family val="2"/>
          </rPr>
          <t xml:space="preserve">, </t>
        </r>
        <r>
          <rPr>
            <b/>
            <sz val="9"/>
            <color indexed="81"/>
            <rFont val="돋움"/>
            <family val="3"/>
            <charset val="129"/>
          </rPr>
          <t>임금체불</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 xml:space="preserve">자진퇴사
</t>
        </r>
        <r>
          <rPr>
            <b/>
            <sz val="9"/>
            <color indexed="81"/>
            <rFont val="Tahoma"/>
            <family val="2"/>
          </rPr>
          <t xml:space="preserve">22. </t>
        </r>
        <r>
          <rPr>
            <b/>
            <sz val="9"/>
            <color indexed="81"/>
            <rFont val="돋움"/>
            <family val="3"/>
            <charset val="129"/>
          </rPr>
          <t xml:space="preserve">폐업·도산
</t>
        </r>
        <r>
          <rPr>
            <b/>
            <sz val="9"/>
            <color indexed="81"/>
            <rFont val="Tahoma"/>
            <family val="2"/>
          </rPr>
          <t xml:space="preserve">23. </t>
        </r>
        <r>
          <rPr>
            <b/>
            <sz val="9"/>
            <color indexed="81"/>
            <rFont val="돋움"/>
            <family val="3"/>
            <charset val="129"/>
          </rPr>
          <t>경영상</t>
        </r>
        <r>
          <rPr>
            <b/>
            <sz val="9"/>
            <color indexed="81"/>
            <rFont val="Tahoma"/>
            <family val="2"/>
          </rPr>
          <t xml:space="preserve"> </t>
        </r>
        <r>
          <rPr>
            <b/>
            <sz val="9"/>
            <color indexed="81"/>
            <rFont val="돋움"/>
            <family val="3"/>
            <charset val="129"/>
          </rPr>
          <t>필요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회사불황으로</t>
        </r>
        <r>
          <rPr>
            <b/>
            <sz val="9"/>
            <color indexed="81"/>
            <rFont val="Tahoma"/>
            <family val="2"/>
          </rPr>
          <t xml:space="preserve"> </t>
        </r>
        <r>
          <rPr>
            <b/>
            <sz val="9"/>
            <color indexed="81"/>
            <rFont val="돋움"/>
            <family val="3"/>
            <charset val="129"/>
          </rPr>
          <t>인원감축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퇴사</t>
        </r>
        <r>
          <rPr>
            <b/>
            <sz val="9"/>
            <color indexed="81"/>
            <rFont val="Tahoma"/>
            <family val="2"/>
          </rPr>
          <t>(</t>
        </r>
        <r>
          <rPr>
            <b/>
            <sz val="9"/>
            <color indexed="81"/>
            <rFont val="돋움"/>
            <family val="3"/>
            <charset val="129"/>
          </rPr>
          <t>해고·권고사직·명예퇴직</t>
        </r>
        <r>
          <rPr>
            <b/>
            <sz val="9"/>
            <color indexed="81"/>
            <rFont val="Tahoma"/>
            <family val="2"/>
          </rPr>
          <t xml:space="preserve"> </t>
        </r>
        <r>
          <rPr>
            <b/>
            <sz val="9"/>
            <color indexed="81"/>
            <rFont val="돋움"/>
            <family val="3"/>
            <charset val="129"/>
          </rPr>
          <t>포함</t>
        </r>
        <r>
          <rPr>
            <b/>
            <sz val="9"/>
            <color indexed="81"/>
            <rFont val="Tahoma"/>
            <family val="2"/>
          </rPr>
          <t xml:space="preserve">)
26. </t>
        </r>
        <r>
          <rPr>
            <b/>
            <sz val="9"/>
            <color indexed="81"/>
            <rFont val="돋움"/>
            <family val="3"/>
            <charset val="129"/>
          </rPr>
          <t>근로자의</t>
        </r>
        <r>
          <rPr>
            <b/>
            <sz val="9"/>
            <color indexed="81"/>
            <rFont val="Tahoma"/>
            <family val="2"/>
          </rPr>
          <t xml:space="preserve"> </t>
        </r>
        <r>
          <rPr>
            <b/>
            <sz val="9"/>
            <color indexed="81"/>
            <rFont val="돋움"/>
            <family val="3"/>
            <charset val="129"/>
          </rPr>
          <t>귀책사유에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 xml:space="preserve">징계해고·권고사직
</t>
        </r>
        <r>
          <rPr>
            <b/>
            <sz val="9"/>
            <color indexed="81"/>
            <rFont val="Tahoma"/>
            <family val="2"/>
          </rPr>
          <t xml:space="preserve">31. </t>
        </r>
        <r>
          <rPr>
            <b/>
            <sz val="9"/>
            <color indexed="81"/>
            <rFont val="돋움"/>
            <family val="3"/>
            <charset val="129"/>
          </rPr>
          <t xml:space="preserve">정년
</t>
        </r>
        <r>
          <rPr>
            <b/>
            <sz val="9"/>
            <color indexed="81"/>
            <rFont val="Tahoma"/>
            <family val="2"/>
          </rPr>
          <t xml:space="preserve">32. </t>
        </r>
        <r>
          <rPr>
            <b/>
            <sz val="9"/>
            <color indexed="81"/>
            <rFont val="돋움"/>
            <family val="3"/>
            <charset val="129"/>
          </rPr>
          <t>계약만료</t>
        </r>
        <r>
          <rPr>
            <b/>
            <sz val="9"/>
            <color indexed="81"/>
            <rFont val="Tahoma"/>
            <family val="2"/>
          </rPr>
          <t xml:space="preserve">, </t>
        </r>
        <r>
          <rPr>
            <b/>
            <sz val="9"/>
            <color indexed="81"/>
            <rFont val="돋움"/>
            <family val="3"/>
            <charset val="129"/>
          </rPr>
          <t xml:space="preserve">공사종료
</t>
        </r>
        <r>
          <rPr>
            <b/>
            <sz val="9"/>
            <color indexed="81"/>
            <rFont val="Tahoma"/>
            <family val="2"/>
          </rPr>
          <t xml:space="preserve">41. </t>
        </r>
        <r>
          <rPr>
            <b/>
            <sz val="9"/>
            <color indexed="81"/>
            <rFont val="돋움"/>
            <family val="3"/>
            <charset val="129"/>
          </rPr>
          <t>고용보험</t>
        </r>
        <r>
          <rPr>
            <b/>
            <sz val="9"/>
            <color indexed="81"/>
            <rFont val="Tahoma"/>
            <family val="2"/>
          </rPr>
          <t xml:space="preserve"> </t>
        </r>
        <r>
          <rPr>
            <b/>
            <sz val="9"/>
            <color indexed="81"/>
            <rFont val="돋움"/>
            <family val="3"/>
            <charset val="129"/>
          </rPr>
          <t xml:space="preserve">비적용
</t>
        </r>
        <r>
          <rPr>
            <b/>
            <sz val="9"/>
            <color indexed="81"/>
            <rFont val="Tahoma"/>
            <family val="2"/>
          </rPr>
          <t xml:space="preserve">42. </t>
        </r>
        <r>
          <rPr>
            <b/>
            <sz val="9"/>
            <color indexed="81"/>
            <rFont val="돋움"/>
            <family val="3"/>
            <charset val="129"/>
          </rPr>
          <t xml:space="preserve">이중고용
</t>
        </r>
        <r>
          <rPr>
            <b/>
            <sz val="9"/>
            <color indexed="81"/>
            <rFont val="Tahoma"/>
            <family val="2"/>
          </rPr>
          <t>1</t>
        </r>
        <r>
          <rPr>
            <b/>
            <sz val="9"/>
            <color indexed="81"/>
            <rFont val="돋움"/>
            <family val="3"/>
            <charset val="129"/>
          </rPr>
          <t>년이상</t>
        </r>
        <r>
          <rPr>
            <b/>
            <sz val="9"/>
            <color indexed="81"/>
            <rFont val="Tahoma"/>
            <family val="2"/>
          </rPr>
          <t xml:space="preserve"> </t>
        </r>
        <r>
          <rPr>
            <b/>
            <sz val="9"/>
            <color indexed="81"/>
            <rFont val="돋움"/>
            <family val="3"/>
            <charset val="129"/>
          </rPr>
          <t>근무자</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파악</t>
        </r>
        <r>
          <rPr>
            <b/>
            <sz val="9"/>
            <color indexed="81"/>
            <rFont val="Tahoma"/>
            <family val="2"/>
          </rPr>
          <t xml:space="preserve"> : </t>
        </r>
        <r>
          <rPr>
            <b/>
            <sz val="9"/>
            <color indexed="81"/>
            <rFont val="돋움"/>
            <family val="3"/>
            <charset val="129"/>
          </rPr>
          <t>퇴직급여</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지급</t>
        </r>
        <r>
          <rPr>
            <b/>
            <sz val="9"/>
            <color indexed="81"/>
            <rFont val="Tahoma"/>
            <family val="2"/>
          </rPr>
          <t>(</t>
        </r>
        <r>
          <rPr>
            <b/>
            <sz val="9"/>
            <color indexed="81"/>
            <rFont val="돋움"/>
            <family val="3"/>
            <charset val="129"/>
          </rPr>
          <t>퇴직소득세</t>
        </r>
        <r>
          <rPr>
            <b/>
            <sz val="9"/>
            <color indexed="81"/>
            <rFont val="Tahoma"/>
            <family val="2"/>
          </rPr>
          <t xml:space="preserve"> </t>
        </r>
        <r>
          <rPr>
            <b/>
            <sz val="9"/>
            <color indexed="81"/>
            <rFont val="돋움"/>
            <family val="3"/>
            <charset val="129"/>
          </rPr>
          <t>신고납부</t>
        </r>
        <r>
          <rPr>
            <b/>
            <sz val="9"/>
            <color indexed="81"/>
            <rFont val="Tahoma"/>
            <family val="2"/>
          </rPr>
          <t xml:space="preserve"> : DB , </t>
        </r>
        <r>
          <rPr>
            <b/>
            <sz val="9"/>
            <color indexed="81"/>
            <rFont val="돋움"/>
            <family val="3"/>
            <charset val="129"/>
          </rPr>
          <t>회사내부자금</t>
        </r>
        <r>
          <rPr>
            <b/>
            <sz val="9"/>
            <color indexed="81"/>
            <rFont val="Tahoma"/>
            <family val="2"/>
          </rPr>
          <t xml:space="preserve"> </t>
        </r>
        <r>
          <rPr>
            <b/>
            <sz val="9"/>
            <color indexed="81"/>
            <rFont val="돋움"/>
            <family val="3"/>
            <charset val="129"/>
          </rPr>
          <t>지출분</t>
        </r>
        <r>
          <rPr>
            <b/>
            <sz val="9"/>
            <color indexed="81"/>
            <rFont val="Tahoma"/>
            <family val="2"/>
          </rPr>
          <t>) 
2012.7.26.</t>
        </r>
        <r>
          <rPr>
            <b/>
            <sz val="9"/>
            <color indexed="81"/>
            <rFont val="돋움"/>
            <family val="3"/>
            <charset val="129"/>
          </rPr>
          <t>이후</t>
        </r>
        <r>
          <rPr>
            <b/>
            <sz val="9"/>
            <color indexed="81"/>
            <rFont val="Tahoma"/>
            <family val="2"/>
          </rPr>
          <t xml:space="preserve"> </t>
        </r>
        <r>
          <rPr>
            <b/>
            <sz val="9"/>
            <color indexed="81"/>
            <rFont val="돋움"/>
            <family val="3"/>
            <charset val="129"/>
          </rPr>
          <t>근로자퇴직금</t>
        </r>
        <r>
          <rPr>
            <b/>
            <sz val="9"/>
            <color indexed="81"/>
            <rFont val="Tahoma"/>
            <family val="2"/>
          </rPr>
          <t xml:space="preserve"> </t>
        </r>
        <r>
          <rPr>
            <b/>
            <sz val="9"/>
            <color indexed="81"/>
            <rFont val="돋움"/>
            <family val="3"/>
            <charset val="129"/>
          </rPr>
          <t>중간정산금지</t>
        </r>
        <r>
          <rPr>
            <b/>
            <sz val="9"/>
            <color indexed="81"/>
            <rFont val="Tahoma"/>
            <family val="2"/>
          </rPr>
          <t xml:space="preserve"> (</t>
        </r>
        <r>
          <rPr>
            <b/>
            <sz val="9"/>
            <color indexed="81"/>
            <rFont val="돋움"/>
            <family val="3"/>
            <charset val="129"/>
          </rPr>
          <t>예외</t>
        </r>
        <r>
          <rPr>
            <b/>
            <sz val="9"/>
            <color indexed="81"/>
            <rFont val="Tahoma"/>
            <family val="2"/>
          </rPr>
          <t xml:space="preserve"> : </t>
        </r>
        <r>
          <rPr>
            <b/>
            <sz val="9"/>
            <color indexed="81"/>
            <rFont val="돋움"/>
            <family val="3"/>
            <charset val="129"/>
          </rPr>
          <t>퇴직급여보장법에</t>
        </r>
        <r>
          <rPr>
            <b/>
            <sz val="9"/>
            <color indexed="81"/>
            <rFont val="Tahoma"/>
            <family val="2"/>
          </rPr>
          <t xml:space="preserve"> </t>
        </r>
        <r>
          <rPr>
            <b/>
            <sz val="9"/>
            <color indexed="81"/>
            <rFont val="돋움"/>
            <family val="3"/>
            <charset val="129"/>
          </rPr>
          <t>정한</t>
        </r>
        <r>
          <rPr>
            <b/>
            <sz val="9"/>
            <color indexed="81"/>
            <rFont val="Tahoma"/>
            <family val="2"/>
          </rPr>
          <t xml:space="preserve"> </t>
        </r>
        <r>
          <rPr>
            <b/>
            <sz val="9"/>
            <color indexed="81"/>
            <rFont val="돋움"/>
            <family val="3"/>
            <charset val="129"/>
          </rPr>
          <t>예외사유가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text>
    </comment>
    <comment ref="G8" authorId="0" shapeId="0" xr:uid="{00000000-0006-0000-0C00-000005000000}">
      <text>
        <r>
          <rPr>
            <b/>
            <sz val="9"/>
            <color indexed="81"/>
            <rFont val="돋움"/>
            <family val="3"/>
            <charset val="129"/>
          </rPr>
          <t>주민등록번호</t>
        </r>
        <r>
          <rPr>
            <b/>
            <sz val="9"/>
            <color indexed="81"/>
            <rFont val="Tahoma"/>
            <family val="2"/>
          </rPr>
          <t xml:space="preserve"> check!!
http://cafe.daum.net/transtax/CUf2/142
</t>
        </r>
        <r>
          <rPr>
            <b/>
            <sz val="9"/>
            <color indexed="81"/>
            <rFont val="돋움"/>
            <family val="3"/>
            <charset val="129"/>
          </rPr>
          <t>외국인등</t>
        </r>
        <r>
          <rPr>
            <b/>
            <sz val="9"/>
            <color indexed="81"/>
            <rFont val="Tahoma"/>
            <family val="2"/>
          </rPr>
          <t xml:space="preserve"> </t>
        </r>
        <r>
          <rPr>
            <b/>
            <sz val="9"/>
            <color indexed="81"/>
            <rFont val="돋움"/>
            <family val="3"/>
            <charset val="129"/>
          </rPr>
          <t>고용허가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확인</t>
        </r>
      </text>
    </comment>
    <comment ref="H8" authorId="0" shapeId="0" xr:uid="{00000000-0006-0000-0C00-000006000000}">
      <text>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직원</t>
        </r>
        <r>
          <rPr>
            <b/>
            <sz val="9"/>
            <color indexed="81"/>
            <rFont val="Tahoma"/>
            <family val="2"/>
          </rPr>
          <t xml:space="preserve"> 1</t>
        </r>
        <r>
          <rPr>
            <b/>
            <sz val="9"/>
            <color indexed="81"/>
            <rFont val="돋움"/>
            <family val="3"/>
            <charset val="129"/>
          </rPr>
          <t>명이상이</t>
        </r>
        <r>
          <rPr>
            <b/>
            <sz val="9"/>
            <color indexed="81"/>
            <rFont val="Tahoma"/>
            <family val="2"/>
          </rPr>
          <t xml:space="preserve"> 4</t>
        </r>
        <r>
          <rPr>
            <b/>
            <sz val="9"/>
            <color indexed="81"/>
            <rFont val="돋움"/>
            <family val="3"/>
            <charset val="129"/>
          </rPr>
          <t>대보험</t>
        </r>
        <r>
          <rPr>
            <b/>
            <sz val="9"/>
            <color indexed="81"/>
            <rFont val="Tahoma"/>
            <family val="2"/>
          </rPr>
          <t xml:space="preserve"> </t>
        </r>
        <r>
          <rPr>
            <b/>
            <sz val="9"/>
            <color indexed="81"/>
            <rFont val="돋움"/>
            <family val="3"/>
            <charset val="129"/>
          </rPr>
          <t>가입신고를</t>
        </r>
        <r>
          <rPr>
            <b/>
            <sz val="9"/>
            <color indexed="81"/>
            <rFont val="Tahoma"/>
            <family val="2"/>
          </rPr>
          <t xml:space="preserve"> </t>
        </r>
        <r>
          <rPr>
            <b/>
            <sz val="9"/>
            <color indexed="81"/>
            <rFont val="돋움"/>
            <family val="3"/>
            <charset val="129"/>
          </rPr>
          <t>하면
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국민연금과</t>
        </r>
        <r>
          <rPr>
            <b/>
            <sz val="9"/>
            <color indexed="81"/>
            <rFont val="Tahoma"/>
            <family val="2"/>
          </rPr>
          <t xml:space="preserve"> </t>
        </r>
        <r>
          <rPr>
            <b/>
            <sz val="9"/>
            <color indexed="81"/>
            <rFont val="돋움"/>
            <family val="3"/>
            <charset val="129"/>
          </rPr>
          <t>건강보험을</t>
        </r>
        <r>
          <rPr>
            <b/>
            <sz val="9"/>
            <color indexed="81"/>
            <rFont val="Tahoma"/>
            <family val="2"/>
          </rPr>
          <t xml:space="preserve"> </t>
        </r>
        <r>
          <rPr>
            <b/>
            <sz val="9"/>
            <color indexed="81"/>
            <rFont val="돋움"/>
            <family val="3"/>
            <charset val="129"/>
          </rPr>
          <t>가입해야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급여는</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입사한</t>
        </r>
        <r>
          <rPr>
            <b/>
            <sz val="9"/>
            <color indexed="81"/>
            <rFont val="Tahoma"/>
            <family val="2"/>
          </rPr>
          <t xml:space="preserve"> </t>
        </r>
        <r>
          <rPr>
            <b/>
            <sz val="9"/>
            <color indexed="81"/>
            <rFont val="돋움"/>
            <family val="3"/>
            <charset val="129"/>
          </rPr>
          <t>직원의</t>
        </r>
        <r>
          <rPr>
            <b/>
            <sz val="9"/>
            <color indexed="81"/>
            <rFont val="Tahoma"/>
            <family val="2"/>
          </rPr>
          <t xml:space="preserve"> </t>
        </r>
        <r>
          <rPr>
            <b/>
            <sz val="9"/>
            <color indexed="81"/>
            <rFont val="돋움"/>
            <family val="3"/>
            <charset val="129"/>
          </rPr>
          <t>급여와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만약</t>
        </r>
        <r>
          <rPr>
            <b/>
            <sz val="9"/>
            <color indexed="81"/>
            <rFont val="Tahoma"/>
            <family val="2"/>
          </rPr>
          <t xml:space="preserve"> 2</t>
        </r>
        <r>
          <rPr>
            <b/>
            <sz val="9"/>
            <color indexed="81"/>
            <rFont val="돋움"/>
            <family val="3"/>
            <charset val="129"/>
          </rPr>
          <t>명이상이면
과세급여가</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사람과</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신고하시면</t>
        </r>
        <r>
          <rPr>
            <b/>
            <sz val="9"/>
            <color indexed="81"/>
            <rFont val="Tahoma"/>
            <family val="2"/>
          </rPr>
          <t xml:space="preserve"> </t>
        </r>
        <r>
          <rPr>
            <b/>
            <sz val="9"/>
            <color indexed="81"/>
            <rFont val="돋움"/>
            <family val="3"/>
            <charset val="129"/>
          </rPr>
          <t>됩니다</t>
        </r>
        <r>
          <rPr>
            <b/>
            <sz val="9"/>
            <color indexed="81"/>
            <rFont val="Tahoma"/>
            <family val="2"/>
          </rPr>
          <t>.</t>
        </r>
      </text>
    </comment>
    <comment ref="I8" authorId="0" shapeId="0" xr:uid="{00000000-0006-0000-0C00-000007000000}">
      <text>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수당등록
</t>
        </r>
        <r>
          <rPr>
            <b/>
            <sz val="9"/>
            <color indexed="81"/>
            <rFont val="Tahoma"/>
            <family val="2"/>
          </rPr>
          <t>1) [2.</t>
        </r>
        <r>
          <rPr>
            <b/>
            <sz val="9"/>
            <color indexed="81"/>
            <rFont val="돋움"/>
            <family val="3"/>
            <charset val="129"/>
          </rPr>
          <t>식대</t>
        </r>
        <r>
          <rPr>
            <b/>
            <sz val="9"/>
            <color indexed="81"/>
            <rFont val="Tahoma"/>
            <family val="2"/>
          </rPr>
          <t>] , [3.</t>
        </r>
        <r>
          <rPr>
            <b/>
            <sz val="9"/>
            <color indexed="81"/>
            <rFont val="돋움"/>
            <family val="3"/>
            <charset val="129"/>
          </rPr>
          <t>자가운전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실비변상이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수당은</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포함됩니다</t>
        </r>
        <r>
          <rPr>
            <b/>
            <sz val="9"/>
            <color indexed="81"/>
            <rFont val="Tahoma"/>
            <family val="2"/>
          </rPr>
          <t xml:space="preserve">.
2) </t>
        </r>
        <r>
          <rPr>
            <b/>
            <sz val="9"/>
            <color indexed="81"/>
            <rFont val="돋움"/>
            <family val="3"/>
            <charset val="129"/>
          </rPr>
          <t>수당에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확인할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없으믈</t>
        </r>
        <r>
          <rPr>
            <b/>
            <sz val="9"/>
            <color indexed="81"/>
            <rFont val="Tahoma"/>
            <family val="2"/>
          </rPr>
          <t xml:space="preserve">, </t>
        </r>
        <r>
          <rPr>
            <b/>
            <sz val="9"/>
            <color indexed="81"/>
            <rFont val="돋움"/>
            <family val="3"/>
            <charset val="129"/>
          </rPr>
          <t>월정액에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수당</t>
        </r>
        <r>
          <rPr>
            <b/>
            <sz val="9"/>
            <color indexed="81"/>
            <rFont val="Tahoma"/>
            <family val="2"/>
          </rPr>
          <t xml:space="preserve"> </t>
        </r>
        <r>
          <rPr>
            <b/>
            <sz val="9"/>
            <color indexed="81"/>
            <rFont val="돋움"/>
            <family val="3"/>
            <charset val="129"/>
          </rPr>
          <t>설정은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해주시기</t>
        </r>
        <r>
          <rPr>
            <b/>
            <sz val="9"/>
            <color indexed="81"/>
            <rFont val="Tahoma"/>
            <family val="2"/>
          </rPr>
          <t xml:space="preserve"> </t>
        </r>
        <r>
          <rPr>
            <b/>
            <sz val="9"/>
            <color indexed="81"/>
            <rFont val="돋움"/>
            <family val="3"/>
            <charset val="129"/>
          </rPr>
          <t>바랍니다</t>
        </r>
        <r>
          <rPr>
            <b/>
            <sz val="9"/>
            <color indexed="81"/>
            <rFont val="Tahoma"/>
            <family val="2"/>
          </rPr>
          <t xml:space="preserve">.
3) </t>
        </r>
        <r>
          <rPr>
            <b/>
            <sz val="9"/>
            <color indexed="81"/>
            <rFont val="돋움"/>
            <family val="3"/>
            <charset val="129"/>
          </rPr>
          <t>단</t>
        </r>
        <r>
          <rPr>
            <b/>
            <sz val="9"/>
            <color indexed="81"/>
            <rFont val="Tahoma"/>
            <family val="2"/>
          </rPr>
          <t xml:space="preserve">, </t>
        </r>
        <r>
          <rPr>
            <b/>
            <sz val="9"/>
            <color indexed="81"/>
            <rFont val="돋움"/>
            <family val="3"/>
            <charset val="129"/>
          </rPr>
          <t>연장근로수당은</t>
        </r>
        <r>
          <rPr>
            <b/>
            <sz val="9"/>
            <color indexed="81"/>
            <rFont val="Tahoma"/>
            <family val="2"/>
          </rPr>
          <t xml:space="preserve"> </t>
        </r>
        <r>
          <rPr>
            <b/>
            <sz val="9"/>
            <color indexed="81"/>
            <rFont val="돋움"/>
            <family val="3"/>
            <charset val="129"/>
          </rPr>
          <t>월정액을</t>
        </r>
        <r>
          <rPr>
            <b/>
            <sz val="9"/>
            <color indexed="81"/>
            <rFont val="Tahoma"/>
            <family val="2"/>
          </rPr>
          <t xml:space="preserve"> "</t>
        </r>
        <r>
          <rPr>
            <b/>
            <sz val="9"/>
            <color indexed="81"/>
            <rFont val="돋움"/>
            <family val="3"/>
            <charset val="129"/>
          </rPr>
          <t>여</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없습니다</t>
        </r>
        <r>
          <rPr>
            <b/>
            <sz val="9"/>
            <color indexed="81"/>
            <rFont val="Tahoma"/>
            <family val="2"/>
          </rPr>
          <t>.</t>
        </r>
      </text>
    </comment>
    <comment ref="Y8" authorId="0" shapeId="0" xr:uid="{00000000-0006-0000-0C00-000008000000}">
      <text>
        <r>
          <rPr>
            <b/>
            <sz val="9"/>
            <color indexed="81"/>
            <rFont val="돋움"/>
            <family val="3"/>
            <charset val="129"/>
          </rPr>
          <t>국민연금과</t>
        </r>
        <r>
          <rPr>
            <b/>
            <sz val="9"/>
            <color indexed="81"/>
            <rFont val="Tahoma"/>
            <family val="2"/>
          </rPr>
          <t xml:space="preserve"> </t>
        </r>
        <r>
          <rPr>
            <b/>
            <sz val="9"/>
            <color indexed="81"/>
            <rFont val="돋움"/>
            <family val="3"/>
            <charset val="129"/>
          </rPr>
          <t>건강보험료는</t>
        </r>
        <r>
          <rPr>
            <b/>
            <sz val="9"/>
            <color indexed="81"/>
            <rFont val="Tahoma"/>
            <family val="2"/>
          </rPr>
          <t xml:space="preserve"> </t>
        </r>
        <r>
          <rPr>
            <b/>
            <sz val="9"/>
            <color indexed="81"/>
            <rFont val="돋움"/>
            <family val="3"/>
            <charset val="129"/>
          </rPr>
          <t>공단에서</t>
        </r>
        <r>
          <rPr>
            <b/>
            <sz val="9"/>
            <color indexed="81"/>
            <rFont val="Tahoma"/>
            <family val="2"/>
          </rPr>
          <t xml:space="preserve"> </t>
        </r>
        <r>
          <rPr>
            <b/>
            <sz val="9"/>
            <color indexed="81"/>
            <rFont val="돋움"/>
            <family val="3"/>
            <charset val="129"/>
          </rPr>
          <t>고지한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직원부담분</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넣어야</t>
        </r>
        <r>
          <rPr>
            <b/>
            <sz val="9"/>
            <color indexed="81"/>
            <rFont val="Tahoma"/>
            <family val="2"/>
          </rPr>
          <t xml:space="preserve"> </t>
        </r>
        <r>
          <rPr>
            <b/>
            <sz val="9"/>
            <color indexed="81"/>
            <rFont val="돋움"/>
            <family val="3"/>
            <charset val="129"/>
          </rPr>
          <t>함</t>
        </r>
        <r>
          <rPr>
            <b/>
            <sz val="9"/>
            <color indexed="81"/>
            <rFont val="Tahoma"/>
            <family val="2"/>
          </rPr>
          <t xml:space="preserve">.=&gt; </t>
        </r>
        <r>
          <rPr>
            <b/>
            <sz val="9"/>
            <color indexed="81"/>
            <rFont val="돋움"/>
            <family val="3"/>
            <charset val="129"/>
          </rPr>
          <t>연말정산</t>
        </r>
        <r>
          <rPr>
            <b/>
            <sz val="9"/>
            <color indexed="81"/>
            <rFont val="Tahoma"/>
            <family val="2"/>
          </rPr>
          <t xml:space="preserve"> </t>
        </r>
        <r>
          <rPr>
            <b/>
            <sz val="9"/>
            <color indexed="81"/>
            <rFont val="돋움"/>
            <family val="3"/>
            <charset val="129"/>
          </rPr>
          <t>소득공제때문에</t>
        </r>
        <r>
          <rPr>
            <b/>
            <sz val="9"/>
            <color indexed="81"/>
            <rFont val="Tahoma"/>
            <family val="2"/>
          </rPr>
          <t>…</t>
        </r>
      </text>
    </comment>
    <comment ref="AA8" authorId="0" shapeId="0" xr:uid="{00000000-0006-0000-0C00-000009000000}">
      <text>
        <r>
          <rPr>
            <b/>
            <sz val="9"/>
            <color indexed="81"/>
            <rFont val="돋움"/>
            <family val="3"/>
            <charset val="129"/>
          </rPr>
          <t xml:space="preserve">
두루누리</t>
        </r>
        <r>
          <rPr>
            <b/>
            <sz val="9"/>
            <color indexed="81"/>
            <rFont val="Tahoma"/>
            <family val="2"/>
          </rPr>
          <t xml:space="preserve"> http://www.insurancesupport.or.kr/durunuri/intro.php
</t>
        </r>
        <r>
          <rPr>
            <b/>
            <sz val="9"/>
            <color indexed="81"/>
            <rFont val="돋움"/>
            <family val="3"/>
            <charset val="129"/>
          </rPr>
          <t>일자리안정자금</t>
        </r>
        <r>
          <rPr>
            <b/>
            <sz val="9"/>
            <color indexed="81"/>
            <rFont val="Tahoma"/>
            <family val="2"/>
          </rPr>
          <t xml:space="preserve"> http://www.jobfunds.or.kr/requirement.mo</t>
        </r>
        <r>
          <rPr>
            <b/>
            <sz val="9"/>
            <color indexed="81"/>
            <rFont val="돋움"/>
            <family val="3"/>
            <charset val="129"/>
          </rPr>
          <t xml:space="preserve">
두루누리
</t>
        </r>
        <r>
          <rPr>
            <b/>
            <sz val="9"/>
            <color indexed="81"/>
            <rFont val="Tahoma"/>
            <family val="2"/>
          </rPr>
          <t xml:space="preserve">1) </t>
        </r>
        <r>
          <rPr>
            <b/>
            <sz val="9"/>
            <color indexed="81"/>
            <rFont val="돋움"/>
            <family val="3"/>
            <charset val="129"/>
          </rPr>
          <t xml:space="preserve">지원대상
</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 </t>
        </r>
        <r>
          <rPr>
            <b/>
            <sz val="9"/>
            <color indexed="81"/>
            <rFont val="돋움"/>
            <family val="3"/>
            <charset val="129"/>
          </rPr>
          <t>근로자수가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사업장</t>
        </r>
        <r>
          <rPr>
            <b/>
            <sz val="9"/>
            <color indexed="81"/>
            <rFont val="Tahoma"/>
            <family val="2"/>
          </rPr>
          <t>(</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단위</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규모</t>
        </r>
        <r>
          <rPr>
            <b/>
            <sz val="9"/>
            <color indexed="81"/>
            <rFont val="Tahoma"/>
            <family val="2"/>
          </rPr>
          <t xml:space="preserve"> </t>
        </r>
        <r>
          <rPr>
            <b/>
            <sz val="9"/>
            <color indexed="81"/>
            <rFont val="돋움"/>
            <family val="3"/>
            <charset val="129"/>
          </rPr>
          <t xml:space="preserve">판단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근로자수가</t>
        </r>
        <r>
          <rPr>
            <b/>
            <sz val="9"/>
            <color indexed="81"/>
            <rFont val="Tahoma"/>
            <family val="2"/>
          </rPr>
          <t xml:space="preserve"> 10</t>
        </r>
        <r>
          <rPr>
            <b/>
            <sz val="9"/>
            <color indexed="81"/>
            <rFont val="돋움"/>
            <family val="3"/>
            <charset val="129"/>
          </rPr>
          <t>명미만이고</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현재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사업장
</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지원을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사업장에서</t>
        </r>
        <r>
          <rPr>
            <b/>
            <sz val="9"/>
            <color indexed="81"/>
            <rFont val="Tahoma"/>
            <family val="2"/>
          </rPr>
          <t xml:space="preserve"> </t>
        </r>
        <r>
          <rPr>
            <b/>
            <sz val="9"/>
            <color indexed="81"/>
            <rFont val="돋움"/>
            <family val="3"/>
            <charset val="129"/>
          </rPr>
          <t>출산</t>
        </r>
        <r>
          <rPr>
            <b/>
            <sz val="9"/>
            <color indexed="81"/>
            <rFont val="Tahoma"/>
            <family val="2"/>
          </rPr>
          <t xml:space="preserve"> </t>
        </r>
        <r>
          <rPr>
            <b/>
            <sz val="9"/>
            <color indexed="81"/>
            <rFont val="돋움"/>
            <family val="3"/>
            <charset val="129"/>
          </rPr>
          <t>전후휴가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단축을</t>
        </r>
        <r>
          <rPr>
            <b/>
            <sz val="9"/>
            <color indexed="81"/>
            <rFont val="Tahoma"/>
            <family val="2"/>
          </rPr>
          <t xml:space="preserve"> </t>
        </r>
        <r>
          <rPr>
            <b/>
            <sz val="9"/>
            <color indexed="81"/>
            <rFont val="돋움"/>
            <family val="3"/>
            <charset val="129"/>
          </rPr>
          <t>실시한</t>
        </r>
        <r>
          <rPr>
            <b/>
            <sz val="9"/>
            <color indexed="81"/>
            <rFont val="Tahoma"/>
            <family val="2"/>
          </rPr>
          <t xml:space="preserve"> </t>
        </r>
        <r>
          <rPr>
            <b/>
            <sz val="9"/>
            <color indexed="81"/>
            <rFont val="돋움"/>
            <family val="3"/>
            <charset val="129"/>
          </rPr>
          <t xml:space="preserve">경우
</t>
        </r>
        <r>
          <rPr>
            <b/>
            <sz val="9"/>
            <color indexed="81"/>
            <rFont val="Tahoma"/>
            <family val="2"/>
          </rPr>
          <t xml:space="preserve">          </t>
        </r>
        <r>
          <rPr>
            <b/>
            <sz val="9"/>
            <color indexed="81"/>
            <rFont val="돋움"/>
            <family val="3"/>
            <charset val="129"/>
          </rPr>
          <t>근로자수</t>
        </r>
        <r>
          <rPr>
            <b/>
            <sz val="9"/>
            <color indexed="81"/>
            <rFont val="Tahoma"/>
            <family val="2"/>
          </rPr>
          <t xml:space="preserve"> </t>
        </r>
        <r>
          <rPr>
            <b/>
            <sz val="9"/>
            <color indexed="81"/>
            <rFont val="돋움"/>
            <family val="3"/>
            <charset val="129"/>
          </rPr>
          <t>산정에서</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고용보험과</t>
        </r>
        <r>
          <rPr>
            <b/>
            <sz val="9"/>
            <color indexed="81"/>
            <rFont val="Tahoma"/>
            <family val="2"/>
          </rPr>
          <t xml:space="preserve"> </t>
        </r>
        <r>
          <rPr>
            <b/>
            <sz val="9"/>
            <color indexed="81"/>
            <rFont val="돋움"/>
            <family val="3"/>
            <charset val="129"/>
          </rPr>
          <t>국민연금</t>
        </r>
        <r>
          <rPr>
            <b/>
            <sz val="9"/>
            <color indexed="81"/>
            <rFont val="Tahoma"/>
            <family val="2"/>
          </rPr>
          <t xml:space="preserve"> </t>
        </r>
        <r>
          <rPr>
            <b/>
            <sz val="9"/>
            <color indexed="81"/>
            <rFont val="돋움"/>
            <family val="3"/>
            <charset val="129"/>
          </rPr>
          <t>가입사업장을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하나의</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보험만</t>
        </r>
        <r>
          <rPr>
            <b/>
            <sz val="9"/>
            <color indexed="81"/>
            <rFont val="Tahoma"/>
            <family val="2"/>
          </rPr>
          <t xml:space="preserve"> </t>
        </r>
        <r>
          <rPr>
            <b/>
            <sz val="9"/>
            <color indexed="81"/>
            <rFont val="돋움"/>
            <family val="3"/>
            <charset val="129"/>
          </rPr>
          <t xml:space="preserve">지원
</t>
        </r>
        <r>
          <rPr>
            <b/>
            <sz val="9"/>
            <color indexed="81"/>
            <rFont val="Tahoma"/>
            <family val="2"/>
          </rPr>
          <t xml:space="preserve">       - </t>
        </r>
        <r>
          <rPr>
            <b/>
            <sz val="9"/>
            <color indexed="81"/>
            <rFont val="돋움"/>
            <family val="3"/>
            <charset val="129"/>
          </rPr>
          <t>전년도</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근로자가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이상이었으나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연속</t>
        </r>
        <r>
          <rPr>
            <b/>
            <sz val="9"/>
            <color indexed="81"/>
            <rFont val="Tahoma"/>
            <family val="2"/>
          </rPr>
          <t xml:space="preserve"> 10</t>
        </r>
        <r>
          <rPr>
            <b/>
            <sz val="9"/>
            <color indexed="81"/>
            <rFont val="돋움"/>
            <family val="3"/>
            <charset val="129"/>
          </rPr>
          <t>염</t>
        </r>
        <r>
          <rPr>
            <b/>
            <sz val="9"/>
            <color indexed="81"/>
            <rFont val="Tahoma"/>
            <family val="2"/>
          </rPr>
          <t xml:space="preserve"> </t>
        </r>
        <r>
          <rPr>
            <b/>
            <sz val="9"/>
            <color indexed="81"/>
            <rFont val="돋움"/>
            <family val="3"/>
            <charset val="129"/>
          </rPr>
          <t>미만이면</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 xml:space="preserve">가능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단</t>
        </r>
        <r>
          <rPr>
            <b/>
            <sz val="9"/>
            <color indexed="81"/>
            <rFont val="Tahoma"/>
            <family val="2"/>
          </rPr>
          <t xml:space="preserve">, </t>
        </r>
        <r>
          <rPr>
            <b/>
            <sz val="9"/>
            <color indexed="81"/>
            <rFont val="돋움"/>
            <family val="3"/>
            <charset val="129"/>
          </rPr>
          <t>공공기관은</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 xml:space="preserve">기준
</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평균</t>
        </r>
        <r>
          <rPr>
            <b/>
            <sz val="9"/>
            <color indexed="81"/>
            <rFont val="Tahoma"/>
            <family val="2"/>
          </rPr>
          <t xml:space="preserve"> </t>
        </r>
        <r>
          <rPr>
            <b/>
            <sz val="9"/>
            <color indexed="81"/>
            <rFont val="돋움"/>
            <family val="3"/>
            <charset val="129"/>
          </rPr>
          <t>보수가</t>
        </r>
        <r>
          <rPr>
            <b/>
            <sz val="9"/>
            <color indexed="81"/>
            <rFont val="Tahoma"/>
            <family val="2"/>
          </rPr>
          <t xml:space="preserve"> 215</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2) </t>
        </r>
        <r>
          <rPr>
            <b/>
            <sz val="9"/>
            <color indexed="81"/>
            <rFont val="돋움"/>
            <family val="3"/>
            <charset val="129"/>
          </rPr>
          <t>지원수준</t>
        </r>
        <r>
          <rPr>
            <b/>
            <sz val="9"/>
            <color indexed="81"/>
            <rFont val="Tahoma"/>
            <family val="2"/>
          </rPr>
          <t xml:space="preserve"> (</t>
        </r>
        <r>
          <rPr>
            <b/>
            <sz val="9"/>
            <color indexed="81"/>
            <rFont val="돋움"/>
            <family val="3"/>
            <charset val="129"/>
          </rPr>
          <t>인원수는</t>
        </r>
        <r>
          <rPr>
            <b/>
            <sz val="9"/>
            <color indexed="81"/>
            <rFont val="Tahoma"/>
            <family val="2"/>
          </rPr>
          <t xml:space="preserve"> </t>
        </r>
        <r>
          <rPr>
            <b/>
            <sz val="9"/>
            <color indexed="81"/>
            <rFont val="돋움"/>
            <family val="3"/>
            <charset val="129"/>
          </rPr>
          <t>해당사업장</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신규가입자</t>
        </r>
        <r>
          <rPr>
            <b/>
            <sz val="9"/>
            <color indexed="81"/>
            <rFont val="Tahoma"/>
            <family val="2"/>
          </rPr>
          <t xml:space="preserve"> </t>
        </r>
        <r>
          <rPr>
            <b/>
            <sz val="9"/>
            <color indexed="81"/>
            <rFont val="돋움"/>
            <family val="3"/>
            <charset val="129"/>
          </rPr>
          <t>기존가입자는</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기준</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사업주와</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고용보험</t>
        </r>
        <r>
          <rPr>
            <b/>
            <sz val="9"/>
            <color indexed="81"/>
            <rFont val="Tahoma"/>
            <family val="2"/>
          </rPr>
          <t xml:space="preserve"> , </t>
        </r>
        <r>
          <rPr>
            <b/>
            <sz val="9"/>
            <color indexed="81"/>
            <rFont val="돋움"/>
            <family val="3"/>
            <charset val="129"/>
          </rPr>
          <t>국민연금</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중</t>
        </r>
        <r>
          <rPr>
            <b/>
            <sz val="9"/>
            <color indexed="81"/>
            <rFont val="Tahoma"/>
            <family val="2"/>
          </rPr>
          <t xml:space="preserve"> 5</t>
        </r>
        <r>
          <rPr>
            <b/>
            <sz val="9"/>
            <color indexed="81"/>
            <rFont val="돋움"/>
            <family val="3"/>
            <charset val="129"/>
          </rPr>
          <t>인</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90%, 5</t>
        </r>
        <r>
          <rPr>
            <b/>
            <sz val="9"/>
            <color indexed="81"/>
            <rFont val="돋움"/>
            <family val="3"/>
            <charset val="129"/>
          </rPr>
          <t>인</t>
        </r>
        <r>
          <rPr>
            <b/>
            <sz val="9"/>
            <color indexed="81"/>
            <rFont val="Tahoma"/>
            <family val="2"/>
          </rPr>
          <t>~10</t>
        </r>
        <r>
          <rPr>
            <b/>
            <sz val="9"/>
            <color indexed="81"/>
            <rFont val="돋움"/>
            <family val="3"/>
            <charset val="129"/>
          </rPr>
          <t>인</t>
        </r>
        <r>
          <rPr>
            <b/>
            <sz val="9"/>
            <color indexed="81"/>
            <rFont val="Tahoma"/>
            <family val="2"/>
          </rPr>
          <t xml:space="preserve"> </t>
        </r>
        <r>
          <rPr>
            <b/>
            <sz val="9"/>
            <color indexed="81"/>
            <rFont val="돋움"/>
            <family val="3"/>
            <charset val="129"/>
          </rPr>
          <t xml:space="preserve">미만
</t>
        </r>
        <r>
          <rPr>
            <b/>
            <sz val="9"/>
            <color indexed="81"/>
            <rFont val="Tahoma"/>
            <family val="2"/>
          </rPr>
          <t xml:space="preserve">    </t>
        </r>
        <r>
          <rPr>
            <b/>
            <sz val="9"/>
            <color indexed="81"/>
            <rFont val="돋움"/>
            <family val="3"/>
            <charset val="129"/>
          </rPr>
          <t>사업장의</t>
        </r>
        <r>
          <rPr>
            <b/>
            <sz val="9"/>
            <color indexed="81"/>
            <rFont val="Tahoma"/>
            <family val="2"/>
          </rPr>
          <t xml:space="preserve"> </t>
        </r>
        <r>
          <rPr>
            <b/>
            <sz val="9"/>
            <color indexed="81"/>
            <rFont val="돋움"/>
            <family val="3"/>
            <charset val="129"/>
          </rPr>
          <t>신규가입자</t>
        </r>
        <r>
          <rPr>
            <b/>
            <sz val="9"/>
            <color indexed="81"/>
            <rFont val="Tahoma"/>
            <family val="2"/>
          </rPr>
          <t xml:space="preserve"> 80%, </t>
        </r>
        <r>
          <rPr>
            <b/>
            <sz val="9"/>
            <color indexed="81"/>
            <rFont val="돋움"/>
            <family val="3"/>
            <charset val="129"/>
          </rPr>
          <t>기존가입자</t>
        </r>
        <r>
          <rPr>
            <b/>
            <sz val="9"/>
            <color indexed="81"/>
            <rFont val="Tahoma"/>
            <family val="2"/>
          </rPr>
          <t xml:space="preserve"> 30% </t>
        </r>
        <r>
          <rPr>
            <b/>
            <sz val="9"/>
            <color indexed="81"/>
            <rFont val="돋움"/>
            <family val="3"/>
            <charset val="129"/>
          </rPr>
          <t>지원</t>
        </r>
      </text>
    </comment>
    <comment ref="AM8" authorId="0" shapeId="0" xr:uid="{00000000-0006-0000-0C00-00000A000000}">
      <text>
        <r>
          <rPr>
            <b/>
            <sz val="9"/>
            <color indexed="81"/>
            <rFont val="Tahoma"/>
            <family val="2"/>
          </rPr>
          <t xml:space="preserve">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수를</t>
        </r>
        <r>
          <rPr>
            <b/>
            <sz val="9"/>
            <color indexed="81"/>
            <rFont val="Tahoma"/>
            <family val="2"/>
          </rPr>
          <t xml:space="preserve"> </t>
        </r>
        <r>
          <rPr>
            <b/>
            <sz val="9"/>
            <color indexed="81"/>
            <rFont val="돋움"/>
            <family val="3"/>
            <charset val="129"/>
          </rPr>
          <t>산정할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배우자</t>
        </r>
        <r>
          <rPr>
            <b/>
            <sz val="9"/>
            <color indexed="81"/>
            <rFont val="Tahoma"/>
            <family val="2"/>
          </rPr>
          <t>(</t>
        </r>
        <r>
          <rPr>
            <b/>
            <sz val="9"/>
            <color indexed="81"/>
            <rFont val="돋움"/>
            <family val="3"/>
            <charset val="129"/>
          </rPr>
          <t>소득</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도</t>
        </r>
        <r>
          <rPr>
            <b/>
            <sz val="9"/>
            <color indexed="81"/>
            <rFont val="Tahoma"/>
            <family val="2"/>
          </rPr>
          <t xml:space="preserve"> </t>
        </r>
        <r>
          <rPr>
            <b/>
            <sz val="9"/>
            <color indexed="81"/>
            <rFont val="돋움"/>
            <family val="3"/>
            <charset val="129"/>
          </rPr>
          <t>각각</t>
        </r>
        <r>
          <rPr>
            <b/>
            <sz val="9"/>
            <color indexed="81"/>
            <rFont val="Tahoma"/>
            <family val="2"/>
          </rPr>
          <t xml:space="preserve"> 1</t>
        </r>
        <r>
          <rPr>
            <b/>
            <sz val="9"/>
            <color indexed="81"/>
            <rFont val="돋움"/>
            <family val="3"/>
            <charset val="129"/>
          </rPr>
          <t>명으로</t>
        </r>
        <r>
          <rPr>
            <b/>
            <sz val="9"/>
            <color indexed="81"/>
            <rFont val="Tahoma"/>
            <family val="2"/>
          </rPr>
          <t xml:space="preserve"> </t>
        </r>
        <r>
          <rPr>
            <b/>
            <sz val="9"/>
            <color indexed="81"/>
            <rFont val="돋움"/>
            <family val="3"/>
            <charset val="129"/>
          </rPr>
          <t>보아</t>
        </r>
        <r>
          <rPr>
            <b/>
            <sz val="9"/>
            <color indexed="81"/>
            <rFont val="Tahoma"/>
            <family val="2"/>
          </rPr>
          <t xml:space="preserve"> </t>
        </r>
        <r>
          <rPr>
            <b/>
            <sz val="9"/>
            <color indexed="81"/>
            <rFont val="돋움"/>
            <family val="3"/>
            <charset val="129"/>
          </rPr>
          <t>계산함</t>
        </r>
        <r>
          <rPr>
            <b/>
            <sz val="9"/>
            <color indexed="81"/>
            <rFont val="Tahoma"/>
            <family val="2"/>
          </rPr>
          <t xml:space="preserve">.
</t>
        </r>
        <r>
          <rPr>
            <b/>
            <sz val="9"/>
            <color indexed="81"/>
            <rFont val="돋움"/>
            <family val="3"/>
            <charset val="129"/>
          </rPr>
          <t>직계존속·형제자매</t>
        </r>
        <r>
          <rPr>
            <b/>
            <sz val="9"/>
            <color indexed="81"/>
            <rFont val="Tahoma"/>
            <family val="2"/>
          </rPr>
          <t xml:space="preserve"> 60</t>
        </r>
        <r>
          <rPr>
            <b/>
            <sz val="9"/>
            <color indexed="81"/>
            <rFont val="돋움"/>
            <family val="3"/>
            <charset val="129"/>
          </rPr>
          <t>세이상</t>
        </r>
        <r>
          <rPr>
            <b/>
            <sz val="9"/>
            <color indexed="81"/>
            <rFont val="Tahoma"/>
            <family val="2"/>
          </rPr>
          <t xml:space="preserve"> ('58.12.31.</t>
        </r>
        <r>
          <rPr>
            <b/>
            <sz val="9"/>
            <color indexed="81"/>
            <rFont val="돋움"/>
            <family val="3"/>
            <charset val="129"/>
          </rPr>
          <t>이전</t>
        </r>
        <r>
          <rPr>
            <b/>
            <sz val="9"/>
            <color indexed="81"/>
            <rFont val="Tahoma"/>
            <family val="2"/>
          </rPr>
          <t xml:space="preserve">)
</t>
        </r>
        <r>
          <rPr>
            <b/>
            <sz val="9"/>
            <color indexed="81"/>
            <rFont val="돋움"/>
            <family val="3"/>
            <charset val="129"/>
          </rPr>
          <t>직계비속·형제자매</t>
        </r>
        <r>
          <rPr>
            <b/>
            <sz val="9"/>
            <color indexed="81"/>
            <rFont val="Tahoma"/>
            <family val="2"/>
          </rPr>
          <t xml:space="preserve"> 20</t>
        </r>
        <r>
          <rPr>
            <b/>
            <sz val="9"/>
            <color indexed="81"/>
            <rFont val="돋움"/>
            <family val="3"/>
            <charset val="129"/>
          </rPr>
          <t>세이하</t>
        </r>
        <r>
          <rPr>
            <b/>
            <sz val="9"/>
            <color indexed="81"/>
            <rFont val="Tahoma"/>
            <family val="2"/>
          </rPr>
          <t xml:space="preserve"> ('98.1.1.</t>
        </r>
        <r>
          <rPr>
            <b/>
            <sz val="9"/>
            <color indexed="81"/>
            <rFont val="돋움"/>
            <family val="3"/>
            <charset val="129"/>
          </rPr>
          <t>이하</t>
        </r>
        <r>
          <rPr>
            <b/>
            <sz val="9"/>
            <color indexed="81"/>
            <rFont val="Tahoma"/>
            <family val="2"/>
          </rPr>
          <t xml:space="preserve">)
</t>
        </r>
        <r>
          <rPr>
            <b/>
            <sz val="9"/>
            <color indexed="81"/>
            <rFont val="돋움"/>
            <family val="3"/>
            <charset val="129"/>
          </rPr>
          <t>위탁아동</t>
        </r>
        <r>
          <rPr>
            <b/>
            <sz val="9"/>
            <color indexed="81"/>
            <rFont val="Tahoma"/>
            <family val="2"/>
          </rPr>
          <t xml:space="preserve"> 18</t>
        </r>
        <r>
          <rPr>
            <b/>
            <sz val="9"/>
            <color indexed="81"/>
            <rFont val="돋움"/>
            <family val="3"/>
            <charset val="129"/>
          </rPr>
          <t>세미만</t>
        </r>
      </text>
    </comment>
    <comment ref="AN8" authorId="0" shapeId="0" xr:uid="{00000000-0006-0000-0C00-00000B000000}">
      <text>
        <r>
          <rPr>
            <b/>
            <sz val="9"/>
            <color indexed="81"/>
            <rFont val="Tahoma"/>
            <family val="2"/>
          </rPr>
          <t xml:space="preserve">3.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t>
        </r>
        <r>
          <rPr>
            <b/>
            <sz val="9"/>
            <color indexed="81"/>
            <rFont val="Tahoma"/>
            <family val="2"/>
          </rPr>
          <t xml:space="preserve"> </t>
        </r>
        <r>
          <rPr>
            <b/>
            <sz val="9"/>
            <color indexed="81"/>
            <rFont val="돋움"/>
            <family val="3"/>
            <charset val="129"/>
          </rPr>
          <t>중</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계산식에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자녀세액공제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실제</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t>
        </r>
        <r>
          <rPr>
            <b/>
            <sz val="9"/>
            <color indexed="81"/>
            <rFont val="Tahoma"/>
            <family val="2"/>
          </rPr>
          <t xml:space="preserve"> + 20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 xml:space="preserve">수
</t>
        </r>
        <r>
          <rPr>
            <b/>
            <sz val="9"/>
            <color indexed="81"/>
            <rFont val="Tahoma"/>
            <family val="2"/>
          </rPr>
          <t xml:space="preserve">   &lt; </t>
        </r>
        <r>
          <rPr>
            <b/>
            <sz val="9"/>
            <color indexed="81"/>
            <rFont val="돋움"/>
            <family val="3"/>
            <charset val="129"/>
          </rPr>
          <t>적용사례</t>
        </r>
        <r>
          <rPr>
            <b/>
            <sz val="9"/>
            <color indexed="81"/>
            <rFont val="Tahoma"/>
            <family val="2"/>
          </rPr>
          <t xml:space="preserve"> &gt;
    1)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3</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1</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2)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4</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2</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“6”</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3)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5</t>
        </r>
        <r>
          <rPr>
            <b/>
            <sz val="9"/>
            <color indexed="81"/>
            <rFont val="돋움"/>
            <family val="3"/>
            <charset val="129"/>
          </rPr>
          <t>명</t>
        </r>
        <r>
          <rPr>
            <b/>
            <sz val="9"/>
            <color indexed="81"/>
            <rFont val="Tahoma"/>
            <family val="2"/>
          </rPr>
          <t>(20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자녀가</t>
        </r>
        <r>
          <rPr>
            <b/>
            <sz val="9"/>
            <color indexed="81"/>
            <rFont val="Tahoma"/>
            <family val="2"/>
          </rPr>
          <t xml:space="preserve"> 3</t>
        </r>
        <r>
          <rPr>
            <b/>
            <sz val="9"/>
            <color indexed="81"/>
            <rFont val="돋움"/>
            <family val="3"/>
            <charset val="129"/>
          </rPr>
          <t>명</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경우에는</t>
        </r>
        <r>
          <rPr>
            <b/>
            <sz val="9"/>
            <color indexed="81"/>
            <rFont val="Tahoma"/>
            <family val="2"/>
          </rPr>
          <t xml:space="preserve"> “8”</t>
        </r>
        <r>
          <rPr>
            <b/>
            <sz val="9"/>
            <color indexed="81"/>
            <rFont val="돋움"/>
            <family val="3"/>
            <charset val="129"/>
          </rPr>
          <t>의</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적용함</t>
        </r>
        <r>
          <rPr>
            <b/>
            <sz val="9"/>
            <color indexed="81"/>
            <rFont val="Tahoma"/>
            <family val="2"/>
          </rPr>
          <t xml:space="preserve">.
4.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가목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나목</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함</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 xml:space="preserve">세액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xml:space="preserve"> - </t>
        </r>
        <r>
          <rPr>
            <b/>
            <sz val="9"/>
            <color indexed="81"/>
            <rFont val="돋움"/>
            <family val="3"/>
            <charset val="129"/>
          </rPr>
          <t>공제대상가족의</t>
        </r>
        <r>
          <rPr>
            <b/>
            <sz val="9"/>
            <color indexed="81"/>
            <rFont val="Tahoma"/>
            <family val="2"/>
          </rPr>
          <t xml:space="preserve"> </t>
        </r>
        <r>
          <rPr>
            <b/>
            <sz val="9"/>
            <color indexed="81"/>
            <rFont val="돋움"/>
            <family val="3"/>
            <charset val="129"/>
          </rPr>
          <t>수가</t>
        </r>
        <r>
          <rPr>
            <b/>
            <sz val="9"/>
            <color indexed="81"/>
            <rFont val="Tahoma"/>
            <family val="2"/>
          </rPr>
          <t xml:space="preserve"> 11</t>
        </r>
        <r>
          <rPr>
            <b/>
            <sz val="9"/>
            <color indexed="81"/>
            <rFont val="돋움"/>
            <family val="3"/>
            <charset val="129"/>
          </rPr>
          <t>명인</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세액</t>
        </r>
        <r>
          <rPr>
            <b/>
            <sz val="9"/>
            <color indexed="81"/>
            <rFont val="Tahoma"/>
            <family val="2"/>
          </rPr>
          <t>) × 11</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가족의</t>
        </r>
        <r>
          <rPr>
            <b/>
            <sz val="9"/>
            <color indexed="81"/>
            <rFont val="Tahoma"/>
            <family val="2"/>
          </rPr>
          <t xml:space="preserve"> </t>
        </r>
        <r>
          <rPr>
            <b/>
            <sz val="9"/>
            <color indexed="81"/>
            <rFont val="돋움"/>
            <family val="3"/>
            <charset val="129"/>
          </rPr>
          <t>수</t>
        </r>
      </text>
    </comment>
    <comment ref="AP8" authorId="0" shapeId="0" xr:uid="{00000000-0006-0000-0C00-00000C000000}">
      <text>
        <r>
          <rPr>
            <b/>
            <sz val="9"/>
            <color indexed="81"/>
            <rFont val="돋움"/>
            <family val="3"/>
            <charset val="129"/>
          </rPr>
          <t>퇴직연금</t>
        </r>
        <r>
          <rPr>
            <b/>
            <sz val="9"/>
            <color indexed="81"/>
            <rFont val="Tahoma"/>
            <family val="2"/>
          </rPr>
          <t xml:space="preserve">(DB,DC) </t>
        </r>
        <r>
          <rPr>
            <b/>
            <sz val="9"/>
            <color indexed="81"/>
            <rFont val="돋움"/>
            <family val="3"/>
            <charset val="129"/>
          </rPr>
          <t>불입액은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지급일을</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귀속월의</t>
        </r>
        <r>
          <rPr>
            <b/>
            <sz val="9"/>
            <color indexed="81"/>
            <rFont val="Tahoma"/>
            <family val="2"/>
          </rPr>
          <t xml:space="preserve"> </t>
        </r>
        <r>
          <rPr>
            <b/>
            <sz val="9"/>
            <color indexed="81"/>
            <rFont val="돋움"/>
            <family val="3"/>
            <charset val="129"/>
          </rPr>
          <t>급여대장에</t>
        </r>
        <r>
          <rPr>
            <b/>
            <sz val="9"/>
            <color indexed="81"/>
            <rFont val="Tahoma"/>
            <family val="2"/>
          </rPr>
          <t xml:space="preserve"> 
</t>
        </r>
        <r>
          <rPr>
            <b/>
            <sz val="9"/>
            <color indexed="81"/>
            <rFont val="돋움"/>
            <family val="3"/>
            <charset val="129"/>
          </rPr>
          <t>입력하세요</t>
        </r>
        <r>
          <rPr>
            <b/>
            <sz val="9"/>
            <color indexed="81"/>
            <rFont val="Tahoma"/>
            <family val="2"/>
          </rPr>
          <t>.</t>
        </r>
      </text>
    </comment>
    <comment ref="BE8" authorId="0" shapeId="0" xr:uid="{00000000-0006-0000-0C00-00000D000000}">
      <text>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고용된</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사업주에게</t>
        </r>
        <r>
          <rPr>
            <b/>
            <sz val="9"/>
            <color indexed="81"/>
            <rFont val="Tahoma"/>
            <family val="2"/>
          </rPr>
          <t xml:space="preserve"> </t>
        </r>
        <r>
          <rPr>
            <b/>
            <sz val="9"/>
            <color indexed="81"/>
            <rFont val="돋움"/>
            <family val="3"/>
            <charset val="129"/>
          </rPr>
          <t>사회보험료</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최대</t>
        </r>
        <r>
          <rPr>
            <b/>
            <sz val="9"/>
            <color indexed="81"/>
            <rFont val="Tahoma"/>
            <family val="2"/>
          </rPr>
          <t xml:space="preserve"> 90%</t>
        </r>
        <r>
          <rPr>
            <b/>
            <sz val="9"/>
            <color indexed="81"/>
            <rFont val="돋움"/>
            <family val="3"/>
            <charset val="129"/>
          </rPr>
          <t>까지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지원해</t>
        </r>
        <r>
          <rPr>
            <b/>
            <sz val="9"/>
            <color indexed="81"/>
            <rFont val="Tahoma"/>
            <family val="2"/>
          </rPr>
          <t xml:space="preserve"> </t>
        </r>
        <r>
          <rPr>
            <b/>
            <sz val="9"/>
            <color indexed="81"/>
            <rFont val="돋움"/>
            <family val="3"/>
            <charset val="129"/>
          </rPr>
          <t>드립니다</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 xml:space="preserve">사업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 xml:space="preserve">산정함
</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 xml:space="preserve">판단함
</t>
        </r>
        <r>
          <rPr>
            <b/>
            <sz val="9"/>
            <color indexed="81"/>
            <rFont val="Tahoma"/>
            <family val="2"/>
          </rPr>
          <t xml:space="preserve">*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 xml:space="preserve">제외함
</t>
        </r>
        <r>
          <rPr>
            <b/>
            <sz val="9"/>
            <color indexed="81"/>
            <rFont val="Tahoma"/>
            <family val="2"/>
          </rPr>
          <t>‘</t>
        </r>
        <r>
          <rPr>
            <b/>
            <sz val="9"/>
            <color indexed="81"/>
            <rFont val="돋움"/>
            <family val="3"/>
            <charset val="129"/>
          </rPr>
          <t>월평균보수</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이란</t>
        </r>
        <r>
          <rPr>
            <b/>
            <sz val="9"/>
            <color indexed="81"/>
            <rFont val="Tahoma"/>
            <family val="2"/>
          </rPr>
          <t>?
 "</t>
        </r>
        <r>
          <rPr>
            <b/>
            <sz val="9"/>
            <color indexed="81"/>
            <rFont val="돋움"/>
            <family val="3"/>
            <charset val="129"/>
          </rPr>
          <t>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공제한</t>
        </r>
        <r>
          <rPr>
            <b/>
            <sz val="9"/>
            <color indexed="81"/>
            <rFont val="Tahoma"/>
            <family val="2"/>
          </rPr>
          <t xml:space="preserve"> </t>
        </r>
        <r>
          <rPr>
            <b/>
            <sz val="9"/>
            <color indexed="81"/>
            <rFont val="돋움"/>
            <family val="3"/>
            <charset val="129"/>
          </rPr>
          <t>총급여액의</t>
        </r>
        <r>
          <rPr>
            <b/>
            <sz val="9"/>
            <color indexed="81"/>
            <rFont val="Tahoma"/>
            <family val="2"/>
          </rPr>
          <t xml:space="preserve"> </t>
        </r>
        <r>
          <rPr>
            <b/>
            <sz val="9"/>
            <color indexed="81"/>
            <rFont val="돋움"/>
            <family val="3"/>
            <charset val="129"/>
          </rPr>
          <t>개념과</t>
        </r>
        <r>
          <rPr>
            <b/>
            <sz val="9"/>
            <color indexed="81"/>
            <rFont val="Tahoma"/>
            <family val="2"/>
          </rPr>
          <t xml:space="preserve"> </t>
        </r>
        <r>
          <rPr>
            <b/>
            <sz val="9"/>
            <color indexed="81"/>
            <rFont val="돋움"/>
            <family val="3"/>
            <charset val="129"/>
          </rPr>
          <t>동일하며</t>
        </r>
        <r>
          <rPr>
            <b/>
            <sz val="9"/>
            <color indexed="81"/>
            <rFont val="Tahoma"/>
            <family val="2"/>
          </rPr>
          <t xml:space="preserve">, </t>
        </r>
        <r>
          <rPr>
            <b/>
            <sz val="9"/>
            <color indexed="81"/>
            <rFont val="돋움"/>
            <family val="3"/>
            <charset val="129"/>
          </rPr>
          <t>연말정산에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근로소득세</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동일합니다</t>
        </r>
        <r>
          <rPr>
            <b/>
            <sz val="9"/>
            <color indexed="81"/>
            <rFont val="Tahoma"/>
            <family val="2"/>
          </rPr>
          <t>.
 "</t>
        </r>
        <r>
          <rPr>
            <b/>
            <sz val="9"/>
            <color indexed="81"/>
            <rFont val="돋움"/>
            <family val="3"/>
            <charset val="129"/>
          </rPr>
          <t>월평균보수</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기준연도의</t>
        </r>
        <r>
          <rPr>
            <b/>
            <sz val="9"/>
            <color indexed="81"/>
            <rFont val="Tahoma"/>
            <family val="2"/>
          </rPr>
          <t xml:space="preserve"> </t>
        </r>
        <r>
          <rPr>
            <b/>
            <sz val="9"/>
            <color indexed="81"/>
            <rFont val="돋움"/>
            <family val="3"/>
            <charset val="129"/>
          </rPr>
          <t>보수총액을</t>
        </r>
        <r>
          <rPr>
            <b/>
            <sz val="9"/>
            <color indexed="81"/>
            <rFont val="Tahoma"/>
            <family val="2"/>
          </rPr>
          <t xml:space="preserve"> </t>
        </r>
        <r>
          <rPr>
            <b/>
            <sz val="9"/>
            <color indexed="81"/>
            <rFont val="돋움"/>
            <family val="3"/>
            <charset val="129"/>
          </rPr>
          <t>월평균으로</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월별보험료의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기초자료로</t>
        </r>
        <r>
          <rPr>
            <b/>
            <sz val="9"/>
            <color indexed="81"/>
            <rFont val="Tahoma"/>
            <family val="2"/>
          </rPr>
          <t xml:space="preserve"> </t>
        </r>
        <r>
          <rPr>
            <b/>
            <sz val="9"/>
            <color indexed="81"/>
            <rFont val="돋움"/>
            <family val="3"/>
            <charset val="129"/>
          </rPr>
          <t>활용됩니다</t>
        </r>
        <r>
          <rPr>
            <b/>
            <sz val="9"/>
            <color indexed="81"/>
            <rFont val="Tahoma"/>
            <family val="2"/>
          </rPr>
          <t>.
 "190</t>
        </r>
        <r>
          <rPr>
            <b/>
            <sz val="9"/>
            <color indexed="81"/>
            <rFont val="돋움"/>
            <family val="3"/>
            <charset val="129"/>
          </rPr>
          <t>만원</t>
        </r>
        <r>
          <rPr>
            <b/>
            <sz val="9"/>
            <color indexed="81"/>
            <rFont val="Tahoma"/>
            <family val="2"/>
          </rPr>
          <t xml:space="preserve"> </t>
        </r>
        <r>
          <rPr>
            <b/>
            <sz val="9"/>
            <color indexed="81"/>
            <rFont val="돋움"/>
            <family val="3"/>
            <charset val="129"/>
          </rPr>
          <t>미만</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산정한</t>
        </r>
        <r>
          <rPr>
            <b/>
            <sz val="9"/>
            <color indexed="81"/>
            <rFont val="Tahoma"/>
            <family val="2"/>
          </rPr>
          <t xml:space="preserve"> </t>
        </r>
        <r>
          <rPr>
            <b/>
            <sz val="9"/>
            <color indexed="81"/>
            <rFont val="돋움"/>
            <family val="3"/>
            <charset val="129"/>
          </rPr>
          <t>월평균보수가</t>
        </r>
        <r>
          <rPr>
            <b/>
            <sz val="9"/>
            <color indexed="81"/>
            <rFont val="Tahoma"/>
            <family val="2"/>
          </rPr>
          <t xml:space="preserve"> 190</t>
        </r>
        <r>
          <rPr>
            <b/>
            <sz val="9"/>
            <color indexed="81"/>
            <rFont val="돋움"/>
            <family val="3"/>
            <charset val="129"/>
          </rPr>
          <t>만원이</t>
        </r>
        <r>
          <rPr>
            <b/>
            <sz val="9"/>
            <color indexed="81"/>
            <rFont val="Tahoma"/>
            <family val="2"/>
          </rPr>
          <t xml:space="preserve"> </t>
        </r>
        <r>
          <rPr>
            <b/>
            <sz val="9"/>
            <color indexed="81"/>
            <rFont val="돋움"/>
            <family val="3"/>
            <charset val="129"/>
          </rPr>
          <t>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 </t>
        </r>
        <r>
          <rPr>
            <b/>
            <sz val="9"/>
            <color indexed="81"/>
            <rFont val="돋움"/>
            <family val="3"/>
            <charset val="129"/>
          </rPr>
          <t>「소득세법」제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38</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광의의</t>
        </r>
        <r>
          <rPr>
            <b/>
            <sz val="9"/>
            <color indexed="81"/>
            <rFont val="Tahoma"/>
            <family val="2"/>
          </rPr>
          <t xml:space="preserve"> </t>
        </r>
        <r>
          <rPr>
            <b/>
            <sz val="9"/>
            <color indexed="81"/>
            <rFont val="돋움"/>
            <family val="3"/>
            <charset val="129"/>
          </rPr>
          <t>개념으로</t>
        </r>
        <r>
          <rPr>
            <b/>
            <sz val="9"/>
            <color indexed="81"/>
            <rFont val="Tahoma"/>
            <family val="2"/>
          </rPr>
          <t xml:space="preserve"> </t>
        </r>
        <r>
          <rPr>
            <b/>
            <sz val="9"/>
            <color indexed="81"/>
            <rFont val="돋움"/>
            <family val="3"/>
            <charset val="129"/>
          </rPr>
          <t>고용관계</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경제적</t>
        </r>
        <r>
          <rPr>
            <b/>
            <sz val="9"/>
            <color indexed="81"/>
            <rFont val="Tahoma"/>
            <family val="2"/>
          </rPr>
          <t xml:space="preserve"> </t>
        </r>
        <r>
          <rPr>
            <b/>
            <sz val="9"/>
            <color indexed="81"/>
            <rFont val="돋움"/>
            <family val="3"/>
            <charset val="129"/>
          </rPr>
          <t>가치들을</t>
        </r>
        <r>
          <rPr>
            <b/>
            <sz val="9"/>
            <color indexed="81"/>
            <rFont val="Tahoma"/>
            <family val="2"/>
          </rPr>
          <t xml:space="preserve"> </t>
        </r>
        <r>
          <rPr>
            <b/>
            <sz val="9"/>
            <color indexed="81"/>
            <rFont val="돋움"/>
            <family val="3"/>
            <charset val="129"/>
          </rPr>
          <t xml:space="preserve">말함
</t>
        </r>
        <r>
          <rPr>
            <b/>
            <sz val="9"/>
            <color indexed="81"/>
            <rFont val="Tahoma"/>
            <family val="2"/>
          </rPr>
          <t>* "</t>
        </r>
        <r>
          <rPr>
            <b/>
            <sz val="9"/>
            <color indexed="81"/>
            <rFont val="돋움"/>
            <family val="3"/>
            <charset val="129"/>
          </rPr>
          <t>비과세</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「소득세법」제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명시하고</t>
        </r>
        <r>
          <rPr>
            <b/>
            <sz val="9"/>
            <color indexed="81"/>
            <rFont val="Tahoma"/>
            <family val="2"/>
          </rPr>
          <t xml:space="preserve"> </t>
        </r>
        <r>
          <rPr>
            <b/>
            <sz val="9"/>
            <color indexed="81"/>
            <rFont val="돋움"/>
            <family val="3"/>
            <charset val="129"/>
          </rPr>
          <t>있는데</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식대</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고용보험법에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실업급여</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급여
</t>
        </r>
        <r>
          <rPr>
            <b/>
            <sz val="9"/>
            <color indexed="81"/>
            <rFont val="Tahoma"/>
            <family val="2"/>
          </rPr>
          <t>(</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말합니다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이하로써</t>
        </r>
        <r>
          <rPr>
            <b/>
            <sz val="9"/>
            <color indexed="81"/>
            <rFont val="Tahoma"/>
            <family val="2"/>
          </rPr>
          <t xml:space="preserve"> </t>
        </r>
        <r>
          <rPr>
            <b/>
            <sz val="9"/>
            <color indexed="81"/>
            <rFont val="돋움"/>
            <family val="3"/>
            <charset val="129"/>
          </rPr>
          <t>직전년도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백만원이하인</t>
        </r>
        <r>
          <rPr>
            <b/>
            <sz val="9"/>
            <color indexed="81"/>
            <rFont val="Tahoma"/>
            <family val="2"/>
          </rPr>
          <t xml:space="preserve"> </t>
        </r>
        <r>
          <rPr>
            <b/>
            <sz val="9"/>
            <color indexed="81"/>
            <rFont val="돋움"/>
            <family val="3"/>
            <charset val="129"/>
          </rPr>
          <t>생산직</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배달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수화물</t>
        </r>
        <r>
          <rPr>
            <b/>
            <sz val="9"/>
            <color indexed="81"/>
            <rFont val="Tahoma"/>
            <family val="2"/>
          </rPr>
          <t xml:space="preserve"> </t>
        </r>
        <r>
          <rPr>
            <b/>
            <sz val="9"/>
            <color indexed="81"/>
            <rFont val="돋움"/>
            <family val="3"/>
            <charset val="129"/>
          </rPr>
          <t>운반종사자</t>
        </r>
        <r>
          <rPr>
            <b/>
            <sz val="9"/>
            <color indexed="81"/>
            <rFont val="Tahoma"/>
            <family val="2"/>
          </rPr>
          <t xml:space="preserve">, </t>
        </r>
        <r>
          <rPr>
            <b/>
            <sz val="9"/>
            <color indexed="81"/>
            <rFont val="돋움"/>
            <family val="3"/>
            <charset val="129"/>
          </rPr>
          <t>음식서비스</t>
        </r>
        <r>
          <rPr>
            <b/>
            <sz val="9"/>
            <color indexed="81"/>
            <rFont val="Tahoma"/>
            <family val="2"/>
          </rPr>
          <t xml:space="preserve">, </t>
        </r>
        <r>
          <rPr>
            <b/>
            <sz val="9"/>
            <color indexed="81"/>
            <rFont val="돋움"/>
            <family val="3"/>
            <charset val="129"/>
          </rPr>
          <t>판매</t>
        </r>
        <r>
          <rPr>
            <b/>
            <sz val="9"/>
            <color indexed="81"/>
            <rFont val="Tahoma"/>
            <family val="2"/>
          </rPr>
          <t xml:space="preserve">, </t>
        </r>
        <r>
          <rPr>
            <b/>
            <sz val="9"/>
            <color indexed="81"/>
            <rFont val="돋움"/>
            <family val="3"/>
            <charset val="129"/>
          </rPr>
          <t>청소</t>
        </r>
        <r>
          <rPr>
            <b/>
            <sz val="9"/>
            <color indexed="81"/>
            <rFont val="Tahoma"/>
            <family val="2"/>
          </rPr>
          <t xml:space="preserve">, </t>
        </r>
        <r>
          <rPr>
            <b/>
            <sz val="9"/>
            <color indexed="81"/>
            <rFont val="돋움"/>
            <family val="3"/>
            <charset val="129"/>
          </rPr>
          <t>경비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단순노무종사자</t>
        </r>
        <r>
          <rPr>
            <b/>
            <sz val="9"/>
            <color indexed="81"/>
            <rFont val="Tahoma"/>
            <family val="2"/>
          </rPr>
          <t xml:space="preserve"> </t>
        </r>
        <r>
          <rPr>
            <b/>
            <sz val="9"/>
            <color indexed="81"/>
            <rFont val="돋움"/>
            <family val="3"/>
            <charset val="129"/>
          </rPr>
          <t>등에게</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야간근로</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휴일근로를</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등도</t>
        </r>
        <r>
          <rPr>
            <b/>
            <sz val="9"/>
            <color indexed="81"/>
            <rFont val="Tahoma"/>
            <family val="2"/>
          </rPr>
          <t xml:space="preserve"> </t>
        </r>
        <r>
          <rPr>
            <b/>
            <sz val="9"/>
            <color indexed="81"/>
            <rFont val="돋움"/>
            <family val="3"/>
            <charset val="129"/>
          </rPr>
          <t>비과세근로소득에</t>
        </r>
        <r>
          <rPr>
            <b/>
            <sz val="9"/>
            <color indexed="81"/>
            <rFont val="Tahoma"/>
            <family val="2"/>
          </rPr>
          <t xml:space="preserve"> </t>
        </r>
        <r>
          <rPr>
            <b/>
            <sz val="9"/>
            <color indexed="81"/>
            <rFont val="돋움"/>
            <family val="3"/>
            <charset val="129"/>
          </rPr>
          <t>해당됩니다</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제외대상
지원</t>
        </r>
        <r>
          <rPr>
            <b/>
            <sz val="9"/>
            <color indexed="81"/>
            <rFont val="Tahoma"/>
            <family val="2"/>
          </rPr>
          <t xml:space="preserve"> </t>
        </r>
        <r>
          <rPr>
            <b/>
            <sz val="9"/>
            <color indexed="81"/>
            <rFont val="돋움"/>
            <family val="3"/>
            <charset val="129"/>
          </rPr>
          <t>대상에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하나라도</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제외됩니다</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재산의</t>
        </r>
        <r>
          <rPr>
            <b/>
            <sz val="9"/>
            <color indexed="81"/>
            <rFont val="Tahoma"/>
            <family val="2"/>
          </rPr>
          <t xml:space="preserve"> </t>
        </r>
        <r>
          <rPr>
            <b/>
            <sz val="9"/>
            <color indexed="81"/>
            <rFont val="돋움"/>
            <family val="3"/>
            <charset val="129"/>
          </rPr>
          <t>과세표준액</t>
        </r>
        <r>
          <rPr>
            <b/>
            <sz val="9"/>
            <color indexed="81"/>
            <rFont val="Tahoma"/>
            <family val="2"/>
          </rPr>
          <t xml:space="preserve"> </t>
        </r>
        <r>
          <rPr>
            <b/>
            <sz val="9"/>
            <color indexed="81"/>
            <rFont val="돋움"/>
            <family val="3"/>
            <charset val="129"/>
          </rPr>
          <t>합계가</t>
        </r>
        <r>
          <rPr>
            <b/>
            <sz val="9"/>
            <color indexed="81"/>
            <rFont val="Tahoma"/>
            <family val="2"/>
          </rPr>
          <t xml:space="preserve"> 6</t>
        </r>
        <r>
          <rPr>
            <b/>
            <sz val="9"/>
            <color indexed="81"/>
            <rFont val="돋움"/>
            <family val="3"/>
            <charset val="129"/>
          </rPr>
          <t>억원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연</t>
        </r>
        <r>
          <rPr>
            <b/>
            <sz val="9"/>
            <color indexed="81"/>
            <rFont val="Tahoma"/>
            <family val="2"/>
          </rPr>
          <t xml:space="preserve"> 2,508</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연</t>
        </r>
        <r>
          <rPr>
            <b/>
            <sz val="9"/>
            <color indexed="81"/>
            <rFont val="Tahoma"/>
            <family val="2"/>
          </rPr>
          <t xml:space="preserve"> 2,280</t>
        </r>
        <r>
          <rPr>
            <b/>
            <sz val="9"/>
            <color indexed="81"/>
            <rFont val="돋움"/>
            <family val="3"/>
            <charset val="129"/>
          </rPr>
          <t>만원</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 xml:space="preserve">자
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r>
          <rPr>
            <b/>
            <sz val="9"/>
            <color indexed="81"/>
            <rFont val="Tahoma"/>
            <family val="2"/>
          </rPr>
          <t xml:space="preserve">
</t>
        </r>
      </text>
    </comment>
    <comment ref="I9" authorId="0" shapeId="0" xr:uid="{00000000-0006-0000-0C00-00000E000000}">
      <text>
        <r>
          <rPr>
            <sz val="9"/>
            <color indexed="81"/>
            <rFont val="Tahoma"/>
            <family val="2"/>
          </rPr>
          <t>2017</t>
        </r>
        <r>
          <rPr>
            <sz val="9"/>
            <color indexed="81"/>
            <rFont val="돋움"/>
            <family val="3"/>
            <charset val="129"/>
          </rPr>
          <t>년</t>
        </r>
        <r>
          <rPr>
            <sz val="9"/>
            <color indexed="81"/>
            <rFont val="Tahoma"/>
            <family val="2"/>
          </rPr>
          <t xml:space="preserve"> </t>
        </r>
        <r>
          <rPr>
            <sz val="9"/>
            <color indexed="81"/>
            <rFont val="돋움"/>
            <family val="3"/>
            <charset val="129"/>
          </rPr>
          <t>최저임금
시간당</t>
        </r>
        <r>
          <rPr>
            <sz val="9"/>
            <color indexed="81"/>
            <rFont val="Tahoma"/>
            <family val="2"/>
          </rPr>
          <t xml:space="preserve"> 7,530</t>
        </r>
        <r>
          <rPr>
            <sz val="9"/>
            <color indexed="81"/>
            <rFont val="돋움"/>
            <family val="3"/>
            <charset val="129"/>
          </rPr>
          <t xml:space="preserve">원
</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기준</t>
        </r>
        <r>
          <rPr>
            <sz val="9"/>
            <color indexed="81"/>
            <rFont val="Tahoma"/>
            <family val="2"/>
          </rPr>
          <t xml:space="preserve"> : 60,240</t>
        </r>
        <r>
          <rPr>
            <sz val="9"/>
            <color indexed="81"/>
            <rFont val="돋움"/>
            <family val="3"/>
            <charset val="129"/>
          </rPr>
          <t>원
주소정근로</t>
        </r>
        <r>
          <rPr>
            <sz val="9"/>
            <color indexed="81"/>
            <rFont val="Tahoma"/>
            <family val="2"/>
          </rPr>
          <t xml:space="preserve"> 40</t>
        </r>
        <r>
          <rPr>
            <sz val="9"/>
            <color indexed="81"/>
            <rFont val="돋움"/>
            <family val="3"/>
            <charset val="129"/>
          </rPr>
          <t>시간
월환산기준시간수</t>
        </r>
        <r>
          <rPr>
            <sz val="9"/>
            <color indexed="81"/>
            <rFont val="Tahoma"/>
            <family val="2"/>
          </rPr>
          <t xml:space="preserve"> 209</t>
        </r>
        <r>
          <rPr>
            <sz val="9"/>
            <color indexed="81"/>
            <rFont val="돋움"/>
            <family val="3"/>
            <charset val="129"/>
          </rPr>
          <t>시간</t>
        </r>
        <r>
          <rPr>
            <sz val="9"/>
            <color indexed="81"/>
            <rFont val="Tahoma"/>
            <family val="2"/>
          </rPr>
          <t xml:space="preserve"> : 1,573,770</t>
        </r>
        <r>
          <rPr>
            <sz val="9"/>
            <color indexed="81"/>
            <rFont val="돋움"/>
            <family val="3"/>
            <charset val="129"/>
          </rPr>
          <t>원</t>
        </r>
        <r>
          <rPr>
            <sz val="9"/>
            <color indexed="81"/>
            <rFont val="Tahoma"/>
            <family val="2"/>
          </rPr>
          <t xml:space="preserve"> (</t>
        </r>
        <r>
          <rPr>
            <sz val="9"/>
            <color indexed="81"/>
            <rFont val="돋움"/>
            <family val="3"/>
            <charset val="129"/>
          </rPr>
          <t>주당</t>
        </r>
        <r>
          <rPr>
            <sz val="9"/>
            <color indexed="81"/>
            <rFont val="Tahoma"/>
            <family val="2"/>
          </rPr>
          <t xml:space="preserve"> </t>
        </r>
        <r>
          <rPr>
            <sz val="9"/>
            <color indexed="81"/>
            <rFont val="돋움"/>
            <family val="3"/>
            <charset val="129"/>
          </rPr>
          <t>유급주휴</t>
        </r>
        <r>
          <rPr>
            <sz val="9"/>
            <color indexed="81"/>
            <rFont val="Tahoma"/>
            <family val="2"/>
          </rPr>
          <t>8</t>
        </r>
        <r>
          <rPr>
            <sz val="9"/>
            <color indexed="81"/>
            <rFont val="돋움"/>
            <family val="3"/>
            <charset val="129"/>
          </rPr>
          <t>시간</t>
        </r>
        <r>
          <rPr>
            <sz val="9"/>
            <color indexed="81"/>
            <rFont val="Tahoma"/>
            <family val="2"/>
          </rPr>
          <t xml:space="preserve"> </t>
        </r>
        <r>
          <rPr>
            <sz val="9"/>
            <color indexed="81"/>
            <rFont val="돋움"/>
            <family val="3"/>
            <charset val="129"/>
          </rPr>
          <t>포함</t>
        </r>
        <r>
          <rPr>
            <sz val="9"/>
            <color indexed="81"/>
            <rFont val="Tahoma"/>
            <family val="2"/>
          </rPr>
          <t xml:space="preserve">)
</t>
        </r>
        <r>
          <rPr>
            <sz val="9"/>
            <color indexed="81"/>
            <rFont val="돋움"/>
            <family val="3"/>
            <charset val="129"/>
          </rPr>
          <t>주소정근로</t>
        </r>
        <r>
          <rPr>
            <sz val="9"/>
            <color indexed="81"/>
            <rFont val="Tahoma"/>
            <family val="2"/>
          </rPr>
          <t xml:space="preserve"> 44</t>
        </r>
        <r>
          <rPr>
            <sz val="9"/>
            <color indexed="81"/>
            <rFont val="돋움"/>
            <family val="3"/>
            <charset val="129"/>
          </rPr>
          <t>시간
월환산기준시간수</t>
        </r>
        <r>
          <rPr>
            <sz val="9"/>
            <color indexed="81"/>
            <rFont val="Tahoma"/>
            <family val="2"/>
          </rPr>
          <t xml:space="preserve"> 226</t>
        </r>
        <r>
          <rPr>
            <sz val="9"/>
            <color indexed="81"/>
            <rFont val="돋움"/>
            <family val="3"/>
            <charset val="129"/>
          </rPr>
          <t xml:space="preserve">시간
</t>
        </r>
        <r>
          <rPr>
            <sz val="9"/>
            <color indexed="81"/>
            <rFont val="Tahoma"/>
            <family val="2"/>
          </rPr>
          <t>1,70,1780</t>
        </r>
        <r>
          <rPr>
            <sz val="9"/>
            <color indexed="81"/>
            <rFont val="돋움"/>
            <family val="3"/>
            <charset val="129"/>
          </rPr>
          <t xml:space="preserve">원
</t>
        </r>
        <r>
          <rPr>
            <sz val="9"/>
            <color indexed="81"/>
            <rFont val="Tahoma"/>
            <family val="2"/>
          </rPr>
          <t xml:space="preserve">
"</t>
        </r>
        <r>
          <rPr>
            <sz val="9"/>
            <color indexed="81"/>
            <rFont val="돋움"/>
            <family val="3"/>
            <charset val="129"/>
          </rPr>
          <t>위반시</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징역</t>
        </r>
        <r>
          <rPr>
            <sz val="9"/>
            <color indexed="81"/>
            <rFont val="Tahoma"/>
            <family val="2"/>
          </rPr>
          <t xml:space="preserve"> </t>
        </r>
        <r>
          <rPr>
            <sz val="9"/>
            <color indexed="81"/>
            <rFont val="돋움"/>
            <family val="3"/>
            <charset val="129"/>
          </rPr>
          <t>또는</t>
        </r>
        <r>
          <rPr>
            <sz val="9"/>
            <color indexed="81"/>
            <rFont val="Tahoma"/>
            <family val="2"/>
          </rPr>
          <t xml:space="preserve"> 2</t>
        </r>
        <r>
          <rPr>
            <sz val="9"/>
            <color indexed="81"/>
            <rFont val="돋움"/>
            <family val="3"/>
            <charset val="129"/>
          </rPr>
          <t>천만원이하의</t>
        </r>
        <r>
          <rPr>
            <sz val="9"/>
            <color indexed="81"/>
            <rFont val="Tahoma"/>
            <family val="2"/>
          </rPr>
          <t xml:space="preserve"> </t>
        </r>
        <r>
          <rPr>
            <sz val="9"/>
            <color indexed="81"/>
            <rFont val="돋움"/>
            <family val="3"/>
            <charset val="129"/>
          </rPr>
          <t>벌금부과</t>
        </r>
        <r>
          <rPr>
            <sz val="9"/>
            <color indexed="81"/>
            <rFont val="Tahoma"/>
            <family val="2"/>
          </rPr>
          <t xml:space="preserve">, </t>
        </r>
        <r>
          <rPr>
            <sz val="9"/>
            <color indexed="81"/>
            <rFont val="돋움"/>
            <family val="3"/>
            <charset val="129"/>
          </rPr>
          <t>병과</t>
        </r>
        <r>
          <rPr>
            <sz val="9"/>
            <color indexed="81"/>
            <rFont val="Tahoma"/>
            <family val="2"/>
          </rPr>
          <t xml:space="preserve"> </t>
        </r>
        <r>
          <rPr>
            <sz val="9"/>
            <color indexed="81"/>
            <rFont val="돋움"/>
            <family val="3"/>
            <charset val="129"/>
          </rPr>
          <t>가능</t>
        </r>
        <r>
          <rPr>
            <sz val="9"/>
            <color indexed="81"/>
            <rFont val="Tahoma"/>
            <family val="2"/>
          </rPr>
          <t>"</t>
        </r>
      </text>
    </comment>
    <comment ref="L9" authorId="0" shapeId="0" xr:uid="{00000000-0006-0000-0C00-00000F000000}">
      <text>
        <r>
          <rPr>
            <b/>
            <sz val="9"/>
            <color indexed="81"/>
            <rFont val="Tahoma"/>
            <family val="2"/>
          </rPr>
          <t xml:space="preserve">overtime </t>
        </r>
        <r>
          <rPr>
            <b/>
            <sz val="9"/>
            <color indexed="81"/>
            <rFont val="돋움"/>
            <family val="3"/>
            <charset val="129"/>
          </rPr>
          <t>延長勤勞
근로기준법</t>
        </r>
        <r>
          <rPr>
            <b/>
            <sz val="9"/>
            <color indexed="81"/>
            <rFont val="Tahoma"/>
            <family val="2"/>
          </rPr>
          <t xml:space="preserve"> </t>
        </r>
        <r>
          <rPr>
            <b/>
            <sz val="9"/>
            <color indexed="81"/>
            <rFont val="돋움"/>
            <family val="3"/>
            <charset val="129"/>
          </rPr>
          <t>기준근로시간을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성인근로자의</t>
        </r>
        <r>
          <rPr>
            <b/>
            <sz val="9"/>
            <color indexed="81"/>
            <rFont val="Tahoma"/>
            <family val="2"/>
          </rPr>
          <t xml:space="preserve"> </t>
        </r>
        <r>
          <rPr>
            <b/>
            <sz val="9"/>
            <color indexed="81"/>
            <rFont val="돋움"/>
            <family val="3"/>
            <charset val="129"/>
          </rPr>
          <t>경우에</t>
        </r>
        <r>
          <rPr>
            <b/>
            <sz val="9"/>
            <color indexed="81"/>
            <rFont val="Tahoma"/>
            <family val="2"/>
          </rPr>
          <t xml:space="preserve"> 1</t>
        </r>
        <r>
          <rPr>
            <b/>
            <sz val="9"/>
            <color indexed="81"/>
            <rFont val="돋움"/>
            <family val="3"/>
            <charset val="129"/>
          </rPr>
          <t>일</t>
        </r>
        <r>
          <rPr>
            <b/>
            <sz val="9"/>
            <color indexed="81"/>
            <rFont val="Tahoma"/>
            <family val="2"/>
          </rPr>
          <t xml:space="preserve"> 8</t>
        </r>
        <r>
          <rPr>
            <b/>
            <sz val="9"/>
            <color indexed="81"/>
            <rFont val="돋움"/>
            <family val="3"/>
            <charset val="129"/>
          </rPr>
          <t>시간</t>
        </r>
        <r>
          <rPr>
            <b/>
            <sz val="9"/>
            <color indexed="81"/>
            <rFont val="Tahoma"/>
            <family val="2"/>
          </rPr>
          <t>, 1</t>
        </r>
        <r>
          <rPr>
            <b/>
            <sz val="9"/>
            <color indexed="81"/>
            <rFont val="돋움"/>
            <family val="3"/>
            <charset val="129"/>
          </rPr>
          <t>주</t>
        </r>
        <r>
          <rPr>
            <b/>
            <sz val="9"/>
            <color indexed="81"/>
            <rFont val="Tahoma"/>
            <family val="2"/>
          </rPr>
          <t xml:space="preserve"> 40</t>
        </r>
        <r>
          <rPr>
            <b/>
            <sz val="9"/>
            <color indexed="81"/>
            <rFont val="돋움"/>
            <family val="3"/>
            <charset val="129"/>
          </rPr>
          <t>시간을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시간의</t>
        </r>
        <r>
          <rPr>
            <b/>
            <sz val="9"/>
            <color indexed="81"/>
            <rFont val="Tahoma"/>
            <family val="2"/>
          </rPr>
          <t xml:space="preserve"> </t>
        </r>
        <r>
          <rPr>
            <b/>
            <sz val="9"/>
            <color indexed="81"/>
            <rFont val="돋움"/>
            <family val="3"/>
            <charset val="129"/>
          </rPr>
          <t>근로</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이외에</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당사자간</t>
        </r>
        <r>
          <rPr>
            <b/>
            <sz val="9"/>
            <color indexed="81"/>
            <rFont val="Tahoma"/>
            <family val="2"/>
          </rPr>
          <t xml:space="preserve"> </t>
        </r>
        <r>
          <rPr>
            <b/>
            <sz val="9"/>
            <color indexed="81"/>
            <rFont val="돋움"/>
            <family val="3"/>
            <charset val="129"/>
          </rPr>
          <t>합의가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1</t>
        </r>
        <r>
          <rPr>
            <b/>
            <sz val="9"/>
            <color indexed="81"/>
            <rFont val="돋움"/>
            <family val="3"/>
            <charset val="129"/>
          </rPr>
          <t>주간에</t>
        </r>
        <r>
          <rPr>
            <b/>
            <sz val="9"/>
            <color indexed="81"/>
            <rFont val="Tahoma"/>
            <family val="2"/>
          </rPr>
          <t xml:space="preserve"> 12</t>
        </r>
        <r>
          <rPr>
            <b/>
            <sz val="9"/>
            <color indexed="81"/>
            <rFont val="돋움"/>
            <family val="3"/>
            <charset val="129"/>
          </rPr>
          <t>시간을</t>
        </r>
        <r>
          <rPr>
            <b/>
            <sz val="9"/>
            <color indexed="81"/>
            <rFont val="Tahoma"/>
            <family val="2"/>
          </rPr>
          <t xml:space="preserve"> </t>
        </r>
        <r>
          <rPr>
            <b/>
            <sz val="9"/>
            <color indexed="81"/>
            <rFont val="돋움"/>
            <family val="3"/>
            <charset val="129"/>
          </rPr>
          <t>한도의</t>
        </r>
        <r>
          <rPr>
            <b/>
            <sz val="9"/>
            <color indexed="81"/>
            <rFont val="Tahoma"/>
            <family val="2"/>
          </rPr>
          <t xml:space="preserve"> </t>
        </r>
        <r>
          <rPr>
            <b/>
            <sz val="9"/>
            <color indexed="81"/>
            <rFont val="돋움"/>
            <family val="3"/>
            <charset val="129"/>
          </rPr>
          <t>연장근로</t>
        </r>
        <r>
          <rPr>
            <b/>
            <sz val="9"/>
            <color indexed="81"/>
            <rFont val="Tahoma"/>
            <family val="2"/>
          </rPr>
          <t xml:space="preserve">, </t>
        </r>
        <r>
          <rPr>
            <b/>
            <sz val="9"/>
            <color indexed="81"/>
            <rFont val="돋움"/>
            <family val="3"/>
            <charset val="129"/>
          </rPr>
          <t>동법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‘특별한</t>
        </r>
        <r>
          <rPr>
            <b/>
            <sz val="9"/>
            <color indexed="81"/>
            <rFont val="Tahoma"/>
            <family val="2"/>
          </rPr>
          <t xml:space="preserve"> </t>
        </r>
        <r>
          <rPr>
            <b/>
            <sz val="9"/>
            <color indexed="81"/>
            <rFont val="돋움"/>
            <family val="3"/>
            <charset val="129"/>
          </rPr>
          <t>사정이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경우’의</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연장근로에</t>
        </r>
        <r>
          <rPr>
            <b/>
            <sz val="9"/>
            <color indexed="81"/>
            <rFont val="Tahoma"/>
            <family val="2"/>
          </rPr>
          <t xml:space="preserve"> </t>
        </r>
        <r>
          <rPr>
            <b/>
            <sz val="9"/>
            <color indexed="81"/>
            <rFont val="돋움"/>
            <family val="3"/>
            <charset val="129"/>
          </rPr>
          <t>해당한다</t>
        </r>
        <r>
          <rPr>
            <b/>
            <sz val="9"/>
            <color indexed="81"/>
            <rFont val="Tahoma"/>
            <family val="2"/>
          </rPr>
          <t>. (</t>
        </r>
        <r>
          <rPr>
            <b/>
            <sz val="9"/>
            <color indexed="81"/>
            <rFont val="돋움"/>
            <family val="3"/>
            <charset val="129"/>
          </rPr>
          <t>법률</t>
        </r>
        <r>
          <rPr>
            <b/>
            <sz val="9"/>
            <color indexed="81"/>
            <rFont val="Tahoma"/>
            <family val="2"/>
          </rPr>
          <t xml:space="preserve"> </t>
        </r>
        <r>
          <rPr>
            <b/>
            <sz val="9"/>
            <color indexed="81"/>
            <rFont val="돋움"/>
            <family val="3"/>
            <charset val="129"/>
          </rPr>
          <t>참고</t>
        </r>
        <r>
          <rPr>
            <b/>
            <sz val="9"/>
            <color indexed="81"/>
            <rFont val="Tahoma"/>
            <family val="2"/>
          </rPr>
          <t xml:space="preserve">: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text>
    </comment>
    <comment ref="M9" authorId="0" shapeId="0" xr:uid="{00000000-0006-0000-0C00-000010000000}">
      <text>
        <r>
          <rPr>
            <b/>
            <sz val="9"/>
            <color indexed="81"/>
            <rFont val="돋움"/>
            <family val="3"/>
            <charset val="129"/>
          </rPr>
          <t>오후</t>
        </r>
        <r>
          <rPr>
            <b/>
            <sz val="9"/>
            <color indexed="81"/>
            <rFont val="Tahoma"/>
            <family val="2"/>
          </rPr>
          <t xml:space="preserve"> 10</t>
        </r>
        <r>
          <rPr>
            <b/>
            <sz val="9"/>
            <color indexed="81"/>
            <rFont val="돋움"/>
            <family val="3"/>
            <charset val="129"/>
          </rPr>
          <t>시</t>
        </r>
        <r>
          <rPr>
            <b/>
            <sz val="9"/>
            <color indexed="81"/>
            <rFont val="Tahoma"/>
            <family val="2"/>
          </rPr>
          <t xml:space="preserve"> ~ </t>
        </r>
        <r>
          <rPr>
            <b/>
            <sz val="9"/>
            <color indexed="81"/>
            <rFont val="돋움"/>
            <family val="3"/>
            <charset val="129"/>
          </rPr>
          <t>오전</t>
        </r>
        <r>
          <rPr>
            <b/>
            <sz val="9"/>
            <color indexed="81"/>
            <rFont val="Tahoma"/>
            <family val="2"/>
          </rPr>
          <t xml:space="preserve"> 6</t>
        </r>
        <r>
          <rPr>
            <b/>
            <sz val="9"/>
            <color indexed="81"/>
            <rFont val="돋움"/>
            <family val="3"/>
            <charset val="129"/>
          </rPr>
          <t>시
야간근로에</t>
        </r>
        <r>
          <rPr>
            <b/>
            <sz val="9"/>
            <color indexed="81"/>
            <rFont val="Tahoma"/>
            <family val="2"/>
          </rPr>
          <t xml:space="preserve"> </t>
        </r>
        <r>
          <rPr>
            <b/>
            <sz val="9"/>
            <color indexed="81"/>
            <rFont val="돋움"/>
            <family val="3"/>
            <charset val="129"/>
          </rPr>
          <t>대해서</t>
        </r>
        <r>
          <rPr>
            <b/>
            <sz val="9"/>
            <color indexed="81"/>
            <rFont val="Tahoma"/>
            <family val="2"/>
          </rPr>
          <t xml:space="preserve"> </t>
        </r>
        <r>
          <rPr>
            <b/>
            <sz val="9"/>
            <color indexed="81"/>
            <rFont val="돋움"/>
            <family val="3"/>
            <charset val="129"/>
          </rPr>
          <t>특별히</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수당을</t>
        </r>
        <r>
          <rPr>
            <b/>
            <sz val="9"/>
            <color indexed="81"/>
            <rFont val="Tahoma"/>
            <family val="2"/>
          </rPr>
          <t xml:space="preserve"> </t>
        </r>
        <r>
          <rPr>
            <b/>
            <sz val="9"/>
            <color indexed="81"/>
            <rFont val="돋움"/>
            <family val="3"/>
            <charset val="129"/>
          </rPr>
          <t>말한다</t>
        </r>
        <r>
          <rPr>
            <b/>
            <sz val="9"/>
            <color indexed="81"/>
            <rFont val="Tahoma"/>
            <family val="2"/>
          </rPr>
          <t xml:space="preserve">. </t>
        </r>
        <r>
          <rPr>
            <b/>
            <sz val="9"/>
            <color indexed="81"/>
            <rFont val="돋움"/>
            <family val="3"/>
            <charset val="129"/>
          </rPr>
          <t>야간근로수당은</t>
        </r>
        <r>
          <rPr>
            <b/>
            <sz val="9"/>
            <color indexed="81"/>
            <rFont val="Tahoma"/>
            <family val="2"/>
          </rPr>
          <t xml:space="preserve"> </t>
        </r>
        <r>
          <rPr>
            <b/>
            <sz val="9"/>
            <color indexed="81"/>
            <rFont val="돋움"/>
            <family val="3"/>
            <charset val="129"/>
          </rPr>
          <t>통상임금에서</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이상을</t>
        </r>
        <r>
          <rPr>
            <b/>
            <sz val="9"/>
            <color indexed="81"/>
            <rFont val="Tahoma"/>
            <family val="2"/>
          </rPr>
          <t xml:space="preserve"> </t>
        </r>
        <r>
          <rPr>
            <b/>
            <sz val="9"/>
            <color indexed="81"/>
            <rFont val="돋움"/>
            <family val="3"/>
            <charset val="129"/>
          </rPr>
          <t>가산한다</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56</t>
        </r>
        <r>
          <rPr>
            <b/>
            <sz val="9"/>
            <color indexed="81"/>
            <rFont val="돋움"/>
            <family val="3"/>
            <charset val="129"/>
          </rPr>
          <t>조</t>
        </r>
        <r>
          <rPr>
            <b/>
            <sz val="9"/>
            <color indexed="81"/>
            <rFont val="Tahoma"/>
            <family val="2"/>
          </rPr>
          <t xml:space="preserve">). </t>
        </r>
        <r>
          <rPr>
            <b/>
            <sz val="9"/>
            <color indexed="81"/>
            <rFont val="돋움"/>
            <family val="3"/>
            <charset val="129"/>
          </rPr>
          <t>따라서</t>
        </r>
        <r>
          <rPr>
            <b/>
            <sz val="9"/>
            <color indexed="81"/>
            <rFont val="Tahoma"/>
            <family val="2"/>
          </rPr>
          <t xml:space="preserve"> </t>
        </r>
        <r>
          <rPr>
            <b/>
            <sz val="9"/>
            <color indexed="81"/>
            <rFont val="돋움"/>
            <family val="3"/>
            <charset val="129"/>
          </rPr>
          <t>통상임금이</t>
        </r>
        <r>
          <rPr>
            <b/>
            <sz val="9"/>
            <color indexed="81"/>
            <rFont val="Tahoma"/>
            <family val="2"/>
          </rPr>
          <t xml:space="preserve"> 1</t>
        </r>
        <r>
          <rPr>
            <b/>
            <sz val="9"/>
            <color indexed="81"/>
            <rFont val="돋움"/>
            <family val="3"/>
            <charset val="129"/>
          </rPr>
          <t>시간에</t>
        </r>
        <r>
          <rPr>
            <b/>
            <sz val="9"/>
            <color indexed="81"/>
            <rFont val="Tahoma"/>
            <family val="2"/>
          </rPr>
          <t xml:space="preserve"> 5,000</t>
        </r>
        <r>
          <rPr>
            <b/>
            <sz val="9"/>
            <color indexed="81"/>
            <rFont val="돋움"/>
            <family val="3"/>
            <charset val="129"/>
          </rPr>
          <t>원인</t>
        </r>
        <r>
          <rPr>
            <b/>
            <sz val="9"/>
            <color indexed="81"/>
            <rFont val="Tahoma"/>
            <family val="2"/>
          </rPr>
          <t xml:space="preserve"> </t>
        </r>
        <r>
          <rPr>
            <b/>
            <sz val="9"/>
            <color indexed="81"/>
            <rFont val="돋움"/>
            <family val="3"/>
            <charset val="129"/>
          </rPr>
          <t>근로자가</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야간근로를</t>
        </r>
        <r>
          <rPr>
            <b/>
            <sz val="9"/>
            <color indexed="81"/>
            <rFont val="Tahoma"/>
            <family val="2"/>
          </rPr>
          <t xml:space="preserve"> </t>
        </r>
        <r>
          <rPr>
            <b/>
            <sz val="9"/>
            <color indexed="81"/>
            <rFont val="돋움"/>
            <family val="3"/>
            <charset val="129"/>
          </rPr>
          <t>행한</t>
        </r>
        <r>
          <rPr>
            <b/>
            <sz val="9"/>
            <color indexed="81"/>
            <rFont val="Tahoma"/>
            <family val="2"/>
          </rPr>
          <t xml:space="preserve"> </t>
        </r>
        <r>
          <rPr>
            <b/>
            <sz val="9"/>
            <color indexed="81"/>
            <rFont val="돋움"/>
            <family val="3"/>
            <charset val="129"/>
          </rPr>
          <t>경우에는</t>
        </r>
        <r>
          <rPr>
            <b/>
            <sz val="9"/>
            <color indexed="81"/>
            <rFont val="Tahoma"/>
            <family val="2"/>
          </rPr>
          <t xml:space="preserve"> 3</t>
        </r>
        <r>
          <rPr>
            <b/>
            <sz val="9"/>
            <color indexed="81"/>
            <rFont val="돋움"/>
            <family val="3"/>
            <charset val="129"/>
          </rPr>
          <t>시간의</t>
        </r>
        <r>
          <rPr>
            <b/>
            <sz val="9"/>
            <color indexed="81"/>
            <rFont val="Tahoma"/>
            <family val="2"/>
          </rPr>
          <t xml:space="preserve"> </t>
        </r>
        <r>
          <rPr>
            <b/>
            <sz val="9"/>
            <color indexed="81"/>
            <rFont val="돋움"/>
            <family val="3"/>
            <charset val="129"/>
          </rPr>
          <t>통상임금</t>
        </r>
        <r>
          <rPr>
            <b/>
            <sz val="9"/>
            <color indexed="81"/>
            <rFont val="Tahoma"/>
            <family val="2"/>
          </rPr>
          <t xml:space="preserve"> 15,000</t>
        </r>
        <r>
          <rPr>
            <b/>
            <sz val="9"/>
            <color indexed="81"/>
            <rFont val="돋움"/>
            <family val="3"/>
            <charset val="129"/>
          </rPr>
          <t>원과</t>
        </r>
        <r>
          <rPr>
            <b/>
            <sz val="9"/>
            <color indexed="81"/>
            <rFont val="Tahoma"/>
            <family val="2"/>
          </rPr>
          <t xml:space="preserve"> </t>
        </r>
        <r>
          <rPr>
            <b/>
            <sz val="9"/>
            <color indexed="81"/>
            <rFont val="돋움"/>
            <family val="3"/>
            <charset val="129"/>
          </rPr>
          <t>그</t>
        </r>
        <r>
          <rPr>
            <b/>
            <sz val="9"/>
            <color indexed="81"/>
            <rFont val="Tahoma"/>
            <family val="2"/>
          </rPr>
          <t xml:space="preserve"> 100</t>
        </r>
        <r>
          <rPr>
            <b/>
            <sz val="9"/>
            <color indexed="81"/>
            <rFont val="돋움"/>
            <family val="3"/>
            <charset val="129"/>
          </rPr>
          <t>분의</t>
        </r>
        <r>
          <rPr>
            <b/>
            <sz val="9"/>
            <color indexed="81"/>
            <rFont val="Tahoma"/>
            <family val="2"/>
          </rPr>
          <t xml:space="preserve"> 50 </t>
        </r>
        <r>
          <rPr>
            <b/>
            <sz val="9"/>
            <color indexed="81"/>
            <rFont val="돋움"/>
            <family val="3"/>
            <charset val="129"/>
          </rPr>
          <t>이상의</t>
        </r>
        <r>
          <rPr>
            <b/>
            <sz val="9"/>
            <color indexed="81"/>
            <rFont val="Tahoma"/>
            <family val="2"/>
          </rPr>
          <t xml:space="preserve"> </t>
        </r>
        <r>
          <rPr>
            <b/>
            <sz val="9"/>
            <color indexed="81"/>
            <rFont val="돋움"/>
            <family val="3"/>
            <charset val="129"/>
          </rPr>
          <t>야간근로수당</t>
        </r>
        <r>
          <rPr>
            <b/>
            <sz val="9"/>
            <color indexed="81"/>
            <rFont val="Tahoma"/>
            <family val="2"/>
          </rPr>
          <t xml:space="preserve"> 7,500</t>
        </r>
        <r>
          <rPr>
            <b/>
            <sz val="9"/>
            <color indexed="81"/>
            <rFont val="돋움"/>
            <family val="3"/>
            <charset val="129"/>
          </rPr>
          <t>원</t>
        </r>
        <r>
          <rPr>
            <b/>
            <sz val="9"/>
            <color indexed="81"/>
            <rFont val="Tahoma"/>
            <family val="2"/>
          </rPr>
          <t xml:space="preserve"> </t>
        </r>
        <r>
          <rPr>
            <b/>
            <sz val="9"/>
            <color indexed="81"/>
            <rFont val="돋움"/>
            <family val="3"/>
            <charset val="129"/>
          </rPr>
          <t>이상을</t>
        </r>
        <r>
          <rPr>
            <b/>
            <sz val="9"/>
            <color indexed="81"/>
            <rFont val="Tahoma"/>
            <family val="2"/>
          </rPr>
          <t xml:space="preserve"> </t>
        </r>
        <r>
          <rPr>
            <b/>
            <sz val="9"/>
            <color indexed="81"/>
            <rFont val="돋움"/>
            <family val="3"/>
            <charset val="129"/>
          </rPr>
          <t>가산한</t>
        </r>
        <r>
          <rPr>
            <b/>
            <sz val="9"/>
            <color indexed="81"/>
            <rFont val="Tahoma"/>
            <family val="2"/>
          </rPr>
          <t xml:space="preserve"> 22,500</t>
        </r>
        <r>
          <rPr>
            <b/>
            <sz val="9"/>
            <color indexed="81"/>
            <rFont val="돋움"/>
            <family val="3"/>
            <charset val="129"/>
          </rPr>
          <t>원</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야간근로임금을</t>
        </r>
        <r>
          <rPr>
            <b/>
            <sz val="9"/>
            <color indexed="81"/>
            <rFont val="Tahoma"/>
            <family val="2"/>
          </rPr>
          <t xml:space="preserve"> </t>
        </r>
        <r>
          <rPr>
            <b/>
            <sz val="9"/>
            <color indexed="81"/>
            <rFont val="돋움"/>
            <family val="3"/>
            <charset val="129"/>
          </rPr>
          <t>받게</t>
        </r>
        <r>
          <rPr>
            <b/>
            <sz val="9"/>
            <color indexed="81"/>
            <rFont val="Tahoma"/>
            <family val="2"/>
          </rPr>
          <t xml:space="preserve"> </t>
        </r>
        <r>
          <rPr>
            <b/>
            <sz val="9"/>
            <color indexed="81"/>
            <rFont val="돋움"/>
            <family val="3"/>
            <charset val="129"/>
          </rPr>
          <t>된다</t>
        </r>
        <r>
          <rPr>
            <b/>
            <sz val="9"/>
            <color indexed="81"/>
            <rFont val="Tahoma"/>
            <family val="2"/>
          </rPr>
          <t xml:space="preserve">.
 </t>
        </r>
        <r>
          <rPr>
            <b/>
            <sz val="9"/>
            <color indexed="81"/>
            <rFont val="돋움"/>
            <family val="3"/>
            <charset val="129"/>
          </rPr>
          <t>연장근로가</t>
        </r>
        <r>
          <rPr>
            <b/>
            <sz val="9"/>
            <color indexed="81"/>
            <rFont val="Tahoma"/>
            <family val="2"/>
          </rPr>
          <t xml:space="preserve"> </t>
        </r>
        <r>
          <rPr>
            <b/>
            <sz val="9"/>
            <color indexed="81"/>
            <rFont val="돋움"/>
            <family val="3"/>
            <charset val="129"/>
          </rPr>
          <t>야간에</t>
        </r>
        <r>
          <rPr>
            <b/>
            <sz val="9"/>
            <color indexed="81"/>
            <rFont val="Tahoma"/>
            <family val="2"/>
          </rPr>
          <t xml:space="preserve"> </t>
        </r>
        <r>
          <rPr>
            <b/>
            <sz val="9"/>
            <color indexed="81"/>
            <rFont val="돋움"/>
            <family val="3"/>
            <charset val="129"/>
          </rPr>
          <t>이루어진</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야간근로수당과</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연장근로수당을</t>
        </r>
        <r>
          <rPr>
            <b/>
            <sz val="9"/>
            <color indexed="81"/>
            <rFont val="Tahoma"/>
            <family val="2"/>
          </rPr>
          <t xml:space="preserve"> </t>
        </r>
        <r>
          <rPr>
            <b/>
            <sz val="9"/>
            <color indexed="81"/>
            <rFont val="돋움"/>
            <family val="3"/>
            <charset val="129"/>
          </rPr>
          <t>중복하여</t>
        </r>
        <r>
          <rPr>
            <b/>
            <sz val="9"/>
            <color indexed="81"/>
            <rFont val="Tahoma"/>
            <family val="2"/>
          </rPr>
          <t xml:space="preserve"> </t>
        </r>
        <r>
          <rPr>
            <b/>
            <sz val="9"/>
            <color indexed="81"/>
            <rFont val="돋움"/>
            <family val="3"/>
            <charset val="129"/>
          </rPr>
          <t>지급하여야</t>
        </r>
        <r>
          <rPr>
            <b/>
            <sz val="9"/>
            <color indexed="81"/>
            <rFont val="Tahoma"/>
            <family val="2"/>
          </rPr>
          <t xml:space="preserve"> </t>
        </r>
        <r>
          <rPr>
            <b/>
            <sz val="9"/>
            <color indexed="81"/>
            <rFont val="돋움"/>
            <family val="3"/>
            <charset val="129"/>
          </rPr>
          <t>한다</t>
        </r>
        <r>
          <rPr>
            <b/>
            <sz val="9"/>
            <color indexed="81"/>
            <rFont val="Tahoma"/>
            <family val="2"/>
          </rPr>
          <t xml:space="preserve">. </t>
        </r>
      </text>
    </comment>
    <comment ref="R9" authorId="0" shapeId="0" xr:uid="{00000000-0006-0000-0C00-000011000000}">
      <text>
        <r>
          <rPr>
            <b/>
            <sz val="9"/>
            <color indexed="81"/>
            <rFont val="돋움"/>
            <family val="3"/>
            <charset val="129"/>
          </rPr>
          <t>상시근로자 5명이상
http://cafe.daum.net/transtax/6ax6/172</t>
        </r>
      </text>
    </comment>
    <comment ref="U9" authorId="0" shapeId="0" xr:uid="{00000000-0006-0000-0C00-000012000000}">
      <text>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t>
        </r>
        <r>
          <rPr>
            <b/>
            <sz val="9"/>
            <color indexed="81"/>
            <rFont val="Tahoma"/>
            <family val="2"/>
          </rPr>
          <t xml:space="preserve"> </t>
        </r>
        <r>
          <rPr>
            <b/>
            <sz val="9"/>
            <color indexed="81"/>
            <rFont val="돋움"/>
            <family val="3"/>
            <charset val="129"/>
          </rPr>
          <t>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소법</t>
        </r>
        <r>
          <rPr>
            <b/>
            <sz val="9"/>
            <color indexed="81"/>
            <rFont val="Tahoma"/>
            <family val="2"/>
          </rPr>
          <t xml:space="preserve"> 12</t>
        </r>
        <r>
          <rPr>
            <b/>
            <sz val="9"/>
            <color indexed="81"/>
            <rFont val="돋움"/>
            <family val="3"/>
            <charset val="129"/>
          </rPr>
          <t>조</t>
        </r>
        <r>
          <rPr>
            <b/>
            <sz val="9"/>
            <color indexed="81"/>
            <rFont val="Tahoma"/>
            <family val="2"/>
          </rPr>
          <t xml:space="preserve"> 3 </t>
        </r>
        <r>
          <rPr>
            <b/>
            <sz val="9"/>
            <color indexed="81"/>
            <rFont val="돋움"/>
            <family val="3"/>
            <charset val="129"/>
          </rPr>
          <t>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출산이나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개시일을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판단한다</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1</t>
        </r>
        <r>
          <rPr>
            <b/>
            <sz val="9"/>
            <color indexed="81"/>
            <rFont val="돋움"/>
            <family val="3"/>
            <charset val="129"/>
          </rPr>
          <t>인에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근무처로부터</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수령하는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합하여</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각자</t>
        </r>
        <r>
          <rPr>
            <b/>
            <sz val="9"/>
            <color indexed="81"/>
            <rFont val="Tahoma"/>
            <family val="2"/>
          </rPr>
          <t>(</t>
        </r>
        <r>
          <rPr>
            <b/>
            <sz val="9"/>
            <color indexed="81"/>
            <rFont val="돋움"/>
            <family val="3"/>
            <charset val="129"/>
          </rPr>
          <t>각각</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회사로부터</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적용이</t>
        </r>
        <r>
          <rPr>
            <b/>
            <sz val="9"/>
            <color indexed="81"/>
            <rFont val="Tahoma"/>
            <family val="2"/>
          </rPr>
          <t xml:space="preserve"> </t>
        </r>
        <r>
          <rPr>
            <b/>
            <sz val="9"/>
            <color indexed="81"/>
            <rFont val="돋움"/>
            <family val="3"/>
            <charset val="129"/>
          </rPr>
          <t>가능한</t>
        </r>
        <r>
          <rPr>
            <b/>
            <sz val="9"/>
            <color indexed="81"/>
            <rFont val="Tahoma"/>
            <family val="2"/>
          </rPr>
          <t xml:space="preserve"> </t>
        </r>
        <r>
          <rPr>
            <b/>
            <sz val="9"/>
            <color indexed="81"/>
            <rFont val="돋움"/>
            <family val="3"/>
            <charset val="129"/>
          </rPr>
          <t>것입니다</t>
        </r>
        <r>
          <rPr>
            <b/>
            <sz val="9"/>
            <color indexed="81"/>
            <rFont val="Tahoma"/>
            <family val="2"/>
          </rPr>
          <t>.
[</t>
        </r>
        <r>
          <rPr>
            <b/>
            <sz val="9"/>
            <color indexed="81"/>
            <rFont val="돋움"/>
            <family val="3"/>
            <charset val="129"/>
          </rPr>
          <t>참고예규</t>
        </r>
        <r>
          <rPr>
            <b/>
            <sz val="9"/>
            <color indexed="81"/>
            <rFont val="Tahoma"/>
            <family val="2"/>
          </rPr>
          <t xml:space="preserve">]
</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 xml:space="preserve">-1245, 2006.09.12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더목에</t>
        </r>
        <r>
          <rPr>
            <b/>
            <sz val="9"/>
            <color indexed="81"/>
            <rFont val="Tahoma"/>
            <family val="2"/>
          </rPr>
          <t xml:space="preserve"> </t>
        </r>
        <r>
          <rPr>
            <b/>
            <sz val="9"/>
            <color indexed="81"/>
            <rFont val="돋움"/>
            <family val="3"/>
            <charset val="129"/>
          </rPr>
          <t>의해</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맞벌이</t>
        </r>
        <r>
          <rPr>
            <b/>
            <sz val="9"/>
            <color indexed="81"/>
            <rFont val="Tahoma"/>
            <family val="2"/>
          </rPr>
          <t xml:space="preserve"> </t>
        </r>
        <r>
          <rPr>
            <b/>
            <sz val="9"/>
            <color indexed="81"/>
            <rFont val="돋움"/>
            <family val="3"/>
            <charset val="129"/>
          </rPr>
          <t>부부의</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소득자별로</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적용하는</t>
        </r>
        <r>
          <rPr>
            <b/>
            <sz val="9"/>
            <color indexed="81"/>
            <rFont val="Tahoma"/>
            <family val="2"/>
          </rPr>
          <t xml:space="preserve"> </t>
        </r>
        <r>
          <rPr>
            <b/>
            <sz val="9"/>
            <color indexed="81"/>
            <rFont val="돋움"/>
            <family val="3"/>
            <charset val="129"/>
          </rPr>
          <t>것임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근로자가</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자녀</t>
        </r>
        <r>
          <rPr>
            <b/>
            <sz val="9"/>
            <color indexed="81"/>
            <rFont val="Tahoma"/>
            <family val="2"/>
          </rPr>
          <t xml:space="preserve"> 2</t>
        </r>
        <r>
          <rPr>
            <b/>
            <sz val="9"/>
            <color indexed="81"/>
            <rFont val="돋움"/>
            <family val="3"/>
            <charset val="129"/>
          </rPr>
          <t>인을</t>
        </r>
        <r>
          <rPr>
            <b/>
            <sz val="9"/>
            <color indexed="81"/>
            <rFont val="Tahoma"/>
            <family val="2"/>
          </rPr>
          <t xml:space="preserve"> </t>
        </r>
        <r>
          <rPr>
            <b/>
            <sz val="9"/>
            <color indexed="81"/>
            <rFont val="돋움"/>
            <family val="3"/>
            <charset val="129"/>
          </rPr>
          <t>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자녀수에</t>
        </r>
        <r>
          <rPr>
            <b/>
            <sz val="9"/>
            <color indexed="81"/>
            <rFont val="Tahoma"/>
            <family val="2"/>
          </rPr>
          <t xml:space="preserve"> </t>
        </r>
        <r>
          <rPr>
            <b/>
            <sz val="9"/>
            <color indexed="81"/>
            <rFont val="돋움"/>
            <family val="3"/>
            <charset val="129"/>
          </rPr>
          <t>상관없이</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분기마다</t>
        </r>
        <r>
          <rPr>
            <b/>
            <sz val="9"/>
            <color indexed="81"/>
            <rFont val="Tahoma"/>
            <family val="2"/>
          </rPr>
          <t xml:space="preserve"> </t>
        </r>
        <r>
          <rPr>
            <b/>
            <sz val="9"/>
            <color indexed="81"/>
            <rFont val="돋움"/>
            <family val="3"/>
            <charset val="129"/>
          </rPr>
          <t>보육수당을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지급월에</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비과세함</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자녀보육수당의</t>
        </r>
        <r>
          <rPr>
            <b/>
            <sz val="9"/>
            <color indexed="81"/>
            <rFont val="Tahoma"/>
            <family val="2"/>
          </rPr>
          <t xml:space="preserve"> </t>
        </r>
        <r>
          <rPr>
            <b/>
            <sz val="9"/>
            <color indexed="81"/>
            <rFont val="돋움"/>
            <family val="3"/>
            <charset val="129"/>
          </rPr>
          <t>소급인상에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여부
근로자가</t>
        </r>
        <r>
          <rPr>
            <b/>
            <sz val="9"/>
            <color indexed="81"/>
            <rFont val="Tahoma"/>
            <family val="2"/>
          </rPr>
          <t xml:space="preserve"> 6</t>
        </r>
        <r>
          <rPr>
            <b/>
            <sz val="9"/>
            <color indexed="81"/>
            <rFont val="돋움"/>
            <family val="3"/>
            <charset val="129"/>
          </rPr>
          <t>세이하의</t>
        </r>
        <r>
          <rPr>
            <b/>
            <sz val="9"/>
            <color indexed="81"/>
            <rFont val="Tahoma"/>
            <family val="2"/>
          </rPr>
          <t xml:space="preserve"> </t>
        </r>
        <r>
          <rPr>
            <b/>
            <sz val="9"/>
            <color indexed="81"/>
            <rFont val="돋움"/>
            <family val="3"/>
            <charset val="129"/>
          </rPr>
          <t>자녀에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사용자로부터</t>
        </r>
        <r>
          <rPr>
            <b/>
            <sz val="9"/>
            <color indexed="81"/>
            <rFont val="Tahoma"/>
            <family val="2"/>
          </rPr>
          <t xml:space="preserve"> </t>
        </r>
        <r>
          <rPr>
            <b/>
            <sz val="9"/>
            <color indexed="81"/>
            <rFont val="돋움"/>
            <family val="3"/>
            <charset val="129"/>
          </rPr>
          <t>매월받는</t>
        </r>
        <r>
          <rPr>
            <b/>
            <sz val="9"/>
            <color indexed="81"/>
            <rFont val="Tahoma"/>
            <family val="2"/>
          </rPr>
          <t xml:space="preserve"> </t>
        </r>
        <r>
          <rPr>
            <b/>
            <sz val="9"/>
            <color indexed="81"/>
            <rFont val="돋움"/>
            <family val="3"/>
            <charset val="129"/>
          </rPr>
          <t>가족수당과</t>
        </r>
        <r>
          <rPr>
            <b/>
            <sz val="9"/>
            <color indexed="81"/>
            <rFont val="Tahoma"/>
            <family val="2"/>
          </rPr>
          <t xml:space="preserve"> </t>
        </r>
        <r>
          <rPr>
            <b/>
            <sz val="9"/>
            <color indexed="81"/>
            <rFont val="돋움"/>
            <family val="3"/>
            <charset val="129"/>
          </rPr>
          <t>보육수당</t>
        </r>
        <r>
          <rPr>
            <b/>
            <sz val="9"/>
            <color indexed="81"/>
            <rFont val="Tahoma"/>
            <family val="2"/>
          </rPr>
          <t>(</t>
        </r>
        <r>
          <rPr>
            <b/>
            <sz val="9"/>
            <color indexed="81"/>
            <rFont val="돋움"/>
            <family val="3"/>
            <charset val="129"/>
          </rPr>
          <t>육아용품비</t>
        </r>
        <r>
          <rPr>
            <b/>
            <sz val="9"/>
            <color indexed="81"/>
            <rFont val="Tahoma"/>
            <family val="2"/>
          </rPr>
          <t>)</t>
        </r>
        <r>
          <rPr>
            <b/>
            <sz val="9"/>
            <color indexed="81"/>
            <rFont val="돋움"/>
            <family val="3"/>
            <charset val="129"/>
          </rPr>
          <t>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지급월을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더</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다라</t>
        </r>
        <r>
          <rPr>
            <b/>
            <sz val="9"/>
            <color indexed="81"/>
            <rFont val="Tahoma"/>
            <family val="2"/>
          </rPr>
          <t xml:space="preserve"> </t>
        </r>
        <r>
          <rPr>
            <b/>
            <sz val="9"/>
            <color indexed="81"/>
            <rFont val="돋움"/>
            <family val="3"/>
            <charset val="129"/>
          </rPr>
          <t>비과세하는</t>
        </r>
        <r>
          <rPr>
            <b/>
            <sz val="9"/>
            <color indexed="81"/>
            <rFont val="Tahoma"/>
            <family val="2"/>
          </rPr>
          <t xml:space="preserve"> </t>
        </r>
        <r>
          <rPr>
            <b/>
            <sz val="9"/>
            <color indexed="81"/>
            <rFont val="돋움"/>
            <family val="3"/>
            <charset val="129"/>
          </rPr>
          <t>것임</t>
        </r>
        <r>
          <rPr>
            <b/>
            <sz val="9"/>
            <color indexed="81"/>
            <rFont val="Tahoma"/>
            <family val="2"/>
          </rPr>
          <t xml:space="preserve">. - </t>
        </r>
        <r>
          <rPr>
            <b/>
            <sz val="9"/>
            <color indexed="81"/>
            <rFont val="돋움"/>
            <family val="3"/>
            <charset val="129"/>
          </rPr>
          <t>서면</t>
        </r>
        <r>
          <rPr>
            <b/>
            <sz val="9"/>
            <color indexed="81"/>
            <rFont val="Tahoma"/>
            <family val="2"/>
          </rPr>
          <t xml:space="preserve"> 1</t>
        </r>
        <r>
          <rPr>
            <b/>
            <sz val="9"/>
            <color indexed="81"/>
            <rFont val="돋움"/>
            <family val="3"/>
            <charset val="129"/>
          </rPr>
          <t>팀</t>
        </r>
        <r>
          <rPr>
            <b/>
            <sz val="9"/>
            <color indexed="81"/>
            <rFont val="Tahoma"/>
            <family val="2"/>
          </rPr>
          <t xml:space="preserve"> - 276, 2007.2.23.
</t>
        </r>
        <r>
          <rPr>
            <b/>
            <sz val="9"/>
            <color indexed="81"/>
            <rFont val="돋움"/>
            <family val="3"/>
            <charset val="129"/>
          </rPr>
          <t>●</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지원으로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경우도</t>
        </r>
        <r>
          <rPr>
            <b/>
            <sz val="9"/>
            <color indexed="81"/>
            <rFont val="Tahoma"/>
            <family val="2"/>
          </rPr>
          <t xml:space="preserve"> </t>
        </r>
        <r>
          <rPr>
            <b/>
            <sz val="9"/>
            <color indexed="81"/>
            <rFont val="돋움"/>
            <family val="3"/>
            <charset val="129"/>
          </rPr>
          <t>교육비공제</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가능함</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근로자의</t>
        </r>
        <r>
          <rPr>
            <b/>
            <sz val="9"/>
            <color indexed="81"/>
            <rFont val="Tahoma"/>
            <family val="2"/>
          </rPr>
          <t xml:space="preserve">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자녀의</t>
        </r>
        <r>
          <rPr>
            <b/>
            <sz val="9"/>
            <color indexed="81"/>
            <rFont val="Tahoma"/>
            <family val="2"/>
          </rPr>
          <t xml:space="preserve"> </t>
        </r>
        <r>
          <rPr>
            <b/>
            <sz val="9"/>
            <color indexed="81"/>
            <rFont val="돋움"/>
            <family val="3"/>
            <charset val="129"/>
          </rPr>
          <t>교육비를</t>
        </r>
        <r>
          <rPr>
            <b/>
            <sz val="9"/>
            <color indexed="81"/>
            <rFont val="Tahoma"/>
            <family val="2"/>
          </rPr>
          <t xml:space="preserve"> </t>
        </r>
        <r>
          <rPr>
            <b/>
            <sz val="9"/>
            <color indexed="81"/>
            <rFont val="돋움"/>
            <family val="3"/>
            <charset val="129"/>
          </rPr>
          <t>실비로</t>
        </r>
        <r>
          <rPr>
            <b/>
            <sz val="9"/>
            <color indexed="81"/>
            <rFont val="Tahoma"/>
            <family val="2"/>
          </rPr>
          <t xml:space="preserve"> </t>
        </r>
        <r>
          <rPr>
            <b/>
            <sz val="9"/>
            <color indexed="81"/>
            <rFont val="돋움"/>
            <family val="3"/>
            <charset val="129"/>
          </rPr>
          <t>지원하는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비과세한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연말정산시</t>
        </r>
        <r>
          <rPr>
            <b/>
            <sz val="9"/>
            <color indexed="81"/>
            <rFont val="Tahoma"/>
            <family val="2"/>
          </rPr>
          <t xml:space="preserve"> </t>
        </r>
        <r>
          <rPr>
            <b/>
            <sz val="9"/>
            <color indexed="81"/>
            <rFont val="돋움"/>
            <family val="3"/>
            <charset val="129"/>
          </rPr>
          <t>교육비공제를</t>
        </r>
        <r>
          <rPr>
            <b/>
            <sz val="9"/>
            <color indexed="81"/>
            <rFont val="Tahoma"/>
            <family val="2"/>
          </rPr>
          <t xml:space="preserve"> </t>
        </r>
        <r>
          <rPr>
            <b/>
            <sz val="9"/>
            <color indexed="81"/>
            <rFont val="돋움"/>
            <family val="3"/>
            <charset val="129"/>
          </rPr>
          <t>받을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서면</t>
        </r>
        <r>
          <rPr>
            <b/>
            <sz val="9"/>
            <color indexed="81"/>
            <rFont val="Tahoma"/>
            <family val="2"/>
          </rPr>
          <t>1</t>
        </r>
        <r>
          <rPr>
            <b/>
            <sz val="9"/>
            <color indexed="81"/>
            <rFont val="돋움"/>
            <family val="3"/>
            <charset val="129"/>
          </rPr>
          <t>팀</t>
        </r>
        <r>
          <rPr>
            <b/>
            <sz val="9"/>
            <color indexed="81"/>
            <rFont val="Tahoma"/>
            <family val="2"/>
          </rPr>
          <t>-1001,2004.7.21.)</t>
        </r>
      </text>
    </comment>
    <comment ref="V9" authorId="0" shapeId="0" xr:uid="{00000000-0006-0000-0C00-000013000000}">
      <text>
        <r>
          <rPr>
            <b/>
            <sz val="9"/>
            <color indexed="81"/>
            <rFont val="돋움"/>
            <family val="3"/>
            <charset val="129"/>
          </rPr>
          <t>③</t>
        </r>
        <r>
          <rPr>
            <b/>
            <sz val="9"/>
            <color indexed="81"/>
            <rFont val="Tahoma"/>
            <family val="2"/>
          </rPr>
          <t xml:space="preserve"> </t>
        </r>
        <r>
          <rPr>
            <b/>
            <sz val="9"/>
            <color indexed="81"/>
            <rFont val="돋움"/>
            <family val="3"/>
            <charset val="129"/>
          </rPr>
          <t>일직료·숙직료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t>
        </r>
        <r>
          <rPr>
            <b/>
            <sz val="9"/>
            <color indexed="81"/>
            <rFont val="Tahoma"/>
            <family val="2"/>
          </rPr>
          <t xml:space="preserve"> </t>
        </r>
        <r>
          <rPr>
            <b/>
            <sz val="9"/>
            <color indexed="81"/>
            <rFont val="돋움"/>
            <family val="3"/>
            <charset val="129"/>
          </rPr>
          <t>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 xml:space="preserve">
소득세법시행령</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실비변상적</t>
        </r>
        <r>
          <rPr>
            <b/>
            <sz val="9"/>
            <color indexed="81"/>
            <rFont val="Tahoma"/>
            <family val="2"/>
          </rPr>
          <t xml:space="preserve"> </t>
        </r>
        <r>
          <rPr>
            <b/>
            <sz val="9"/>
            <color indexed="81"/>
            <rFont val="돋움"/>
            <family val="3"/>
            <charset val="129"/>
          </rPr>
          <t>급여의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자목에서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실비변상적</t>
        </r>
        <r>
          <rPr>
            <b/>
            <sz val="9"/>
            <color indexed="81"/>
            <rFont val="Tahoma"/>
            <family val="2"/>
          </rPr>
          <t>(</t>
        </r>
        <r>
          <rPr>
            <b/>
            <sz val="9"/>
            <color indexed="81"/>
            <rFont val="돋움"/>
            <family val="3"/>
            <charset val="129"/>
          </rPr>
          <t>實費辨償的</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급여</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3. </t>
        </r>
        <r>
          <rPr>
            <b/>
            <sz val="9"/>
            <color indexed="81"/>
            <rFont val="돋움"/>
            <family val="3"/>
            <charset val="129"/>
          </rPr>
          <t>일직료</t>
        </r>
        <r>
          <rPr>
            <b/>
            <sz val="9"/>
            <color indexed="81"/>
            <rFont val="Tahoma"/>
            <family val="2"/>
          </rPr>
          <t>·</t>
        </r>
        <r>
          <rPr>
            <b/>
            <sz val="9"/>
            <color indexed="81"/>
            <rFont val="돋움"/>
            <family val="3"/>
            <charset val="129"/>
          </rPr>
          <t>숙직료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여비로서</t>
        </r>
        <r>
          <rPr>
            <b/>
            <sz val="9"/>
            <color indexed="81"/>
            <rFont val="Tahoma"/>
            <family val="2"/>
          </rPr>
          <t xml:space="preserve"> </t>
        </r>
        <r>
          <rPr>
            <b/>
            <sz val="9"/>
            <color indexed="81"/>
            <rFont val="돋움"/>
            <family val="3"/>
            <charset val="129"/>
          </rPr>
          <t>실비변상정도의</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종업원의</t>
        </r>
        <r>
          <rPr>
            <b/>
            <sz val="9"/>
            <color indexed="81"/>
            <rFont val="Tahoma"/>
            <family val="2"/>
          </rPr>
          <t xml:space="preserve"> </t>
        </r>
        <r>
          <rPr>
            <b/>
            <sz val="9"/>
            <color indexed="81"/>
            <rFont val="돋움"/>
            <family val="3"/>
            <charset val="129"/>
          </rPr>
          <t>소유차량을</t>
        </r>
        <r>
          <rPr>
            <b/>
            <sz val="9"/>
            <color indexed="81"/>
            <rFont val="Tahoma"/>
            <family val="2"/>
          </rPr>
          <t xml:space="preserve"> </t>
        </r>
        <r>
          <rPr>
            <b/>
            <sz val="9"/>
            <color indexed="81"/>
            <rFont val="돋움"/>
            <family val="3"/>
            <charset val="129"/>
          </rPr>
          <t>종업원이</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운전하여</t>
        </r>
        <r>
          <rPr>
            <b/>
            <sz val="9"/>
            <color indexed="81"/>
            <rFont val="Tahoma"/>
            <family val="2"/>
          </rPr>
          <t xml:space="preserve"> </t>
        </r>
        <r>
          <rPr>
            <b/>
            <sz val="9"/>
            <color indexed="81"/>
            <rFont val="돋움"/>
            <family val="3"/>
            <charset val="129"/>
          </rPr>
          <t>사용자의</t>
        </r>
        <r>
          <rPr>
            <b/>
            <sz val="9"/>
            <color indexed="81"/>
            <rFont val="Tahoma"/>
            <family val="2"/>
          </rPr>
          <t xml:space="preserve"> </t>
        </r>
        <r>
          <rPr>
            <b/>
            <sz val="9"/>
            <color indexed="81"/>
            <rFont val="돋움"/>
            <family val="3"/>
            <charset val="129"/>
          </rPr>
          <t>업무수행에</t>
        </r>
        <r>
          <rPr>
            <b/>
            <sz val="9"/>
            <color indexed="81"/>
            <rFont val="Tahoma"/>
            <family val="2"/>
          </rPr>
          <t xml:space="preserve"> </t>
        </r>
        <r>
          <rPr>
            <b/>
            <sz val="9"/>
            <color indexed="81"/>
            <rFont val="돋움"/>
            <family val="3"/>
            <charset val="129"/>
          </rPr>
          <t>이용하고</t>
        </r>
        <r>
          <rPr>
            <b/>
            <sz val="9"/>
            <color indexed="81"/>
            <rFont val="Tahoma"/>
            <family val="2"/>
          </rPr>
          <t xml:space="preserve"> </t>
        </r>
        <r>
          <rPr>
            <b/>
            <sz val="9"/>
            <color indexed="81"/>
            <rFont val="돋움"/>
            <family val="3"/>
            <charset val="129"/>
          </rPr>
          <t>시내출장</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소요된</t>
        </r>
        <r>
          <rPr>
            <b/>
            <sz val="9"/>
            <color indexed="81"/>
            <rFont val="Tahoma"/>
            <family val="2"/>
          </rPr>
          <t xml:space="preserve"> </t>
        </r>
        <r>
          <rPr>
            <b/>
            <sz val="9"/>
            <color indexed="81"/>
            <rFont val="돋움"/>
            <family val="3"/>
            <charset val="129"/>
          </rPr>
          <t>실제여비를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대신에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소요경비를</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사업체의</t>
        </r>
        <r>
          <rPr>
            <b/>
            <sz val="9"/>
            <color indexed="81"/>
            <rFont val="Tahoma"/>
            <family val="2"/>
          </rPr>
          <t xml:space="preserve"> </t>
        </r>
        <r>
          <rPr>
            <b/>
            <sz val="9"/>
            <color indexed="81"/>
            <rFont val="돋움"/>
            <family val="3"/>
            <charset val="129"/>
          </rPr>
          <t>규칙</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정하여진</t>
        </r>
        <r>
          <rPr>
            <b/>
            <sz val="9"/>
            <color indexed="81"/>
            <rFont val="Tahoma"/>
            <family val="2"/>
          </rPr>
          <t xml:space="preserve"> </t>
        </r>
        <r>
          <rPr>
            <b/>
            <sz val="9"/>
            <color indexed="81"/>
            <rFont val="돋움"/>
            <family val="3"/>
            <charset val="129"/>
          </rPr>
          <t>지급기준에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포함한다</t>
        </r>
        <r>
          <rPr>
            <b/>
            <sz val="9"/>
            <color indexed="81"/>
            <rFont val="Tahoma"/>
            <family val="2"/>
          </rPr>
          <t xml:space="preserve">)(1994.12.31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r>
          <rPr>
            <b/>
            <sz val="9"/>
            <color indexed="81"/>
            <rFont val="돋움"/>
            <family val="3"/>
            <charset val="129"/>
          </rPr>
          <t>타인</t>
        </r>
        <r>
          <rPr>
            <b/>
            <sz val="9"/>
            <color indexed="81"/>
            <rFont val="Tahoma"/>
            <family val="2"/>
          </rPr>
          <t>(</t>
        </r>
        <r>
          <rPr>
            <b/>
            <sz val="9"/>
            <color indexed="81"/>
            <rFont val="돋움"/>
            <family val="3"/>
            <charset val="129"/>
          </rPr>
          <t>배우자</t>
        </r>
        <r>
          <rPr>
            <b/>
            <sz val="9"/>
            <color indexed="81"/>
            <rFont val="Tahoma"/>
            <family val="2"/>
          </rPr>
          <t>)</t>
        </r>
        <r>
          <rPr>
            <b/>
            <sz val="9"/>
            <color indexed="81"/>
            <rFont val="돋움"/>
            <family val="3"/>
            <charset val="129"/>
          </rPr>
          <t>명의로</t>
        </r>
        <r>
          <rPr>
            <b/>
            <sz val="9"/>
            <color indexed="81"/>
            <rFont val="Tahoma"/>
            <family val="2"/>
          </rPr>
          <t xml:space="preserve"> </t>
        </r>
        <r>
          <rPr>
            <b/>
            <sz val="9"/>
            <color indexed="81"/>
            <rFont val="돋움"/>
            <family val="3"/>
            <charset val="129"/>
          </rPr>
          <t>등록된</t>
        </r>
        <r>
          <rPr>
            <b/>
            <sz val="9"/>
            <color indexed="81"/>
            <rFont val="Tahoma"/>
            <family val="2"/>
          </rPr>
          <t xml:space="preserve"> </t>
        </r>
        <r>
          <rPr>
            <b/>
            <sz val="9"/>
            <color indexed="81"/>
            <rFont val="돋움"/>
            <family val="3"/>
            <charset val="129"/>
          </rPr>
          <t>차량에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자가운전보조금</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것임</t>
        </r>
        <r>
          <rPr>
            <b/>
            <sz val="9"/>
            <color indexed="81"/>
            <rFont val="Tahoma"/>
            <family val="2"/>
          </rPr>
          <t>(</t>
        </r>
        <r>
          <rPr>
            <b/>
            <sz val="9"/>
            <color indexed="81"/>
            <rFont val="돋움"/>
            <family val="3"/>
            <charset val="129"/>
          </rPr>
          <t>법인</t>
        </r>
        <r>
          <rPr>
            <b/>
            <sz val="9"/>
            <color indexed="81"/>
            <rFont val="Tahoma"/>
            <family val="2"/>
          </rPr>
          <t xml:space="preserve"> 46013-937, 1996.3.25.). 
</t>
        </r>
        <r>
          <rPr>
            <b/>
            <sz val="9"/>
            <color indexed="81"/>
            <rFont val="돋움"/>
            <family val="3"/>
            <charset val="129"/>
          </rPr>
          <t>반드시</t>
        </r>
        <r>
          <rPr>
            <b/>
            <sz val="9"/>
            <color indexed="81"/>
            <rFont val="Tahoma"/>
            <family val="2"/>
          </rPr>
          <t xml:space="preserve"> </t>
        </r>
        <r>
          <rPr>
            <b/>
            <sz val="9"/>
            <color indexed="81"/>
            <rFont val="돋움"/>
            <family val="3"/>
            <charset val="129"/>
          </rPr>
          <t>자기명의의</t>
        </r>
        <r>
          <rPr>
            <b/>
            <sz val="9"/>
            <color indexed="81"/>
            <rFont val="Tahoma"/>
            <family val="2"/>
          </rPr>
          <t xml:space="preserve"> </t>
        </r>
        <r>
          <rPr>
            <b/>
            <sz val="9"/>
            <color indexed="81"/>
            <rFont val="돋움"/>
            <family val="3"/>
            <charset val="129"/>
          </rPr>
          <t>차량일것</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공동명의일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부부</t>
        </r>
        <r>
          <rPr>
            <b/>
            <sz val="9"/>
            <color indexed="81"/>
            <rFont val="Tahoma"/>
            <family val="2"/>
          </rPr>
          <t xml:space="preserve"> </t>
        </r>
        <r>
          <rPr>
            <b/>
            <sz val="9"/>
            <color indexed="81"/>
            <rFont val="돋움"/>
            <family val="3"/>
            <charset val="129"/>
          </rPr>
          <t>공동명의일것</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조사시</t>
        </r>
        <r>
          <rPr>
            <b/>
            <sz val="9"/>
            <color indexed="81"/>
            <rFont val="Tahoma"/>
            <family val="2"/>
          </rPr>
          <t xml:space="preserve"> </t>
        </r>
        <r>
          <rPr>
            <b/>
            <sz val="9"/>
            <color indexed="81"/>
            <rFont val="돋움"/>
            <family val="3"/>
            <charset val="129"/>
          </rPr>
          <t>적출됨</t>
        </r>
        <r>
          <rPr>
            <b/>
            <sz val="9"/>
            <color indexed="81"/>
            <rFont val="Tahoma"/>
            <family val="2"/>
          </rPr>
          <t xml:space="preserve">, </t>
        </r>
        <r>
          <rPr>
            <b/>
            <sz val="9"/>
            <color indexed="81"/>
            <rFont val="돋움"/>
            <family val="3"/>
            <charset val="129"/>
          </rPr>
          <t>월</t>
        </r>
        <r>
          <rPr>
            <b/>
            <sz val="9"/>
            <color indexed="81"/>
            <rFont val="Tahoma"/>
            <family val="2"/>
          </rPr>
          <t>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비과세
직원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t>
        </r>
        <r>
          <rPr>
            <b/>
            <sz val="9"/>
            <color indexed="81"/>
            <rFont val="Tahoma"/>
            <family val="2"/>
          </rPr>
          <t xml:space="preserve"> </t>
        </r>
        <r>
          <rPr>
            <b/>
            <sz val="9"/>
            <color indexed="81"/>
            <rFont val="돋움"/>
            <family val="3"/>
            <charset val="129"/>
          </rPr>
          <t>차량으로</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업무를</t>
        </r>
        <r>
          <rPr>
            <b/>
            <sz val="9"/>
            <color indexed="81"/>
            <rFont val="Tahoma"/>
            <family val="2"/>
          </rPr>
          <t xml:space="preserve"> </t>
        </r>
        <r>
          <rPr>
            <b/>
            <sz val="9"/>
            <color indexed="81"/>
            <rFont val="돋움"/>
            <family val="3"/>
            <charset val="129"/>
          </rPr>
          <t>수행하고</t>
        </r>
        <r>
          <rPr>
            <b/>
            <sz val="9"/>
            <color indexed="81"/>
            <rFont val="Tahoma"/>
            <family val="2"/>
          </rPr>
          <t xml:space="preserve">, </t>
        </r>
        <r>
          <rPr>
            <b/>
            <sz val="9"/>
            <color indexed="81"/>
            <rFont val="돋움"/>
            <family val="3"/>
            <charset val="129"/>
          </rPr>
          <t>자가운전보조금을</t>
        </r>
        <r>
          <rPr>
            <b/>
            <sz val="9"/>
            <color indexed="81"/>
            <rFont val="Tahoma"/>
            <family val="2"/>
          </rPr>
          <t xml:space="preserve"> </t>
        </r>
        <r>
          <rPr>
            <b/>
            <sz val="9"/>
            <color indexed="81"/>
            <rFont val="돋움"/>
            <family val="3"/>
            <charset val="129"/>
          </rPr>
          <t>받고</t>
        </r>
        <r>
          <rPr>
            <b/>
            <sz val="9"/>
            <color indexed="81"/>
            <rFont val="Tahoma"/>
            <family val="2"/>
          </rPr>
          <t xml:space="preserve">, </t>
        </r>
        <r>
          <rPr>
            <b/>
            <sz val="9"/>
            <color indexed="81"/>
            <rFont val="돋움"/>
            <family val="3"/>
            <charset val="129"/>
          </rPr>
          <t>사용</t>
        </r>
        <r>
          <rPr>
            <b/>
            <sz val="9"/>
            <color indexed="81"/>
            <rFont val="Tahoma"/>
            <family val="2"/>
          </rPr>
          <t xml:space="preserve"> </t>
        </r>
        <r>
          <rPr>
            <b/>
            <sz val="9"/>
            <color indexed="81"/>
            <rFont val="돋움"/>
            <family val="3"/>
            <charset val="129"/>
          </rPr>
          <t>영수증을</t>
        </r>
        <r>
          <rPr>
            <b/>
            <sz val="9"/>
            <color indexed="81"/>
            <rFont val="Tahoma"/>
            <family val="2"/>
          </rPr>
          <t xml:space="preserve"> </t>
        </r>
        <r>
          <rPr>
            <b/>
            <sz val="9"/>
            <color indexed="81"/>
            <rFont val="돋움"/>
            <family val="3"/>
            <charset val="129"/>
          </rPr>
          <t>제출하지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r>
          <rPr>
            <b/>
            <sz val="9"/>
            <color indexed="81"/>
            <rFont val="Tahoma"/>
            <family val="2"/>
          </rPr>
          <t>(</t>
        </r>
        <r>
          <rPr>
            <b/>
            <sz val="9"/>
            <color indexed="81"/>
            <rFont val="돋움"/>
            <family val="3"/>
            <charset val="129"/>
          </rPr>
          <t>회사에서</t>
        </r>
        <r>
          <rPr>
            <b/>
            <sz val="9"/>
            <color indexed="81"/>
            <rFont val="Tahoma"/>
            <family val="2"/>
          </rPr>
          <t xml:space="preserve"> </t>
        </r>
        <r>
          <rPr>
            <b/>
            <sz val="9"/>
            <color indexed="81"/>
            <rFont val="돋움"/>
            <family val="3"/>
            <charset val="129"/>
          </rPr>
          <t>급여로</t>
        </r>
        <r>
          <rPr>
            <b/>
            <sz val="9"/>
            <color indexed="81"/>
            <rFont val="Tahoma"/>
            <family val="2"/>
          </rPr>
          <t xml:space="preserve"> </t>
        </r>
        <r>
          <rPr>
            <b/>
            <sz val="9"/>
            <color indexed="81"/>
            <rFont val="돋움"/>
            <family val="3"/>
            <charset val="129"/>
          </rPr>
          <t>비용처리</t>
        </r>
        <r>
          <rPr>
            <b/>
            <sz val="9"/>
            <color indexed="81"/>
            <rFont val="Tahoma"/>
            <family val="2"/>
          </rPr>
          <t xml:space="preserve">).
</t>
        </r>
        <r>
          <rPr>
            <b/>
            <sz val="9"/>
            <color indexed="81"/>
            <rFont val="돋움"/>
            <family val="3"/>
            <charset val="129"/>
          </rPr>
          <t>건강보험공단</t>
        </r>
        <r>
          <rPr>
            <b/>
            <sz val="9"/>
            <color indexed="81"/>
            <rFont val="Tahoma"/>
            <family val="2"/>
          </rPr>
          <t xml:space="preserve"> </t>
        </r>
        <r>
          <rPr>
            <b/>
            <sz val="9"/>
            <color indexed="81"/>
            <rFont val="돋움"/>
            <family val="3"/>
            <charset val="129"/>
          </rPr>
          <t>통해서</t>
        </r>
        <r>
          <rPr>
            <b/>
            <sz val="9"/>
            <color indexed="81"/>
            <rFont val="Tahoma"/>
            <family val="2"/>
          </rPr>
          <t xml:space="preserve"> </t>
        </r>
        <r>
          <rPr>
            <b/>
            <sz val="9"/>
            <color indexed="81"/>
            <rFont val="돋움"/>
            <family val="3"/>
            <charset val="129"/>
          </rPr>
          <t>직원명의</t>
        </r>
        <r>
          <rPr>
            <b/>
            <sz val="9"/>
            <color indexed="81"/>
            <rFont val="Tahoma"/>
            <family val="2"/>
          </rPr>
          <t xml:space="preserve"> </t>
        </r>
        <r>
          <rPr>
            <b/>
            <sz val="9"/>
            <color indexed="81"/>
            <rFont val="돋움"/>
            <family val="3"/>
            <charset val="129"/>
          </rPr>
          <t>차인지</t>
        </r>
        <r>
          <rPr>
            <b/>
            <sz val="9"/>
            <color indexed="81"/>
            <rFont val="Tahoma"/>
            <family val="2"/>
          </rPr>
          <t xml:space="preserve"> </t>
        </r>
        <r>
          <rPr>
            <b/>
            <sz val="9"/>
            <color indexed="81"/>
            <rFont val="돋움"/>
            <family val="3"/>
            <charset val="129"/>
          </rPr>
          <t>여부</t>
        </r>
        <r>
          <rPr>
            <b/>
            <sz val="9"/>
            <color indexed="81"/>
            <rFont val="Tahoma"/>
            <family val="2"/>
          </rPr>
          <t xml:space="preserve"> </t>
        </r>
        <r>
          <rPr>
            <b/>
            <sz val="9"/>
            <color indexed="81"/>
            <rFont val="돋움"/>
            <family val="3"/>
            <charset val="129"/>
          </rPr>
          <t>적출</t>
        </r>
        <r>
          <rPr>
            <b/>
            <sz val="9"/>
            <color indexed="81"/>
            <rFont val="Tahoma"/>
            <family val="2"/>
          </rPr>
          <t xml:space="preserve"> </t>
        </r>
        <r>
          <rPr>
            <b/>
            <sz val="9"/>
            <color indexed="81"/>
            <rFont val="돋움"/>
            <family val="3"/>
            <charset val="129"/>
          </rPr>
          <t>됨</t>
        </r>
      </text>
    </comment>
    <comment ref="W9" authorId="0" shapeId="0" xr:uid="{00000000-0006-0000-0C00-00001400000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 </t>
        </r>
        <r>
          <rPr>
            <b/>
            <sz val="9"/>
            <color indexed="81"/>
            <rFont val="돋움"/>
            <family val="3"/>
            <charset val="129"/>
          </rPr>
          <t>비과세소득</t>
        </r>
        <r>
          <rPr>
            <b/>
            <sz val="9"/>
            <color indexed="81"/>
            <rFont val="Tahoma"/>
            <family val="2"/>
          </rPr>
          <t xml:space="preserve"> ]
3.</t>
        </r>
        <r>
          <rPr>
            <b/>
            <sz val="9"/>
            <color indexed="81"/>
            <rFont val="돋움"/>
            <family val="3"/>
            <charset val="129"/>
          </rPr>
          <t>호</t>
        </r>
        <r>
          <rPr>
            <b/>
            <sz val="9"/>
            <color indexed="81"/>
            <rFont val="Tahoma"/>
            <family val="2"/>
          </rPr>
          <t xml:space="preserve">
</t>
        </r>
        <r>
          <rPr>
            <b/>
            <sz val="9"/>
            <color indexed="81"/>
            <rFont val="돋움"/>
            <family val="3"/>
            <charset val="129"/>
          </rPr>
          <t>러</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소득세법시행령</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조의</t>
        </r>
        <r>
          <rPr>
            <b/>
            <sz val="9"/>
            <color indexed="81"/>
            <rFont val="Tahoma"/>
            <family val="2"/>
          </rPr>
          <t xml:space="preserve"> 2 [ </t>
        </r>
        <r>
          <rPr>
            <b/>
            <sz val="9"/>
            <color indexed="81"/>
            <rFont val="돋움"/>
            <family val="3"/>
            <charset val="129"/>
          </rPr>
          <t>비과세되는</t>
        </r>
        <r>
          <rPr>
            <b/>
            <sz val="9"/>
            <color indexed="81"/>
            <rFont val="Tahoma"/>
            <family val="2"/>
          </rPr>
          <t xml:space="preserve"> </t>
        </r>
        <r>
          <rPr>
            <b/>
            <sz val="9"/>
            <color indexed="81"/>
            <rFont val="돋움"/>
            <family val="3"/>
            <charset val="129"/>
          </rPr>
          <t>식사대등의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러목에서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식사대</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것을</t>
        </r>
        <r>
          <rPr>
            <b/>
            <sz val="9"/>
            <color indexed="81"/>
            <rFont val="Tahoma"/>
            <family val="2"/>
          </rPr>
          <t xml:space="preserve"> </t>
        </r>
        <r>
          <rPr>
            <b/>
            <sz val="9"/>
            <color indexed="81"/>
            <rFont val="돋움"/>
            <family val="3"/>
            <charset val="129"/>
          </rPr>
          <t>말한다</t>
        </r>
        <r>
          <rPr>
            <b/>
            <sz val="9"/>
            <color indexed="81"/>
            <rFont val="Tahoma"/>
            <family val="2"/>
          </rPr>
          <t xml:space="preserve">.(2010.02.18 </t>
        </r>
        <r>
          <rPr>
            <b/>
            <sz val="9"/>
            <color indexed="81"/>
            <rFont val="돋움"/>
            <family val="3"/>
            <charset val="129"/>
          </rPr>
          <t>개정</t>
        </r>
        <r>
          <rPr>
            <b/>
            <sz val="9"/>
            <color indexed="81"/>
            <rFont val="Tahoma"/>
            <family val="2"/>
          </rPr>
          <t xml:space="preserve">)
1. </t>
        </r>
        <r>
          <rPr>
            <b/>
            <sz val="9"/>
            <color indexed="81"/>
            <rFont val="돋움"/>
            <family val="3"/>
            <charset val="129"/>
          </rPr>
          <t>근로자가</t>
        </r>
        <r>
          <rPr>
            <b/>
            <sz val="9"/>
            <color indexed="81"/>
            <rFont val="Tahoma"/>
            <family val="2"/>
          </rPr>
          <t xml:space="preserve"> </t>
        </r>
        <r>
          <rPr>
            <b/>
            <sz val="9"/>
            <color indexed="81"/>
            <rFont val="돋움"/>
            <family val="3"/>
            <charset val="129"/>
          </rPr>
          <t>사내급식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유사한</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제공받는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t>
        </r>
        <r>
          <rPr>
            <b/>
            <sz val="9"/>
            <color indexed="81"/>
            <rFont val="Tahoma"/>
            <family val="2"/>
          </rPr>
          <t xml:space="preserve">(1996.08.22 </t>
        </r>
        <r>
          <rPr>
            <b/>
            <sz val="9"/>
            <color indexed="81"/>
            <rFont val="돋움"/>
            <family val="3"/>
            <charset val="129"/>
          </rPr>
          <t>신설</t>
        </r>
        <r>
          <rPr>
            <b/>
            <sz val="9"/>
            <color indexed="81"/>
            <rFont val="Tahoma"/>
            <family val="2"/>
          </rPr>
          <t xml:space="preserve">)
2.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규정하는</t>
        </r>
        <r>
          <rPr>
            <b/>
            <sz val="9"/>
            <color indexed="81"/>
            <rFont val="Tahoma"/>
            <family val="2"/>
          </rPr>
          <t xml:space="preserve"> </t>
        </r>
        <r>
          <rPr>
            <b/>
            <sz val="9"/>
            <color indexed="81"/>
            <rFont val="돋움"/>
            <family val="3"/>
            <charset val="129"/>
          </rPr>
          <t>식사</t>
        </r>
        <r>
          <rPr>
            <b/>
            <sz val="9"/>
            <color indexed="81"/>
            <rFont val="Tahoma"/>
            <family val="2"/>
          </rPr>
          <t xml:space="preserve"> </t>
        </r>
        <r>
          <rPr>
            <b/>
            <sz val="9"/>
            <color indexed="81"/>
            <rFont val="돋움"/>
            <family val="3"/>
            <charset val="129"/>
          </rPr>
          <t>기타</t>
        </r>
        <r>
          <rPr>
            <b/>
            <sz val="9"/>
            <color indexed="81"/>
            <rFont val="Tahoma"/>
            <family val="2"/>
          </rPr>
          <t xml:space="preserve"> </t>
        </r>
        <r>
          <rPr>
            <b/>
            <sz val="9"/>
            <color indexed="81"/>
            <rFont val="돋움"/>
            <family val="3"/>
            <charset val="129"/>
          </rPr>
          <t>음식물을</t>
        </r>
        <r>
          <rPr>
            <b/>
            <sz val="9"/>
            <color indexed="81"/>
            <rFont val="Tahoma"/>
            <family val="2"/>
          </rPr>
          <t xml:space="preserve"> </t>
        </r>
        <r>
          <rPr>
            <b/>
            <sz val="9"/>
            <color indexed="81"/>
            <rFont val="돋움"/>
            <family val="3"/>
            <charset val="129"/>
          </rPr>
          <t>제공받지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이하의</t>
        </r>
        <r>
          <rPr>
            <b/>
            <sz val="9"/>
            <color indexed="81"/>
            <rFont val="Tahoma"/>
            <family val="2"/>
          </rPr>
          <t xml:space="preserve"> </t>
        </r>
        <r>
          <rPr>
            <b/>
            <sz val="9"/>
            <color indexed="81"/>
            <rFont val="돋움"/>
            <family val="3"/>
            <charset val="129"/>
          </rPr>
          <t>식사대</t>
        </r>
        <r>
          <rPr>
            <b/>
            <sz val="9"/>
            <color indexed="81"/>
            <rFont val="Tahoma"/>
            <family val="2"/>
          </rPr>
          <t xml:space="preserve">(2003.12.30 </t>
        </r>
        <r>
          <rPr>
            <b/>
            <sz val="9"/>
            <color indexed="81"/>
            <rFont val="돋움"/>
            <family val="3"/>
            <charset val="129"/>
          </rPr>
          <t>개정</t>
        </r>
        <r>
          <rPr>
            <b/>
            <sz val="9"/>
            <color indexed="81"/>
            <rFont val="Tahoma"/>
            <family val="2"/>
          </rPr>
          <t>)</t>
        </r>
        <r>
          <rPr>
            <b/>
            <sz val="9"/>
            <color indexed="81"/>
            <rFont val="돋움"/>
            <family val="3"/>
            <charset val="129"/>
          </rPr>
          <t xml:space="preserve">
</t>
        </r>
        <r>
          <rPr>
            <b/>
            <sz val="9"/>
            <color indexed="81"/>
            <rFont val="Tahoma"/>
            <family val="2"/>
          </rPr>
          <t xml:space="preserve">
</t>
        </r>
      </text>
    </comment>
    <comment ref="Y9" authorId="0" shapeId="0" xr:uid="{00000000-0006-0000-0C00-000015000000}">
      <text>
        <r>
          <rPr>
            <sz val="9"/>
            <color indexed="81"/>
            <rFont val="돋움"/>
            <family val="3"/>
            <charset val="129"/>
          </rPr>
          <t>국세청홈택스</t>
        </r>
        <r>
          <rPr>
            <sz val="9"/>
            <color indexed="81"/>
            <rFont val="Tahoma"/>
            <family val="2"/>
          </rPr>
          <t xml:space="preserve"> -&gt; </t>
        </r>
        <r>
          <rPr>
            <sz val="9"/>
            <color indexed="81"/>
            <rFont val="돋움"/>
            <family val="3"/>
            <charset val="129"/>
          </rPr>
          <t>조회</t>
        </r>
        <r>
          <rPr>
            <sz val="9"/>
            <color indexed="81"/>
            <rFont val="Tahoma"/>
            <family val="2"/>
          </rPr>
          <t>/</t>
        </r>
        <r>
          <rPr>
            <sz val="9"/>
            <color indexed="81"/>
            <rFont val="돋움"/>
            <family val="3"/>
            <charset val="129"/>
          </rPr>
          <t>발급</t>
        </r>
        <r>
          <rPr>
            <sz val="9"/>
            <color indexed="81"/>
            <rFont val="Tahoma"/>
            <family val="2"/>
          </rPr>
          <t xml:space="preserve"> -&gt; </t>
        </r>
        <r>
          <rPr>
            <sz val="9"/>
            <color indexed="81"/>
            <rFont val="돋움"/>
            <family val="3"/>
            <charset val="129"/>
          </rPr>
          <t>기타조회</t>
        </r>
        <r>
          <rPr>
            <sz val="9"/>
            <color indexed="81"/>
            <rFont val="Tahoma"/>
            <family val="2"/>
          </rPr>
          <t xml:space="preserve"> -&gt; </t>
        </r>
        <r>
          <rPr>
            <sz val="9"/>
            <color indexed="81"/>
            <rFont val="돋움"/>
            <family val="3"/>
            <charset val="129"/>
          </rPr>
          <t>근로소득간이세액표
월급여</t>
        </r>
        <r>
          <rPr>
            <sz val="9"/>
            <color indexed="81"/>
            <rFont val="Tahoma"/>
            <family val="2"/>
          </rPr>
          <t xml:space="preserve"> 1,060,000</t>
        </r>
        <r>
          <rPr>
            <sz val="9"/>
            <color indexed="81"/>
            <rFont val="돋움"/>
            <family val="3"/>
            <charset val="129"/>
          </rPr>
          <t>원</t>
        </r>
        <r>
          <rPr>
            <sz val="9"/>
            <color indexed="81"/>
            <rFont val="Tahoma"/>
            <family val="2"/>
          </rPr>
          <t xml:space="preserve"> </t>
        </r>
        <r>
          <rPr>
            <sz val="9"/>
            <color indexed="81"/>
            <rFont val="돋움"/>
            <family val="3"/>
            <charset val="129"/>
          </rPr>
          <t>미만은</t>
        </r>
        <r>
          <rPr>
            <sz val="9"/>
            <color indexed="81"/>
            <rFont val="Tahoma"/>
            <family val="2"/>
          </rPr>
          <t xml:space="preserve"> </t>
        </r>
        <r>
          <rPr>
            <sz val="9"/>
            <color indexed="81"/>
            <rFont val="돋움"/>
            <family val="3"/>
            <charset val="129"/>
          </rPr>
          <t>간이세액표상</t>
        </r>
        <r>
          <rPr>
            <sz val="9"/>
            <color indexed="81"/>
            <rFont val="Tahoma"/>
            <family val="2"/>
          </rPr>
          <t xml:space="preserve"> </t>
        </r>
        <r>
          <rPr>
            <sz val="9"/>
            <color indexed="81"/>
            <rFont val="돋움"/>
            <family val="3"/>
            <charset val="129"/>
          </rPr>
          <t>원천징수할</t>
        </r>
        <r>
          <rPr>
            <sz val="9"/>
            <color indexed="81"/>
            <rFont val="Tahoma"/>
            <family val="2"/>
          </rPr>
          <t xml:space="preserve"> </t>
        </r>
        <r>
          <rPr>
            <sz val="9"/>
            <color indexed="81"/>
            <rFont val="돋움"/>
            <family val="3"/>
            <charset val="129"/>
          </rPr>
          <t>세금이</t>
        </r>
        <r>
          <rPr>
            <sz val="9"/>
            <color indexed="81"/>
            <rFont val="Tahoma"/>
            <family val="2"/>
          </rPr>
          <t xml:space="preserve"> </t>
        </r>
        <r>
          <rPr>
            <sz val="9"/>
            <color indexed="81"/>
            <rFont val="돋움"/>
            <family val="3"/>
            <charset val="129"/>
          </rPr>
          <t>없습니다</t>
        </r>
        <r>
          <rPr>
            <sz val="9"/>
            <color indexed="81"/>
            <rFont val="Tahoma"/>
            <family val="2"/>
          </rPr>
          <t xml:space="preserve">.
</t>
        </r>
      </text>
    </comment>
    <comment ref="Z9" authorId="0" shapeId="0" xr:uid="{00000000-0006-0000-0C00-000016000000}">
      <text>
        <r>
          <rPr>
            <b/>
            <sz val="9"/>
            <color indexed="81"/>
            <rFont val="돋움"/>
            <family val="3"/>
            <charset val="129"/>
          </rPr>
          <t>사업소재지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지방자치단체에</t>
        </r>
        <r>
          <rPr>
            <b/>
            <sz val="9"/>
            <color indexed="81"/>
            <rFont val="Tahoma"/>
            <family val="2"/>
          </rPr>
          <t xml:space="preserve"> (</t>
        </r>
        <r>
          <rPr>
            <b/>
            <sz val="9"/>
            <color indexed="81"/>
            <rFont val="돋움"/>
            <family val="3"/>
            <charset val="129"/>
          </rPr>
          <t>주민세특별징수계산서</t>
        </r>
        <r>
          <rPr>
            <b/>
            <sz val="9"/>
            <color indexed="81"/>
            <rFont val="Tahoma"/>
            <family val="2"/>
          </rPr>
          <t>)</t>
        </r>
        <r>
          <rPr>
            <b/>
            <sz val="9"/>
            <color indexed="81"/>
            <rFont val="돋움"/>
            <family val="3"/>
            <charset val="129"/>
          </rPr>
          <t>신고납부
사업자등록증상의</t>
        </r>
        <r>
          <rPr>
            <b/>
            <sz val="9"/>
            <color indexed="81"/>
            <rFont val="Tahoma"/>
            <family val="2"/>
          </rPr>
          <t xml:space="preserve"> </t>
        </r>
        <r>
          <rPr>
            <b/>
            <sz val="9"/>
            <color indexed="81"/>
            <rFont val="돋움"/>
            <family val="3"/>
            <charset val="129"/>
          </rPr>
          <t>주소지가</t>
        </r>
        <r>
          <rPr>
            <b/>
            <sz val="9"/>
            <color indexed="81"/>
            <rFont val="Tahoma"/>
            <family val="2"/>
          </rPr>
          <t xml:space="preserve"> </t>
        </r>
        <r>
          <rPr>
            <b/>
            <sz val="9"/>
            <color indexed="81"/>
            <rFont val="돋움"/>
            <family val="3"/>
            <charset val="129"/>
          </rPr>
          <t>아님</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사업소별</t>
        </r>
      </text>
    </comment>
    <comment ref="AA9" authorId="0" shapeId="0" xr:uid="{00000000-0006-0000-0C00-000017000000}">
      <text>
        <r>
          <rPr>
            <sz val="9"/>
            <color indexed="81"/>
            <rFont val="Tahoma"/>
            <family val="2"/>
          </rPr>
          <t>http://cafe.daum.net/transtax/R96D/2</t>
        </r>
        <r>
          <rPr>
            <sz val="9"/>
            <color indexed="81"/>
            <rFont val="돋움"/>
            <family val="3"/>
            <charset val="129"/>
          </rPr>
          <t xml:space="preserve">
사회보험통합징수포털</t>
        </r>
        <r>
          <rPr>
            <sz val="9"/>
            <color indexed="81"/>
            <rFont val="Tahoma"/>
            <family val="2"/>
          </rPr>
          <t xml:space="preserve"> http://si4n.nhis.or.kr/
</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개인사업장의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 xml:space="preserve">)
</t>
        </r>
        <r>
          <rPr>
            <sz val="9"/>
            <color indexed="81"/>
            <rFont val="돋움"/>
            <family val="3"/>
            <charset val="129"/>
          </rPr>
          <t>개인사업장</t>
        </r>
        <r>
          <rPr>
            <sz val="9"/>
            <color indexed="81"/>
            <rFont val="Tahoma"/>
            <family val="2"/>
          </rPr>
          <t xml:space="preserve"> </t>
        </r>
        <r>
          <rPr>
            <sz val="9"/>
            <color indexed="81"/>
            <rFont val="돋움"/>
            <family val="3"/>
            <charset val="129"/>
          </rPr>
          <t>대표자</t>
        </r>
        <r>
          <rPr>
            <sz val="9"/>
            <color indexed="81"/>
            <rFont val="Tahoma"/>
            <family val="2"/>
          </rPr>
          <t xml:space="preserve"> 5</t>
        </r>
        <r>
          <rPr>
            <sz val="9"/>
            <color indexed="81"/>
            <rFont val="돋움"/>
            <family val="3"/>
            <charset val="129"/>
          </rPr>
          <t>월말일</t>
        </r>
        <r>
          <rPr>
            <sz val="9"/>
            <color indexed="81"/>
            <rFont val="Tahoma"/>
            <family val="2"/>
          </rPr>
          <t xml:space="preserve"> </t>
        </r>
        <r>
          <rPr>
            <sz val="9"/>
            <color indexed="81"/>
            <rFont val="돋움"/>
            <family val="3"/>
            <charset val="129"/>
          </rPr>
          <t>성실신고사업자는</t>
        </r>
        <r>
          <rPr>
            <sz val="9"/>
            <color indexed="81"/>
            <rFont val="Tahoma"/>
            <family val="2"/>
          </rPr>
          <t xml:space="preserve"> 6</t>
        </r>
        <r>
          <rPr>
            <sz val="9"/>
            <color indexed="81"/>
            <rFont val="돋움"/>
            <family val="3"/>
            <charset val="129"/>
          </rPr>
          <t>월말일까지</t>
        </r>
        <r>
          <rPr>
            <sz val="9"/>
            <color indexed="81"/>
            <rFont val="Tahoma"/>
            <family val="2"/>
          </rPr>
          <t xml:space="preserve"> </t>
        </r>
        <r>
          <rPr>
            <sz val="9"/>
            <color indexed="81"/>
            <rFont val="돋움"/>
            <family val="3"/>
            <charset val="129"/>
          </rPr>
          <t>국민연금</t>
        </r>
        <r>
          <rPr>
            <sz val="9"/>
            <color indexed="81"/>
            <rFont val="Tahoma"/>
            <family val="2"/>
          </rPr>
          <t>,</t>
        </r>
        <r>
          <rPr>
            <sz val="9"/>
            <color indexed="81"/>
            <rFont val="돋움"/>
            <family val="3"/>
            <charset val="129"/>
          </rPr>
          <t>건강보험</t>
        </r>
        <r>
          <rPr>
            <sz val="9"/>
            <color indexed="81"/>
            <rFont val="Tahoma"/>
            <family val="2"/>
          </rPr>
          <t xml:space="preserve"> </t>
        </r>
        <r>
          <rPr>
            <sz val="9"/>
            <color indexed="81"/>
            <rFont val="돋움"/>
            <family val="3"/>
            <charset val="129"/>
          </rPr>
          <t>소득총액신고</t>
        </r>
        <r>
          <rPr>
            <sz val="9"/>
            <color indexed="81"/>
            <rFont val="Tahoma"/>
            <family val="2"/>
          </rPr>
          <t xml:space="preserve"> (</t>
        </r>
        <r>
          <rPr>
            <sz val="9"/>
            <color indexed="81"/>
            <rFont val="돋움"/>
            <family val="3"/>
            <charset val="129"/>
          </rPr>
          <t>직장가입자로</t>
        </r>
        <r>
          <rPr>
            <sz val="9"/>
            <color indexed="81"/>
            <rFont val="Tahoma"/>
            <family val="2"/>
          </rPr>
          <t xml:space="preserve"> </t>
        </r>
        <r>
          <rPr>
            <sz val="9"/>
            <color indexed="81"/>
            <rFont val="돋움"/>
            <family val="3"/>
            <charset val="129"/>
          </rPr>
          <t>되어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사업장만</t>
        </r>
        <r>
          <rPr>
            <sz val="9"/>
            <color indexed="81"/>
            <rFont val="Tahoma"/>
            <family val="2"/>
          </rPr>
          <t>)</t>
        </r>
        <r>
          <rPr>
            <sz val="9"/>
            <color indexed="81"/>
            <rFont val="돋움"/>
            <family val="3"/>
            <charset val="129"/>
          </rPr>
          <t xml:space="preserve">
</t>
        </r>
        <r>
          <rPr>
            <sz val="9"/>
            <color indexed="81"/>
            <rFont val="Tahoma"/>
            <family val="2"/>
          </rPr>
          <t>60</t>
        </r>
        <r>
          <rPr>
            <sz val="9"/>
            <color indexed="81"/>
            <rFont val="돋움"/>
            <family val="3"/>
            <charset val="129"/>
          </rPr>
          <t>세</t>
        </r>
        <r>
          <rPr>
            <sz val="9"/>
            <color indexed="81"/>
            <rFont val="Tahoma"/>
            <family val="2"/>
          </rPr>
          <t xml:space="preserve"> </t>
        </r>
        <r>
          <rPr>
            <sz val="9"/>
            <color indexed="81"/>
            <rFont val="돋움"/>
            <family val="3"/>
            <charset val="129"/>
          </rPr>
          <t>이상</t>
        </r>
        <r>
          <rPr>
            <sz val="9"/>
            <color indexed="81"/>
            <rFont val="Tahoma"/>
            <family val="2"/>
          </rPr>
          <t xml:space="preserve"> CHECK!!</t>
        </r>
        <r>
          <rPr>
            <sz val="9"/>
            <color indexed="81"/>
            <rFont val="돋움"/>
            <family val="3"/>
            <charset val="129"/>
          </rPr>
          <t xml:space="preserve">
보수월액</t>
        </r>
        <r>
          <rPr>
            <sz val="9"/>
            <color indexed="81"/>
            <rFont val="Tahoma"/>
            <family val="2"/>
          </rPr>
          <t xml:space="preserve"> </t>
        </r>
        <r>
          <rPr>
            <sz val="9"/>
            <color indexed="81"/>
            <rFont val="돋움"/>
            <family val="3"/>
            <charset val="129"/>
          </rPr>
          <t>천원미만</t>
        </r>
        <r>
          <rPr>
            <sz val="9"/>
            <color indexed="81"/>
            <rFont val="Tahoma"/>
            <family val="2"/>
          </rPr>
          <t xml:space="preserve"> </t>
        </r>
        <r>
          <rPr>
            <sz val="9"/>
            <color indexed="81"/>
            <rFont val="돋움"/>
            <family val="3"/>
            <charset val="129"/>
          </rPr>
          <t>버림
취득월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자로</t>
        </r>
        <r>
          <rPr>
            <sz val="9"/>
            <color indexed="81"/>
            <rFont val="Tahoma"/>
            <family val="2"/>
          </rPr>
          <t xml:space="preserve"> </t>
        </r>
        <r>
          <rPr>
            <sz val="9"/>
            <color indexed="81"/>
            <rFont val="돋움"/>
            <family val="3"/>
            <charset val="129"/>
          </rPr>
          <t>입사하였다면</t>
        </r>
        <r>
          <rPr>
            <sz val="9"/>
            <color indexed="81"/>
            <rFont val="Tahoma"/>
            <family val="2"/>
          </rPr>
          <t xml:space="preserve"> </t>
        </r>
        <r>
          <rPr>
            <sz val="9"/>
            <color indexed="81"/>
            <rFont val="돋움"/>
            <family val="3"/>
            <charset val="129"/>
          </rPr>
          <t>취득월</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부과대상</t>
        </r>
        <r>
          <rPr>
            <sz val="9"/>
            <color indexed="81"/>
            <rFont val="Tahoma"/>
            <family val="2"/>
          </rPr>
          <t>(</t>
        </r>
        <r>
          <rPr>
            <sz val="9"/>
            <color indexed="81"/>
            <rFont val="돋움"/>
            <family val="3"/>
            <charset val="129"/>
          </rPr>
          <t>당연납부</t>
        </r>
        <r>
          <rPr>
            <sz val="9"/>
            <color indexed="81"/>
            <rFont val="Tahoma"/>
            <family val="2"/>
          </rPr>
          <t>) , 2</t>
        </r>
        <r>
          <rPr>
            <sz val="9"/>
            <color indexed="81"/>
            <rFont val="돋움"/>
            <family val="3"/>
            <charset val="129"/>
          </rPr>
          <t>일이후</t>
        </r>
        <r>
          <rPr>
            <sz val="9"/>
            <color indexed="81"/>
            <rFont val="Tahoma"/>
            <family val="2"/>
          </rPr>
          <t xml:space="preserve"> </t>
        </r>
        <r>
          <rPr>
            <sz val="9"/>
            <color indexed="81"/>
            <rFont val="돋움"/>
            <family val="3"/>
            <charset val="129"/>
          </rPr>
          <t>입사하면</t>
        </r>
        <r>
          <rPr>
            <sz val="9"/>
            <color indexed="81"/>
            <rFont val="Tahoma"/>
            <family val="2"/>
          </rPr>
          <t xml:space="preserve"> </t>
        </r>
        <r>
          <rPr>
            <sz val="9"/>
            <color indexed="81"/>
            <rFont val="돋움"/>
            <family val="3"/>
            <charset val="129"/>
          </rPr>
          <t>납부</t>
        </r>
        <r>
          <rPr>
            <sz val="9"/>
            <color indexed="81"/>
            <rFont val="Tahoma"/>
            <family val="2"/>
          </rPr>
          <t xml:space="preserve"> </t>
        </r>
        <r>
          <rPr>
            <sz val="9"/>
            <color indexed="81"/>
            <rFont val="돋움"/>
            <family val="3"/>
            <charset val="129"/>
          </rPr>
          <t>선택사항</t>
        </r>
        <r>
          <rPr>
            <sz val="9"/>
            <color indexed="81"/>
            <rFont val="Tahoma"/>
            <family val="2"/>
          </rPr>
          <t>(</t>
        </r>
        <r>
          <rPr>
            <sz val="9"/>
            <color indexed="81"/>
            <rFont val="돋움"/>
            <family val="3"/>
            <charset val="129"/>
          </rPr>
          <t>희망</t>
        </r>
        <r>
          <rPr>
            <sz val="9"/>
            <color indexed="81"/>
            <rFont val="Tahoma"/>
            <family val="2"/>
          </rPr>
          <t>/</t>
        </r>
        <r>
          <rPr>
            <sz val="9"/>
            <color indexed="81"/>
            <rFont val="돋움"/>
            <family val="3"/>
            <charset val="129"/>
          </rPr>
          <t>미희망</t>
        </r>
        <r>
          <rPr>
            <sz val="9"/>
            <color indexed="81"/>
            <rFont val="Tahoma"/>
            <family val="2"/>
          </rPr>
          <t>) (</t>
        </r>
        <r>
          <rPr>
            <sz val="9"/>
            <color indexed="81"/>
            <rFont val="돋움"/>
            <family val="3"/>
            <charset val="129"/>
          </rPr>
          <t>대부분</t>
        </r>
        <r>
          <rPr>
            <sz val="9"/>
            <color indexed="81"/>
            <rFont val="Tahoma"/>
            <family val="2"/>
          </rPr>
          <t xml:space="preserve"> </t>
        </r>
        <r>
          <rPr>
            <sz val="9"/>
            <color indexed="81"/>
            <rFont val="돋움"/>
            <family val="3"/>
            <charset val="129"/>
          </rPr>
          <t>미희망</t>
        </r>
        <r>
          <rPr>
            <sz val="9"/>
            <color indexed="81"/>
            <rFont val="Tahoma"/>
            <family val="2"/>
          </rPr>
          <t xml:space="preserve"> </t>
        </r>
        <r>
          <rPr>
            <sz val="9"/>
            <color indexed="81"/>
            <rFont val="돋움"/>
            <family val="3"/>
            <charset val="129"/>
          </rPr>
          <t>그달</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안함</t>
        </r>
        <r>
          <rPr>
            <sz val="9"/>
            <color indexed="81"/>
            <rFont val="Tahoma"/>
            <family val="2"/>
          </rPr>
          <t>)</t>
        </r>
        <r>
          <rPr>
            <sz val="9"/>
            <color indexed="81"/>
            <rFont val="돋움"/>
            <family val="3"/>
            <charset val="129"/>
          </rPr>
          <t xml:space="preserve">
매달</t>
        </r>
        <r>
          <rPr>
            <sz val="9"/>
            <color indexed="81"/>
            <rFont val="Tahoma"/>
            <family val="2"/>
          </rPr>
          <t xml:space="preserve"> </t>
        </r>
        <r>
          <rPr>
            <sz val="9"/>
            <color indexed="81"/>
            <rFont val="돋움"/>
            <family val="3"/>
            <charset val="129"/>
          </rPr>
          <t>공단에서</t>
        </r>
        <r>
          <rPr>
            <sz val="9"/>
            <color indexed="81"/>
            <rFont val="Tahoma"/>
            <family val="2"/>
          </rPr>
          <t xml:space="preserve"> </t>
        </r>
        <r>
          <rPr>
            <sz val="9"/>
            <color indexed="81"/>
            <rFont val="돋움"/>
            <family val="3"/>
            <charset val="129"/>
          </rPr>
          <t>온</t>
        </r>
        <r>
          <rPr>
            <sz val="9"/>
            <color indexed="81"/>
            <rFont val="Tahoma"/>
            <family val="2"/>
          </rPr>
          <t>(</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연금보험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t>
        </r>
        <r>
          <rPr>
            <sz val="9"/>
            <color indexed="81"/>
            <rFont val="Tahoma"/>
            <family val="2"/>
          </rPr>
          <t xml:space="preserve"> </t>
        </r>
        <r>
          <rPr>
            <sz val="9"/>
            <color indexed="81"/>
            <rFont val="돋움"/>
            <family val="3"/>
            <charset val="129"/>
          </rPr>
          <t>직원부담분</t>
        </r>
        <r>
          <rPr>
            <sz val="9"/>
            <color indexed="81"/>
            <rFont val="Tahoma"/>
            <family val="2"/>
          </rPr>
          <t>(</t>
        </r>
        <r>
          <rPr>
            <sz val="9"/>
            <color indexed="81"/>
            <rFont val="돋움"/>
            <family val="3"/>
            <charset val="129"/>
          </rPr>
          <t>결정보험료</t>
        </r>
        <r>
          <rPr>
            <sz val="9"/>
            <color indexed="81"/>
            <rFont val="Tahoma"/>
            <family val="2"/>
          </rPr>
          <t xml:space="preserve">÷2)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매년</t>
        </r>
        <r>
          <rPr>
            <sz val="9"/>
            <color indexed="81"/>
            <rFont val="Tahoma"/>
            <family val="2"/>
          </rPr>
          <t xml:space="preserve"> 7</t>
        </r>
        <r>
          <rPr>
            <sz val="9"/>
            <color indexed="81"/>
            <rFont val="돋움"/>
            <family val="3"/>
            <charset val="129"/>
          </rPr>
          <t>월분</t>
        </r>
        <r>
          <rPr>
            <sz val="9"/>
            <color indexed="81"/>
            <rFont val="Tahoma"/>
            <family val="2"/>
          </rPr>
          <t xml:space="preserve"> </t>
        </r>
        <r>
          <rPr>
            <sz val="9"/>
            <color indexed="81"/>
            <rFont val="돋움"/>
            <family val="3"/>
            <charset val="129"/>
          </rPr>
          <t>귀속</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조정</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다음해</t>
        </r>
        <r>
          <rPr>
            <sz val="9"/>
            <color indexed="81"/>
            <rFont val="Tahoma"/>
            <family val="2"/>
          </rPr>
          <t xml:space="preserve"> 6</t>
        </r>
        <r>
          <rPr>
            <sz val="9"/>
            <color indexed="81"/>
            <rFont val="돋움"/>
            <family val="3"/>
            <charset val="129"/>
          </rPr>
          <t>월까지</t>
        </r>
        <r>
          <rPr>
            <sz val="9"/>
            <color indexed="81"/>
            <rFont val="Tahoma"/>
            <family val="2"/>
          </rPr>
          <t xml:space="preserve">)
</t>
        </r>
        <r>
          <rPr>
            <sz val="9"/>
            <color indexed="81"/>
            <rFont val="돋움"/>
            <family val="3"/>
            <charset val="129"/>
          </rPr>
          <t>매년</t>
        </r>
        <r>
          <rPr>
            <sz val="9"/>
            <color indexed="81"/>
            <rFont val="Tahoma"/>
            <family val="2"/>
          </rPr>
          <t xml:space="preserve"> </t>
        </r>
        <r>
          <rPr>
            <sz val="9"/>
            <color indexed="81"/>
            <rFont val="돋움"/>
            <family val="3"/>
            <charset val="129"/>
          </rPr>
          <t>국민연금</t>
        </r>
        <r>
          <rPr>
            <sz val="9"/>
            <color indexed="81"/>
            <rFont val="Tahoma"/>
            <family val="2"/>
          </rPr>
          <t xml:space="preserve"> </t>
        </r>
        <r>
          <rPr>
            <sz val="9"/>
            <color indexed="81"/>
            <rFont val="돋움"/>
            <family val="3"/>
            <charset val="129"/>
          </rPr>
          <t>기준소득월액</t>
        </r>
        <r>
          <rPr>
            <sz val="9"/>
            <color indexed="81"/>
            <rFont val="Tahoma"/>
            <family val="2"/>
          </rPr>
          <t xml:space="preserve"> </t>
        </r>
        <r>
          <rPr>
            <sz val="9"/>
            <color indexed="81"/>
            <rFont val="돋움"/>
            <family val="3"/>
            <charset val="129"/>
          </rPr>
          <t>정기</t>
        </r>
        <r>
          <rPr>
            <sz val="9"/>
            <color indexed="81"/>
            <rFont val="Tahoma"/>
            <family val="2"/>
          </rPr>
          <t>(</t>
        </r>
        <r>
          <rPr>
            <sz val="9"/>
            <color indexed="81"/>
            <rFont val="돋움"/>
            <family val="3"/>
            <charset val="129"/>
          </rPr>
          <t>매년</t>
        </r>
        <r>
          <rPr>
            <sz val="9"/>
            <color indexed="81"/>
            <rFont val="Tahoma"/>
            <family val="2"/>
          </rPr>
          <t xml:space="preserve"> 7</t>
        </r>
        <r>
          <rPr>
            <sz val="9"/>
            <color indexed="81"/>
            <rFont val="돋움"/>
            <family val="3"/>
            <charset val="129"/>
          </rPr>
          <t>월</t>
        </r>
        <r>
          <rPr>
            <sz val="9"/>
            <color indexed="81"/>
            <rFont val="Tahoma"/>
            <family val="2"/>
          </rPr>
          <t>)</t>
        </r>
        <r>
          <rPr>
            <sz val="9"/>
            <color indexed="81"/>
            <rFont val="돋움"/>
            <family val="3"/>
            <charset val="129"/>
          </rPr>
          <t>조정</t>
        </r>
        <r>
          <rPr>
            <sz val="9"/>
            <color indexed="81"/>
            <rFont val="Tahoma"/>
            <family val="2"/>
          </rPr>
          <t xml:space="preserve"> </t>
        </r>
        <r>
          <rPr>
            <sz val="9"/>
            <color indexed="81"/>
            <rFont val="돋움"/>
            <family val="3"/>
            <charset val="129"/>
          </rPr>
          <t>국민연금은</t>
        </r>
        <r>
          <rPr>
            <sz val="9"/>
            <color indexed="81"/>
            <rFont val="Tahoma"/>
            <family val="2"/>
          </rPr>
          <t xml:space="preserve"> </t>
        </r>
        <r>
          <rPr>
            <sz val="9"/>
            <color indexed="81"/>
            <rFont val="돋움"/>
            <family val="3"/>
            <charset val="129"/>
          </rPr>
          <t>건강보험처럼</t>
        </r>
        <r>
          <rPr>
            <sz val="9"/>
            <color indexed="81"/>
            <rFont val="Tahoma"/>
            <family val="2"/>
          </rPr>
          <t xml:space="preserve"> </t>
        </r>
        <r>
          <rPr>
            <sz val="9"/>
            <color indexed="81"/>
            <rFont val="돋움"/>
            <family val="3"/>
            <charset val="129"/>
          </rPr>
          <t>연말정산을</t>
        </r>
        <r>
          <rPr>
            <sz val="9"/>
            <color indexed="81"/>
            <rFont val="Tahoma"/>
            <family val="2"/>
          </rPr>
          <t xml:space="preserve"> </t>
        </r>
        <r>
          <rPr>
            <sz val="9"/>
            <color indexed="81"/>
            <rFont val="돋움"/>
            <family val="3"/>
            <charset val="129"/>
          </rPr>
          <t>안하고</t>
        </r>
        <r>
          <rPr>
            <sz val="9"/>
            <color indexed="81"/>
            <rFont val="Tahoma"/>
            <family val="2"/>
          </rPr>
          <t xml:space="preserve"> </t>
        </r>
        <r>
          <rPr>
            <sz val="9"/>
            <color indexed="81"/>
            <rFont val="돋움"/>
            <family val="3"/>
            <charset val="129"/>
          </rPr>
          <t>다음연도</t>
        </r>
        <r>
          <rPr>
            <sz val="9"/>
            <color indexed="81"/>
            <rFont val="Tahoma"/>
            <family val="2"/>
          </rPr>
          <t xml:space="preserve"> 7</t>
        </r>
        <r>
          <rPr>
            <sz val="9"/>
            <color indexed="81"/>
            <rFont val="돋움"/>
            <family val="3"/>
            <charset val="129"/>
          </rPr>
          <t>월부터</t>
        </r>
        <r>
          <rPr>
            <sz val="9"/>
            <color indexed="81"/>
            <rFont val="Tahoma"/>
            <family val="2"/>
          </rPr>
          <t xml:space="preserve"> </t>
        </r>
        <r>
          <rPr>
            <sz val="9"/>
            <color indexed="81"/>
            <rFont val="돋움"/>
            <family val="3"/>
            <charset val="129"/>
          </rPr>
          <t>등급</t>
        </r>
        <r>
          <rPr>
            <sz val="9"/>
            <color indexed="81"/>
            <rFont val="Tahoma"/>
            <family val="2"/>
          </rPr>
          <t>(</t>
        </r>
        <r>
          <rPr>
            <sz val="9"/>
            <color indexed="81"/>
            <rFont val="돋움"/>
            <family val="3"/>
            <charset val="129"/>
          </rPr>
          <t>기준소득월액</t>
        </r>
        <r>
          <rPr>
            <sz val="9"/>
            <color indexed="81"/>
            <rFont val="Tahoma"/>
            <family val="2"/>
          </rPr>
          <t>)</t>
        </r>
        <r>
          <rPr>
            <sz val="9"/>
            <color indexed="81"/>
            <rFont val="돋움"/>
            <family val="3"/>
            <charset val="129"/>
          </rPr>
          <t>변경을</t>
        </r>
        <r>
          <rPr>
            <sz val="9"/>
            <color indexed="81"/>
            <rFont val="Tahoma"/>
            <family val="2"/>
          </rPr>
          <t xml:space="preserve"> </t>
        </r>
        <r>
          <rPr>
            <sz val="9"/>
            <color indexed="81"/>
            <rFont val="돋움"/>
            <family val="3"/>
            <charset val="129"/>
          </rPr>
          <t>함
기준소득월에</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 xml:space="preserve">적용기간
</t>
        </r>
        <r>
          <rPr>
            <sz val="9"/>
            <color indexed="81"/>
            <rFont val="Tahoma"/>
            <family val="2"/>
          </rPr>
          <t>EX) 2020</t>
        </r>
        <r>
          <rPr>
            <sz val="9"/>
            <color indexed="81"/>
            <rFont val="돋움"/>
            <family val="3"/>
            <charset val="129"/>
          </rPr>
          <t>년</t>
        </r>
        <r>
          <rPr>
            <sz val="9"/>
            <color indexed="81"/>
            <rFont val="Tahoma"/>
            <family val="2"/>
          </rPr>
          <t xml:space="preserve"> 7</t>
        </r>
        <r>
          <rPr>
            <sz val="9"/>
            <color indexed="81"/>
            <rFont val="돋움"/>
            <family val="3"/>
            <charset val="129"/>
          </rPr>
          <t>월</t>
        </r>
        <r>
          <rPr>
            <sz val="9"/>
            <color indexed="81"/>
            <rFont val="Tahoma"/>
            <family val="2"/>
          </rPr>
          <t xml:space="preserve"> ~ 2021</t>
        </r>
        <r>
          <rPr>
            <sz val="9"/>
            <color indexed="81"/>
            <rFont val="돋움"/>
            <family val="3"/>
            <charset val="129"/>
          </rPr>
          <t>년</t>
        </r>
        <r>
          <rPr>
            <sz val="9"/>
            <color indexed="81"/>
            <rFont val="Tahoma"/>
            <family val="2"/>
          </rPr>
          <t xml:space="preserve"> 6</t>
        </r>
        <r>
          <rPr>
            <sz val="9"/>
            <color indexed="81"/>
            <rFont val="돋움"/>
            <family val="3"/>
            <charset val="129"/>
          </rPr>
          <t>월</t>
        </r>
        <r>
          <rPr>
            <sz val="9"/>
            <color indexed="81"/>
            <rFont val="Tahoma"/>
            <family val="2"/>
          </rPr>
          <t xml:space="preserve">
</t>
        </r>
      </text>
    </comment>
    <comment ref="AB9" authorId="0" shapeId="0" xr:uid="{00000000-0006-0000-0C00-000018000000}">
      <text>
        <r>
          <rPr>
            <b/>
            <sz val="9"/>
            <color indexed="81"/>
            <rFont val="Tahoma"/>
            <family val="2"/>
          </rPr>
          <t xml:space="preserve">http://cafe.daum.net/transtax/R96D/2
</t>
        </r>
        <r>
          <rPr>
            <b/>
            <sz val="9"/>
            <color indexed="81"/>
            <rFont val="돋움"/>
            <family val="3"/>
            <charset val="129"/>
          </rPr>
          <t>사회보험통합징수포털</t>
        </r>
        <r>
          <rPr>
            <b/>
            <sz val="9"/>
            <color indexed="81"/>
            <rFont val="Tahoma"/>
            <family val="2"/>
          </rPr>
          <t xml:space="preserve"> http://si4n.nhis.or.kr/
</t>
        </r>
        <r>
          <rPr>
            <b/>
            <sz val="9"/>
            <color indexed="81"/>
            <rFont val="돋움"/>
            <family val="3"/>
            <charset val="129"/>
          </rPr>
          <t xml:space="preserve">
개인사업장</t>
        </r>
        <r>
          <rPr>
            <b/>
            <sz val="9"/>
            <color indexed="81"/>
            <rFont val="Tahoma"/>
            <family val="2"/>
          </rPr>
          <t xml:space="preserve"> </t>
        </r>
        <r>
          <rPr>
            <b/>
            <sz val="9"/>
            <color indexed="81"/>
            <rFont val="돋움"/>
            <family val="3"/>
            <charset val="129"/>
          </rPr>
          <t>대표자도</t>
        </r>
        <r>
          <rPr>
            <b/>
            <sz val="9"/>
            <color indexed="81"/>
            <rFont val="Tahoma"/>
            <family val="2"/>
          </rPr>
          <t xml:space="preserve"> 1</t>
        </r>
        <r>
          <rPr>
            <b/>
            <sz val="9"/>
            <color indexed="81"/>
            <rFont val="돋움"/>
            <family val="3"/>
            <charset val="129"/>
          </rPr>
          <t>인이상</t>
        </r>
        <r>
          <rPr>
            <b/>
            <sz val="9"/>
            <color indexed="81"/>
            <rFont val="Tahoma"/>
            <family val="2"/>
          </rPr>
          <t xml:space="preserve"> </t>
        </r>
        <r>
          <rPr>
            <b/>
            <sz val="9"/>
            <color indexed="81"/>
            <rFont val="돋움"/>
            <family val="3"/>
            <charset val="129"/>
          </rPr>
          <t>직원</t>
        </r>
        <r>
          <rPr>
            <b/>
            <sz val="9"/>
            <color indexed="81"/>
            <rFont val="Tahoma"/>
            <family val="2"/>
          </rPr>
          <t xml:space="preserve"> </t>
        </r>
        <r>
          <rPr>
            <b/>
            <sz val="9"/>
            <color indexed="81"/>
            <rFont val="돋움"/>
            <family val="3"/>
            <charset val="129"/>
          </rPr>
          <t>채용시</t>
        </r>
        <r>
          <rPr>
            <b/>
            <sz val="9"/>
            <color indexed="81"/>
            <rFont val="Tahoma"/>
            <family val="2"/>
          </rPr>
          <t xml:space="preserve"> </t>
        </r>
        <r>
          <rPr>
            <b/>
            <sz val="9"/>
            <color indexed="81"/>
            <rFont val="돋움"/>
            <family val="3"/>
            <charset val="129"/>
          </rPr>
          <t>개인사업주의</t>
        </r>
        <r>
          <rPr>
            <b/>
            <sz val="9"/>
            <color indexed="81"/>
            <rFont val="Tahoma"/>
            <family val="2"/>
          </rPr>
          <t xml:space="preserve"> </t>
        </r>
        <r>
          <rPr>
            <b/>
            <sz val="9"/>
            <color indexed="81"/>
            <rFont val="돋움"/>
            <family val="3"/>
            <charset val="129"/>
          </rPr>
          <t>대표자도</t>
        </r>
        <r>
          <rPr>
            <b/>
            <sz val="9"/>
            <color indexed="81"/>
            <rFont val="Tahoma"/>
            <family val="2"/>
          </rPr>
          <t xml:space="preserve"> </t>
        </r>
        <r>
          <rPr>
            <b/>
            <sz val="9"/>
            <color indexed="81"/>
            <rFont val="돋움"/>
            <family val="3"/>
            <charset val="129"/>
          </rPr>
          <t>국민연금및</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직장가입</t>
        </r>
        <r>
          <rPr>
            <b/>
            <sz val="9"/>
            <color indexed="81"/>
            <rFont val="Tahoma"/>
            <family val="2"/>
          </rPr>
          <t xml:space="preserve"> (</t>
        </r>
        <r>
          <rPr>
            <b/>
            <sz val="9"/>
            <color indexed="81"/>
            <rFont val="돋움"/>
            <family val="3"/>
            <charset val="129"/>
          </rPr>
          <t>최고</t>
        </r>
        <r>
          <rPr>
            <b/>
            <sz val="9"/>
            <color indexed="81"/>
            <rFont val="Tahoma"/>
            <family val="2"/>
          </rPr>
          <t xml:space="preserve"> </t>
        </r>
        <r>
          <rPr>
            <b/>
            <sz val="9"/>
            <color indexed="81"/>
            <rFont val="돋움"/>
            <family val="3"/>
            <charset val="129"/>
          </rPr>
          <t>월급근로자</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개인사업장</t>
        </r>
        <r>
          <rPr>
            <b/>
            <sz val="9"/>
            <color indexed="81"/>
            <rFont val="Tahoma"/>
            <family val="2"/>
          </rPr>
          <t xml:space="preserve"> </t>
        </r>
        <r>
          <rPr>
            <b/>
            <sz val="9"/>
            <color indexed="81"/>
            <rFont val="돋움"/>
            <family val="3"/>
            <charset val="129"/>
          </rPr>
          <t>대표자</t>
        </r>
        <r>
          <rPr>
            <b/>
            <sz val="9"/>
            <color indexed="81"/>
            <rFont val="Tahoma"/>
            <family val="2"/>
          </rPr>
          <t xml:space="preserve"> 5</t>
        </r>
        <r>
          <rPr>
            <b/>
            <sz val="9"/>
            <color indexed="81"/>
            <rFont val="돋움"/>
            <family val="3"/>
            <charset val="129"/>
          </rPr>
          <t>월말일</t>
        </r>
        <r>
          <rPr>
            <b/>
            <sz val="9"/>
            <color indexed="81"/>
            <rFont val="Tahoma"/>
            <family val="2"/>
          </rPr>
          <t xml:space="preserve"> </t>
        </r>
        <r>
          <rPr>
            <b/>
            <sz val="9"/>
            <color indexed="81"/>
            <rFont val="돋움"/>
            <family val="3"/>
            <charset val="129"/>
          </rPr>
          <t>성실신고사업자는</t>
        </r>
        <r>
          <rPr>
            <b/>
            <sz val="9"/>
            <color indexed="81"/>
            <rFont val="Tahoma"/>
            <family val="2"/>
          </rPr>
          <t xml:space="preserve"> 6</t>
        </r>
        <r>
          <rPr>
            <b/>
            <sz val="9"/>
            <color indexed="81"/>
            <rFont val="돋움"/>
            <family val="3"/>
            <charset val="129"/>
          </rPr>
          <t>월말일까지</t>
        </r>
        <r>
          <rPr>
            <b/>
            <sz val="9"/>
            <color indexed="81"/>
            <rFont val="Tahoma"/>
            <family val="2"/>
          </rPr>
          <t xml:space="preserve"> </t>
        </r>
        <r>
          <rPr>
            <b/>
            <sz val="9"/>
            <color indexed="81"/>
            <rFont val="돋움"/>
            <family val="3"/>
            <charset val="129"/>
          </rPr>
          <t>국민연금</t>
        </r>
        <r>
          <rPr>
            <b/>
            <sz val="9"/>
            <color indexed="81"/>
            <rFont val="Tahoma"/>
            <family val="2"/>
          </rPr>
          <t>,</t>
        </r>
        <r>
          <rPr>
            <b/>
            <sz val="9"/>
            <color indexed="81"/>
            <rFont val="돋움"/>
            <family val="3"/>
            <charset val="129"/>
          </rPr>
          <t>건강보험</t>
        </r>
        <r>
          <rPr>
            <b/>
            <sz val="9"/>
            <color indexed="81"/>
            <rFont val="Tahoma"/>
            <family val="2"/>
          </rPr>
          <t xml:space="preserve"> </t>
        </r>
        <r>
          <rPr>
            <b/>
            <sz val="9"/>
            <color indexed="81"/>
            <rFont val="돋움"/>
            <family val="3"/>
            <charset val="129"/>
          </rPr>
          <t>소득총액신고</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사업장만</t>
        </r>
        <r>
          <rPr>
            <b/>
            <sz val="9"/>
            <color indexed="81"/>
            <rFont val="Tahoma"/>
            <family val="2"/>
          </rPr>
          <t xml:space="preserve">)
</t>
        </r>
        <r>
          <rPr>
            <b/>
            <sz val="9"/>
            <color indexed="81"/>
            <rFont val="돋움"/>
            <family val="3"/>
            <charset val="129"/>
          </rPr>
          <t xml:space="preserve">
건강보험증</t>
        </r>
        <r>
          <rPr>
            <b/>
            <sz val="9"/>
            <color indexed="81"/>
            <rFont val="Tahoma"/>
            <family val="2"/>
          </rPr>
          <t xml:space="preserve"> </t>
        </r>
        <r>
          <rPr>
            <b/>
            <sz val="9"/>
            <color indexed="81"/>
            <rFont val="돋움"/>
            <family val="3"/>
            <charset val="129"/>
          </rPr>
          <t>피부양자로</t>
        </r>
        <r>
          <rPr>
            <b/>
            <sz val="9"/>
            <color indexed="81"/>
            <rFont val="Tahoma"/>
            <family val="2"/>
          </rPr>
          <t xml:space="preserve"> </t>
        </r>
        <r>
          <rPr>
            <b/>
            <sz val="9"/>
            <color indexed="81"/>
            <rFont val="돋움"/>
            <family val="3"/>
            <charset val="129"/>
          </rPr>
          <t>올릴분</t>
        </r>
        <r>
          <rPr>
            <b/>
            <sz val="9"/>
            <color indexed="81"/>
            <rFont val="Tahoma"/>
            <family val="2"/>
          </rPr>
          <t xml:space="preserve"> </t>
        </r>
        <r>
          <rPr>
            <b/>
            <sz val="9"/>
            <color indexed="81"/>
            <rFont val="돋움"/>
            <family val="3"/>
            <charset val="129"/>
          </rPr>
          <t>주민등록등본과</t>
        </r>
        <r>
          <rPr>
            <b/>
            <sz val="9"/>
            <color indexed="81"/>
            <rFont val="Tahoma"/>
            <family val="2"/>
          </rPr>
          <t xml:space="preserve"> </t>
        </r>
        <r>
          <rPr>
            <b/>
            <sz val="9"/>
            <color indexed="81"/>
            <rFont val="돋움"/>
            <family val="3"/>
            <charset val="129"/>
          </rPr>
          <t>가족관계증명서등</t>
        </r>
        <r>
          <rPr>
            <b/>
            <sz val="9"/>
            <color indexed="81"/>
            <rFont val="Tahoma"/>
            <family val="2"/>
          </rPr>
          <t xml:space="preserve"> </t>
        </r>
        <r>
          <rPr>
            <b/>
            <sz val="9"/>
            <color indexed="81"/>
            <rFont val="돋움"/>
            <family val="3"/>
            <charset val="129"/>
          </rPr>
          <t>관계</t>
        </r>
        <r>
          <rPr>
            <b/>
            <sz val="9"/>
            <color indexed="81"/>
            <rFont val="Tahoma"/>
            <family val="2"/>
          </rPr>
          <t xml:space="preserve"> </t>
        </r>
        <r>
          <rPr>
            <b/>
            <sz val="9"/>
            <color indexed="81"/>
            <rFont val="돋움"/>
            <family val="3"/>
            <charset val="129"/>
          </rPr>
          <t>입증서류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버림
취득월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채용시</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부과됩니다</t>
        </r>
        <r>
          <rPr>
            <b/>
            <sz val="9"/>
            <color indexed="81"/>
            <rFont val="Tahoma"/>
            <family val="2"/>
          </rPr>
          <t>.(</t>
        </r>
        <r>
          <rPr>
            <b/>
            <sz val="9"/>
            <color indexed="81"/>
            <rFont val="돋움"/>
            <family val="3"/>
            <charset val="129"/>
          </rPr>
          <t>회사</t>
        </r>
        <r>
          <rPr>
            <b/>
            <sz val="9"/>
            <color indexed="81"/>
            <rFont val="Tahoma"/>
            <family val="2"/>
          </rPr>
          <t xml:space="preserve"> 50%,</t>
        </r>
        <r>
          <rPr>
            <b/>
            <sz val="9"/>
            <color indexed="81"/>
            <rFont val="돋움"/>
            <family val="3"/>
            <charset val="129"/>
          </rPr>
          <t>근로자</t>
        </r>
        <r>
          <rPr>
            <b/>
            <sz val="9"/>
            <color indexed="81"/>
            <rFont val="Tahoma"/>
            <family val="2"/>
          </rPr>
          <t xml:space="preserve"> 50%</t>
        </r>
        <r>
          <rPr>
            <b/>
            <sz val="9"/>
            <color indexed="81"/>
            <rFont val="돋움"/>
            <family val="3"/>
            <charset val="129"/>
          </rPr>
          <t>부담</t>
        </r>
        <r>
          <rPr>
            <b/>
            <sz val="9"/>
            <color indexed="81"/>
            <rFont val="Tahoma"/>
            <family val="2"/>
          </rPr>
          <t>)  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취득월</t>
        </r>
        <r>
          <rPr>
            <b/>
            <sz val="9"/>
            <color indexed="81"/>
            <rFont val="Tahoma"/>
            <family val="2"/>
          </rPr>
          <t xml:space="preserve"> </t>
        </r>
        <r>
          <rPr>
            <b/>
            <sz val="9"/>
            <color indexed="81"/>
            <rFont val="돋움"/>
            <family val="3"/>
            <charset val="129"/>
          </rPr>
          <t>부과되지</t>
        </r>
        <r>
          <rPr>
            <b/>
            <sz val="9"/>
            <color indexed="81"/>
            <rFont val="Tahoma"/>
            <family val="2"/>
          </rPr>
          <t xml:space="preserve"> </t>
        </r>
        <r>
          <rPr>
            <b/>
            <sz val="9"/>
            <color indexed="81"/>
            <rFont val="돋움"/>
            <family val="3"/>
            <charset val="129"/>
          </rPr>
          <t>않습니다</t>
        </r>
        <r>
          <rPr>
            <b/>
            <sz val="9"/>
            <color indexed="81"/>
            <rFont val="Tahoma"/>
            <family val="2"/>
          </rPr>
          <t>.</t>
        </r>
        <r>
          <rPr>
            <b/>
            <sz val="9"/>
            <color indexed="81"/>
            <rFont val="돋움"/>
            <family val="3"/>
            <charset val="129"/>
          </rPr>
          <t xml:space="preserve">
월중</t>
        </r>
        <r>
          <rPr>
            <b/>
            <sz val="9"/>
            <color indexed="81"/>
            <rFont val="Tahoma"/>
            <family val="2"/>
          </rPr>
          <t xml:space="preserve"> </t>
        </r>
        <r>
          <rPr>
            <b/>
            <sz val="9"/>
            <color indexed="81"/>
            <rFont val="돋움"/>
            <family val="3"/>
            <charset val="129"/>
          </rPr>
          <t>입사자는</t>
        </r>
        <r>
          <rPr>
            <b/>
            <sz val="9"/>
            <color indexed="81"/>
            <rFont val="Tahoma"/>
            <family val="2"/>
          </rPr>
          <t xml:space="preserve"> </t>
        </r>
        <r>
          <rPr>
            <b/>
            <sz val="9"/>
            <color indexed="81"/>
            <rFont val="돋움"/>
            <family val="3"/>
            <charset val="129"/>
          </rPr>
          <t>다음달부터</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취득일이</t>
        </r>
        <r>
          <rPr>
            <b/>
            <sz val="9"/>
            <color indexed="81"/>
            <rFont val="Tahoma"/>
            <family val="2"/>
          </rPr>
          <t xml:space="preserve"> 1</t>
        </r>
        <r>
          <rPr>
            <b/>
            <sz val="9"/>
            <color indexed="81"/>
            <rFont val="돋움"/>
            <family val="3"/>
            <charset val="129"/>
          </rPr>
          <t>일인</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취득월</t>
        </r>
        <r>
          <rPr>
            <b/>
            <sz val="9"/>
            <color indexed="81"/>
            <rFont val="Tahoma"/>
            <family val="2"/>
          </rPr>
          <t xml:space="preserve"> </t>
        </r>
        <r>
          <rPr>
            <b/>
            <sz val="9"/>
            <color indexed="81"/>
            <rFont val="돋움"/>
            <family val="3"/>
            <charset val="129"/>
          </rPr>
          <t>납부
피부양자</t>
        </r>
        <r>
          <rPr>
            <b/>
            <sz val="9"/>
            <color indexed="81"/>
            <rFont val="Tahoma"/>
            <family val="2"/>
          </rPr>
          <t xml:space="preserve"> </t>
        </r>
        <r>
          <rPr>
            <b/>
            <sz val="9"/>
            <color indexed="81"/>
            <rFont val="돋움"/>
            <family val="3"/>
            <charset val="129"/>
          </rPr>
          <t>취득신고
공단에서</t>
        </r>
        <r>
          <rPr>
            <b/>
            <sz val="9"/>
            <color indexed="81"/>
            <rFont val="Tahoma"/>
            <family val="2"/>
          </rPr>
          <t xml:space="preserve"> </t>
        </r>
        <r>
          <rPr>
            <b/>
            <sz val="9"/>
            <color indexed="81"/>
            <rFont val="돋움"/>
            <family val="3"/>
            <charset val="129"/>
          </rPr>
          <t>온</t>
        </r>
        <r>
          <rPr>
            <b/>
            <sz val="9"/>
            <color indexed="81"/>
            <rFont val="Tahoma"/>
            <family val="2"/>
          </rPr>
          <t xml:space="preserve"> (</t>
        </r>
        <r>
          <rPr>
            <b/>
            <sz val="9"/>
            <color indexed="81"/>
            <rFont val="돋움"/>
            <family val="3"/>
            <charset val="129"/>
          </rPr>
          <t>상기</t>
        </r>
        <r>
          <rPr>
            <b/>
            <sz val="9"/>
            <color indexed="81"/>
            <rFont val="Tahoma"/>
            <family val="2"/>
          </rPr>
          <t xml:space="preserve"> </t>
        </r>
        <r>
          <rPr>
            <b/>
            <sz val="9"/>
            <color indexed="81"/>
            <rFont val="돋움"/>
            <family val="3"/>
            <charset val="129"/>
          </rPr>
          <t>국민건강</t>
        </r>
        <r>
          <rPr>
            <b/>
            <sz val="9"/>
            <color indexed="81"/>
            <rFont val="Tahoma"/>
            <family val="2"/>
          </rPr>
          <t xml:space="preserve"> </t>
        </r>
        <r>
          <rPr>
            <b/>
            <sz val="9"/>
            <color indexed="81"/>
            <rFont val="돋움"/>
            <family val="3"/>
            <charset val="129"/>
          </rPr>
          <t>사회보험통합징수포털</t>
        </r>
        <r>
          <rPr>
            <b/>
            <sz val="9"/>
            <color indexed="81"/>
            <rFont val="Tahoma"/>
            <family val="2"/>
          </rPr>
          <t xml:space="preserve">) </t>
        </r>
        <r>
          <rPr>
            <b/>
            <sz val="9"/>
            <color indexed="81"/>
            <rFont val="돋움"/>
            <family val="3"/>
            <charset val="129"/>
          </rPr>
          <t>직원부담분</t>
        </r>
        <r>
          <rPr>
            <b/>
            <sz val="9"/>
            <color indexed="81"/>
            <rFont val="Tahoma"/>
            <family val="2"/>
          </rPr>
          <t xml:space="preserve"> 
</t>
        </r>
        <r>
          <rPr>
            <b/>
            <sz val="9"/>
            <color indexed="81"/>
            <rFont val="돋움"/>
            <family val="3"/>
            <charset val="129"/>
          </rPr>
          <t>고지산출내역</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가입자내역</t>
        </r>
        <r>
          <rPr>
            <b/>
            <sz val="9"/>
            <color indexed="81"/>
            <rFont val="Tahoma"/>
            <family val="2"/>
          </rPr>
          <t xml:space="preserve"> </t>
        </r>
        <r>
          <rPr>
            <b/>
            <sz val="9"/>
            <color indexed="81"/>
            <rFont val="돋움"/>
            <family val="3"/>
            <charset val="129"/>
          </rPr>
          <t>파일</t>
        </r>
        <r>
          <rPr>
            <b/>
            <sz val="9"/>
            <color indexed="81"/>
            <rFont val="Tahoma"/>
            <family val="2"/>
          </rPr>
          <t xml:space="preserve"> </t>
        </r>
        <r>
          <rPr>
            <b/>
            <sz val="9"/>
            <color indexed="81"/>
            <rFont val="돋움"/>
            <family val="3"/>
            <charset val="129"/>
          </rPr>
          <t>다운로드해서기재
건강보험</t>
        </r>
        <r>
          <rPr>
            <b/>
            <sz val="9"/>
            <color indexed="81"/>
            <rFont val="Tahoma"/>
            <family val="2"/>
          </rPr>
          <t xml:space="preserve"> </t>
        </r>
        <r>
          <rPr>
            <b/>
            <sz val="9"/>
            <color indexed="81"/>
            <rFont val="돋움"/>
            <family val="3"/>
            <charset val="129"/>
          </rPr>
          <t>고지보험료</t>
        </r>
        <r>
          <rPr>
            <b/>
            <sz val="9"/>
            <color indexed="81"/>
            <rFont val="Tahoma"/>
            <family val="2"/>
          </rPr>
          <t xml:space="preserve"> </t>
        </r>
        <r>
          <rPr>
            <b/>
            <sz val="9"/>
            <color indexed="81"/>
            <rFont val="돋움"/>
            <family val="3"/>
            <charset val="129"/>
          </rPr>
          <t>급여대장</t>
        </r>
        <r>
          <rPr>
            <b/>
            <sz val="9"/>
            <color indexed="81"/>
            <rFont val="Tahoma"/>
            <family val="2"/>
          </rPr>
          <t xml:space="preserve"> </t>
        </r>
        <r>
          <rPr>
            <b/>
            <sz val="9"/>
            <color indexed="81"/>
            <rFont val="돋움"/>
            <family val="3"/>
            <charset val="129"/>
          </rPr>
          <t>귀속월에</t>
        </r>
        <r>
          <rPr>
            <b/>
            <sz val="9"/>
            <color indexed="81"/>
            <rFont val="Tahoma"/>
            <family val="2"/>
          </rPr>
          <t xml:space="preserve"> </t>
        </r>
        <r>
          <rPr>
            <b/>
            <sz val="9"/>
            <color indexed="81"/>
            <rFont val="돋움"/>
            <family val="3"/>
            <charset val="129"/>
          </rPr>
          <t>기재
건강보험연말정산이나</t>
        </r>
        <r>
          <rPr>
            <b/>
            <sz val="9"/>
            <color indexed="81"/>
            <rFont val="Tahoma"/>
            <family val="2"/>
          </rPr>
          <t xml:space="preserve"> </t>
        </r>
        <r>
          <rPr>
            <b/>
            <sz val="9"/>
            <color indexed="81"/>
            <rFont val="돋움"/>
            <family val="3"/>
            <charset val="129"/>
          </rPr>
          <t>퇴사가</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공제란에</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정산항목을</t>
        </r>
        <r>
          <rPr>
            <b/>
            <sz val="9"/>
            <color indexed="81"/>
            <rFont val="Tahoma"/>
            <family val="2"/>
          </rPr>
          <t xml:space="preserve"> </t>
        </r>
        <r>
          <rPr>
            <b/>
            <sz val="9"/>
            <color indexed="81"/>
            <rFont val="돋움"/>
            <family val="3"/>
            <charset val="129"/>
          </rPr>
          <t>만들어</t>
        </r>
        <r>
          <rPr>
            <b/>
            <sz val="9"/>
            <color indexed="81"/>
            <rFont val="Tahoma"/>
            <family val="2"/>
          </rPr>
          <t xml:space="preserve"> </t>
        </r>
        <r>
          <rPr>
            <b/>
            <sz val="9"/>
            <color indexed="81"/>
            <rFont val="돋움"/>
            <family val="3"/>
            <charset val="129"/>
          </rPr>
          <t>기재
개인사업장의</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일반근로자는</t>
        </r>
        <r>
          <rPr>
            <b/>
            <sz val="9"/>
            <color indexed="81"/>
            <rFont val="Tahoma"/>
            <family val="2"/>
          </rPr>
          <t xml:space="preserve"> 4</t>
        </r>
        <r>
          <rPr>
            <b/>
            <sz val="9"/>
            <color indexed="81"/>
            <rFont val="돋움"/>
            <family val="3"/>
            <charset val="129"/>
          </rPr>
          <t>월분</t>
        </r>
        <r>
          <rPr>
            <b/>
            <sz val="9"/>
            <color indexed="81"/>
            <rFont val="Tahoma"/>
            <family val="2"/>
          </rPr>
          <t xml:space="preserve"> </t>
        </r>
        <r>
          <rPr>
            <b/>
            <sz val="9"/>
            <color indexed="81"/>
            <rFont val="돋움"/>
            <family val="3"/>
            <charset val="129"/>
          </rPr>
          <t>귀속</t>
        </r>
        <r>
          <rPr>
            <b/>
            <sz val="9"/>
            <color indexed="81"/>
            <rFont val="Tahoma"/>
            <family val="2"/>
          </rPr>
          <t xml:space="preserve"> </t>
        </r>
        <r>
          <rPr>
            <b/>
            <sz val="9"/>
            <color indexed="81"/>
            <rFont val="돋움"/>
            <family val="3"/>
            <charset val="129"/>
          </rPr>
          <t>건강보험</t>
        </r>
        <r>
          <rPr>
            <b/>
            <sz val="9"/>
            <color indexed="81"/>
            <rFont val="Tahoma"/>
            <family val="2"/>
          </rPr>
          <t xml:space="preserve"> </t>
        </r>
        <r>
          <rPr>
            <b/>
            <sz val="9"/>
            <color indexed="81"/>
            <rFont val="돋움"/>
            <family val="3"/>
            <charset val="129"/>
          </rPr>
          <t>연말정산분</t>
        </r>
        <r>
          <rPr>
            <b/>
            <sz val="9"/>
            <color indexed="81"/>
            <rFont val="Tahoma"/>
            <family val="2"/>
          </rPr>
          <t xml:space="preserve"> </t>
        </r>
        <r>
          <rPr>
            <b/>
            <sz val="9"/>
            <color indexed="81"/>
            <rFont val="돋움"/>
            <family val="3"/>
            <charset val="129"/>
          </rPr>
          <t>반영
보수총액을</t>
        </r>
        <r>
          <rPr>
            <b/>
            <sz val="9"/>
            <color indexed="81"/>
            <rFont val="Tahoma"/>
            <family val="2"/>
          </rPr>
          <t xml:space="preserve"> </t>
        </r>
        <r>
          <rPr>
            <b/>
            <sz val="9"/>
            <color indexed="81"/>
            <rFont val="돋움"/>
            <family val="3"/>
            <charset val="129"/>
          </rPr>
          <t>근무월수로</t>
        </r>
        <r>
          <rPr>
            <b/>
            <sz val="9"/>
            <color indexed="81"/>
            <rFont val="Tahoma"/>
            <family val="2"/>
          </rPr>
          <t xml:space="preserve"> </t>
        </r>
        <r>
          <rPr>
            <b/>
            <sz val="9"/>
            <color indexed="81"/>
            <rFont val="돋움"/>
            <family val="3"/>
            <charset val="129"/>
          </rPr>
          <t>나눈</t>
        </r>
        <r>
          <rPr>
            <b/>
            <sz val="9"/>
            <color indexed="81"/>
            <rFont val="Tahoma"/>
            <family val="2"/>
          </rPr>
          <t xml:space="preserve"> </t>
        </r>
        <r>
          <rPr>
            <b/>
            <sz val="9"/>
            <color indexed="81"/>
            <rFont val="돋움"/>
            <family val="3"/>
            <charset val="129"/>
          </rPr>
          <t>금액
보수월액</t>
        </r>
        <r>
          <rPr>
            <b/>
            <sz val="9"/>
            <color indexed="81"/>
            <rFont val="Tahoma"/>
            <family val="2"/>
          </rPr>
          <t xml:space="preserve"> </t>
        </r>
        <r>
          <rPr>
            <b/>
            <sz val="9"/>
            <color indexed="81"/>
            <rFont val="돋움"/>
            <family val="3"/>
            <charset val="129"/>
          </rPr>
          <t>천원미만</t>
        </r>
        <r>
          <rPr>
            <b/>
            <sz val="9"/>
            <color indexed="81"/>
            <rFont val="Tahoma"/>
            <family val="2"/>
          </rPr>
          <t xml:space="preserve"> </t>
        </r>
        <r>
          <rPr>
            <b/>
            <sz val="9"/>
            <color indexed="81"/>
            <rFont val="돋움"/>
            <family val="3"/>
            <charset val="129"/>
          </rPr>
          <t xml:space="preserve">버림
</t>
        </r>
        <r>
          <rPr>
            <b/>
            <sz val="9"/>
            <color indexed="81"/>
            <rFont val="Tahoma"/>
            <family val="2"/>
          </rPr>
          <t>2</t>
        </r>
        <r>
          <rPr>
            <b/>
            <sz val="9"/>
            <color indexed="81"/>
            <rFont val="돋움"/>
            <family val="3"/>
            <charset val="129"/>
          </rPr>
          <t>일이후</t>
        </r>
        <r>
          <rPr>
            <b/>
            <sz val="9"/>
            <color indexed="81"/>
            <rFont val="Tahoma"/>
            <family val="2"/>
          </rPr>
          <t xml:space="preserve"> </t>
        </r>
        <r>
          <rPr>
            <b/>
            <sz val="9"/>
            <color indexed="81"/>
            <rFont val="돋움"/>
            <family val="3"/>
            <charset val="129"/>
          </rPr>
          <t>입사</t>
        </r>
        <r>
          <rPr>
            <b/>
            <sz val="9"/>
            <color indexed="81"/>
            <rFont val="Tahoma"/>
            <family val="2"/>
          </rPr>
          <t xml:space="preserve"> </t>
        </r>
        <r>
          <rPr>
            <b/>
            <sz val="9"/>
            <color indexed="81"/>
            <rFont val="돋움"/>
            <family val="3"/>
            <charset val="129"/>
          </rPr>
          <t>그달</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안함
매년</t>
        </r>
        <r>
          <rPr>
            <b/>
            <sz val="9"/>
            <color indexed="81"/>
            <rFont val="Tahoma"/>
            <family val="2"/>
          </rPr>
          <t xml:space="preserve"> 4</t>
        </r>
        <r>
          <rPr>
            <b/>
            <sz val="9"/>
            <color indexed="81"/>
            <rFont val="돋움"/>
            <family val="3"/>
            <charset val="129"/>
          </rPr>
          <t>월분귀속에</t>
        </r>
        <r>
          <rPr>
            <b/>
            <sz val="9"/>
            <color indexed="81"/>
            <rFont val="Tahoma"/>
            <family val="2"/>
          </rPr>
          <t xml:space="preserve"> </t>
        </r>
        <r>
          <rPr>
            <b/>
            <sz val="9"/>
            <color indexed="81"/>
            <rFont val="돋움"/>
            <family val="3"/>
            <charset val="129"/>
          </rPr>
          <t>건강보험연말정산하여</t>
        </r>
        <r>
          <rPr>
            <b/>
            <sz val="9"/>
            <color indexed="81"/>
            <rFont val="Tahoma"/>
            <family val="2"/>
          </rPr>
          <t xml:space="preserve"> 5</t>
        </r>
        <r>
          <rPr>
            <b/>
            <sz val="9"/>
            <color indexed="81"/>
            <rFont val="돋움"/>
            <family val="3"/>
            <charset val="129"/>
          </rPr>
          <t>월</t>
        </r>
        <r>
          <rPr>
            <b/>
            <sz val="9"/>
            <color indexed="81"/>
            <rFont val="Tahoma"/>
            <family val="2"/>
          </rPr>
          <t>10</t>
        </r>
        <r>
          <rPr>
            <b/>
            <sz val="9"/>
            <color indexed="81"/>
            <rFont val="돋움"/>
            <family val="3"/>
            <charset val="129"/>
          </rPr>
          <t>일날</t>
        </r>
        <r>
          <rPr>
            <b/>
            <sz val="9"/>
            <color indexed="81"/>
            <rFont val="Tahoma"/>
            <family val="2"/>
          </rPr>
          <t xml:space="preserve"> </t>
        </r>
        <r>
          <rPr>
            <b/>
            <sz val="9"/>
            <color indexed="81"/>
            <rFont val="돋움"/>
            <family val="3"/>
            <charset val="129"/>
          </rPr>
          <t>추가납부및</t>
        </r>
        <r>
          <rPr>
            <b/>
            <sz val="9"/>
            <color indexed="81"/>
            <rFont val="Tahoma"/>
            <family val="2"/>
          </rPr>
          <t xml:space="preserve"> </t>
        </r>
        <r>
          <rPr>
            <b/>
            <sz val="9"/>
            <color indexed="81"/>
            <rFont val="돋움"/>
            <family val="3"/>
            <charset val="129"/>
          </rPr>
          <t>환급
과</t>
        </r>
        <r>
          <rPr>
            <b/>
            <sz val="9"/>
            <color indexed="81"/>
            <rFont val="Tahoma"/>
            <family val="2"/>
          </rPr>
          <t xml:space="preserve"> </t>
        </r>
        <r>
          <rPr>
            <b/>
            <sz val="9"/>
            <color indexed="81"/>
            <rFont val="돋움"/>
            <family val="3"/>
            <charset val="129"/>
          </rPr>
          <t>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 xml:space="preserve">)
</t>
        </r>
        <r>
          <rPr>
            <b/>
            <sz val="9"/>
            <color indexed="81"/>
            <rFont val="돋움"/>
            <family val="3"/>
            <charset val="129"/>
          </rPr>
          <t>대표자</t>
        </r>
        <r>
          <rPr>
            <b/>
            <sz val="9"/>
            <color indexed="81"/>
            <rFont val="Tahoma"/>
            <family val="2"/>
          </rPr>
          <t xml:space="preserve"> </t>
        </r>
        <r>
          <rPr>
            <b/>
            <sz val="9"/>
            <color indexed="81"/>
            <rFont val="돋움"/>
            <family val="3"/>
            <charset val="129"/>
          </rPr>
          <t>보수월액</t>
        </r>
        <r>
          <rPr>
            <b/>
            <sz val="9"/>
            <color indexed="81"/>
            <rFont val="Tahoma"/>
            <family val="2"/>
          </rPr>
          <t xml:space="preserve"> </t>
        </r>
        <r>
          <rPr>
            <b/>
            <sz val="9"/>
            <color indexed="81"/>
            <rFont val="돋움"/>
            <family val="3"/>
            <charset val="129"/>
          </rPr>
          <t>신고시</t>
        </r>
        <r>
          <rPr>
            <b/>
            <sz val="9"/>
            <color indexed="81"/>
            <rFont val="Tahoma"/>
            <family val="2"/>
          </rPr>
          <t xml:space="preserve"> </t>
        </r>
        <r>
          <rPr>
            <b/>
            <sz val="9"/>
            <color indexed="81"/>
            <rFont val="돋움"/>
            <family val="3"/>
            <charset val="129"/>
          </rPr>
          <t>직장가입자로</t>
        </r>
        <r>
          <rPr>
            <b/>
            <sz val="9"/>
            <color indexed="81"/>
            <rFont val="Tahoma"/>
            <family val="2"/>
          </rPr>
          <t xml:space="preserve"> </t>
        </r>
        <r>
          <rPr>
            <b/>
            <sz val="9"/>
            <color indexed="81"/>
            <rFont val="돋움"/>
            <family val="3"/>
            <charset val="129"/>
          </rPr>
          <t>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사업장</t>
        </r>
        <r>
          <rPr>
            <b/>
            <sz val="9"/>
            <color indexed="81"/>
            <rFont val="Tahoma"/>
            <family val="2"/>
          </rPr>
          <t xml:space="preserve"> </t>
        </r>
        <r>
          <rPr>
            <b/>
            <sz val="9"/>
            <color indexed="81"/>
            <rFont val="돋움"/>
            <family val="3"/>
            <charset val="129"/>
          </rPr>
          <t>사업소득금액</t>
        </r>
        <r>
          <rPr>
            <b/>
            <sz val="9"/>
            <color indexed="81"/>
            <rFont val="Tahoma"/>
            <family val="2"/>
          </rPr>
          <t xml:space="preserve"> </t>
        </r>
        <r>
          <rPr>
            <b/>
            <sz val="9"/>
            <color indexed="81"/>
            <rFont val="돋움"/>
            <family val="3"/>
            <charset val="129"/>
          </rPr>
          <t>만</t>
        </r>
        <r>
          <rPr>
            <b/>
            <sz val="9"/>
            <color indexed="81"/>
            <rFont val="Tahoma"/>
            <family val="2"/>
          </rPr>
          <t xml:space="preserve"> </t>
        </r>
        <r>
          <rPr>
            <b/>
            <sz val="9"/>
            <color indexed="81"/>
            <rFont val="돋움"/>
            <family val="3"/>
            <charset val="129"/>
          </rPr>
          <t>신고
퇴사시</t>
        </r>
        <r>
          <rPr>
            <b/>
            <sz val="9"/>
            <color indexed="81"/>
            <rFont val="Tahoma"/>
            <family val="2"/>
          </rPr>
          <t xml:space="preserve"> </t>
        </r>
        <r>
          <rPr>
            <b/>
            <sz val="9"/>
            <color indexed="81"/>
            <rFont val="돋움"/>
            <family val="3"/>
            <charset val="129"/>
          </rPr>
          <t>건강보험료</t>
        </r>
        <r>
          <rPr>
            <b/>
            <sz val="9"/>
            <color indexed="81"/>
            <rFont val="Tahoma"/>
            <family val="2"/>
          </rPr>
          <t>(</t>
        </r>
        <r>
          <rPr>
            <b/>
            <sz val="9"/>
            <color indexed="81"/>
            <rFont val="돋움"/>
            <family val="3"/>
            <charset val="129"/>
          </rPr>
          <t>요양보험포함</t>
        </r>
        <r>
          <rPr>
            <b/>
            <sz val="9"/>
            <color indexed="81"/>
            <rFont val="Tahoma"/>
            <family val="2"/>
          </rPr>
          <t xml:space="preserve"> </t>
        </r>
        <r>
          <rPr>
            <b/>
            <sz val="9"/>
            <color indexed="81"/>
            <rFont val="돋움"/>
            <family val="3"/>
            <charset val="129"/>
          </rPr>
          <t>정산해야함</t>
        </r>
        <r>
          <rPr>
            <b/>
            <sz val="9"/>
            <color indexed="81"/>
            <rFont val="Tahoma"/>
            <family val="2"/>
          </rPr>
          <t>)</t>
        </r>
      </text>
    </comment>
    <comment ref="AC9" authorId="0" shapeId="0" xr:uid="{00000000-0006-0000-0C00-000019000000}">
      <text>
        <r>
          <rPr>
            <sz val="9"/>
            <color indexed="81"/>
            <rFont val="Tahoma"/>
            <family val="2"/>
          </rPr>
          <t xml:space="preserve">http://cafe.daum.net/transtax/R96D/2
</t>
        </r>
        <r>
          <rPr>
            <sz val="9"/>
            <color indexed="81"/>
            <rFont val="돋움"/>
            <family val="3"/>
            <charset val="129"/>
          </rPr>
          <t>사회보험통합징수포털</t>
        </r>
        <r>
          <rPr>
            <sz val="9"/>
            <color indexed="81"/>
            <rFont val="Tahoma"/>
            <family val="2"/>
          </rPr>
          <t xml:space="preserve"> http://si4n.nhis.or.kr/
</t>
        </r>
        <r>
          <rPr>
            <sz val="9"/>
            <color indexed="81"/>
            <rFont val="돋움"/>
            <family val="3"/>
            <charset val="129"/>
          </rPr>
          <t xml:space="preserve">
건강보험료의</t>
        </r>
        <r>
          <rPr>
            <sz val="9"/>
            <color indexed="81"/>
            <rFont val="Tahoma"/>
            <family val="2"/>
          </rPr>
          <t xml:space="preserve"> 10.25%</t>
        </r>
        <r>
          <rPr>
            <sz val="9"/>
            <color indexed="81"/>
            <rFont val="돋움"/>
            <family val="3"/>
            <charset val="129"/>
          </rPr>
          <t xml:space="preserve">
개인사업장</t>
        </r>
        <r>
          <rPr>
            <sz val="9"/>
            <color indexed="81"/>
            <rFont val="Tahoma"/>
            <family val="2"/>
          </rPr>
          <t xml:space="preserve"> </t>
        </r>
        <r>
          <rPr>
            <sz val="9"/>
            <color indexed="81"/>
            <rFont val="돋움"/>
            <family val="3"/>
            <charset val="129"/>
          </rPr>
          <t>대표자도</t>
        </r>
        <r>
          <rPr>
            <sz val="9"/>
            <color indexed="81"/>
            <rFont val="Tahoma"/>
            <family val="2"/>
          </rPr>
          <t xml:space="preserve"> 1</t>
        </r>
        <r>
          <rPr>
            <sz val="9"/>
            <color indexed="81"/>
            <rFont val="돋움"/>
            <family val="3"/>
            <charset val="129"/>
          </rPr>
          <t>인이상</t>
        </r>
        <r>
          <rPr>
            <sz val="9"/>
            <color indexed="81"/>
            <rFont val="Tahoma"/>
            <family val="2"/>
          </rPr>
          <t xml:space="preserve"> </t>
        </r>
        <r>
          <rPr>
            <sz val="9"/>
            <color indexed="81"/>
            <rFont val="돋움"/>
            <family val="3"/>
            <charset val="129"/>
          </rPr>
          <t>직원</t>
        </r>
        <r>
          <rPr>
            <sz val="9"/>
            <color indexed="81"/>
            <rFont val="Tahoma"/>
            <family val="2"/>
          </rPr>
          <t xml:space="preserve"> </t>
        </r>
        <r>
          <rPr>
            <sz val="9"/>
            <color indexed="81"/>
            <rFont val="돋움"/>
            <family val="3"/>
            <charset val="129"/>
          </rPr>
          <t>채용시</t>
        </r>
        <r>
          <rPr>
            <sz val="9"/>
            <color indexed="81"/>
            <rFont val="Tahoma"/>
            <family val="2"/>
          </rPr>
          <t xml:space="preserve"> </t>
        </r>
        <r>
          <rPr>
            <sz val="9"/>
            <color indexed="81"/>
            <rFont val="돋움"/>
            <family val="3"/>
            <charset val="129"/>
          </rPr>
          <t>개인사업주의</t>
        </r>
        <r>
          <rPr>
            <sz val="9"/>
            <color indexed="81"/>
            <rFont val="Tahoma"/>
            <family val="2"/>
          </rPr>
          <t xml:space="preserve"> </t>
        </r>
        <r>
          <rPr>
            <sz val="9"/>
            <color indexed="81"/>
            <rFont val="돋움"/>
            <family val="3"/>
            <charset val="129"/>
          </rPr>
          <t>대표자도</t>
        </r>
        <r>
          <rPr>
            <sz val="9"/>
            <color indexed="81"/>
            <rFont val="Tahoma"/>
            <family val="2"/>
          </rPr>
          <t xml:space="preserve"> </t>
        </r>
        <r>
          <rPr>
            <sz val="9"/>
            <color indexed="81"/>
            <rFont val="돋움"/>
            <family val="3"/>
            <charset val="129"/>
          </rPr>
          <t>국민연금및</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직장가입</t>
        </r>
        <r>
          <rPr>
            <sz val="9"/>
            <color indexed="81"/>
            <rFont val="Tahoma"/>
            <family val="2"/>
          </rPr>
          <t xml:space="preserve"> (</t>
        </r>
        <r>
          <rPr>
            <sz val="9"/>
            <color indexed="81"/>
            <rFont val="돋움"/>
            <family val="3"/>
            <charset val="129"/>
          </rPr>
          <t>최고</t>
        </r>
        <r>
          <rPr>
            <sz val="9"/>
            <color indexed="81"/>
            <rFont val="Tahoma"/>
            <family val="2"/>
          </rPr>
          <t xml:space="preserve"> </t>
        </r>
        <r>
          <rPr>
            <sz val="9"/>
            <color indexed="81"/>
            <rFont val="돋움"/>
            <family val="3"/>
            <charset val="129"/>
          </rPr>
          <t>월급근로자</t>
        </r>
        <r>
          <rPr>
            <sz val="9"/>
            <color indexed="81"/>
            <rFont val="Tahoma"/>
            <family val="2"/>
          </rPr>
          <t xml:space="preserve"> </t>
        </r>
        <r>
          <rPr>
            <sz val="9"/>
            <color indexed="81"/>
            <rFont val="돋움"/>
            <family val="3"/>
            <charset val="129"/>
          </rPr>
          <t>기준으로</t>
        </r>
        <r>
          <rPr>
            <sz val="9"/>
            <color indexed="81"/>
            <rFont val="Tahoma"/>
            <family val="2"/>
          </rPr>
          <t>)</t>
        </r>
        <r>
          <rPr>
            <sz val="9"/>
            <color indexed="81"/>
            <rFont val="돋움"/>
            <family val="3"/>
            <charset val="129"/>
          </rPr>
          <t xml:space="preserve">
공단에서</t>
        </r>
        <r>
          <rPr>
            <sz val="9"/>
            <color indexed="81"/>
            <rFont val="Tahoma"/>
            <family val="2"/>
          </rPr>
          <t xml:space="preserve"> </t>
        </r>
        <r>
          <rPr>
            <sz val="9"/>
            <color indexed="81"/>
            <rFont val="돋움"/>
            <family val="3"/>
            <charset val="129"/>
          </rPr>
          <t>온</t>
        </r>
        <r>
          <rPr>
            <sz val="9"/>
            <color indexed="81"/>
            <rFont val="Tahoma"/>
            <family val="2"/>
          </rPr>
          <t xml:space="preserve"> (</t>
        </r>
        <r>
          <rPr>
            <sz val="9"/>
            <color indexed="81"/>
            <rFont val="돋움"/>
            <family val="3"/>
            <charset val="129"/>
          </rPr>
          <t>상기</t>
        </r>
        <r>
          <rPr>
            <sz val="9"/>
            <color indexed="81"/>
            <rFont val="Tahoma"/>
            <family val="2"/>
          </rPr>
          <t xml:space="preserve"> </t>
        </r>
        <r>
          <rPr>
            <sz val="9"/>
            <color indexed="81"/>
            <rFont val="돋움"/>
            <family val="3"/>
            <charset val="129"/>
          </rPr>
          <t>국민건강</t>
        </r>
        <r>
          <rPr>
            <sz val="9"/>
            <color indexed="81"/>
            <rFont val="Tahoma"/>
            <family val="2"/>
          </rPr>
          <t xml:space="preserve"> </t>
        </r>
        <r>
          <rPr>
            <sz val="9"/>
            <color indexed="81"/>
            <rFont val="돋움"/>
            <family val="3"/>
            <charset val="129"/>
          </rPr>
          <t>사회보험통합징수포털</t>
        </r>
        <r>
          <rPr>
            <sz val="9"/>
            <color indexed="81"/>
            <rFont val="Tahoma"/>
            <family val="2"/>
          </rPr>
          <t xml:space="preserve">) </t>
        </r>
        <r>
          <rPr>
            <sz val="9"/>
            <color indexed="81"/>
            <rFont val="돋움"/>
            <family val="3"/>
            <charset val="129"/>
          </rPr>
          <t>직원부담분</t>
        </r>
        <r>
          <rPr>
            <sz val="9"/>
            <color indexed="81"/>
            <rFont val="Tahoma"/>
            <family val="2"/>
          </rPr>
          <t xml:space="preserve"> 
</t>
        </r>
        <r>
          <rPr>
            <sz val="9"/>
            <color indexed="81"/>
            <rFont val="돋움"/>
            <family val="3"/>
            <charset val="129"/>
          </rPr>
          <t>고지산출내역</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가입자내역</t>
        </r>
        <r>
          <rPr>
            <sz val="9"/>
            <color indexed="81"/>
            <rFont val="Tahoma"/>
            <family val="2"/>
          </rPr>
          <t xml:space="preserve"> </t>
        </r>
        <r>
          <rPr>
            <sz val="9"/>
            <color indexed="81"/>
            <rFont val="돋움"/>
            <family val="3"/>
            <charset val="129"/>
          </rPr>
          <t>파일</t>
        </r>
        <r>
          <rPr>
            <sz val="9"/>
            <color indexed="81"/>
            <rFont val="Tahoma"/>
            <family val="2"/>
          </rPr>
          <t xml:space="preserve"> </t>
        </r>
        <r>
          <rPr>
            <sz val="9"/>
            <color indexed="81"/>
            <rFont val="돋움"/>
            <family val="3"/>
            <charset val="129"/>
          </rPr>
          <t>다운로드해서기재
장기요양보험</t>
        </r>
        <r>
          <rPr>
            <sz val="9"/>
            <color indexed="81"/>
            <rFont val="Tahoma"/>
            <family val="2"/>
          </rPr>
          <t xml:space="preserve"> </t>
        </r>
        <r>
          <rPr>
            <sz val="9"/>
            <color indexed="81"/>
            <rFont val="돋움"/>
            <family val="3"/>
            <charset val="129"/>
          </rPr>
          <t>고지보험료</t>
        </r>
        <r>
          <rPr>
            <sz val="9"/>
            <color indexed="81"/>
            <rFont val="Tahoma"/>
            <family val="2"/>
          </rPr>
          <t xml:space="preserve"> </t>
        </r>
        <r>
          <rPr>
            <sz val="9"/>
            <color indexed="81"/>
            <rFont val="돋움"/>
            <family val="3"/>
            <charset val="129"/>
          </rPr>
          <t>급여대장</t>
        </r>
        <r>
          <rPr>
            <sz val="9"/>
            <color indexed="81"/>
            <rFont val="Tahoma"/>
            <family val="2"/>
          </rPr>
          <t xml:space="preserve"> </t>
        </r>
        <r>
          <rPr>
            <sz val="9"/>
            <color indexed="81"/>
            <rFont val="돋움"/>
            <family val="3"/>
            <charset val="129"/>
          </rPr>
          <t>귀속월에</t>
        </r>
        <r>
          <rPr>
            <sz val="9"/>
            <color indexed="81"/>
            <rFont val="Tahoma"/>
            <family val="2"/>
          </rPr>
          <t xml:space="preserve"> </t>
        </r>
        <r>
          <rPr>
            <sz val="9"/>
            <color indexed="81"/>
            <rFont val="돋움"/>
            <family val="3"/>
            <charset val="129"/>
          </rPr>
          <t>기재
건강보험연말정산이나</t>
        </r>
        <r>
          <rPr>
            <sz val="9"/>
            <color indexed="81"/>
            <rFont val="Tahoma"/>
            <family val="2"/>
          </rPr>
          <t xml:space="preserve"> </t>
        </r>
        <r>
          <rPr>
            <sz val="9"/>
            <color indexed="81"/>
            <rFont val="돋움"/>
            <family val="3"/>
            <charset val="129"/>
          </rPr>
          <t>퇴사가</t>
        </r>
        <r>
          <rPr>
            <sz val="9"/>
            <color indexed="81"/>
            <rFont val="Tahoma"/>
            <family val="2"/>
          </rPr>
          <t xml:space="preserve"> </t>
        </r>
        <r>
          <rPr>
            <sz val="9"/>
            <color indexed="81"/>
            <rFont val="돋움"/>
            <family val="3"/>
            <charset val="129"/>
          </rPr>
          <t>있을</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공제란에</t>
        </r>
        <r>
          <rPr>
            <sz val="9"/>
            <color indexed="81"/>
            <rFont val="Tahoma"/>
            <family val="2"/>
          </rPr>
          <t xml:space="preserve"> </t>
        </r>
        <r>
          <rPr>
            <sz val="9"/>
            <color indexed="81"/>
            <rFont val="돋움"/>
            <family val="3"/>
            <charset val="129"/>
          </rPr>
          <t>건강보험</t>
        </r>
        <r>
          <rPr>
            <sz val="9"/>
            <color indexed="81"/>
            <rFont val="Tahoma"/>
            <family val="2"/>
          </rPr>
          <t xml:space="preserve"> </t>
        </r>
        <r>
          <rPr>
            <sz val="9"/>
            <color indexed="81"/>
            <rFont val="돋움"/>
            <family val="3"/>
            <charset val="129"/>
          </rPr>
          <t>정산항목을</t>
        </r>
        <r>
          <rPr>
            <sz val="9"/>
            <color indexed="81"/>
            <rFont val="Tahoma"/>
            <family val="2"/>
          </rPr>
          <t xml:space="preserve"> </t>
        </r>
        <r>
          <rPr>
            <sz val="9"/>
            <color indexed="81"/>
            <rFont val="돋움"/>
            <family val="3"/>
            <charset val="129"/>
          </rPr>
          <t>만들어</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퇴사시</t>
        </r>
        <r>
          <rPr>
            <sz val="9"/>
            <color indexed="81"/>
            <rFont val="Tahoma"/>
            <family val="2"/>
          </rPr>
          <t xml:space="preserve"> </t>
        </r>
        <r>
          <rPr>
            <sz val="9"/>
            <color indexed="81"/>
            <rFont val="돋움"/>
            <family val="3"/>
            <charset val="129"/>
          </rPr>
          <t>건강보험료</t>
        </r>
        <r>
          <rPr>
            <sz val="9"/>
            <color indexed="81"/>
            <rFont val="Tahoma"/>
            <family val="2"/>
          </rPr>
          <t>(</t>
        </r>
        <r>
          <rPr>
            <sz val="9"/>
            <color indexed="81"/>
            <rFont val="돋움"/>
            <family val="3"/>
            <charset val="129"/>
          </rPr>
          <t>요양보험포함</t>
        </r>
        <r>
          <rPr>
            <sz val="9"/>
            <color indexed="81"/>
            <rFont val="Tahoma"/>
            <family val="2"/>
          </rPr>
          <t xml:space="preserve"> </t>
        </r>
        <r>
          <rPr>
            <sz val="9"/>
            <color indexed="81"/>
            <rFont val="돋움"/>
            <family val="3"/>
            <charset val="129"/>
          </rPr>
          <t>정산해야함</t>
        </r>
        <r>
          <rPr>
            <sz val="9"/>
            <color indexed="81"/>
            <rFont val="Tahoma"/>
            <family val="2"/>
          </rPr>
          <t>)</t>
        </r>
      </text>
    </comment>
    <comment ref="AD9" authorId="0" shapeId="0" xr:uid="{00000000-0006-0000-0C00-00001A000000}">
      <text>
        <r>
          <rPr>
            <sz val="9"/>
            <color indexed="81"/>
            <rFont val="돋움"/>
            <family val="3"/>
            <charset val="129"/>
          </rPr>
          <t>대표자및</t>
        </r>
        <r>
          <rPr>
            <sz val="9"/>
            <color indexed="81"/>
            <rFont val="Tahoma"/>
            <family val="2"/>
          </rPr>
          <t xml:space="preserve"> </t>
        </r>
        <r>
          <rPr>
            <sz val="9"/>
            <color indexed="81"/>
            <rFont val="돋움"/>
            <family val="3"/>
            <charset val="129"/>
          </rPr>
          <t>생계를</t>
        </r>
        <r>
          <rPr>
            <sz val="9"/>
            <color indexed="81"/>
            <rFont val="Tahoma"/>
            <family val="2"/>
          </rPr>
          <t xml:space="preserve"> </t>
        </r>
        <r>
          <rPr>
            <sz val="9"/>
            <color indexed="81"/>
            <rFont val="돋움"/>
            <family val="3"/>
            <charset val="129"/>
          </rPr>
          <t>같이하는</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고용산재</t>
        </r>
        <r>
          <rPr>
            <sz val="9"/>
            <color indexed="81"/>
            <rFont val="Tahoma"/>
            <family val="2"/>
          </rPr>
          <t xml:space="preserve"> </t>
        </r>
        <r>
          <rPr>
            <sz val="9"/>
            <color indexed="81"/>
            <rFont val="돋움"/>
            <family val="3"/>
            <charset val="129"/>
          </rPr>
          <t>가입제외
고지금액여부</t>
        </r>
        <r>
          <rPr>
            <sz val="9"/>
            <color indexed="81"/>
            <rFont val="Tahoma"/>
            <family val="2"/>
          </rPr>
          <t xml:space="preserve"> </t>
        </r>
        <r>
          <rPr>
            <sz val="9"/>
            <color indexed="81"/>
            <rFont val="돋움"/>
            <family val="3"/>
            <charset val="129"/>
          </rPr>
          <t>상관없이</t>
        </r>
        <r>
          <rPr>
            <sz val="9"/>
            <color indexed="81"/>
            <rFont val="Tahoma"/>
            <family val="2"/>
          </rPr>
          <t xml:space="preserve"> </t>
        </r>
        <r>
          <rPr>
            <sz val="9"/>
            <color indexed="81"/>
            <rFont val="돋움"/>
            <family val="3"/>
            <charset val="129"/>
          </rPr>
          <t>무조건</t>
        </r>
        <r>
          <rPr>
            <sz val="9"/>
            <color indexed="81"/>
            <rFont val="Tahoma"/>
            <family val="2"/>
          </rPr>
          <t xml:space="preserve"> </t>
        </r>
        <r>
          <rPr>
            <sz val="9"/>
            <color indexed="81"/>
            <rFont val="돋움"/>
            <family val="3"/>
            <charset val="129"/>
          </rPr>
          <t>근로자의</t>
        </r>
        <r>
          <rPr>
            <sz val="9"/>
            <color indexed="81"/>
            <rFont val="Tahoma"/>
            <family val="2"/>
          </rPr>
          <t xml:space="preserve"> </t>
        </r>
        <r>
          <rPr>
            <sz val="9"/>
            <color indexed="81"/>
            <rFont val="돋움"/>
            <family val="3"/>
            <charset val="129"/>
          </rPr>
          <t>과세급여의</t>
        </r>
        <r>
          <rPr>
            <sz val="9"/>
            <color indexed="81"/>
            <rFont val="Tahoma"/>
            <family val="2"/>
          </rPr>
          <t xml:space="preserve"> 0.8% </t>
        </r>
        <r>
          <rPr>
            <sz val="9"/>
            <color indexed="81"/>
            <rFont val="돋움"/>
            <family val="3"/>
            <charset val="129"/>
          </rPr>
          <t>곱하여</t>
        </r>
        <r>
          <rPr>
            <sz val="9"/>
            <color indexed="81"/>
            <rFont val="Tahoma"/>
            <family val="2"/>
          </rPr>
          <t xml:space="preserve"> </t>
        </r>
        <r>
          <rPr>
            <sz val="9"/>
            <color indexed="81"/>
            <rFont val="돋움"/>
            <family val="3"/>
            <charset val="129"/>
          </rPr>
          <t>징수</t>
        </r>
        <r>
          <rPr>
            <sz val="9"/>
            <color indexed="81"/>
            <rFont val="Tahoma"/>
            <family val="2"/>
          </rPr>
          <t>(</t>
        </r>
        <r>
          <rPr>
            <sz val="9"/>
            <color indexed="81"/>
            <rFont val="돋움"/>
            <family val="3"/>
            <charset val="129"/>
          </rPr>
          <t>일할계산</t>
        </r>
        <r>
          <rPr>
            <sz val="9"/>
            <color indexed="81"/>
            <rFont val="Tahoma"/>
            <family val="2"/>
          </rPr>
          <t>), 10</t>
        </r>
        <r>
          <rPr>
            <sz val="9"/>
            <color indexed="81"/>
            <rFont val="돋움"/>
            <family val="3"/>
            <charset val="129"/>
          </rPr>
          <t>원미만</t>
        </r>
        <r>
          <rPr>
            <sz val="9"/>
            <color indexed="81"/>
            <rFont val="Tahoma"/>
            <family val="2"/>
          </rPr>
          <t xml:space="preserve"> </t>
        </r>
        <r>
          <rPr>
            <sz val="9"/>
            <color indexed="81"/>
            <rFont val="돋움"/>
            <family val="3"/>
            <charset val="129"/>
          </rPr>
          <t xml:space="preserve">절사
</t>
        </r>
        <r>
          <rPr>
            <sz val="9"/>
            <color indexed="81"/>
            <rFont val="Tahoma"/>
            <family val="2"/>
          </rPr>
          <t>(</t>
        </r>
        <r>
          <rPr>
            <sz val="9"/>
            <color indexed="81"/>
            <rFont val="돋움"/>
            <family val="3"/>
            <charset val="129"/>
          </rPr>
          <t>실비변상적</t>
        </r>
        <r>
          <rPr>
            <sz val="9"/>
            <color indexed="81"/>
            <rFont val="Tahoma"/>
            <family val="2"/>
          </rPr>
          <t xml:space="preserve">) </t>
        </r>
        <r>
          <rPr>
            <sz val="9"/>
            <color indexed="81"/>
            <rFont val="돋움"/>
            <family val="3"/>
            <charset val="129"/>
          </rPr>
          <t>비과세를</t>
        </r>
        <r>
          <rPr>
            <sz val="9"/>
            <color indexed="81"/>
            <rFont val="Tahoma"/>
            <family val="2"/>
          </rPr>
          <t xml:space="preserve"> </t>
        </r>
        <r>
          <rPr>
            <sz val="9"/>
            <color indexed="81"/>
            <rFont val="돋움"/>
            <family val="3"/>
            <charset val="129"/>
          </rPr>
          <t>제외한</t>
        </r>
        <r>
          <rPr>
            <sz val="9"/>
            <color indexed="81"/>
            <rFont val="Tahoma"/>
            <family val="2"/>
          </rPr>
          <t>(</t>
        </r>
        <r>
          <rPr>
            <sz val="9"/>
            <color indexed="81"/>
            <rFont val="돋움"/>
            <family val="3"/>
            <charset val="129"/>
          </rPr>
          <t>자가운전보조금</t>
        </r>
        <r>
          <rPr>
            <sz val="9"/>
            <color indexed="81"/>
            <rFont val="Tahoma"/>
            <family val="2"/>
          </rPr>
          <t>20</t>
        </r>
        <r>
          <rPr>
            <sz val="9"/>
            <color indexed="81"/>
            <rFont val="돋움"/>
            <family val="3"/>
            <charset val="129"/>
          </rPr>
          <t>만원한도</t>
        </r>
        <r>
          <rPr>
            <sz val="9"/>
            <color indexed="81"/>
            <rFont val="Tahoma"/>
            <family val="2"/>
          </rPr>
          <t>,</t>
        </r>
        <r>
          <rPr>
            <sz val="9"/>
            <color indexed="81"/>
            <rFont val="돋움"/>
            <family val="3"/>
            <charset val="129"/>
          </rPr>
          <t>식대보조비</t>
        </r>
        <r>
          <rPr>
            <sz val="9"/>
            <color indexed="81"/>
            <rFont val="Tahoma"/>
            <family val="2"/>
          </rPr>
          <t>10</t>
        </r>
        <r>
          <rPr>
            <sz val="9"/>
            <color indexed="81"/>
            <rFont val="돋움"/>
            <family val="3"/>
            <charset val="129"/>
          </rPr>
          <t>만원한도</t>
        </r>
        <r>
          <rPr>
            <sz val="9"/>
            <color indexed="81"/>
            <rFont val="Tahoma"/>
            <family val="2"/>
          </rPr>
          <t xml:space="preserve">). </t>
        </r>
        <r>
          <rPr>
            <sz val="9"/>
            <color indexed="81"/>
            <rFont val="돋움"/>
            <family val="3"/>
            <charset val="129"/>
          </rPr>
          <t>과세급여의</t>
        </r>
        <r>
          <rPr>
            <sz val="9"/>
            <color indexed="81"/>
            <rFont val="Tahoma"/>
            <family val="2"/>
          </rPr>
          <t xml:space="preserve"> 0.8%</t>
        </r>
        <r>
          <rPr>
            <sz val="9"/>
            <color indexed="81"/>
            <rFont val="돋움"/>
            <family val="3"/>
            <charset val="129"/>
          </rPr>
          <t>를</t>
        </r>
        <r>
          <rPr>
            <sz val="9"/>
            <color indexed="81"/>
            <rFont val="Tahoma"/>
            <family val="2"/>
          </rPr>
          <t xml:space="preserve"> </t>
        </r>
        <r>
          <rPr>
            <sz val="9"/>
            <color indexed="81"/>
            <rFont val="돋움"/>
            <family val="3"/>
            <charset val="129"/>
          </rPr>
          <t>곱하고</t>
        </r>
        <r>
          <rPr>
            <sz val="9"/>
            <color indexed="81"/>
            <rFont val="Tahoma"/>
            <family val="2"/>
          </rPr>
          <t xml:space="preserve"> </t>
        </r>
        <r>
          <rPr>
            <sz val="9"/>
            <color indexed="81"/>
            <rFont val="돋움"/>
            <family val="3"/>
            <charset val="129"/>
          </rPr>
          <t>일자리</t>
        </r>
        <r>
          <rPr>
            <sz val="9"/>
            <color indexed="81"/>
            <rFont val="Tahoma"/>
            <family val="2"/>
          </rPr>
          <t xml:space="preserve"> </t>
        </r>
        <r>
          <rPr>
            <sz val="9"/>
            <color indexed="81"/>
            <rFont val="돋움"/>
            <family val="3"/>
            <charset val="129"/>
          </rPr>
          <t>버리고</t>
        </r>
        <r>
          <rPr>
            <sz val="9"/>
            <color indexed="81"/>
            <rFont val="Tahoma"/>
            <family val="2"/>
          </rPr>
          <t xml:space="preserve"> </t>
        </r>
        <r>
          <rPr>
            <sz val="9"/>
            <color indexed="81"/>
            <rFont val="돋움"/>
            <family val="3"/>
            <charset val="129"/>
          </rPr>
          <t>십원단위로</t>
        </r>
        <r>
          <rPr>
            <sz val="9"/>
            <color indexed="81"/>
            <rFont val="Tahoma"/>
            <family val="2"/>
          </rPr>
          <t xml:space="preserve"> </t>
        </r>
        <r>
          <rPr>
            <sz val="9"/>
            <color indexed="81"/>
            <rFont val="돋움"/>
            <family val="3"/>
            <charset val="129"/>
          </rPr>
          <t>기재
※</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실업급보험요율인상</t>
        </r>
        <r>
          <rPr>
            <sz val="9"/>
            <color indexed="81"/>
            <rFont val="Tahoma"/>
            <family val="2"/>
          </rPr>
          <t xml:space="preserve"> </t>
        </r>
        <r>
          <rPr>
            <sz val="9"/>
            <color indexed="81"/>
            <rFont val="돋움"/>
            <family val="3"/>
            <charset val="129"/>
          </rPr>
          <t xml:space="preserve">안내
</t>
        </r>
        <r>
          <rPr>
            <sz val="9"/>
            <color indexed="81"/>
            <rFont val="Tahoma"/>
            <family val="2"/>
          </rPr>
          <t xml:space="preserve">- </t>
        </r>
        <r>
          <rPr>
            <sz val="9"/>
            <color indexed="81"/>
            <rFont val="돋움"/>
            <family val="3"/>
            <charset val="129"/>
          </rPr>
          <t>적용일</t>
        </r>
        <r>
          <rPr>
            <sz val="9"/>
            <color indexed="81"/>
            <rFont val="Tahoma"/>
            <family val="2"/>
          </rPr>
          <t xml:space="preserve"> : 2019.10.1.
- </t>
        </r>
        <r>
          <rPr>
            <sz val="9"/>
            <color indexed="81"/>
            <rFont val="돋움"/>
            <family val="3"/>
            <charset val="129"/>
          </rPr>
          <t>변경율</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t>
        </r>
        <r>
          <rPr>
            <sz val="9"/>
            <color indexed="81"/>
            <rFont val="돋움"/>
            <family val="3"/>
            <charset val="129"/>
          </rPr>
          <t>변경</t>
        </r>
        <r>
          <rPr>
            <sz val="9"/>
            <color indexed="81"/>
            <rFont val="Tahoma"/>
            <family val="2"/>
          </rPr>
          <t>)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1.3% (</t>
        </r>
        <r>
          <rPr>
            <sz val="9"/>
            <color indexed="81"/>
            <rFont val="돋움"/>
            <family val="3"/>
            <charset val="129"/>
          </rPr>
          <t>근로자</t>
        </r>
        <r>
          <rPr>
            <sz val="9"/>
            <color indexed="81"/>
            <rFont val="Tahoma"/>
            <family val="2"/>
          </rPr>
          <t xml:space="preserve"> 0.65%)
            2019</t>
        </r>
        <r>
          <rPr>
            <sz val="9"/>
            <color indexed="81"/>
            <rFont val="돋움"/>
            <family val="3"/>
            <charset val="129"/>
          </rPr>
          <t>년</t>
        </r>
        <r>
          <rPr>
            <sz val="9"/>
            <color indexed="81"/>
            <rFont val="Tahoma"/>
            <family val="2"/>
          </rPr>
          <t xml:space="preserve"> 10</t>
        </r>
        <r>
          <rPr>
            <sz val="9"/>
            <color indexed="81"/>
            <rFont val="돋움"/>
            <family val="3"/>
            <charset val="129"/>
          </rPr>
          <t>월</t>
        </r>
        <r>
          <rPr>
            <sz val="9"/>
            <color indexed="81"/>
            <rFont val="Tahoma"/>
            <family val="2"/>
          </rPr>
          <t xml:space="preserve"> </t>
        </r>
        <r>
          <rPr>
            <sz val="9"/>
            <color indexed="81"/>
            <rFont val="돋움"/>
            <family val="3"/>
            <charset val="129"/>
          </rPr>
          <t>이후</t>
        </r>
        <r>
          <rPr>
            <sz val="9"/>
            <color indexed="81"/>
            <rFont val="Tahoma"/>
            <family val="2"/>
          </rPr>
          <t xml:space="preserve"> : </t>
        </r>
        <r>
          <rPr>
            <sz val="9"/>
            <color indexed="81"/>
            <rFont val="돋움"/>
            <family val="3"/>
            <charset val="129"/>
          </rPr>
          <t>고용보험</t>
        </r>
        <r>
          <rPr>
            <sz val="9"/>
            <color indexed="81"/>
            <rFont val="Tahoma"/>
            <family val="2"/>
          </rPr>
          <t xml:space="preserve"> </t>
        </r>
        <r>
          <rPr>
            <sz val="9"/>
            <color indexed="81"/>
            <rFont val="돋움"/>
            <family val="3"/>
            <charset val="129"/>
          </rPr>
          <t>실업급여요율</t>
        </r>
        <r>
          <rPr>
            <sz val="9"/>
            <color indexed="81"/>
            <rFont val="Tahoma"/>
            <family val="2"/>
          </rPr>
          <t xml:space="preserve"> 1.6% (</t>
        </r>
        <r>
          <rPr>
            <sz val="9"/>
            <color indexed="81"/>
            <rFont val="돋움"/>
            <family val="3"/>
            <charset val="129"/>
          </rPr>
          <t>근로자</t>
        </r>
        <r>
          <rPr>
            <sz val="9"/>
            <color indexed="81"/>
            <rFont val="Tahoma"/>
            <family val="2"/>
          </rPr>
          <t xml:space="preserve"> 0.8%)
  </t>
        </r>
      </text>
    </comment>
    <comment ref="BA9" authorId="0" shapeId="0" xr:uid="{00000000-0006-0000-0C00-00001B000000}">
      <text>
        <r>
          <rPr>
            <sz val="9"/>
            <color indexed="81"/>
            <rFont val="Tahoma"/>
            <family val="2"/>
          </rPr>
          <t xml:space="preserve">2014.1.1.~2015.12.31. 50% </t>
        </r>
        <r>
          <rPr>
            <sz val="9"/>
            <color indexed="81"/>
            <rFont val="돋움"/>
            <family val="3"/>
            <charset val="129"/>
          </rPr>
          <t>한도없음</t>
        </r>
        <r>
          <rPr>
            <sz val="9"/>
            <color indexed="81"/>
            <rFont val="Tahoma"/>
            <family val="2"/>
          </rPr>
          <t xml:space="preserve">       3</t>
        </r>
        <r>
          <rPr>
            <sz val="9"/>
            <color indexed="81"/>
            <rFont val="돋움"/>
            <family val="3"/>
            <charset val="129"/>
          </rPr>
          <t>년</t>
        </r>
        <r>
          <rPr>
            <sz val="9"/>
            <color indexed="81"/>
            <rFont val="Tahoma"/>
            <family val="2"/>
          </rPr>
          <t xml:space="preserve">  </t>
        </r>
        <r>
          <rPr>
            <sz val="9"/>
            <color indexed="81"/>
            <rFont val="돋움"/>
            <family val="3"/>
            <charset val="129"/>
          </rPr>
          <t xml:space="preserve">
</t>
        </r>
        <r>
          <rPr>
            <sz val="9"/>
            <color indexed="81"/>
            <rFont val="Tahoma"/>
            <family val="2"/>
          </rPr>
          <t>2016.1.1.~2017.12.31. 70%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3</t>
        </r>
        <r>
          <rPr>
            <sz val="9"/>
            <color indexed="81"/>
            <rFont val="돋움"/>
            <family val="3"/>
            <charset val="129"/>
          </rPr>
          <t xml:space="preserve">년
</t>
        </r>
        <r>
          <rPr>
            <sz val="9"/>
            <color indexed="81"/>
            <rFont val="Tahoma"/>
            <family val="2"/>
          </rPr>
          <t>2018.1.1.~2018.12.31. 90% 150</t>
        </r>
        <r>
          <rPr>
            <sz val="9"/>
            <color indexed="81"/>
            <rFont val="돋움"/>
            <family val="3"/>
            <charset val="129"/>
          </rPr>
          <t>만원</t>
        </r>
        <r>
          <rPr>
            <sz val="9"/>
            <color indexed="81"/>
            <rFont val="Tahoma"/>
            <family val="2"/>
          </rPr>
          <t xml:space="preserve"> </t>
        </r>
        <r>
          <rPr>
            <sz val="9"/>
            <color indexed="81"/>
            <rFont val="돋움"/>
            <family val="3"/>
            <charset val="129"/>
          </rPr>
          <t>한도</t>
        </r>
        <r>
          <rPr>
            <sz val="9"/>
            <color indexed="81"/>
            <rFont val="Tahoma"/>
            <family val="2"/>
          </rPr>
          <t xml:space="preserve"> </t>
        </r>
        <r>
          <rPr>
            <sz val="9"/>
            <color indexed="81"/>
            <rFont val="돋움"/>
            <family val="3"/>
            <charset val="129"/>
          </rPr>
          <t>쳥년</t>
        </r>
        <r>
          <rPr>
            <sz val="9"/>
            <color indexed="81"/>
            <rFont val="Tahoma"/>
            <family val="2"/>
          </rPr>
          <t xml:space="preserve"> 5</t>
        </r>
        <r>
          <rPr>
            <sz val="9"/>
            <color indexed="81"/>
            <rFont val="돋움"/>
            <family val="3"/>
            <charset val="129"/>
          </rPr>
          <t>년</t>
        </r>
        <r>
          <rPr>
            <sz val="9"/>
            <color indexed="81"/>
            <rFont val="Tahoma"/>
            <family val="2"/>
          </rPr>
          <t xml:space="preserve">
</t>
        </r>
      </text>
    </comment>
    <comment ref="BB9" authorId="0" shapeId="0" xr:uid="{00000000-0006-0000-0C00-00001C000000}">
      <text>
        <r>
          <rPr>
            <b/>
            <sz val="9"/>
            <color indexed="81"/>
            <rFont val="돋움"/>
            <family val="3"/>
            <charset val="129"/>
          </rPr>
          <t>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통산
전</t>
        </r>
        <r>
          <rPr>
            <b/>
            <sz val="9"/>
            <color indexed="81"/>
            <rFont val="Tahoma"/>
            <family val="2"/>
          </rPr>
          <t xml:space="preserve"> </t>
        </r>
        <r>
          <rPr>
            <b/>
            <sz val="9"/>
            <color indexed="81"/>
            <rFont val="돋움"/>
            <family val="3"/>
            <charset val="129"/>
          </rPr>
          <t>직장</t>
        </r>
        <r>
          <rPr>
            <b/>
            <sz val="9"/>
            <color indexed="81"/>
            <rFont val="Tahoma"/>
            <family val="2"/>
          </rPr>
          <t xml:space="preserve"> </t>
        </r>
        <r>
          <rPr>
            <b/>
            <sz val="9"/>
            <color indexed="81"/>
            <rFont val="돋움"/>
            <family val="3"/>
            <charset val="129"/>
          </rPr>
          <t>취업일</t>
        </r>
      </text>
    </comment>
    <comment ref="BE9" authorId="0" shapeId="0" xr:uid="{00000000-0006-0000-0C00-00001D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F9" authorId="0" shapeId="0" xr:uid="{00000000-0006-0000-0C00-00001E000000}">
      <text>
        <r>
          <rPr>
            <b/>
            <sz val="9"/>
            <color indexed="81"/>
            <rFont val="돋움"/>
            <family val="3"/>
            <charset val="129"/>
          </rPr>
          <t xml:space="preserve">지원수준
</t>
        </r>
        <r>
          <rPr>
            <b/>
            <sz val="9"/>
            <color indexed="81"/>
            <rFont val="Tahoma"/>
            <family val="2"/>
          </rPr>
          <t xml:space="preserve"> </t>
        </r>
        <r>
          <rPr>
            <b/>
            <sz val="9"/>
            <color indexed="81"/>
            <rFont val="돋움"/>
            <family val="3"/>
            <charset val="129"/>
          </rPr>
          <t>신규지원자</t>
        </r>
        <r>
          <rPr>
            <b/>
            <sz val="9"/>
            <color indexed="81"/>
            <rFont val="Tahoma"/>
            <family val="2"/>
          </rPr>
          <t xml:space="preserve"> : </t>
        </r>
        <r>
          <rPr>
            <b/>
            <sz val="9"/>
            <color indexed="81"/>
            <rFont val="돋움"/>
            <family val="3"/>
            <charset val="129"/>
          </rPr>
          <t>지원신청일</t>
        </r>
        <r>
          <rPr>
            <b/>
            <sz val="9"/>
            <color indexed="81"/>
            <rFont val="Tahoma"/>
            <family val="2"/>
          </rPr>
          <t xml:space="preserve"> </t>
        </r>
        <r>
          <rPr>
            <b/>
            <sz val="9"/>
            <color indexed="81"/>
            <rFont val="돋움"/>
            <family val="3"/>
            <charset val="129"/>
          </rPr>
          <t>직전</t>
        </r>
        <r>
          <rPr>
            <b/>
            <sz val="9"/>
            <color indexed="81"/>
            <rFont val="Tahoma"/>
            <family val="2"/>
          </rPr>
          <t xml:space="preserve"> 1</t>
        </r>
        <r>
          <rPr>
            <b/>
            <sz val="9"/>
            <color indexed="81"/>
            <rFont val="돋움"/>
            <family val="3"/>
            <charset val="129"/>
          </rPr>
          <t>년간</t>
        </r>
        <r>
          <rPr>
            <b/>
            <sz val="9"/>
            <color indexed="81"/>
            <rFont val="Tahoma"/>
            <family val="2"/>
          </rPr>
          <t xml:space="preserve"> </t>
        </r>
        <r>
          <rPr>
            <b/>
            <sz val="9"/>
            <color indexed="81"/>
            <rFont val="돋움"/>
            <family val="3"/>
            <charset val="129"/>
          </rPr>
          <t>피보험자격</t>
        </r>
        <r>
          <rPr>
            <b/>
            <sz val="9"/>
            <color indexed="81"/>
            <rFont val="Tahoma"/>
            <family val="2"/>
          </rPr>
          <t xml:space="preserve"> </t>
        </r>
        <r>
          <rPr>
            <b/>
            <sz val="9"/>
            <color indexed="81"/>
            <rFont val="돋움"/>
            <family val="3"/>
            <charset val="129"/>
          </rPr>
          <t>취득이력이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사업주
</t>
        </r>
        <r>
          <rPr>
            <b/>
            <sz val="9"/>
            <color indexed="81"/>
            <rFont val="Tahoma"/>
            <family val="2"/>
          </rPr>
          <t>* 5</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90% </t>
        </r>
        <r>
          <rPr>
            <b/>
            <sz val="9"/>
            <color indexed="81"/>
            <rFont val="돋움"/>
            <family val="3"/>
            <charset val="129"/>
          </rPr>
          <t>지원</t>
        </r>
        <r>
          <rPr>
            <b/>
            <sz val="9"/>
            <color indexed="81"/>
            <rFont val="Tahoma"/>
            <family val="2"/>
          </rPr>
          <t xml:space="preserve"> / 5</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80% </t>
        </r>
        <r>
          <rPr>
            <b/>
            <sz val="9"/>
            <color indexed="81"/>
            <rFont val="돋움"/>
            <family val="3"/>
            <charset val="129"/>
          </rPr>
          <t xml:space="preserve">지원
</t>
        </r>
        <r>
          <rPr>
            <b/>
            <sz val="9"/>
            <color indexed="81"/>
            <rFont val="Tahoma"/>
            <family val="2"/>
          </rPr>
          <t xml:space="preserve"> </t>
        </r>
        <r>
          <rPr>
            <b/>
            <sz val="9"/>
            <color indexed="81"/>
            <rFont val="돋움"/>
            <family val="3"/>
            <charset val="129"/>
          </rPr>
          <t>기지원자</t>
        </r>
        <r>
          <rPr>
            <b/>
            <sz val="9"/>
            <color indexed="81"/>
            <rFont val="Tahoma"/>
            <family val="2"/>
          </rPr>
          <t xml:space="preserve">  : </t>
        </r>
        <r>
          <rPr>
            <b/>
            <sz val="9"/>
            <color indexed="81"/>
            <rFont val="돋움"/>
            <family val="3"/>
            <charset val="129"/>
          </rPr>
          <t>신규지원자에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않는</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 xml:space="preserve">사업주
</t>
        </r>
        <r>
          <rPr>
            <b/>
            <sz val="9"/>
            <color indexed="81"/>
            <rFont val="Tahoma"/>
            <family val="2"/>
          </rPr>
          <t>* 10</t>
        </r>
        <r>
          <rPr>
            <b/>
            <sz val="9"/>
            <color indexed="81"/>
            <rFont val="돋움"/>
            <family val="3"/>
            <charset val="129"/>
          </rPr>
          <t>명</t>
        </r>
        <r>
          <rPr>
            <b/>
            <sz val="9"/>
            <color indexed="81"/>
            <rFont val="Tahoma"/>
            <family val="2"/>
          </rPr>
          <t xml:space="preserve"> </t>
        </r>
        <r>
          <rPr>
            <b/>
            <sz val="9"/>
            <color indexed="81"/>
            <rFont val="돋움"/>
            <family val="3"/>
            <charset val="129"/>
          </rPr>
          <t>미만</t>
        </r>
        <r>
          <rPr>
            <b/>
            <sz val="9"/>
            <color indexed="81"/>
            <rFont val="Tahoma"/>
            <family val="2"/>
          </rPr>
          <t xml:space="preserve"> </t>
        </r>
        <r>
          <rPr>
            <b/>
            <sz val="9"/>
            <color indexed="81"/>
            <rFont val="돋움"/>
            <family val="3"/>
            <charset val="129"/>
          </rPr>
          <t>사업</t>
        </r>
        <r>
          <rPr>
            <b/>
            <sz val="9"/>
            <color indexed="81"/>
            <rFont val="Tahoma"/>
            <family val="2"/>
          </rPr>
          <t xml:space="preserve"> 40% </t>
        </r>
        <r>
          <rPr>
            <b/>
            <sz val="9"/>
            <color indexed="81"/>
            <rFont val="돋움"/>
            <family val="3"/>
            <charset val="129"/>
          </rPr>
          <t>지원</t>
        </r>
      </text>
    </comment>
    <comment ref="BM9" authorId="0" shapeId="0" xr:uid="{00000000-0006-0000-0C00-00001F000000}">
      <text>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1</t>
        </r>
        <r>
          <rPr>
            <sz val="9"/>
            <color indexed="81"/>
            <rFont val="돋움"/>
            <family val="3"/>
            <charset val="129"/>
          </rPr>
          <t>월부터</t>
        </r>
        <r>
          <rPr>
            <sz val="9"/>
            <color indexed="81"/>
            <rFont val="Tahoma"/>
            <family val="2"/>
          </rPr>
          <t xml:space="preserve"> </t>
        </r>
        <r>
          <rPr>
            <sz val="9"/>
            <color indexed="81"/>
            <rFont val="돋움"/>
            <family val="3"/>
            <charset val="129"/>
          </rPr>
          <t>건강보험료와</t>
        </r>
        <r>
          <rPr>
            <sz val="9"/>
            <color indexed="81"/>
            <rFont val="Tahoma"/>
            <family val="2"/>
          </rPr>
          <t xml:space="preserve"> </t>
        </r>
        <r>
          <rPr>
            <sz val="9"/>
            <color indexed="81"/>
            <rFont val="돋움"/>
            <family val="3"/>
            <charset val="129"/>
          </rPr>
          <t>장기요양보험료가</t>
        </r>
        <r>
          <rPr>
            <sz val="9"/>
            <color indexed="81"/>
            <rFont val="Tahoma"/>
            <family val="2"/>
          </rPr>
          <t xml:space="preserve"> </t>
        </r>
        <r>
          <rPr>
            <sz val="9"/>
            <color indexed="81"/>
            <rFont val="돋움"/>
            <family val="3"/>
            <charset val="129"/>
          </rPr>
          <t>아래와</t>
        </r>
        <r>
          <rPr>
            <sz val="9"/>
            <color indexed="81"/>
            <rFont val="Tahoma"/>
            <family val="2"/>
          </rPr>
          <t xml:space="preserve"> </t>
        </r>
        <r>
          <rPr>
            <sz val="9"/>
            <color indexed="81"/>
            <rFont val="돋움"/>
            <family val="3"/>
            <charset val="129"/>
          </rPr>
          <t>같이</t>
        </r>
        <r>
          <rPr>
            <sz val="9"/>
            <color indexed="81"/>
            <rFont val="Tahoma"/>
            <family val="2"/>
          </rPr>
          <t xml:space="preserve"> </t>
        </r>
        <r>
          <rPr>
            <sz val="9"/>
            <color indexed="81"/>
            <rFont val="돋움"/>
            <family val="3"/>
            <charset val="129"/>
          </rPr>
          <t>인상됩니다</t>
        </r>
        <r>
          <rPr>
            <sz val="9"/>
            <color indexed="81"/>
            <rFont val="Tahoma"/>
            <family val="2"/>
          </rPr>
          <t xml:space="preserve">.
1. </t>
        </r>
        <r>
          <rPr>
            <sz val="9"/>
            <color indexed="81"/>
            <rFont val="돋움"/>
            <family val="3"/>
            <charset val="129"/>
          </rPr>
          <t>건강보험료</t>
        </r>
        <r>
          <rPr>
            <sz val="9"/>
            <color indexed="81"/>
            <rFont val="Tahoma"/>
            <family val="2"/>
          </rPr>
          <t xml:space="preserve"> : </t>
        </r>
        <r>
          <rPr>
            <sz val="9"/>
            <color indexed="81"/>
            <rFont val="돋움"/>
            <family val="3"/>
            <charset val="129"/>
          </rPr>
          <t>평균</t>
        </r>
        <r>
          <rPr>
            <sz val="9"/>
            <color indexed="81"/>
            <rFont val="Tahoma"/>
            <family val="2"/>
          </rPr>
          <t xml:space="preserve"> 3.2%</t>
        </r>
        <r>
          <rPr>
            <sz val="9"/>
            <color indexed="81"/>
            <rFont val="돋움"/>
            <family val="3"/>
            <charset val="129"/>
          </rPr>
          <t xml:space="preserve">인상
</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건강보험료율</t>
        </r>
        <r>
          <rPr>
            <sz val="9"/>
            <color indexed="81"/>
            <rFont val="Tahoma"/>
            <family val="2"/>
          </rPr>
          <t xml:space="preserve"> 6.46%(2019) -&gt; 6.67%(2020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직장가입자</t>
        </r>
        <r>
          <rPr>
            <sz val="9"/>
            <color indexed="81"/>
            <rFont val="Tahoma"/>
            <family val="2"/>
          </rPr>
          <t xml:space="preserve"> </t>
        </r>
        <r>
          <rPr>
            <sz val="9"/>
            <color indexed="81"/>
            <rFont val="돋움"/>
            <family val="3"/>
            <charset val="129"/>
          </rPr>
          <t>근로자부담</t>
        </r>
        <r>
          <rPr>
            <sz val="9"/>
            <color indexed="81"/>
            <rFont val="Tahoma"/>
            <family val="2"/>
          </rPr>
          <t xml:space="preserve"> </t>
        </r>
        <r>
          <rPr>
            <sz val="9"/>
            <color indexed="81"/>
            <rFont val="돋움"/>
            <family val="3"/>
            <charset val="129"/>
          </rPr>
          <t>건강보험료율</t>
        </r>
        <r>
          <rPr>
            <sz val="9"/>
            <color indexed="81"/>
            <rFont val="Tahoma"/>
            <family val="2"/>
          </rPr>
          <t xml:space="preserve"> 3.23%(2019) -&gt; 3.335%(2020</t>
        </r>
        <r>
          <rPr>
            <sz val="9"/>
            <color indexed="81"/>
            <rFont val="돋움"/>
            <family val="3"/>
            <charset val="129"/>
          </rPr>
          <t>년</t>
        </r>
        <r>
          <rPr>
            <sz val="9"/>
            <color indexed="81"/>
            <rFont val="Tahoma"/>
            <family val="2"/>
          </rPr>
          <t xml:space="preserve">)            
2. </t>
        </r>
        <r>
          <rPr>
            <sz val="9"/>
            <color indexed="81"/>
            <rFont val="돋움"/>
            <family val="3"/>
            <charset val="129"/>
          </rPr>
          <t>장기요양보험료</t>
        </r>
        <r>
          <rPr>
            <sz val="9"/>
            <color indexed="81"/>
            <rFont val="Tahoma"/>
            <family val="2"/>
          </rPr>
          <t xml:space="preserve"> : </t>
        </r>
        <r>
          <rPr>
            <sz val="9"/>
            <color indexed="81"/>
            <rFont val="돋움"/>
            <family val="3"/>
            <charset val="129"/>
          </rPr>
          <t>평균</t>
        </r>
        <r>
          <rPr>
            <sz val="9"/>
            <color indexed="81"/>
            <rFont val="Tahoma"/>
            <family val="2"/>
          </rPr>
          <t xml:space="preserve"> 20.5%(1.74%p)
   - </t>
        </r>
        <r>
          <rPr>
            <sz val="9"/>
            <color indexed="81"/>
            <rFont val="돋움"/>
            <family val="3"/>
            <charset val="129"/>
          </rPr>
          <t>장기요양보험료율</t>
        </r>
        <r>
          <rPr>
            <sz val="9"/>
            <color indexed="81"/>
            <rFont val="Tahoma"/>
            <family val="2"/>
          </rPr>
          <t xml:space="preserve"> : 8.51%(2019) -&gt; 10.25% (2020</t>
        </r>
        <r>
          <rPr>
            <sz val="9"/>
            <color indexed="81"/>
            <rFont val="돋움"/>
            <family val="3"/>
            <charset val="129"/>
          </rPr>
          <t>년</t>
        </r>
        <r>
          <rPr>
            <sz val="9"/>
            <color indexed="81"/>
            <rFont val="Tahoma"/>
            <family val="2"/>
          </rPr>
          <t xml:space="preserve">)
</t>
        </r>
        <r>
          <rPr>
            <sz val="9"/>
            <color indexed="81"/>
            <rFont val="돋움"/>
            <family val="3"/>
            <charset val="129"/>
          </rPr>
          <t>■</t>
        </r>
        <r>
          <rPr>
            <sz val="9"/>
            <color indexed="81"/>
            <rFont val="Tahoma"/>
            <family val="2"/>
          </rPr>
          <t xml:space="preserve"> 2020</t>
        </r>
        <r>
          <rPr>
            <sz val="9"/>
            <color indexed="81"/>
            <rFont val="돋움"/>
            <family val="3"/>
            <charset val="129"/>
          </rPr>
          <t>년</t>
        </r>
        <r>
          <rPr>
            <sz val="9"/>
            <color indexed="81"/>
            <rFont val="Tahoma"/>
            <family val="2"/>
          </rPr>
          <t xml:space="preserve"> </t>
        </r>
        <r>
          <rPr>
            <sz val="9"/>
            <color indexed="81"/>
            <rFont val="돋움"/>
            <family val="3"/>
            <charset val="129"/>
          </rPr>
          <t>건강보험료</t>
        </r>
        <r>
          <rPr>
            <sz val="9"/>
            <color indexed="81"/>
            <rFont val="Tahoma"/>
            <family val="2"/>
          </rPr>
          <t xml:space="preserve"> </t>
        </r>
        <r>
          <rPr>
            <sz val="9"/>
            <color indexed="81"/>
            <rFont val="돋움"/>
            <family val="3"/>
            <charset val="129"/>
          </rPr>
          <t>상한액</t>
        </r>
        <r>
          <rPr>
            <sz val="9"/>
            <color indexed="81"/>
            <rFont val="Tahoma"/>
            <family val="2"/>
          </rPr>
          <t>/</t>
        </r>
        <r>
          <rPr>
            <sz val="9"/>
            <color indexed="81"/>
            <rFont val="돋움"/>
            <family val="3"/>
            <charset val="129"/>
          </rPr>
          <t>하한액</t>
        </r>
        <r>
          <rPr>
            <sz val="9"/>
            <color indexed="81"/>
            <rFont val="Tahoma"/>
            <family val="2"/>
          </rPr>
          <t xml:space="preserve"> </t>
        </r>
        <r>
          <rPr>
            <sz val="9"/>
            <color indexed="81"/>
            <rFont val="돋움"/>
            <family val="3"/>
            <charset val="129"/>
          </rPr>
          <t xml:space="preserve">변경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적용기준일</t>
        </r>
        <r>
          <rPr>
            <sz val="9"/>
            <color indexed="81"/>
            <rFont val="Tahoma"/>
            <family val="2"/>
          </rPr>
          <t xml:space="preserve"> : 2020.1.1. </t>
        </r>
        <r>
          <rPr>
            <sz val="9"/>
            <color indexed="81"/>
            <rFont val="돋움"/>
            <family val="3"/>
            <charset val="129"/>
          </rPr>
          <t>부터</t>
        </r>
        <r>
          <rPr>
            <sz val="9"/>
            <color indexed="81"/>
            <rFont val="Tahoma"/>
            <family val="2"/>
          </rPr>
          <t xml:space="preserve"> </t>
        </r>
        <r>
          <rPr>
            <sz val="9"/>
            <color indexed="81"/>
            <rFont val="돋움"/>
            <family val="3"/>
            <charset val="129"/>
          </rPr>
          <t xml:space="preserve">시행
</t>
        </r>
        <r>
          <rPr>
            <sz val="9"/>
            <color indexed="81"/>
            <rFont val="Tahoma"/>
            <family val="2"/>
          </rPr>
          <t xml:space="preserve">  </t>
        </r>
        <r>
          <rPr>
            <sz val="9"/>
            <color indexed="81"/>
            <rFont val="돋움"/>
            <family val="3"/>
            <charset val="129"/>
          </rPr>
          <t>○</t>
        </r>
        <r>
          <rPr>
            <sz val="9"/>
            <color indexed="81"/>
            <rFont val="Tahoma"/>
            <family val="2"/>
          </rPr>
          <t xml:space="preserve"> </t>
        </r>
        <r>
          <rPr>
            <sz val="9"/>
            <color indexed="81"/>
            <rFont val="돋움"/>
            <family val="3"/>
            <charset val="129"/>
          </rPr>
          <t xml:space="preserve">변경액
</t>
        </r>
        <r>
          <rPr>
            <sz val="9"/>
            <color indexed="81"/>
            <rFont val="Tahoma"/>
            <family val="2"/>
          </rPr>
          <t xml:space="preserve">      (</t>
        </r>
        <r>
          <rPr>
            <sz val="9"/>
            <color indexed="81"/>
            <rFont val="돋움"/>
            <family val="3"/>
            <charset val="129"/>
          </rPr>
          <t>현행</t>
        </r>
        <r>
          <rPr>
            <sz val="9"/>
            <color indexed="81"/>
            <rFont val="Tahoma"/>
            <family val="2"/>
          </rPr>
          <t xml:space="preserve">) </t>
        </r>
        <r>
          <rPr>
            <sz val="9"/>
            <color indexed="81"/>
            <rFont val="돋움"/>
            <family val="3"/>
            <charset val="129"/>
          </rPr>
          <t>하한액</t>
        </r>
        <r>
          <rPr>
            <sz val="9"/>
            <color indexed="81"/>
            <rFont val="Tahoma"/>
            <family val="2"/>
          </rPr>
          <t xml:space="preserve"> : 278,950       (</t>
        </r>
        <r>
          <rPr>
            <sz val="9"/>
            <color indexed="81"/>
            <rFont val="돋움"/>
            <family val="3"/>
            <charset val="129"/>
          </rPr>
          <t>변경</t>
        </r>
        <r>
          <rPr>
            <sz val="9"/>
            <color indexed="81"/>
            <rFont val="Tahoma"/>
            <family val="2"/>
          </rPr>
          <t xml:space="preserve">) </t>
        </r>
        <r>
          <rPr>
            <sz val="9"/>
            <color indexed="81"/>
            <rFont val="돋움"/>
            <family val="3"/>
            <charset val="129"/>
          </rPr>
          <t>하한액</t>
        </r>
        <r>
          <rPr>
            <sz val="9"/>
            <color indexed="81"/>
            <rFont val="Tahoma"/>
            <family val="2"/>
          </rPr>
          <t xml:space="preserve"> : 278,861
      (</t>
        </r>
        <r>
          <rPr>
            <sz val="9"/>
            <color indexed="81"/>
            <rFont val="돋움"/>
            <family val="3"/>
            <charset val="129"/>
          </rPr>
          <t>현행</t>
        </r>
        <r>
          <rPr>
            <sz val="9"/>
            <color indexed="81"/>
            <rFont val="Tahoma"/>
            <family val="2"/>
          </rPr>
          <t xml:space="preserve">) </t>
        </r>
        <r>
          <rPr>
            <sz val="9"/>
            <color indexed="81"/>
            <rFont val="돋움"/>
            <family val="3"/>
            <charset val="129"/>
          </rPr>
          <t>상한액</t>
        </r>
        <r>
          <rPr>
            <sz val="9"/>
            <color indexed="81"/>
            <rFont val="Tahoma"/>
            <family val="2"/>
          </rPr>
          <t xml:space="preserve"> : 98,537,460   (</t>
        </r>
        <r>
          <rPr>
            <sz val="9"/>
            <color indexed="81"/>
            <rFont val="돋움"/>
            <family val="3"/>
            <charset val="129"/>
          </rPr>
          <t>변경</t>
        </r>
        <r>
          <rPr>
            <sz val="9"/>
            <color indexed="81"/>
            <rFont val="Tahoma"/>
            <family val="2"/>
          </rPr>
          <t xml:space="preserve">) </t>
        </r>
        <r>
          <rPr>
            <sz val="9"/>
            <color indexed="81"/>
            <rFont val="돋움"/>
            <family val="3"/>
            <charset val="129"/>
          </rPr>
          <t>상한액</t>
        </r>
        <r>
          <rPr>
            <sz val="9"/>
            <color indexed="81"/>
            <rFont val="Tahoma"/>
            <family val="2"/>
          </rPr>
          <t xml:space="preserve"> : 99,615,293
   </t>
        </r>
        <r>
          <rPr>
            <sz val="9"/>
            <color indexed="81"/>
            <rFont val="돋움"/>
            <family val="3"/>
            <charset val="129"/>
          </rPr>
          <t>※</t>
        </r>
        <r>
          <rPr>
            <sz val="9"/>
            <color indexed="81"/>
            <rFont val="Tahoma"/>
            <family val="2"/>
          </rPr>
          <t xml:space="preserve"> </t>
        </r>
        <r>
          <rPr>
            <sz val="9"/>
            <color indexed="81"/>
            <rFont val="돋움"/>
            <family val="3"/>
            <charset val="129"/>
          </rPr>
          <t>월별</t>
        </r>
        <r>
          <rPr>
            <sz val="9"/>
            <color indexed="81"/>
            <rFont val="Tahoma"/>
            <family val="2"/>
          </rPr>
          <t xml:space="preserve"> </t>
        </r>
        <r>
          <rPr>
            <sz val="9"/>
            <color indexed="81"/>
            <rFont val="돋움"/>
            <family val="3"/>
            <charset val="129"/>
          </rPr>
          <t>건강보험료액의</t>
        </r>
        <r>
          <rPr>
            <sz val="9"/>
            <color indexed="81"/>
            <rFont val="Tahoma"/>
            <family val="2"/>
          </rPr>
          <t xml:space="preserve"> </t>
        </r>
        <r>
          <rPr>
            <sz val="9"/>
            <color indexed="81"/>
            <rFont val="돋움"/>
            <family val="3"/>
            <charset val="129"/>
          </rPr>
          <t>하한액</t>
        </r>
        <r>
          <rPr>
            <sz val="9"/>
            <color indexed="81"/>
            <rFont val="Tahoma"/>
            <family val="2"/>
          </rPr>
          <t>/</t>
        </r>
        <r>
          <rPr>
            <sz val="9"/>
            <color indexed="81"/>
            <rFont val="돋움"/>
            <family val="3"/>
            <charset val="129"/>
          </rPr>
          <t xml:space="preserve">상한액
</t>
        </r>
        <r>
          <rPr>
            <sz val="9"/>
            <color indexed="81"/>
            <rFont val="Tahoma"/>
            <family val="2"/>
          </rPr>
          <t xml:space="preserve">     (1) </t>
        </r>
        <r>
          <rPr>
            <sz val="9"/>
            <color indexed="81"/>
            <rFont val="돋움"/>
            <family val="3"/>
            <charset val="129"/>
          </rPr>
          <t xml:space="preserve">하한액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하한액</t>
        </r>
        <r>
          <rPr>
            <sz val="9"/>
            <color indexed="81"/>
            <rFont val="Tahoma"/>
            <family val="2"/>
          </rPr>
          <t xml:space="preserve"> : 18,600</t>
        </r>
        <r>
          <rPr>
            <sz val="9"/>
            <color indexed="81"/>
            <rFont val="돋움"/>
            <family val="3"/>
            <charset val="129"/>
          </rPr>
          <t>원</t>
        </r>
        <r>
          <rPr>
            <sz val="9"/>
            <color indexed="81"/>
            <rFont val="Tahoma"/>
            <family val="2"/>
          </rPr>
          <t xml:space="preserve"> (9,300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278,861</t>
        </r>
        <r>
          <rPr>
            <sz val="9"/>
            <color indexed="81"/>
            <rFont val="돋움"/>
            <family val="3"/>
            <charset val="129"/>
          </rPr>
          <t xml:space="preserve">원
</t>
        </r>
        <r>
          <rPr>
            <sz val="9"/>
            <color indexed="81"/>
            <rFont val="Tahoma"/>
            <family val="2"/>
          </rPr>
          <t xml:space="preserve">     (2) </t>
        </r>
        <r>
          <rPr>
            <sz val="9"/>
            <color indexed="81"/>
            <rFont val="돋움"/>
            <family val="3"/>
            <charset val="129"/>
          </rPr>
          <t xml:space="preserve">상한액
</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보험료</t>
        </r>
        <r>
          <rPr>
            <sz val="9"/>
            <color indexed="81"/>
            <rFont val="Tahoma"/>
            <family val="2"/>
          </rPr>
          <t xml:space="preserve"> </t>
        </r>
        <r>
          <rPr>
            <sz val="9"/>
            <color indexed="81"/>
            <rFont val="돋움"/>
            <family val="3"/>
            <charset val="129"/>
          </rPr>
          <t>상한액</t>
        </r>
        <r>
          <rPr>
            <sz val="9"/>
            <color indexed="81"/>
            <rFont val="Tahoma"/>
            <family val="2"/>
          </rPr>
          <t xml:space="preserve"> : 6,644,340</t>
        </r>
        <r>
          <rPr>
            <sz val="9"/>
            <color indexed="81"/>
            <rFont val="돋움"/>
            <family val="3"/>
            <charset val="129"/>
          </rPr>
          <t>원</t>
        </r>
        <r>
          <rPr>
            <sz val="9"/>
            <color indexed="81"/>
            <rFont val="Tahoma"/>
            <family val="2"/>
          </rPr>
          <t>(3,322,170</t>
        </r>
        <r>
          <rPr>
            <sz val="9"/>
            <color indexed="81"/>
            <rFont val="돋움"/>
            <family val="3"/>
            <charset val="129"/>
          </rPr>
          <t>원</t>
        </r>
        <r>
          <rPr>
            <sz val="9"/>
            <color indexed="81"/>
            <rFont val="Tahoma"/>
            <family val="2"/>
          </rPr>
          <t xml:space="preserve">)           - </t>
        </r>
        <r>
          <rPr>
            <sz val="9"/>
            <color indexed="81"/>
            <rFont val="돋움"/>
            <family val="3"/>
            <charset val="129"/>
          </rPr>
          <t>월별</t>
        </r>
        <r>
          <rPr>
            <sz val="9"/>
            <color indexed="81"/>
            <rFont val="Tahoma"/>
            <family val="2"/>
          </rPr>
          <t xml:space="preserve"> </t>
        </r>
        <r>
          <rPr>
            <sz val="9"/>
            <color indexed="81"/>
            <rFont val="돋움"/>
            <family val="3"/>
            <charset val="129"/>
          </rPr>
          <t>보수월액</t>
        </r>
        <r>
          <rPr>
            <sz val="9"/>
            <color indexed="81"/>
            <rFont val="Tahoma"/>
            <family val="2"/>
          </rPr>
          <t xml:space="preserve"> </t>
        </r>
        <r>
          <rPr>
            <sz val="9"/>
            <color indexed="81"/>
            <rFont val="돋움"/>
            <family val="3"/>
            <charset val="129"/>
          </rPr>
          <t>하한액</t>
        </r>
        <r>
          <rPr>
            <sz val="9"/>
            <color indexed="81"/>
            <rFont val="Tahoma"/>
            <family val="2"/>
          </rPr>
          <t xml:space="preserve"> : </t>
        </r>
        <r>
          <rPr>
            <sz val="9"/>
            <color indexed="81"/>
            <rFont val="돋움"/>
            <family val="3"/>
            <charset val="129"/>
          </rPr>
          <t>약</t>
        </r>
        <r>
          <rPr>
            <sz val="9"/>
            <color indexed="81"/>
            <rFont val="Tahoma"/>
            <family val="2"/>
          </rPr>
          <t xml:space="preserve"> 99,615,293</t>
        </r>
        <r>
          <rPr>
            <sz val="9"/>
            <color indexed="81"/>
            <rFont val="돋움"/>
            <family val="3"/>
            <charset val="129"/>
          </rPr>
          <t xml:space="preserve">원
</t>
        </r>
      </text>
    </comment>
    <comment ref="B18" authorId="0" shapeId="0" xr:uid="{00000000-0006-0000-0C00-000020000000}">
      <text>
        <r>
          <rPr>
            <b/>
            <sz val="9"/>
            <color indexed="81"/>
            <rFont val="돋움"/>
            <family val="3"/>
            <charset val="129"/>
          </rPr>
          <t>두루누리</t>
        </r>
        <r>
          <rPr>
            <b/>
            <sz val="9"/>
            <color indexed="81"/>
            <rFont val="Tahoma"/>
            <family val="2"/>
          </rPr>
          <t xml:space="preserve"> </t>
        </r>
        <r>
          <rPr>
            <b/>
            <sz val="9"/>
            <color indexed="81"/>
            <rFont val="돋움"/>
            <family val="3"/>
            <charset val="129"/>
          </rPr>
          <t>사회보험료</t>
        </r>
        <r>
          <rPr>
            <b/>
            <sz val="9"/>
            <color indexed="81"/>
            <rFont val="Tahoma"/>
            <family val="2"/>
          </rPr>
          <t xml:space="preserve"> </t>
        </r>
        <r>
          <rPr>
            <b/>
            <sz val="9"/>
            <color indexed="81"/>
            <rFont val="돋움"/>
            <family val="3"/>
            <charset val="129"/>
          </rPr>
          <t>지원</t>
        </r>
        <r>
          <rPr>
            <b/>
            <sz val="9"/>
            <color indexed="81"/>
            <rFont val="Tahoma"/>
            <family val="2"/>
          </rPr>
          <t>(</t>
        </r>
        <r>
          <rPr>
            <b/>
            <sz val="9"/>
            <color indexed="81"/>
            <rFont val="돋움"/>
            <family val="3"/>
            <charset val="129"/>
          </rPr>
          <t>국민연금</t>
        </r>
        <r>
          <rPr>
            <b/>
            <sz val="9"/>
            <color indexed="81"/>
            <rFont val="Tahoma"/>
            <family val="2"/>
          </rPr>
          <t>,</t>
        </r>
        <r>
          <rPr>
            <b/>
            <sz val="9"/>
            <color indexed="81"/>
            <rFont val="돋움"/>
            <family val="3"/>
            <charset val="129"/>
          </rPr>
          <t>고용보험</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수가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t>
        </r>
        <r>
          <rPr>
            <b/>
            <sz val="9"/>
            <color indexed="81"/>
            <rFont val="돋움"/>
            <family val="3"/>
            <charset val="129"/>
          </rPr>
          <t>이란</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전년도에</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미만이고</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기준으로</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보험연도의</t>
        </r>
        <r>
          <rPr>
            <b/>
            <sz val="9"/>
            <color indexed="81"/>
            <rFont val="Tahoma"/>
            <family val="2"/>
          </rPr>
          <t xml:space="preserve"> </t>
        </r>
        <r>
          <rPr>
            <b/>
            <sz val="9"/>
            <color indexed="81"/>
            <rFont val="돋움"/>
            <family val="3"/>
            <charset val="129"/>
          </rPr>
          <t>전년도</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월평균</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이상이나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보험연도</t>
        </r>
        <r>
          <rPr>
            <b/>
            <sz val="9"/>
            <color indexed="81"/>
            <rFont val="Tahoma"/>
            <family val="2"/>
          </rPr>
          <t xml:space="preserve"> </t>
        </r>
        <r>
          <rPr>
            <b/>
            <sz val="9"/>
            <color indexed="81"/>
            <rFont val="돋움"/>
            <family val="3"/>
            <charset val="129"/>
          </rPr>
          <t>중에</t>
        </r>
        <r>
          <rPr>
            <b/>
            <sz val="9"/>
            <color indexed="81"/>
            <rFont val="Tahoma"/>
            <family val="2"/>
          </rPr>
          <t xml:space="preserve"> </t>
        </r>
        <r>
          <rPr>
            <b/>
            <sz val="9"/>
            <color indexed="81"/>
            <rFont val="돋움"/>
            <family val="3"/>
            <charset val="129"/>
          </rPr>
          <t>보험관계가</t>
        </r>
        <r>
          <rPr>
            <b/>
            <sz val="9"/>
            <color indexed="81"/>
            <rFont val="Tahoma"/>
            <family val="2"/>
          </rPr>
          <t xml:space="preserve"> </t>
        </r>
        <r>
          <rPr>
            <b/>
            <sz val="9"/>
            <color indexed="81"/>
            <rFont val="돋움"/>
            <family val="3"/>
            <charset val="129"/>
          </rPr>
          <t>성립된</t>
        </r>
        <r>
          <rPr>
            <b/>
            <sz val="9"/>
            <color indexed="81"/>
            <rFont val="Tahoma"/>
            <family val="2"/>
          </rPr>
          <t xml:space="preserve"> </t>
        </r>
        <r>
          <rPr>
            <b/>
            <sz val="9"/>
            <color indexed="81"/>
            <rFont val="돋움"/>
            <family val="3"/>
            <charset val="129"/>
          </rPr>
          <t>사업으로</t>
        </r>
        <r>
          <rPr>
            <b/>
            <sz val="9"/>
            <color indexed="81"/>
            <rFont val="Tahoma"/>
            <family val="2"/>
          </rPr>
          <t xml:space="preserve"> </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직전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동안</t>
        </r>
        <r>
          <rPr>
            <b/>
            <sz val="9"/>
            <color indexed="81"/>
            <rFont val="Tahoma"/>
            <family val="2"/>
          </rPr>
          <t>(</t>
        </r>
        <r>
          <rPr>
            <b/>
            <sz val="9"/>
            <color indexed="81"/>
            <rFont val="돋움"/>
            <family val="3"/>
            <charset val="129"/>
          </rPr>
          <t>지원신청일이</t>
        </r>
        <r>
          <rPr>
            <b/>
            <sz val="9"/>
            <color indexed="81"/>
            <rFont val="Tahoma"/>
            <family val="2"/>
          </rPr>
          <t xml:space="preserve"> </t>
        </r>
        <r>
          <rPr>
            <b/>
            <sz val="9"/>
            <color indexed="81"/>
            <rFont val="돋움"/>
            <family val="3"/>
            <charset val="129"/>
          </rPr>
          <t>속한</t>
        </r>
        <r>
          <rPr>
            <b/>
            <sz val="9"/>
            <color indexed="81"/>
            <rFont val="Tahoma"/>
            <family val="2"/>
          </rPr>
          <t xml:space="preserve"> </t>
        </r>
        <r>
          <rPr>
            <b/>
            <sz val="9"/>
            <color indexed="81"/>
            <rFont val="돋움"/>
            <family val="3"/>
            <charset val="129"/>
          </rPr>
          <t>연도로</t>
        </r>
        <r>
          <rPr>
            <b/>
            <sz val="9"/>
            <color indexed="81"/>
            <rFont val="Tahoma"/>
            <family val="2"/>
          </rPr>
          <t xml:space="preserve"> </t>
        </r>
        <r>
          <rPr>
            <b/>
            <sz val="9"/>
            <color indexed="81"/>
            <rFont val="돋움"/>
            <family val="3"/>
            <charset val="129"/>
          </rPr>
          <t>한정하며</t>
        </r>
        <r>
          <rPr>
            <b/>
            <sz val="9"/>
            <color indexed="81"/>
            <rFont val="Tahoma"/>
            <family val="2"/>
          </rPr>
          <t xml:space="preserve">, </t>
        </r>
        <r>
          <rPr>
            <b/>
            <sz val="9"/>
            <color indexed="81"/>
            <rFont val="돋움"/>
            <family val="3"/>
            <charset val="129"/>
          </rPr>
          <t>보험관계성립일</t>
        </r>
        <r>
          <rPr>
            <b/>
            <sz val="9"/>
            <color indexed="81"/>
            <rFont val="Tahoma"/>
            <family val="2"/>
          </rPr>
          <t xml:space="preserve"> </t>
        </r>
        <r>
          <rPr>
            <b/>
            <sz val="9"/>
            <color indexed="81"/>
            <rFont val="돋움"/>
            <family val="3"/>
            <charset val="129"/>
          </rPr>
          <t>이후</t>
        </r>
        <r>
          <rPr>
            <b/>
            <sz val="9"/>
            <color indexed="81"/>
            <rFont val="Tahoma"/>
            <family val="2"/>
          </rPr>
          <t xml:space="preserve"> 3</t>
        </r>
        <r>
          <rPr>
            <b/>
            <sz val="9"/>
            <color indexed="81"/>
            <rFont val="돋움"/>
            <family val="3"/>
            <charset val="129"/>
          </rPr>
          <t>개월이</t>
        </r>
        <r>
          <rPr>
            <b/>
            <sz val="9"/>
            <color indexed="81"/>
            <rFont val="Tahoma"/>
            <family val="2"/>
          </rPr>
          <t xml:space="preserve"> </t>
        </r>
        <r>
          <rPr>
            <b/>
            <sz val="9"/>
            <color indexed="81"/>
            <rFont val="돋움"/>
            <family val="3"/>
            <charset val="129"/>
          </rPr>
          <t>지나지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동안</t>
        </r>
        <r>
          <rPr>
            <b/>
            <sz val="9"/>
            <color indexed="81"/>
            <rFont val="Tahoma"/>
            <family val="2"/>
          </rPr>
          <t xml:space="preserve">) </t>
        </r>
        <r>
          <rPr>
            <b/>
            <sz val="9"/>
            <color indexed="81"/>
            <rFont val="돋움"/>
            <family val="3"/>
            <charset val="129"/>
          </rPr>
          <t>근로자인</t>
        </r>
        <r>
          <rPr>
            <b/>
            <sz val="9"/>
            <color indexed="81"/>
            <rFont val="Tahoma"/>
            <family val="2"/>
          </rPr>
          <t xml:space="preserve"> </t>
        </r>
        <r>
          <rPr>
            <b/>
            <sz val="9"/>
            <color indexed="81"/>
            <rFont val="돋움"/>
            <family val="3"/>
            <charset val="129"/>
          </rPr>
          <t>피보험자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연속하여</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t>
        </r>
        <r>
          <rPr>
            <b/>
            <sz val="9"/>
            <color indexed="81"/>
            <rFont val="Tahoma"/>
            <family val="2"/>
          </rPr>
          <t xml:space="preserve"> 
* </t>
        </r>
        <r>
          <rPr>
            <b/>
            <sz val="9"/>
            <color indexed="81"/>
            <rFont val="돋움"/>
            <family val="3"/>
            <charset val="129"/>
          </rPr>
          <t>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산정</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출산전후휴가</t>
        </r>
        <r>
          <rPr>
            <b/>
            <sz val="9"/>
            <color indexed="81"/>
            <rFont val="Tahoma"/>
            <family val="2"/>
          </rPr>
          <t xml:space="preserve">, </t>
        </r>
        <r>
          <rPr>
            <b/>
            <sz val="9"/>
            <color indexed="81"/>
            <rFont val="돋움"/>
            <family val="3"/>
            <charset val="129"/>
          </rPr>
          <t>유산ㆍ사산</t>
        </r>
        <r>
          <rPr>
            <b/>
            <sz val="9"/>
            <color indexed="81"/>
            <rFont val="Tahoma"/>
            <family val="2"/>
          </rPr>
          <t xml:space="preserve"> </t>
        </r>
        <r>
          <rPr>
            <b/>
            <sz val="9"/>
            <color indexed="81"/>
            <rFont val="돋움"/>
            <family val="3"/>
            <charset val="129"/>
          </rPr>
          <t>휴가</t>
        </r>
        <r>
          <rPr>
            <b/>
            <sz val="9"/>
            <color indexed="81"/>
            <rFont val="Tahoma"/>
            <family val="2"/>
          </rPr>
          <t xml:space="preserve">, </t>
        </r>
        <r>
          <rPr>
            <b/>
            <sz val="9"/>
            <color indexed="81"/>
            <rFont val="돋움"/>
            <family val="3"/>
            <charset val="129"/>
          </rPr>
          <t>육아휴직</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육아기</t>
        </r>
        <r>
          <rPr>
            <b/>
            <sz val="9"/>
            <color indexed="81"/>
            <rFont val="Tahoma"/>
            <family val="2"/>
          </rPr>
          <t xml:space="preserve"> </t>
        </r>
        <r>
          <rPr>
            <b/>
            <sz val="9"/>
            <color indexed="81"/>
            <rFont val="돋움"/>
            <family val="3"/>
            <charset val="129"/>
          </rPr>
          <t>근로시간</t>
        </r>
        <r>
          <rPr>
            <b/>
            <sz val="9"/>
            <color indexed="81"/>
            <rFont val="Tahoma"/>
            <family val="2"/>
          </rPr>
          <t xml:space="preserve"> </t>
        </r>
        <r>
          <rPr>
            <b/>
            <sz val="9"/>
            <color indexed="81"/>
            <rFont val="돋움"/>
            <family val="3"/>
            <charset val="129"/>
          </rPr>
          <t>단축에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제외하고</t>
        </r>
        <r>
          <rPr>
            <b/>
            <sz val="9"/>
            <color indexed="81"/>
            <rFont val="Tahoma"/>
            <family val="2"/>
          </rPr>
          <t xml:space="preserve"> </t>
        </r>
        <r>
          <rPr>
            <b/>
            <sz val="9"/>
            <color indexed="81"/>
            <rFont val="돋움"/>
            <family val="3"/>
            <charset val="129"/>
          </rPr>
          <t>산정함</t>
        </r>
        <r>
          <rPr>
            <b/>
            <sz val="9"/>
            <color indexed="81"/>
            <rFont val="Tahoma"/>
            <family val="2"/>
          </rPr>
          <t xml:space="preserve"> 
* </t>
        </r>
        <r>
          <rPr>
            <b/>
            <sz val="9"/>
            <color indexed="81"/>
            <rFont val="돋움"/>
            <family val="3"/>
            <charset val="129"/>
          </rPr>
          <t>법인은</t>
        </r>
        <r>
          <rPr>
            <b/>
            <sz val="9"/>
            <color indexed="81"/>
            <rFont val="Tahoma"/>
            <family val="2"/>
          </rPr>
          <t xml:space="preserve"> </t>
        </r>
        <r>
          <rPr>
            <b/>
            <sz val="9"/>
            <color indexed="81"/>
            <rFont val="돋움"/>
            <family val="3"/>
            <charset val="129"/>
          </rPr>
          <t>법인등록번호</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사업자등록번호</t>
        </r>
        <r>
          <rPr>
            <b/>
            <sz val="9"/>
            <color indexed="81"/>
            <rFont val="Tahoma"/>
            <family val="2"/>
          </rPr>
          <t xml:space="preserve"> </t>
        </r>
        <r>
          <rPr>
            <b/>
            <sz val="9"/>
            <color indexed="81"/>
            <rFont val="돋움"/>
            <family val="3"/>
            <charset val="129"/>
          </rPr>
          <t>단위로</t>
        </r>
        <r>
          <rPr>
            <b/>
            <sz val="9"/>
            <color indexed="81"/>
            <rFont val="Tahoma"/>
            <family val="2"/>
          </rPr>
          <t xml:space="preserve"> </t>
        </r>
        <r>
          <rPr>
            <b/>
            <sz val="9"/>
            <color indexed="81"/>
            <rFont val="돋움"/>
            <family val="3"/>
            <charset val="129"/>
          </rPr>
          <t>사업</t>
        </r>
        <r>
          <rPr>
            <b/>
            <sz val="9"/>
            <color indexed="81"/>
            <rFont val="Tahoma"/>
            <family val="2"/>
          </rPr>
          <t xml:space="preserve"> </t>
        </r>
        <r>
          <rPr>
            <b/>
            <sz val="9"/>
            <color indexed="81"/>
            <rFont val="돋움"/>
            <family val="3"/>
            <charset val="129"/>
          </rPr>
          <t>규모를</t>
        </r>
        <r>
          <rPr>
            <b/>
            <sz val="9"/>
            <color indexed="81"/>
            <rFont val="Tahoma"/>
            <family val="2"/>
          </rPr>
          <t xml:space="preserve"> </t>
        </r>
        <r>
          <rPr>
            <b/>
            <sz val="9"/>
            <color indexed="81"/>
            <rFont val="돋움"/>
            <family val="3"/>
            <charset val="129"/>
          </rPr>
          <t>판단함</t>
        </r>
        <r>
          <rPr>
            <b/>
            <sz val="9"/>
            <color indexed="81"/>
            <rFont val="Tahoma"/>
            <family val="2"/>
          </rPr>
          <t xml:space="preserve"> 
* </t>
        </r>
        <r>
          <rPr>
            <b/>
            <sz val="9"/>
            <color indexed="81"/>
            <rFont val="돋움"/>
            <family val="3"/>
            <charset val="129"/>
          </rPr>
          <t>「부패방지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국민권익위원회의</t>
        </r>
        <r>
          <rPr>
            <b/>
            <sz val="9"/>
            <color indexed="81"/>
            <rFont val="Tahoma"/>
            <family val="2"/>
          </rPr>
          <t xml:space="preserve"> </t>
        </r>
        <r>
          <rPr>
            <b/>
            <sz val="9"/>
            <color indexed="81"/>
            <rFont val="돋움"/>
            <family val="3"/>
            <charset val="129"/>
          </rPr>
          <t>설치와</t>
        </r>
        <r>
          <rPr>
            <b/>
            <sz val="9"/>
            <color indexed="81"/>
            <rFont val="Tahoma"/>
            <family val="2"/>
          </rPr>
          <t xml:space="preserve"> </t>
        </r>
        <r>
          <rPr>
            <b/>
            <sz val="9"/>
            <color indexed="81"/>
            <rFont val="돋움"/>
            <family val="3"/>
            <charset val="129"/>
          </rPr>
          <t>운영에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공공기관은</t>
        </r>
        <r>
          <rPr>
            <b/>
            <sz val="9"/>
            <color indexed="81"/>
            <rFont val="Tahoma"/>
            <family val="2"/>
          </rPr>
          <t xml:space="preserve"> 10</t>
        </r>
        <r>
          <rPr>
            <b/>
            <sz val="9"/>
            <color indexed="81"/>
            <rFont val="돋움"/>
            <family val="3"/>
            <charset val="129"/>
          </rPr>
          <t>명</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사업에</t>
        </r>
        <r>
          <rPr>
            <b/>
            <sz val="9"/>
            <color indexed="81"/>
            <rFont val="Tahoma"/>
            <family val="2"/>
          </rPr>
          <t xml:space="preserve"> </t>
        </r>
        <r>
          <rPr>
            <b/>
            <sz val="9"/>
            <color indexed="81"/>
            <rFont val="돋움"/>
            <family val="3"/>
            <charset val="129"/>
          </rPr>
          <t>해당하여도</t>
        </r>
        <r>
          <rPr>
            <b/>
            <sz val="9"/>
            <color indexed="81"/>
            <rFont val="Tahoma"/>
            <family val="2"/>
          </rPr>
          <t xml:space="preserve"> </t>
        </r>
        <r>
          <rPr>
            <b/>
            <sz val="9"/>
            <color indexed="81"/>
            <rFont val="돋움"/>
            <family val="3"/>
            <charset val="129"/>
          </rPr>
          <t>지원대상에서</t>
        </r>
        <r>
          <rPr>
            <b/>
            <sz val="9"/>
            <color indexed="81"/>
            <rFont val="Tahoma"/>
            <family val="2"/>
          </rPr>
          <t xml:space="preserve"> </t>
        </r>
        <r>
          <rPr>
            <b/>
            <sz val="9"/>
            <color indexed="81"/>
            <rFont val="돋움"/>
            <family val="3"/>
            <charset val="129"/>
          </rPr>
          <t>제외함</t>
        </r>
        <r>
          <rPr>
            <b/>
            <sz val="9"/>
            <color indexed="81"/>
            <rFont val="Tahoma"/>
            <family val="2"/>
          </rPr>
          <t xml:space="preserve"> 
</t>
        </r>
      </text>
    </comment>
  </commentList>
</comments>
</file>

<file path=xl/sharedStrings.xml><?xml version="1.0" encoding="utf-8"?>
<sst xmlns="http://schemas.openxmlformats.org/spreadsheetml/2006/main" count="4239" uniqueCount="1120">
  <si>
    <t>No.</t>
    <phoneticPr fontId="1" type="noConversion"/>
  </si>
  <si>
    <t>성명</t>
    <phoneticPr fontId="1" type="noConversion"/>
  </si>
  <si>
    <t>지급내역(과세)</t>
    <phoneticPr fontId="1" type="noConversion"/>
  </si>
  <si>
    <t>20세이하
자녀수</t>
    <phoneticPr fontId="1" type="noConversion"/>
  </si>
  <si>
    <t>기본급</t>
    <phoneticPr fontId="1" type="noConversion"/>
  </si>
  <si>
    <t>비과세</t>
    <phoneticPr fontId="1" type="noConversion"/>
  </si>
  <si>
    <t>합계액</t>
    <phoneticPr fontId="1" type="noConversion"/>
  </si>
  <si>
    <t>입사일</t>
    <phoneticPr fontId="1" type="noConversion"/>
  </si>
  <si>
    <t>2013-01-07</t>
  </si>
  <si>
    <t>2012-01-09</t>
  </si>
  <si>
    <t>2013-01-28</t>
  </si>
  <si>
    <t>2003-02-01</t>
  </si>
  <si>
    <t>2007-01-08</t>
  </si>
  <si>
    <t>2014-01-06</t>
  </si>
  <si>
    <t>2014-08-04</t>
  </si>
  <si>
    <t>2015-01-05</t>
  </si>
  <si>
    <t>2017-01-16</t>
  </si>
  <si>
    <t>2017-03-06</t>
  </si>
  <si>
    <t>2017-03-13</t>
  </si>
  <si>
    <t>2017-04-03</t>
  </si>
  <si>
    <t>2017-12-26</t>
  </si>
  <si>
    <t>2018-01-15</t>
  </si>
  <si>
    <t>2018-01-17</t>
  </si>
  <si>
    <t>2017-01-15</t>
  </si>
  <si>
    <t>2018-01-22</t>
  </si>
  <si>
    <t>2018-02-01</t>
  </si>
  <si>
    <t>2018-02-19</t>
  </si>
  <si>
    <t>2018-03-05</t>
  </si>
  <si>
    <t>2018-04-16</t>
  </si>
  <si>
    <t>상여</t>
    <phoneticPr fontId="1" type="noConversion"/>
  </si>
  <si>
    <t>과세</t>
    <phoneticPr fontId="1" type="noConversion"/>
  </si>
  <si>
    <t>급여</t>
    <phoneticPr fontId="1" type="noConversion"/>
  </si>
  <si>
    <t>근로소득 간이세액표(제189조 제1항 관련)</t>
  </si>
  <si>
    <t>(단위: 원)</t>
  </si>
  <si>
    <t>공제대상가족의 수</t>
  </si>
  <si>
    <t>이상</t>
  </si>
  <si>
    <t>미만</t>
  </si>
  <si>
    <t>-</t>
  </si>
  <si>
    <t>10,000천원 초과</t>
  </si>
  <si>
    <t>(1천만원인 경우의 해당 세액) + (1천만원을 초과하는 금액 중 98퍼센트를 곱한 금액의 35퍼센트 상당액)</t>
  </si>
  <si>
    <t>14,000천원 이하</t>
  </si>
  <si>
    <t>14,000천원 초과</t>
  </si>
  <si>
    <t xml:space="preserve">(1천만원인 경우의 해당세액) + (1,372,000원) + (14,000천원을 초과하는 금액 중 98퍼센트를 곱한 금액의 38퍼센트 상당액) </t>
  </si>
  <si>
    <t>28,000천원 이하</t>
  </si>
  <si>
    <t>45,000천원 이하</t>
  </si>
  <si>
    <t>정산등</t>
    <phoneticPr fontId="1" type="noConversion"/>
  </si>
  <si>
    <t>식사대
(과세)</t>
    <phoneticPr fontId="1" type="noConversion"/>
  </si>
  <si>
    <t>교통보조비
(과세)</t>
    <phoneticPr fontId="1" type="noConversion"/>
  </si>
  <si>
    <t>주     민
등록번호</t>
    <phoneticPr fontId="1" type="noConversion"/>
  </si>
  <si>
    <t>직책
수당</t>
    <phoneticPr fontId="1" type="noConversion"/>
  </si>
  <si>
    <t>근속
수당</t>
    <phoneticPr fontId="1" type="noConversion"/>
  </si>
  <si>
    <t>고용
보험</t>
    <phoneticPr fontId="1" type="noConversion"/>
  </si>
  <si>
    <t>건강보험
정산</t>
    <phoneticPr fontId="1" type="noConversion"/>
  </si>
  <si>
    <t>장기요양
보험정산</t>
    <phoneticPr fontId="1" type="noConversion"/>
  </si>
  <si>
    <t>학자금
상환액</t>
    <phoneticPr fontId="1" type="noConversion"/>
  </si>
  <si>
    <t>건강보험료 및 장기요양보험료</t>
  </si>
  <si>
    <t>보험료율</t>
  </si>
  <si>
    <t>근로자</t>
  </si>
  <si>
    <t>사업주</t>
  </si>
  <si>
    <t>건강보험료</t>
  </si>
  <si>
    <t>보수월액</t>
  </si>
  <si>
    <t>예) 보수월액이 991,600원일 때, 계산방법</t>
  </si>
  <si>
    <t>구분</t>
  </si>
  <si>
    <t>150인 미만기업</t>
  </si>
  <si>
    <t>직업능력</t>
  </si>
  <si>
    <t>150이상(우선지원대상기업)</t>
  </si>
  <si>
    <t>개발사업</t>
  </si>
  <si>
    <t>150인 이상 1,000인 미만 기업</t>
  </si>
  <si>
    <t>1,000인 이상기업, 국가 지방자치단체</t>
  </si>
  <si>
    <t>우선지원대상기업이란?</t>
  </si>
  <si>
    <t>제조업 500인 이하/ 광업 300인 이하/ 건설업 300인 이하/ 운수. 창고. 통신업 300인 이하/ 기타 100인 이하</t>
  </si>
  <si>
    <t>연금보험료(전체)</t>
  </si>
  <si>
    <t>기준소득
월액최</t>
  </si>
  <si>
    <t>근로자 
부담</t>
  </si>
  <si>
    <t>지급일자 :</t>
    <phoneticPr fontId="1" type="noConversion"/>
  </si>
  <si>
    <t>결
재</t>
    <phoneticPr fontId="1" type="noConversion"/>
  </si>
  <si>
    <t>담 당</t>
    <phoneticPr fontId="1" type="noConversion"/>
  </si>
  <si>
    <t>/</t>
    <phoneticPr fontId="1" type="noConversion"/>
  </si>
  <si>
    <t>급여대장</t>
    <phoneticPr fontId="1" type="noConversion"/>
  </si>
  <si>
    <t>감면기간
종료월</t>
    <phoneticPr fontId="1" type="noConversion"/>
  </si>
  <si>
    <t>3대보험
계</t>
    <phoneticPr fontId="1" type="noConversion"/>
  </si>
  <si>
    <t>http://cafe.daum.net/transtax/QWkJ/16</t>
    <phoneticPr fontId="1" type="noConversion"/>
  </si>
  <si>
    <t>고용보험을 제외한 국민연금,건강보험등은 연말정산시 소득공제에 들어가므로 고지된 내역을 급여대장에 기재해야 합니다.</t>
    <phoneticPr fontId="1" type="noConversion"/>
  </si>
  <si>
    <t>사회보험통합징수포털 http://si4n.nhis.or.kr/ 에 공인인증서로 로그인</t>
    <phoneticPr fontId="1" type="noConversion"/>
  </si>
  <si>
    <t>http://si4n.nhis.or.kr/</t>
    <phoneticPr fontId="1" type="noConversion"/>
  </si>
  <si>
    <t>② - 사업장민원서비스 - 산출내역조회 - 산출내역서(개인별조회) 월별 다운로드(건강보험,연금보험,고용보험,산재보험) - 산출내역서(개인별조회)</t>
    <phoneticPr fontId="1" type="noConversion"/>
  </si>
  <si>
    <t>보육수당
(과세)</t>
    <phoneticPr fontId="1" type="noConversion"/>
  </si>
  <si>
    <t>실지급액
(차인
지급액)</t>
    <phoneticPr fontId="1" type="noConversion"/>
  </si>
  <si>
    <t>https://www.hometax.go.kr/websquare/websquare.wq?w2xPath=/ui/pp/index_pp.xml&amp;tmIdx=1&amp;tm2lIdx=&amp;tm3lIdx=</t>
    <phoneticPr fontId="1" type="noConversion"/>
  </si>
  <si>
    <t>홈택스 - 조회/발급 - 오른쪽 중간 · 근로소득간이세액표</t>
    <phoneticPr fontId="1" type="noConversion"/>
  </si>
  <si>
    <t>합           계</t>
    <phoneticPr fontId="1" type="noConversion"/>
  </si>
  <si>
    <t>연장
수당</t>
    <phoneticPr fontId="1" type="noConversion"/>
  </si>
  <si>
    <t>야간
수당</t>
    <phoneticPr fontId="1" type="noConversion"/>
  </si>
  <si>
    <t>휴일
수당</t>
    <phoneticPr fontId="1" type="noConversion"/>
  </si>
  <si>
    <t>직책
(종사
업무)</t>
    <phoneticPr fontId="1" type="noConversion"/>
  </si>
  <si>
    <r>
      <t xml:space="preserve">부양가족수
★본인포함★
</t>
    </r>
    <r>
      <rPr>
        <sz val="8"/>
        <color indexed="60"/>
        <rFont val="맑은 고딕"/>
        <family val="3"/>
        <charset val="129"/>
      </rPr>
      <t>"반드시 1이상"</t>
    </r>
    <phoneticPr fontId="1" type="noConversion"/>
  </si>
  <si>
    <t>상  호</t>
    <phoneticPr fontId="1" type="noConversion"/>
  </si>
  <si>
    <t>사업자등록번호</t>
    <phoneticPr fontId="1" type="noConversion"/>
  </si>
  <si>
    <t>(두정동,청풍프라자)</t>
    <phoneticPr fontId="1" type="noConversion"/>
  </si>
  <si>
    <t>(전화번호 :</t>
    <phoneticPr fontId="1" type="noConversion"/>
  </si>
  <si>
    <t>)</t>
    <phoneticPr fontId="1" type="noConversion"/>
  </si>
  <si>
    <t>순
번</t>
    <phoneticPr fontId="1" type="noConversion"/>
  </si>
  <si>
    <t>주민등록번호</t>
    <phoneticPr fontId="1" type="noConversion"/>
  </si>
  <si>
    <r>
      <rPr>
        <sz val="10"/>
        <color indexed="8"/>
        <rFont val="맑은 고딕"/>
        <family val="3"/>
        <charset val="129"/>
      </rPr>
      <t>병역근무기간</t>
    </r>
    <r>
      <rPr>
        <sz val="11"/>
        <color theme="1"/>
        <rFont val="맑은 고딕"/>
        <family val="3"/>
        <charset val="129"/>
        <scheme val="minor"/>
      </rPr>
      <t xml:space="preserve">
</t>
    </r>
    <r>
      <rPr>
        <sz val="8"/>
        <color indexed="8"/>
        <rFont val="맑은 고딕"/>
        <family val="3"/>
        <charset val="129"/>
      </rPr>
      <t>(6년을 한도로함)</t>
    </r>
    <phoneticPr fontId="1" type="noConversion"/>
  </si>
  <si>
    <t>감면기간</t>
    <phoneticPr fontId="1" type="noConversion"/>
  </si>
  <si>
    <t>2016~2018년</t>
    <phoneticPr fontId="1" type="noConversion"/>
  </si>
  <si>
    <t>시작일</t>
    <phoneticPr fontId="1" type="noConversion"/>
  </si>
  <si>
    <t>생년월일</t>
    <phoneticPr fontId="1" type="noConversion"/>
  </si>
  <si>
    <t>전역일</t>
    <phoneticPr fontId="1" type="noConversion"/>
  </si>
  <si>
    <t>맨 끝검정코드</t>
    <phoneticPr fontId="1" type="noConversion"/>
  </si>
  <si>
    <t>입대일</t>
    <phoneticPr fontId="1" type="noConversion"/>
  </si>
  <si>
    <t>순 번</t>
    <phoneticPr fontId="1" type="noConversion"/>
  </si>
  <si>
    <t>중소기업 취업자 소득세 감면신청서</t>
    <phoneticPr fontId="14" type="noConversion"/>
  </si>
  <si>
    <t xml:space="preserve">    100분의 105를 곱한 금액을 해당 월의 근로소득에 대한 원천징수세액에 더하여 원천징수하여야 한다. 다만, 해당 근로자가 퇴직한 경우 원천징수의무자는 그 사실을 대통령령으로 정하는 바에 따라</t>
    <phoneticPr fontId="14" type="noConversion"/>
  </si>
  <si>
    <t>⑥ 제5항 단서에 따라 통지된 근로자에 대하여는 해당 근로자의 주소지 관할 세무서장이 제1항을 적용받음에 따라 과소징수된 금액에 100분의 105를 곱한 금액을 해당 근로자에게 소득세로</t>
    <phoneticPr fontId="14" type="noConversion"/>
  </si>
  <si>
    <t xml:space="preserve">    즉시 부과·징수하여야 한다.(2010.03.12 개정) </t>
    <phoneticPr fontId="14" type="noConversion"/>
  </si>
  <si>
    <t>유 의 사 항</t>
    <phoneticPr fontId="14" type="noConversion"/>
  </si>
  <si>
    <t xml:space="preserve"> 2. 장애인은 「장애인복지법」에 따른 장애인과 「국가유공자 등 예우 및 지원에 관한 법률」에 따른 상이자를 말합니다.</t>
    <phoneticPr fontId="1" type="noConversion"/>
  </si>
  <si>
    <t xml:space="preserve">⑧ 제1항부터 제7항까지에서 규정한 사항 외에 소득세 감면의 신청절차, 제출서류, 그 밖에 필요한 사항은 대통령령으로 정한다.(2011.12.31 신설) </t>
    <phoneticPr fontId="14" type="noConversion"/>
  </si>
  <si>
    <t xml:space="preserve"> 3. 2013. 12. 31. 이전에 취업한 청년이 해당 중소기업체에 계속하여 근무하는 경우 개정규정에도 불구하고 취업일부터 3년간 </t>
    <phoneticPr fontId="1" type="noConversion"/>
  </si>
  <si>
    <t xml:space="preserve">     해당 중소기업체에서 받는 근로소득의 소득세 100%를 감면받을 수 있습니다.</t>
    <phoneticPr fontId="1" type="noConversion"/>
  </si>
  <si>
    <t>조세특례제한법시행령 제27조 [ 중소기업 취업자에 대한 소득세 감면(2014.02.21 제목개정) ]</t>
    <phoneticPr fontId="14" type="noConversion"/>
  </si>
  <si>
    <t xml:space="preserve">① 법 제30조 제1항 전단에서 "대통령령으로 정하는 청년, 60세 이상인 사람 및 장애인"이란 다음 각 호의 구분에 따른 사람을 말한다.(2014.02.21 개정) </t>
    <phoneticPr fontId="14" type="noConversion"/>
  </si>
  <si>
    <r>
      <t xml:space="preserve">1. 청년: </t>
    </r>
    <r>
      <rPr>
        <b/>
        <sz val="10"/>
        <color indexed="10"/>
        <rFont val="굴림"/>
        <family val="3"/>
        <charset val="129"/>
      </rPr>
      <t>근로계약 체결일 현재 연령이 15세 이상 29세 이하</t>
    </r>
    <r>
      <rPr>
        <sz val="10"/>
        <rFont val="굴림"/>
        <family val="3"/>
        <charset val="129"/>
      </rPr>
      <t xml:space="preserve">인 사람. 다만, 다음 각 목의 어느 하나에 해당하는 병역을 이행한 경우에는 그 기간(6년을 한도로 한다)을 근로계약 체결일 현재 연령에서 빼고 계산한 연령이 29세 이하인 사람을 포함한다.(2014.02.21 개정) </t>
    </r>
    <phoneticPr fontId="14" type="noConversion"/>
  </si>
  <si>
    <t xml:space="preserve">가. 「병역법」 제16조 또는 제20조에 따른 현역병(같은 법 제21조, 제24조, 제25조에 따라 복무한 상근예비역 및 경비교도·전투경찰순경·의무소방원을 포함한다)(2014.02.21 개정) </t>
    <phoneticPr fontId="14" type="noConversion"/>
  </si>
  <si>
    <t xml:space="preserve">나. 「병역법」 제26조 제1항에 따른 사회복무요원(2014.02.21 개정) </t>
    <phoneticPr fontId="14" type="noConversion"/>
  </si>
  <si>
    <t xml:space="preserve">다. 「군인사법」 제2조 제1호에 따른 현역에 복무하는 장교, 준사관 및 부사관(2014.02.21 개정) </t>
    <phoneticPr fontId="14" type="noConversion"/>
  </si>
  <si>
    <r>
      <t xml:space="preserve">2. 60세 이상의 사람: </t>
    </r>
    <r>
      <rPr>
        <b/>
        <sz val="11"/>
        <color indexed="10"/>
        <rFont val="굴림"/>
        <family val="3"/>
        <charset val="129"/>
      </rPr>
      <t>근로계약 체결일 현재 연령이 60세 이상</t>
    </r>
    <r>
      <rPr>
        <sz val="11"/>
        <rFont val="굴림"/>
        <family val="3"/>
        <charset val="129"/>
      </rPr>
      <t xml:space="preserve">인 사람(2014.02.21 개정) </t>
    </r>
    <phoneticPr fontId="14" type="noConversion"/>
  </si>
  <si>
    <t xml:space="preserve">3. 장애인: 「장애인복지법」의 적용을 받는 장애인과 「국가유공자 등 예우 및 지원에 관한 법률」에 따른 상이자(2014.02.21 개정) </t>
    <phoneticPr fontId="14" type="noConversion"/>
  </si>
  <si>
    <t xml:space="preserve">② 제1항을 적용할 때 다음 각 호의 어느 하나에 해당하는 사람은 제외한다.(2012.02.02 신설) </t>
    <phoneticPr fontId="14" type="noConversion"/>
  </si>
  <si>
    <t xml:space="preserve">1. 「법인세법 시행령」 제20조 제1항 제4호 각 목의 어느 하나에 해당하는 임원(2012.02.02 신설) </t>
    <phoneticPr fontId="14" type="noConversion"/>
  </si>
  <si>
    <t xml:space="preserve">2. 해당 기업의 최대주주 또는 최대출자자(개인사업자의 경우에는 대표자를 말한다)와 그 배우자(2012.02.02 신설) </t>
    <phoneticPr fontId="14" type="noConversion"/>
  </si>
  <si>
    <t xml:space="preserve">3. 제2호에 해당하는 자의 직계존속ㆍ비속(그 배우자를 포함한다) 및 「국세기본법 시행령」제1조의2 제1항에 따른 친족관계인 사람(2012.02.02 신설) </t>
    <phoneticPr fontId="14" type="noConversion"/>
  </si>
  <si>
    <t xml:space="preserve">4. 「소득세법」 제14조 제3항 제2호에 따른 일용근로자(2012.02.02 신설) </t>
    <phoneticPr fontId="14" type="noConversion"/>
  </si>
  <si>
    <r>
      <t xml:space="preserve">③ 법 제30조 제1항에서 “대통령령으로 정하는 기업”이란 </t>
    </r>
    <r>
      <rPr>
        <b/>
        <sz val="10"/>
        <color indexed="36"/>
        <rFont val="굴림"/>
        <family val="3"/>
        <charset val="129"/>
      </rPr>
      <t>농업, 임업 및 어업, 광업, 제조업, 전기ㆍ가스ㆍ증기 및 수도사업, 하수ㆍ폐기물처리ㆍ원료재생 및 환경복원업, 건설업, 도매 및 소매업, 운수업, 숙박 및 음식점업</t>
    </r>
    <r>
      <rPr>
        <sz val="10"/>
        <rFont val="굴림"/>
        <family val="3"/>
        <charset val="129"/>
      </rPr>
      <t>(</t>
    </r>
    <r>
      <rPr>
        <sz val="10"/>
        <color indexed="10"/>
        <rFont val="굴림"/>
        <family val="3"/>
        <charset val="129"/>
      </rPr>
      <t>주점 및 비알콜 음료점업은 제외</t>
    </r>
    <r>
      <rPr>
        <sz val="10"/>
        <rFont val="굴림"/>
        <family val="3"/>
        <charset val="129"/>
      </rPr>
      <t xml:space="preserve">한다), </t>
    </r>
    <phoneticPr fontId="14" type="noConversion"/>
  </si>
  <si>
    <t xml:space="preserve">5. 다음 각 목의 어느 하나에 해당하는 보험료 등의 납부사실이 확인되지 아니하는 사람(2012.02.02 신설) </t>
    <phoneticPr fontId="14" type="noConversion"/>
  </si>
  <si>
    <r>
      <rPr>
        <b/>
        <sz val="10"/>
        <color indexed="36"/>
        <rFont val="굴림"/>
        <family val="3"/>
        <charset val="129"/>
      </rPr>
      <t>출판ㆍ영상ㆍ방송통신 및 정보서비스업(비디오물 감상실 운영업은 제외한다), 부동산업 및 임대업, 연구개발업, 광고업, 시장조사 및 여론조사업, 건축기술ㆍ엔지니어링 및 기타 과학기술서비스업, 기타 전문ㆍ과학 및 기술 서비스업, 사업시설관리 및 사업지원 서비스업, 기술 및 직업훈련 학원, 사회복지 서비스업, 수리업을 주된 사업으로 영위하는 기업</t>
    </r>
    <r>
      <rPr>
        <sz val="10"/>
        <rFont val="굴림"/>
        <family val="3"/>
        <charset val="129"/>
      </rPr>
      <t>을 말한다.</t>
    </r>
    <phoneticPr fontId="14" type="noConversion"/>
  </si>
  <si>
    <t xml:space="preserve">가. 「국민연금법」 제3조 제1항 제11호 및 제12호에 따른 부담금 및 기여금(2012.02.02 신설) </t>
    <phoneticPr fontId="14" type="noConversion"/>
  </si>
  <si>
    <t xml:space="preserve">나. 「국민건강보험법」제69조에 따른 직장가입자의 보험료(2012.08.31 개정) </t>
    <phoneticPr fontId="14" type="noConversion"/>
  </si>
  <si>
    <r>
      <t>제3조(정의 등)</t>
    </r>
    <r>
      <rPr>
        <sz val="12.1"/>
        <color indexed="63"/>
        <rFont val="Tahoma"/>
        <family val="2"/>
      </rPr>
      <t xml:space="preserve"> ① 이 법에서 사용하는 용어의 뜻은 다음과 같다.</t>
    </r>
  </si>
  <si>
    <t>2번. 취업시 연령에 날짜와/ 3번. 감면기간 시작일과 종료일의 날짜를 어떻게 작성해야하는지 설명 부탁드립니다. </t>
  </si>
  <si>
    <t>http://cafe.daum.net/transtax/R7UY/34</t>
    <phoneticPr fontId="1" type="noConversion"/>
  </si>
  <si>
    <t>일자리안정자금</t>
    <phoneticPr fontId="1" type="noConversion"/>
  </si>
  <si>
    <t>http://cafe.daum.net/transtax/R7UY/30</t>
    <phoneticPr fontId="1" type="noConversion"/>
  </si>
  <si>
    <t>두루누리</t>
    <phoneticPr fontId="1" type="noConversion"/>
  </si>
  <si>
    <t>두루누리적용 (률)</t>
    <phoneticPr fontId="1" type="noConversion"/>
  </si>
  <si>
    <t>중소기업취업자 감면</t>
    <phoneticPr fontId="1" type="noConversion"/>
  </si>
  <si>
    <t>계좌이체은행</t>
    <phoneticPr fontId="1" type="noConversion"/>
  </si>
  <si>
    <t>계좌번호</t>
    <phoneticPr fontId="1" type="noConversion"/>
  </si>
  <si>
    <t>연락처</t>
    <phoneticPr fontId="1" type="noConversion"/>
  </si>
  <si>
    <t>휴대폰번호</t>
    <phoneticPr fontId="1" type="noConversion"/>
  </si>
  <si>
    <t>이메일주소</t>
    <phoneticPr fontId="1" type="noConversion"/>
  </si>
  <si>
    <t>은행명</t>
    <phoneticPr fontId="1" type="noConversion"/>
  </si>
  <si>
    <t>예금주</t>
    <phoneticPr fontId="1" type="noConversion"/>
  </si>
  <si>
    <t>지급내역(비과세)</t>
    <phoneticPr fontId="1" type="noConversion"/>
  </si>
  <si>
    <t>♣ 2018년 적용 최저임금</t>
    <phoneticPr fontId="33" type="noConversion"/>
  </si>
  <si>
    <t xml:space="preserve">. 주 40시간(209시간) 근무제 - </t>
    <phoneticPr fontId="1" type="noConversion"/>
  </si>
  <si>
    <t xml:space="preserve">. 주 44시간(226시간) 근무제 - </t>
    <phoneticPr fontId="1" type="noConversion"/>
  </si>
  <si>
    <t>주소정근로 40시간</t>
  </si>
  <si>
    <t>주소정근로 44시간</t>
  </si>
  <si>
    <t>(주당유급주휴8시간 포함)</t>
  </si>
  <si>
    <t>♣ 2019년 적용 최저임금</t>
    <phoneticPr fontId="33" type="noConversion"/>
  </si>
  <si>
    <t>2019년 최저임금</t>
    <phoneticPr fontId="1" type="noConversion"/>
  </si>
  <si>
    <t>+</t>
    <phoneticPr fontId="1" type="noConversion"/>
  </si>
  <si>
    <t>주휴수당 20%</t>
    <phoneticPr fontId="1" type="noConversion"/>
  </si>
  <si>
    <t>4대보험료</t>
    <phoneticPr fontId="1" type="noConversion"/>
  </si>
  <si>
    <t xml:space="preserve">※국민연금,건강보험,장기요양보험은 공제액은 하단의 </t>
  </si>
  <si>
    <t>① 사회보험통합징수포털 http://si4n.nhis.or.kr/ 로그인</t>
  </si>
  <si>
    <t>⑤ 건강보험엑셀화일-고지산출내역 건강보험 가입자내역</t>
  </si>
  <si>
    <t>② 산출내역조회</t>
  </si>
  <si>
    <t>⑥ 국민연금엑셀화일-고지산출내역 연금보험 가입자내역</t>
  </si>
  <si>
    <t>③ 산출내역서 개인별조회</t>
  </si>
  <si>
    <t>⑦ 건강보험은 (건강보험,장기요양보험) 고지보험료 기입</t>
  </si>
  <si>
    <t>④ 건강보험,국민연금 월별 엑셀 다운로드 후</t>
  </si>
  <si>
    <t>⑧ 국민연금은 결정보험료의 1/2 기재</t>
  </si>
  <si>
    <t>고용안정,</t>
    <phoneticPr fontId="1" type="noConversion"/>
  </si>
  <si>
    <t>※ 대표자및 생계를 같이하는 자 고용산재 가입제외</t>
    <phoneticPr fontId="1" type="noConversion"/>
  </si>
  <si>
    <r>
      <t xml:space="preserve">근   로
소득세
</t>
    </r>
    <r>
      <rPr>
        <sz val="6"/>
        <color indexed="8"/>
        <rFont val="맑은 고딕"/>
        <family val="3"/>
        <charset val="129"/>
      </rPr>
      <t>(간이세액표)</t>
    </r>
    <phoneticPr fontId="1" type="noConversion"/>
  </si>
  <si>
    <r>
      <t xml:space="preserve">지   방
소득세
</t>
    </r>
    <r>
      <rPr>
        <sz val="6"/>
        <color indexed="8"/>
        <rFont val="맑은 고딕"/>
        <family val="3"/>
        <charset val="129"/>
      </rPr>
      <t>(소득세10%)</t>
    </r>
    <phoneticPr fontId="1" type="noConversion"/>
  </si>
  <si>
    <r>
      <t xml:space="preserve">국  민
연  금
</t>
    </r>
    <r>
      <rPr>
        <sz val="10"/>
        <color indexed="23"/>
        <rFont val="맑은 고딕"/>
        <family val="3"/>
        <charset val="129"/>
      </rPr>
      <t>(4.5%)</t>
    </r>
    <phoneticPr fontId="1" type="noConversion"/>
  </si>
  <si>
    <t>★ 국민연금 기준소득월액 정기(매년 7월)조정</t>
    <phoneticPr fontId="1" type="noConversion"/>
  </si>
  <si>
    <t>▶ 결정대상 : 전년도 12.1이전 해당 사업장 근무중인 가입자</t>
    <phoneticPr fontId="1" type="noConversion"/>
  </si>
  <si>
    <t>기     준  
소득월액</t>
    <phoneticPr fontId="1" type="noConversion"/>
  </si>
  <si>
    <t>장기요양
보 험 료</t>
    <phoneticPr fontId="1" type="noConversion"/>
  </si>
  <si>
    <t>기준소득
월액</t>
    <phoneticPr fontId="1" type="noConversion"/>
  </si>
  <si>
    <t>구분</t>
    <phoneticPr fontId="1" type="noConversion"/>
  </si>
  <si>
    <t>월보수상한액</t>
    <phoneticPr fontId="1" type="noConversion"/>
  </si>
  <si>
    <t>월보수최저액</t>
    <phoneticPr fontId="1" type="noConversion"/>
  </si>
  <si>
    <t>월보수최고액</t>
    <phoneticPr fontId="1" type="noConversion"/>
  </si>
  <si>
    <t>퇴사일</t>
    <phoneticPr fontId="1" type="noConversion"/>
  </si>
  <si>
    <t>연차
수당</t>
    <phoneticPr fontId="1" type="noConversion"/>
  </si>
  <si>
    <t>■ 조세특례제한법 시행규칙 [별지 제11호의2서식](2015.03.13 개정)</t>
    <phoneticPr fontId="1" type="noConversion"/>
  </si>
  <si>
    <t>중소기업 취업자 소득세 감면 대상 명세서</t>
    <phoneticPr fontId="1" type="noConversion"/>
  </si>
  <si>
    <t>청년</t>
    <phoneticPr fontId="1" type="noConversion"/>
  </si>
  <si>
    <t>60세 이상</t>
    <phoneticPr fontId="1" type="noConversion"/>
  </si>
  <si>
    <t>1. 원천징수의무자</t>
    <phoneticPr fontId="1" type="noConversion"/>
  </si>
  <si>
    <t>선우회계법인</t>
    <phoneticPr fontId="1" type="noConversion"/>
  </si>
  <si>
    <t>장애인</t>
    <phoneticPr fontId="1" type="noConversion"/>
  </si>
  <si>
    <t>국가유공자인 상이자 포함</t>
    <phoneticPr fontId="1" type="noConversion"/>
  </si>
  <si>
    <t>경력단절 여성</t>
    <phoneticPr fontId="1" type="noConversion"/>
  </si>
  <si>
    <t>사업장소재지</t>
    <phoneticPr fontId="1" type="noConversion"/>
  </si>
  <si>
    <t>충남 천안시 서북구 오성로 103 , 6층</t>
    <phoneticPr fontId="1" type="noConversion"/>
  </si>
  <si>
    <t>041-567-6764</t>
    <phoneticPr fontId="1" type="noConversion"/>
  </si>
  <si>
    <t>2017.1.1 이후 경력단절 여성이 재취업</t>
    <phoneticPr fontId="1" type="noConversion"/>
  </si>
  <si>
    <t>2. 감면 적용 대상자 명단</t>
    <phoneticPr fontId="1" type="noConversion"/>
  </si>
  <si>
    <t>성  명</t>
    <phoneticPr fontId="1" type="noConversion"/>
  </si>
  <si>
    <t>취업일</t>
    <phoneticPr fontId="1" type="noConversion"/>
  </si>
  <si>
    <t>취업자
유형</t>
    <phoneticPr fontId="1" type="noConversion"/>
  </si>
  <si>
    <t>중소기업
취업 시
연령</t>
    <phoneticPr fontId="1" type="noConversion"/>
  </si>
  <si>
    <t>병역근무기간
차감 후 연령</t>
    <phoneticPr fontId="1" type="noConversion"/>
  </si>
  <si>
    <t>2012년~2013년
청년(15세~29세)</t>
    <phoneticPr fontId="1" type="noConversion"/>
  </si>
  <si>
    <t>2014년~2015년
청년,60세이상자,장애인</t>
    <phoneticPr fontId="1" type="noConversion"/>
  </si>
  <si>
    <t>청년</t>
  </si>
  <si>
    <t>종료일</t>
    <phoneticPr fontId="1" type="noConversion"/>
  </si>
  <si>
    <t>오류체크</t>
    <phoneticPr fontId="1" type="noConversion"/>
  </si>
  <si>
    <t>만나이(오늘)</t>
    <phoneticPr fontId="1" type="noConversion"/>
  </si>
  <si>
    <t>만(기준일)</t>
    <phoneticPr fontId="1" type="noConversion"/>
  </si>
  <si>
    <t>만나이(기준일)</t>
    <phoneticPr fontId="1" type="noConversion"/>
  </si>
  <si>
    <t>성별</t>
    <phoneticPr fontId="1" type="noConversion"/>
  </si>
  <si>
    <t>내.외번호</t>
    <phoneticPr fontId="1" type="noConversion"/>
  </si>
  <si>
    <t>내,외</t>
    <phoneticPr fontId="1" type="noConversion"/>
  </si>
  <si>
    <t>고용허가</t>
    <phoneticPr fontId="1" type="noConversion"/>
  </si>
  <si>
    <t>ㅇㅈ-검증</t>
    <phoneticPr fontId="1" type="noConversion"/>
  </si>
  <si>
    <t>체크</t>
    <phoneticPr fontId="1" type="noConversion"/>
  </si>
  <si>
    <t>길이CHECK</t>
    <phoneticPr fontId="1" type="noConversion"/>
  </si>
  <si>
    <t>외국인구분</t>
    <phoneticPr fontId="1" type="noConversion"/>
  </si>
  <si>
    <t>유시민</t>
    <phoneticPr fontId="1" type="noConversion"/>
  </si>
  <si>
    <t>60세 이상</t>
  </si>
  <si>
    <t>손석희</t>
    <phoneticPr fontId="1" type="noConversion"/>
  </si>
  <si>
    <t>장애인</t>
  </si>
  <si>
    <t>한도없음</t>
    <phoneticPr fontId="1" type="noConversion"/>
  </si>
  <si>
    <t>150만원 한도</t>
    <phoneticPr fontId="1" type="noConversion"/>
  </si>
  <si>
    <t>강수지</t>
    <phoneticPr fontId="1" type="noConversion"/>
  </si>
  <si>
    <t>감면 NO</t>
    <phoneticPr fontId="1" type="noConversion"/>
  </si>
  <si>
    <t>정청래</t>
    <phoneticPr fontId="1" type="noConversion"/>
  </si>
  <si>
    <t>청년만</t>
    <phoneticPr fontId="1" type="noConversion"/>
  </si>
  <si>
    <t xml:space="preserve"> 「조세특례제한법」 제30조제3항 및 같은 법 시행령 제27조제6항에 따라 중소기업 취업자 소득세 감면 </t>
    <phoneticPr fontId="1" type="noConversion"/>
  </si>
  <si>
    <t>대상 명세서를 제출합니다.</t>
    <phoneticPr fontId="1" type="noConversion"/>
  </si>
  <si>
    <t>원천징수의무자</t>
    <phoneticPr fontId="1" type="noConversion"/>
  </si>
  <si>
    <t>(서명 또는 인)</t>
    <phoneticPr fontId="1" type="noConversion"/>
  </si>
  <si>
    <t>주황규</t>
    <phoneticPr fontId="1" type="noConversion"/>
  </si>
  <si>
    <t>천안</t>
    <phoneticPr fontId="1" type="noConversion"/>
  </si>
  <si>
    <r>
      <rPr>
        <b/>
        <sz val="13"/>
        <color indexed="8"/>
        <rFont val="맑은 고딕"/>
        <family val="3"/>
        <charset val="129"/>
      </rPr>
      <t>세무서장</t>
    </r>
    <r>
      <rPr>
        <sz val="11"/>
        <color theme="1"/>
        <rFont val="맑은 고딕"/>
        <family val="3"/>
        <charset val="129"/>
        <scheme val="minor"/>
      </rPr>
      <t xml:space="preserve">   귀하</t>
    </r>
    <phoneticPr fontId="1" type="noConversion"/>
  </si>
  <si>
    <t>작성방법</t>
    <phoneticPr fontId="1" type="noConversion"/>
  </si>
  <si>
    <t xml:space="preserve"> 1. "취업자 유형"은 ‘청년’, ‘60세 이상 사람’, ‘장애인’으로 구분하여 적습니다.</t>
    <phoneticPr fontId="1" type="noConversion"/>
  </si>
  <si>
    <t xml:space="preserve"> 2. "병역근무기간"과 "병역근무기간 차감 후 연령"은 취업자 유형이 ‘청년’인 경우 적습니다.</t>
    <phoneticPr fontId="1" type="noConversion"/>
  </si>
  <si>
    <t xml:space="preserve"> 3. "감면기간"란에는 「조세특례제한법 시행규칙」 별지 제11호서식 「중소기업 취업자 소득세 감면신청서」의 ⑧</t>
    <phoneticPr fontId="1" type="noConversion"/>
  </si>
  <si>
    <t xml:space="preserve">   ㆍ⑨란의 시작일과 종료일을 적습니다.</t>
    <phoneticPr fontId="1" type="noConversion"/>
  </si>
  <si>
    <t>210mm× 297mm[백상지 80g/㎡ 또는 중질지 80g/㎡]</t>
    <phoneticPr fontId="1" type="noConversion"/>
  </si>
  <si>
    <t>■조세특례제한법 시행규칙 [별지 제11호서식] &lt;개정2018.03.21.&gt;</t>
    <phoneticPr fontId="14" type="noConversion"/>
  </si>
  <si>
    <t>귀속</t>
    <phoneticPr fontId="14" type="noConversion"/>
  </si>
  <si>
    <t>1. 신청인</t>
    <phoneticPr fontId="14" type="noConversion"/>
  </si>
  <si>
    <t>①성명</t>
    <phoneticPr fontId="14" type="noConversion"/>
  </si>
  <si>
    <t>② 주민등록번호</t>
    <phoneticPr fontId="14" type="noConversion"/>
  </si>
  <si>
    <t>③주소</t>
    <phoneticPr fontId="14" type="noConversion"/>
  </si>
  <si>
    <t>충남 천안시 서북구 오성로 103,6층(청풍프라자,두정동)</t>
    <phoneticPr fontId="14" type="noConversion"/>
  </si>
  <si>
    <t>④ 취업자 유형</t>
    <phoneticPr fontId="14" type="noConversion"/>
  </si>
  <si>
    <t>[</t>
    <phoneticPr fontId="14" type="noConversion"/>
  </si>
  <si>
    <t>]</t>
    <phoneticPr fontId="14" type="noConversion"/>
  </si>
  <si>
    <t>★ 개월수에 오류가 있을 수 있으니 연령이 차이 가 별로 없을 경우 수기로 정확히 계산할 것. ★</t>
    <phoneticPr fontId="1" type="noConversion"/>
  </si>
  <si>
    <t xml:space="preserve">  2. 취업 시 연령</t>
    <phoneticPr fontId="14" type="noConversion"/>
  </si>
  <si>
    <r>
      <t>(취업일</t>
    </r>
    <r>
      <rPr>
        <b/>
        <vertAlign val="superscript"/>
        <sz val="11"/>
        <color indexed="60"/>
        <rFont val="굴림"/>
        <family val="3"/>
        <charset val="129"/>
      </rPr>
      <t>*</t>
    </r>
    <r>
      <rPr>
        <sz val="11"/>
        <rFont val="굴림"/>
        <family val="3"/>
        <charset val="129"/>
      </rPr>
      <t>:</t>
    </r>
    <phoneticPr fontId="14" type="noConversion"/>
  </si>
  <si>
    <t>,생년월일:</t>
    <phoneticPr fontId="14" type="noConversion"/>
  </si>
  <si>
    <t>)</t>
    <phoneticPr fontId="14" type="noConversion"/>
  </si>
  <si>
    <t>현재 나이</t>
    <phoneticPr fontId="14" type="noConversion"/>
  </si>
  <si>
    <t xml:space="preserve">   중소기업에 취업한 </t>
    <phoneticPr fontId="14" type="noConversion"/>
  </si>
  <si>
    <t xml:space="preserve">   날 연령</t>
    <phoneticPr fontId="14" type="noConversion"/>
  </si>
  <si>
    <r>
      <t>⑥ 병역근무기간</t>
    </r>
    <r>
      <rPr>
        <vertAlign val="superscript"/>
        <sz val="10"/>
        <color indexed="60"/>
        <rFont val="굴림"/>
        <family val="3"/>
        <charset val="129"/>
      </rPr>
      <t>*</t>
    </r>
    <phoneticPr fontId="14" type="noConversion"/>
  </si>
  <si>
    <t>(입대일·소집일:</t>
    <phoneticPr fontId="14" type="noConversion"/>
  </si>
  <si>
    <t>전역일·소집해제일:</t>
    <phoneticPr fontId="14" type="noConversion"/>
  </si>
  <si>
    <t xml:space="preserve">    (6년을 한도로 함)</t>
    <phoneticPr fontId="14" type="noConversion"/>
  </si>
  <si>
    <t xml:space="preserve">⑦ 병역근무기간 차감 </t>
    <phoneticPr fontId="14" type="noConversion"/>
  </si>
  <si>
    <r>
      <t xml:space="preserve">    후 연령</t>
    </r>
    <r>
      <rPr>
        <b/>
        <vertAlign val="superscript"/>
        <sz val="10"/>
        <color indexed="60"/>
        <rFont val="굴림"/>
        <family val="3"/>
        <charset val="129"/>
      </rPr>
      <t>*</t>
    </r>
    <r>
      <rPr>
        <sz val="10"/>
        <rFont val="굴림"/>
        <family val="3"/>
        <charset val="129"/>
      </rPr>
      <t>(⑤ - ④)</t>
    </r>
    <phoneticPr fontId="14" type="noConversion"/>
  </si>
  <si>
    <t xml:space="preserve"> * ⑥ 병역근무기간 및 ⑦ 병역근무기간 차감 후 연령은 ‘청년’만 작성합니다.</t>
    <phoneticPr fontId="14" type="noConversion"/>
  </si>
  <si>
    <t xml:space="preserve">  3. 감면기간</t>
    <phoneticPr fontId="14" type="noConversion"/>
  </si>
  <si>
    <r>
      <t>⑧ 시작일</t>
    </r>
    <r>
      <rPr>
        <b/>
        <sz val="11"/>
        <color indexed="60"/>
        <rFont val="굴림"/>
        <family val="3"/>
        <charset val="129"/>
      </rPr>
      <t>*</t>
    </r>
    <r>
      <rPr>
        <sz val="11"/>
        <rFont val="굴림"/>
        <family val="3"/>
        <charset val="129"/>
      </rPr>
      <t>:</t>
    </r>
    <phoneticPr fontId="14" type="noConversion"/>
  </si>
  <si>
    <r>
      <t>⑨ 종료일</t>
    </r>
    <r>
      <rPr>
        <vertAlign val="superscript"/>
        <sz val="11"/>
        <color indexed="60"/>
        <rFont val="굴림"/>
        <family val="3"/>
        <charset val="129"/>
      </rPr>
      <t>*</t>
    </r>
    <r>
      <rPr>
        <sz val="11"/>
        <rFont val="굴림"/>
        <family val="3"/>
        <charset val="129"/>
      </rPr>
      <t>:</t>
    </r>
    <phoneticPr fontId="14" type="noConversion"/>
  </si>
  <si>
    <t>조세특례제한법 제30조 [ 중소기업 취업자에 대한 소득세 감면(2014.01.01 제목개정) ]</t>
    <phoneticPr fontId="14" type="noConversion"/>
  </si>
  <si>
    <t>* 2012. 1. 1. 이후 소득세 감면을 받은 최초 취업일</t>
    <phoneticPr fontId="14" type="noConversion"/>
  </si>
  <si>
    <t>* 시작일부터 3년이 되는 날(병역이행 후 1년 이내 동</t>
    <phoneticPr fontId="1" type="noConversion"/>
  </si>
  <si>
    <t xml:space="preserve">   일 중소기업에 복직하는 경우 복직한 날부터 2년이 </t>
    <phoneticPr fontId="1" type="noConversion"/>
  </si>
  <si>
    <t xml:space="preserve">① 대통령령으로 정하는 청년(이하 이 항에서 "청년"이라 한다), 60세 이상인 사람, 장애인 및 경력단절 여성이 「중소기업기본법」 제2조에 따른 중소기업(비영리기업을 포함한다)으로서 </t>
    <phoneticPr fontId="14" type="noConversion"/>
  </si>
  <si>
    <t>감면율</t>
    <phoneticPr fontId="1" type="noConversion"/>
  </si>
  <si>
    <t>한도</t>
    <phoneticPr fontId="1" type="noConversion"/>
  </si>
  <si>
    <t xml:space="preserve">   되는 날을 말하며, 그 복직한 날이 최초 취업일부터 </t>
    <phoneticPr fontId="1" type="noConversion"/>
  </si>
  <si>
    <t xml:space="preserve">    대통령령으로 정하는 기업(이하 이 조에서 “중소기업체”라 한다)에 2012년 1월 1일(60세 이상의 사람 또는 장애인의 경우 2014년 1월 1일)부터 2018년 12월 31일까지(청년의 경우에는 2021년 12월 31일까지) </t>
    <phoneticPr fontId="1" type="noConversion"/>
  </si>
  <si>
    <t xml:space="preserve">   3년이 지나지 아니한 경우에는 최초 취업일부터 5년</t>
    <phoneticPr fontId="1" type="noConversion"/>
  </si>
  <si>
    <t xml:space="preserve">    취업(경력단절 여성의 경우에는 동일한 중소기업체에 재취업)하는 경우 그 중소기업체로부터 받는 근로소득으로서 취업일(경력단절 여성의 경우에는 재취업일을 말한다.</t>
    <phoneticPr fontId="1" type="noConversion"/>
  </si>
  <si>
    <t xml:space="preserve">   이 되는 날을 말합니다)이 속하는 달의 말일  </t>
    <phoneticPr fontId="1" type="noConversion"/>
  </si>
  <si>
    <t xml:space="preserve">    이하 이 항에서 같다)부터 3년(청년의 경우에는 5년)이 되는 날(청년으로서 대통령령으로 정하는 병역을 이행한 후 1년 이내에 병역 이행 전에 근로를 제공한 중소기업체에 복직하는 경우에는 </t>
    <phoneticPr fontId="1" type="noConversion"/>
  </si>
  <si>
    <t xml:space="preserve"> 「조세특례제한법」 제30조제1항 및 같은 법 시행령 제27조제5항에 따라 위와 같이 중소기업 취업자에 </t>
    <phoneticPr fontId="14" type="noConversion"/>
  </si>
  <si>
    <t xml:space="preserve">   복직한 날부터 2년이 되는 날을 말하며,그 복직한 날이 최초 취업일부터 5년이 지나지 아니한 경우에는 최초 취업일부터 7년이 되는 날을 말한다)이 속하는 달까지 발생한 소득에 대해서는 소득세의 100분의 70(청년의 경우에는</t>
    <phoneticPr fontId="1" type="noConversion"/>
  </si>
  <si>
    <t>대한 소득세 감면을 신청합니다.</t>
    <phoneticPr fontId="14" type="noConversion"/>
  </si>
  <si>
    <t xml:space="preserve">   100분의 90)에 상당하는 세액을 감면(과세기간별로 150만원을 한도로 한다)한다.</t>
    <phoneticPr fontId="1" type="noConversion"/>
  </si>
  <si>
    <t xml:space="preserve">   이 경우 소득세 감면기간은 소득세를 감면받은 사람이 다른 중소기업체에 취업하거나 해당 중소기업체에 재취업하는 경우 또는 합병ㆍ분할ㆍ사업 양도 등으로 다른 중소기업체로 고용이 승계되는 경우에 관계없이 </t>
    <phoneticPr fontId="1" type="noConversion"/>
  </si>
  <si>
    <t xml:space="preserve">   소득세를 감면받은 최초 취업일부터 계산한다.(2018.05.29 개정)</t>
    <phoneticPr fontId="1" type="noConversion"/>
  </si>
  <si>
    <t>신청인</t>
    <phoneticPr fontId="14" type="noConversion"/>
  </si>
  <si>
    <t>(서명 또는 인)</t>
    <phoneticPr fontId="14" type="noConversion"/>
  </si>
  <si>
    <t>② 제1항을 적용받으려는 근로자는 원천징수의무자에게 감면 신청을 하여야 한다.(2011.12.31 개정)</t>
    <phoneticPr fontId="14" type="noConversion"/>
  </si>
  <si>
    <t>귀하</t>
    <phoneticPr fontId="14" type="noConversion"/>
  </si>
  <si>
    <t>전화번호</t>
    <phoneticPr fontId="14" type="noConversion"/>
  </si>
  <si>
    <t xml:space="preserve"> 원천징수의무자는 제2항에 따라 감면 신청을 받은 경우 그 신청을 한 근로자의 명단을 신청을 받은 날이 속하는 달의 다음 달 10일까지 원천징수 관할 세무서장에게 제출하여야 한다.(2011.12.31 개정) </t>
    <phoneticPr fontId="14" type="noConversion"/>
  </si>
  <si>
    <t xml:space="preserve">④ 원천징수 관할 세무서장은 제3항에 따라 감면 신청을 한 근로자의 명단을 받은 경우 해당 근로자가 제1항의 요건에 해당하지 아니하는 사실이 확인되는 때에는 원천징수의무자에게 그 사실을 통지하여야 한다.(2011.12.31 개정) </t>
    <phoneticPr fontId="14" type="noConversion"/>
  </si>
  <si>
    <t>첨부서류</t>
    <phoneticPr fontId="14" type="noConversion"/>
  </si>
  <si>
    <t xml:space="preserve"> 1. 병역복무기간을 증명하는 서류 1부</t>
    <phoneticPr fontId="1" type="noConversion"/>
  </si>
  <si>
    <t>수수료
없 음</t>
    <phoneticPr fontId="14" type="noConversion"/>
  </si>
  <si>
    <t>⑤ 제4항에 따라 감면 신청을 한 근로자가 제1항의 요건을 갖추지 못한 사실을 통지받은 원천징수의무자는 그 통지를 받은 날 이후 근로소득을 지급하는 때에 당초 원천징수하였어야 할 세액에 미달하는 금액의 합계액에</t>
    <phoneticPr fontId="14" type="noConversion"/>
  </si>
  <si>
    <t xml:space="preserve"> 2. 장애인등록증(수첩, 복지카드) 사본 1부</t>
    <phoneticPr fontId="1" type="noConversion"/>
  </si>
  <si>
    <t xml:space="preserve"> 3. 「소득세법」 제143조에 따라 발급받은 근로소득 원천징수영수증 1부(「조세특례제한법」 제30</t>
    <phoneticPr fontId="14" type="noConversion"/>
  </si>
  <si>
    <t xml:space="preserve">    원천징수 관할 세무서장에게 통지하여야 한다.(2011.12.31 개정) </t>
    <phoneticPr fontId="14" type="noConversion"/>
  </si>
  <si>
    <t xml:space="preserve">     조에 따라 중소기업 취업 감면을 적용받은 청년 등이 2018. 12. 31.까지 다른 중소기업체에 취업</t>
    <phoneticPr fontId="14" type="noConversion"/>
  </si>
  <si>
    <t xml:space="preserve">     하거나 해당 중소기업체에 재취업하는 경우로 한정합니다)</t>
    <phoneticPr fontId="1" type="noConversion"/>
  </si>
  <si>
    <t xml:space="preserve"> 1. 감면신청서를 사실과 다르게 신청하는 경우에는 부당하게 감면받은 세액에 가산세를 가산하여 추징하게 됩니다.</t>
    <phoneticPr fontId="1" type="noConversion"/>
  </si>
  <si>
    <t>⑦ 제1항을 적용할 때 2011년 12월 31일 이전에 중소기업체에 취업한 자(경력단절 여성은 제외한다)가 2012년 1월 1일 이후 계약기간 연장 등을 통해</t>
    <phoneticPr fontId="14" type="noConversion"/>
  </si>
  <si>
    <t xml:space="preserve">    해당 중소기업체에 재취업하는 경우에는 제1항에 따른 소득세 감면을 적용하지 아니한다.(2016.12.20 개정)</t>
    <phoneticPr fontId="14" type="noConversion"/>
  </si>
  <si>
    <t xml:space="preserve"> 4. 2014. 1. 1.부터 2015. 12. 31. 까지 중소기업체에 최초 취업자는 개정규정에도 불구하고 취업일부터 3년간, 재취업자는 소득세</t>
    <phoneticPr fontId="1" type="noConversion"/>
  </si>
  <si>
    <t xml:space="preserve">    감면기간 종료일까지 해당 중소기업체에서 받는 근로소득의 소득세 50%를 감면받을 수 있습니다.</t>
    <phoneticPr fontId="1" type="noConversion"/>
  </si>
  <si>
    <t xml:space="preserve"> 5. 2016. 1. 1. 이후 중소기업체에 최초 취업자는 취업일부터 3년간 해당 중소기업체에서 받는 근로소득의 소득세 70%를 감면(한도</t>
    <phoneticPr fontId="1" type="noConversion"/>
  </si>
  <si>
    <t xml:space="preserve">    150만원)받을 수 있습니다.</t>
    <phoneticPr fontId="1" type="noConversion"/>
  </si>
  <si>
    <t xml:space="preserve"> 6. 중소기업체 재취업자의 소득세 감면기간 ⑧ 시작일과 ⑨ 종료일은 최초 감면신청서 상 감면기간의 시작일과 종료일을 적습니다.</t>
    <phoneticPr fontId="1" type="noConversion"/>
  </si>
  <si>
    <t>7.</t>
    <phoneticPr fontId="1" type="noConversion"/>
  </si>
  <si>
    <t xml:space="preserve">경력단절여성은 조세특례제한법 제29의3에서 규정하고 있는 여성을 말합니다(해당 중소기업에서 1년 이상 근무하다가 임신, </t>
    <phoneticPr fontId="1" type="noConversion"/>
  </si>
  <si>
    <t>출산 ,육아의 사유로 퇴직하고 3년 이상 10년 미만의 기간이 경과한 후 해당 중소기업에 재취업하는 여성으로서 최대주주 또</t>
    <phoneticPr fontId="1" type="noConversion"/>
  </si>
  <si>
    <t>는 최대출자자나 그와 특수관계인이 아닌 경우).</t>
    <phoneticPr fontId="1" type="noConversion"/>
  </si>
  <si>
    <t>210mm× 297mm[백상지 80g/㎡ 또는 중질지 80g/㎡]</t>
    <phoneticPr fontId="14" type="noConversion"/>
  </si>
  <si>
    <r>
      <rPr>
        <b/>
        <sz val="10"/>
        <color indexed="10"/>
        <rFont val="굴림"/>
        <family val="3"/>
        <charset val="129"/>
      </rPr>
      <t>다만, 국가, 지방자치단체(지방자치단체조합을 포함한다), 「공공기관의 운영에 관한 법률」에 따른 공공기관 및 「지방공기업법」에 따른 지방공기업은 제외</t>
    </r>
    <r>
      <rPr>
        <sz val="10"/>
        <rFont val="굴림"/>
        <family val="3"/>
        <charset val="129"/>
      </rPr>
      <t xml:space="preserve">한다.(2012.02.02 신설) </t>
    </r>
    <phoneticPr fontId="14" type="noConversion"/>
  </si>
  <si>
    <t>④ 법 제30조 제2항에 따라 감면 신청을 하려는 근로자는 기획재정부령으로 정하는 감면신청서에 병역복무기간을 증명하는 서류 등을 첨부하여 취업일이 속하는 달의 다음 달 말일까지 원천징수의무자에게 제출하여야 한다.</t>
    <phoneticPr fontId="14" type="noConversion"/>
  </si>
  <si>
    <t xml:space="preserve">    이 경우 원천징수의무자는 감면신청서를 제출받은 달의 다음 달부터 「소득세법」 제134조 제1항에도 불구하고 매월분의 근로소득에 대한 소득세를 원천징수하지 아니한다.(2012.02.02 개정) </t>
    <phoneticPr fontId="14" type="noConversion"/>
  </si>
  <si>
    <t xml:space="preserve">⑤ 원천징수의무자는 법 제30조 제3항에 따라 감면 신청을 한 근로자의 명단을 원천징수 관할 세무서장에게 제출할 때에는 기획재정부령으로 정하는 감면 대상 명세서를 제출하여야 한다.(2012.02.02 개정) </t>
    <phoneticPr fontId="14" type="noConversion"/>
  </si>
  <si>
    <t xml:space="preserve">⑥ 원천징수의무자는 법 제30조 제5항 단서에 따라 해당 근로자가 퇴직한 사실을 원천징수 관할 세무서장에게 통지할 때에는 기획재정부령으로 정하는 감면 부적격 대상 퇴직자 명세서를 제출하여야 한다.(2012.02.02 개정) </t>
    <phoneticPr fontId="14" type="noConversion"/>
  </si>
  <si>
    <t xml:space="preserve">⑦ 법 제30조 제1항에 따른 중소기업체로부터 받는 근로소득(이하 이 조에서 “감면소득”이라 한다)과 그 외의 종합소득이 있는 경우에 해당 과세기간의 감면세액은 다음 계산식에 따라 계산한 금액으로 한다.(2012.02.02 신설) 
</t>
    <phoneticPr fontId="14" type="noConversion"/>
  </si>
  <si>
    <t xml:space="preserve">감면세액 = 「소득세법」 제137조 제1항 제2호에 따른 종합소득산출세액 × 같은 법 제20조 제2항에 따른 근로소득금액이 같은 법 제14조 제2항에 따른 종합소득금액에서 차지하는 비율 × 법 제30조 </t>
    <phoneticPr fontId="14" type="noConversion"/>
  </si>
  <si>
    <t xml:space="preserve">                  제1항에 따른 중소기업체로부터 받는 총급여액이 해당 근로자의 총급여액에서 차지하는 비율(이하 이 조에서 “감면급여비율”이라 한다) </t>
    <phoneticPr fontId="14" type="noConversion"/>
  </si>
  <si>
    <t xml:space="preserve">⑧ 「소득세법」 제59조 제1항에 따른 근로소득세액공제를 할 때 감면소득과 다른 근로소득이 있는 경우(감면소득 외에 다른 근로소득이 없는 경우를 포함한다)에는 다음 계산식에 따라 계산한 금액을 근로소득세액공제액으로 한다.(2012.02.02 신설) 
</t>
    <phoneticPr fontId="14" type="noConversion"/>
  </si>
  <si>
    <t xml:space="preserve">세액공제액 = 「소득세법」 제59조 제1항에 따라 계산한 근로소득세액공제액 × (1 - 감면급여비율) </t>
    <phoneticPr fontId="14" type="noConversion"/>
  </si>
  <si>
    <t xml:space="preserve">법인세법시행령 제20조 [ 성과급 등의 범위 ] </t>
    <phoneticPr fontId="14" type="noConversion"/>
  </si>
  <si>
    <t xml:space="preserve">① 법 제20조 제1호 단서에서 “대통령령으로 정하는 성과급”이란 다음 각 호의 어느 하나에 해당하는 것을 말한다.(2009.02.04 개정) </t>
    <phoneticPr fontId="14" type="noConversion"/>
  </si>
  <si>
    <t xml:space="preserve">4. 내국법인이 근로자[다음 각 목의 어느 하나의 직무에 종사하는 자(이하 “임원”이라 한다)는 제외한다]와 성과산정지표 및 그 목표, 성과의 측정 및 배분방법 등에 대하여 사전에 서면으로 약정하고 이에 따라 그 근로자에게 지급하는 성과배분상여 (2009.02.04 개정) </t>
    <phoneticPr fontId="14" type="noConversion"/>
  </si>
  <si>
    <t xml:space="preserve">가. 법인의 회장, 사장, 부사장, 이사장, 대표이사, 전무이사 및 상무이사 등 이사회의 구성원 전원과 청산인(2009.02.04 신설) 
</t>
    <phoneticPr fontId="14" type="noConversion"/>
  </si>
  <si>
    <t xml:space="preserve">나. 합명회사, 합자회사 및 유한회사의 업무집행사원 또는 이사(2009.02.04 신설) 
</t>
    <phoneticPr fontId="14" type="noConversion"/>
  </si>
  <si>
    <t xml:space="preserve">다. 유한책임회사의 업무집행자(2013.02.15 신설) </t>
    <phoneticPr fontId="14" type="noConversion"/>
  </si>
  <si>
    <t xml:space="preserve">라. 감사(2013.02.15 목번개정) 
</t>
    <phoneticPr fontId="14" type="noConversion"/>
  </si>
  <si>
    <t xml:space="preserve">마. 그 밖에 가목부터 라목까지의 규정에 준하는 직무에 종사하는 자(2014.02.21 개정) </t>
    <phoneticPr fontId="14" type="noConversion"/>
  </si>
  <si>
    <t xml:space="preserve">국세기본법시행령 제1조의 2 [ 특수관계인의 범위 ] </t>
    <phoneticPr fontId="14" type="noConversion"/>
  </si>
  <si>
    <t xml:space="preserve">① 법 제2조 제20호 가목에서 “혈족ㆍ인척 등 대통령령으로 정하는 친족관계”란 다음 각 호의 어느 하나에 해당하는 관계(이하 “친족관계”라 한다)를 말한다.(2012.02.02 신설) </t>
    <phoneticPr fontId="14" type="noConversion"/>
  </si>
  <si>
    <t xml:space="preserve">1. 6촌 이내의 혈족(2012.02.02 신설) </t>
    <phoneticPr fontId="14" type="noConversion"/>
  </si>
  <si>
    <t xml:space="preserve">2. 4촌 이내의 인척(2012.02.02 신설) </t>
    <phoneticPr fontId="14" type="noConversion"/>
  </si>
  <si>
    <t xml:space="preserve">3. 배우자(사실상의 혼인관계에 있는 자를 포함한다)(2012.02.02 신설) </t>
    <phoneticPr fontId="14" type="noConversion"/>
  </si>
  <si>
    <t xml:space="preserve">4. 친생자로서 다른 사람에게 친양자 입양된 자 및 그 배우자ㆍ직계비속(2012.02.02 신설) </t>
    <phoneticPr fontId="14" type="noConversion"/>
  </si>
  <si>
    <t>국민연금법</t>
    <phoneticPr fontId="14" type="noConversion"/>
  </si>
  <si>
    <t xml:space="preserve">11. "부담금"이란 사업장가입자의 사용자가 부담하는 금액을 말한다.
</t>
    <phoneticPr fontId="14" type="noConversion"/>
  </si>
  <si>
    <t xml:space="preserve">12. "기여금"이란 사업장가입자가 부담하는 금액을 말한다.
</t>
    <phoneticPr fontId="14" type="noConversion"/>
  </si>
  <si>
    <t xml:space="preserve">국민건강보험법
</t>
    <phoneticPr fontId="14" type="noConversion"/>
  </si>
  <si>
    <t xml:space="preserve"> 제69조(보험료) ① 공단은 건강보험사업에 드는 비용에 충당하기 위하여 제77조에 따른 보험료의 납부의무자로부터 보험료를 징수한다.</t>
    <phoneticPr fontId="14" type="noConversion"/>
  </si>
  <si>
    <t xml:space="preserve">② 제1항에 따른 보험료는 가입자의 자격을 취득한 날이 속하는 달의 다음 달부터 가입자의 자격을 잃은 날의 전날이 속하는 달까지 징수한다. 다만, 가입자의 자격을 매월 1일에 취득한 경우에는 그 달부터 징수한다.
</t>
    <phoneticPr fontId="14" type="noConversion"/>
  </si>
  <si>
    <t xml:space="preserve">③ 제1항 및 제2항에 따라 보험료를 징수할 때 가입자의 자격이 변동된 경우에는 변동된 날이 속하는 달의 보험료는 변동되기 전의 자격을 기준으로 징수한다. 다만, 가입자의 자격이 매월 1일에 변동된 경우에는 변동된 자격을 기준으로 징수한다.
</t>
    <phoneticPr fontId="14" type="noConversion"/>
  </si>
  <si>
    <t>④ 직장가입자의 월별 보험료액은 다음 각 호에 따라 산정한 금액으로 한다.</t>
    <phoneticPr fontId="14" type="noConversion"/>
  </si>
  <si>
    <t xml:space="preserve">1. 보수월액보험료: 제70조에 따라 산정한 보수월액에 제73조제1항 또는 제2항에 따른 보험료율을 곱하여 얻은 금액
</t>
    <phoneticPr fontId="14" type="noConversion"/>
  </si>
  <si>
    <t>2. 소득월액보험료: 제71조에 따라 산정한 소득월액에 제73조제1항 또는 제2항에 따른 보험료율의 100분의 50을 곱하여 얻은 금액</t>
    <phoneticPr fontId="14" type="noConversion"/>
  </si>
  <si>
    <t xml:space="preserve">⑤ 지역가입자의 월별 보험료액은 세대 단위로 산정하되, 지역가입자가 속한 세대의 월별 보험료액은 제72조에 따라 산정한 보험료부과점수에 제73조제3항에 따른 보험료부과점수당 금액을 곱한 금액으로 한다.
</t>
    <phoneticPr fontId="14" type="noConversion"/>
  </si>
  <si>
    <t>2016년 01월 09일에 최초 취업하여 소득세감면신청을 하였습니다.</t>
    <phoneticPr fontId="1" type="noConversion"/>
  </si>
  <si>
    <t xml:space="preserve">퇴사를 한 후 2달정도 일을 쉰 후 </t>
    <phoneticPr fontId="1" type="noConversion"/>
  </si>
  <si>
    <t xml:space="preserve">2017년 11월 20일에 다른회사로 이직을 하였습니다. </t>
    <phoneticPr fontId="1" type="noConversion"/>
  </si>
  <si>
    <t xml:space="preserve">* 그러면 다시 소득세 감면신청서를 작성해야 하나요?? </t>
    <phoneticPr fontId="1" type="noConversion"/>
  </si>
  <si>
    <t xml:space="preserve">* 만약 다시 신청서를 작성해야 한다면 </t>
    <phoneticPr fontId="1" type="noConversion"/>
  </si>
  <si>
    <t>안녕하십니까? 귀하의 국세행정에 대한 관심과 협조에 감사드립니다.</t>
    <phoneticPr fontId="1" type="noConversion"/>
  </si>
  <si>
    <t>새로 취업한 회사에 소득세 감면신청서를 다시 작성하여 제출하여야 합니다.</t>
    <phoneticPr fontId="1" type="noConversion"/>
  </si>
  <si>
    <r>
      <t xml:space="preserve">취업시 연령에는 새로 취업한 때의 연령 기재하면 될 것이고, 감면기간 시작일과 종료일은 </t>
    </r>
    <r>
      <rPr>
        <b/>
        <sz val="11"/>
        <color indexed="10"/>
        <rFont val="맑은 고딕"/>
        <family val="3"/>
        <charset val="129"/>
      </rPr>
      <t>최초 감면신청서상 감면기간의 시작일과 종료일</t>
    </r>
    <r>
      <rPr>
        <sz val="11"/>
        <color theme="1"/>
        <rFont val="맑은 고딕"/>
        <family val="3"/>
        <charset val="129"/>
        <scheme val="minor"/>
      </rPr>
      <t>을 적습니다.</t>
    </r>
    <phoneticPr fontId="1" type="noConversion"/>
  </si>
  <si>
    <t xml:space="preserve">참고로 중소기업 취업자에 대한 소득세 감면을 적용받은 청년이 다른 중소기업체로 이직하는 경우에는 </t>
    <phoneticPr fontId="1" type="noConversion"/>
  </si>
  <si>
    <t>그 이직 당시의 연령에 관계없이 소득세를 감면받은 최초 취업일부터 3년이 되는 날이 속하는 달까지 발생한 소득에 대하여 감면을 적용받을 수 있습니다.(기획재정부 소득세제과-509, 2016.12.20)</t>
    <phoneticPr fontId="1" type="noConversion"/>
  </si>
  <si>
    <t>귀하의 문의에 대한 답변이 되었기를 바라며, 귀댁의 평안과 행복을 기원합니다.</t>
    <phoneticPr fontId="1" type="noConversion"/>
  </si>
  <si>
    <t xml:space="preserve">중소기업 취업자 소득세 감면은 소득세를 감면 받은 최초 취업일부터 </t>
    <phoneticPr fontId="1" type="noConversion"/>
  </si>
  <si>
    <t>3년이 되는 날이 속하는 달의 소득까지만 감면 적용이 가능한 것으로</t>
    <phoneticPr fontId="1" type="noConversion"/>
  </si>
  <si>
    <t xml:space="preserve">귀 질의의 경우 감면기간 종료된 이후 다시 재취업하는 경우에는 더 </t>
    <phoneticPr fontId="1" type="noConversion"/>
  </si>
  <si>
    <t>이상 감면 적용을 받으실 수 없는 것입니다.</t>
    <phoneticPr fontId="1" type="noConversion"/>
  </si>
  <si>
    <t>판관
제조
도급
분양</t>
    <phoneticPr fontId="1" type="noConversion"/>
  </si>
  <si>
    <t>판관</t>
  </si>
  <si>
    <t>제조</t>
  </si>
  <si>
    <t>대표이사</t>
    <phoneticPr fontId="1" type="noConversion"/>
  </si>
  <si>
    <t>DB
확정급여형</t>
    <phoneticPr fontId="1" type="noConversion"/>
  </si>
  <si>
    <t>DB
확정기여형</t>
    <phoneticPr fontId="1" type="noConversion"/>
  </si>
  <si>
    <t>합계</t>
    <phoneticPr fontId="1" type="noConversion"/>
  </si>
  <si>
    <t>경상연구</t>
  </si>
  <si>
    <t>도급</t>
  </si>
  <si>
    <t>분양</t>
  </si>
  <si>
    <t>개발비</t>
  </si>
  <si>
    <t>급여분개</t>
    <phoneticPr fontId="1" type="noConversion"/>
  </si>
  <si>
    <t>판관</t>
    <phoneticPr fontId="1" type="noConversion"/>
  </si>
  <si>
    <t>무형자산</t>
    <phoneticPr fontId="1" type="noConversion"/>
  </si>
  <si>
    <t>임금</t>
    <phoneticPr fontId="1" type="noConversion"/>
  </si>
  <si>
    <t>상여금</t>
    <phoneticPr fontId="1" type="noConversion"/>
  </si>
  <si>
    <t>급여</t>
    <phoneticPr fontId="1" type="noConversion"/>
  </si>
  <si>
    <t>경상연구개발비</t>
    <phoneticPr fontId="1" type="noConversion"/>
  </si>
  <si>
    <t>개발비</t>
    <phoneticPr fontId="1" type="noConversion"/>
  </si>
  <si>
    <t>계</t>
    <phoneticPr fontId="1" type="noConversion"/>
  </si>
  <si>
    <t>차)</t>
    <phoneticPr fontId="1" type="noConversion"/>
  </si>
  <si>
    <t>대)</t>
    <phoneticPr fontId="1" type="noConversion"/>
  </si>
  <si>
    <t>예수금</t>
    <phoneticPr fontId="1" type="noConversion"/>
  </si>
  <si>
    <t>거래처</t>
    <phoneticPr fontId="1" type="noConversion"/>
  </si>
  <si>
    <t>○○세무서</t>
    <phoneticPr fontId="1" type="noConversion"/>
  </si>
  <si>
    <t>○○구청</t>
    <phoneticPr fontId="1" type="noConversion"/>
  </si>
  <si>
    <t>국민연금공단</t>
    <phoneticPr fontId="1" type="noConversion"/>
  </si>
  <si>
    <t>건강보험공단</t>
    <phoneticPr fontId="1" type="noConversion"/>
  </si>
  <si>
    <t>고용보험공단</t>
    <phoneticPr fontId="1" type="noConversion"/>
  </si>
  <si>
    <t>미지급비용</t>
    <phoneticPr fontId="1" type="noConversion"/>
  </si>
  <si>
    <t>년</t>
    <phoneticPr fontId="1" type="noConversion"/>
  </si>
  <si>
    <t>말일 일반전표</t>
    <phoneticPr fontId="1" type="noConversion"/>
  </si>
  <si>
    <t>http://insurancesupport.or.kr/durunuri/intro.asp</t>
    <phoneticPr fontId="1" type="noConversion"/>
  </si>
  <si>
    <t>두루누리 - 근로자수가 10명 미만 , ‘월평균보수’ 190만원 미만 신규지원자 : 90% 지원, 5명이상 10명 미만 사업 80%지원 , 기지원자 : 10명 미만 사업 40% 지원</t>
    <phoneticPr fontId="1" type="noConversion"/>
  </si>
  <si>
    <t>http://www.jobfunds.or.kr/</t>
    <phoneticPr fontId="1" type="noConversion"/>
  </si>
  <si>
    <t>일자리안정자금</t>
    <phoneticPr fontId="1" type="noConversion"/>
  </si>
  <si>
    <t>중도·연말
정산
소득세</t>
    <phoneticPr fontId="1" type="noConversion"/>
  </si>
  <si>
    <t>중도·연말
정산
주민세</t>
    <phoneticPr fontId="1" type="noConversion"/>
  </si>
  <si>
    <t>식 사 대
(10)</t>
    <phoneticPr fontId="1" type="noConversion"/>
  </si>
  <si>
    <r>
      <rPr>
        <sz val="9"/>
        <color indexed="56"/>
        <rFont val="맑은 고딕"/>
        <family val="3"/>
        <charset val="129"/>
      </rPr>
      <t>자녀</t>
    </r>
    <r>
      <rPr>
        <sz val="6"/>
        <color indexed="56"/>
        <rFont val="맑은 고딕"/>
        <family val="3"/>
        <charset val="129"/>
      </rPr>
      <t>(6세이하)</t>
    </r>
    <r>
      <rPr>
        <sz val="9"/>
        <color indexed="56"/>
        <rFont val="맑은 고딕"/>
        <family val="3"/>
        <charset val="129"/>
      </rPr>
      <t xml:space="preserve">
보육수당</t>
    </r>
    <r>
      <rPr>
        <sz val="10"/>
        <color indexed="56"/>
        <rFont val="맑은 고딕"/>
        <family val="3"/>
        <charset val="129"/>
      </rPr>
      <t xml:space="preserve">
(10)</t>
    </r>
    <phoneticPr fontId="1" type="noConversion"/>
  </si>
  <si>
    <r>
      <rPr>
        <sz val="9"/>
        <color indexed="56"/>
        <rFont val="맑은 고딕"/>
        <family val="3"/>
        <charset val="129"/>
      </rPr>
      <t xml:space="preserve">자가 운전
보  조  금
</t>
    </r>
    <r>
      <rPr>
        <sz val="10"/>
        <color indexed="56"/>
        <rFont val="맑은 고딕"/>
        <family val="3"/>
        <charset val="129"/>
      </rPr>
      <t>(20)</t>
    </r>
    <phoneticPr fontId="1" type="noConversion"/>
  </si>
  <si>
    <t>지급액
( 計 )</t>
    <phoneticPr fontId="1" type="noConversion"/>
  </si>
  <si>
    <t>공제액 
( 計 )</t>
    <phoneticPr fontId="1" type="noConversion"/>
  </si>
  <si>
    <t>이 사</t>
    <phoneticPr fontId="1" type="noConversion"/>
  </si>
  <si>
    <t>팀 장</t>
    <phoneticPr fontId="1" type="noConversion"/>
  </si>
  <si>
    <r>
      <t xml:space="preserve">감면율
</t>
    </r>
    <r>
      <rPr>
        <sz val="8"/>
        <color indexed="8"/>
        <rFont val="맑은 고딕"/>
        <family val="3"/>
        <charset val="129"/>
      </rPr>
      <t>(50%,70%,90%)</t>
    </r>
    <phoneticPr fontId="1" type="noConversion"/>
  </si>
  <si>
    <t>감면한도
(한도없음,150만원한도)</t>
    <phoneticPr fontId="1" type="noConversion"/>
  </si>
  <si>
    <t>감면기간
시작월</t>
    <phoneticPr fontId="1" type="noConversion"/>
  </si>
  <si>
    <t>http://cafe.daum.net/transtax/R96D/33</t>
    <phoneticPr fontId="1" type="noConversion"/>
  </si>
  <si>
    <r>
      <t xml:space="preserve">고용보험
</t>
    </r>
    <r>
      <rPr>
        <sz val="8"/>
        <color indexed="8"/>
        <rFont val="맑은 고딕"/>
        <family val="3"/>
        <charset val="129"/>
      </rPr>
      <t>(40%,80%,90%)</t>
    </r>
    <phoneticPr fontId="1" type="noConversion"/>
  </si>
  <si>
    <r>
      <t xml:space="preserve">국민연금
</t>
    </r>
    <r>
      <rPr>
        <sz val="8"/>
        <color indexed="8"/>
        <rFont val="맑은 고딕"/>
        <family val="3"/>
        <charset val="129"/>
      </rPr>
      <t>(40%,80%,90%)</t>
    </r>
    <phoneticPr fontId="1" type="noConversion"/>
  </si>
  <si>
    <t>http://insurancesupport.or.kr/durunuri/intro.asp</t>
    <phoneticPr fontId="1" type="noConversion"/>
  </si>
  <si>
    <t xml:space="preserve">■ 국민연금법 시행규칙 [별지 제 29호의 2 서식]
</t>
    <phoneticPr fontId="26" type="noConversion"/>
  </si>
  <si>
    <t xml:space="preserve">■ 고용보험 및 산업재해보상보험의 보험료징수 등에 관한 법률 시행규칙 [별지 제 31호서식] 
</t>
    <phoneticPr fontId="26" type="noConversion"/>
  </si>
  <si>
    <t>국민연금</t>
    <phoneticPr fontId="26" type="noConversion"/>
  </si>
  <si>
    <t>보험료지원신청서</t>
    <phoneticPr fontId="26" type="noConversion"/>
  </si>
  <si>
    <t>√</t>
    <phoneticPr fontId="26" type="noConversion"/>
  </si>
  <si>
    <t>고용보험</t>
    <phoneticPr fontId="26" type="noConversion"/>
  </si>
  <si>
    <t xml:space="preserve">※ 유의사항 및 작성방법은 뒷면을 참고하여 주시기 바라며, 색상이 어두운 란은 신청인이 적지 않습니다.
</t>
    <phoneticPr fontId="26" type="noConversion"/>
  </si>
  <si>
    <t>(앞 면)</t>
    <phoneticPr fontId="26" type="noConversion"/>
  </si>
  <si>
    <t>두루누리</t>
    <phoneticPr fontId="26" type="noConversion"/>
  </si>
  <si>
    <t>접수번호</t>
    <phoneticPr fontId="26" type="noConversion"/>
  </si>
  <si>
    <t>접수일</t>
    <phoneticPr fontId="26" type="noConversion"/>
  </si>
  <si>
    <t>처리기한 : 5일</t>
    <phoneticPr fontId="26" type="noConversion"/>
  </si>
  <si>
    <t>신청 사원 목록</t>
    <phoneticPr fontId="26" type="noConversion"/>
  </si>
  <si>
    <t>사업장</t>
    <phoneticPr fontId="26" type="noConversion"/>
  </si>
  <si>
    <t>사업장관리번호</t>
    <phoneticPr fontId="26" type="noConversion"/>
  </si>
  <si>
    <t>-</t>
    <phoneticPr fontId="26" type="noConversion"/>
  </si>
  <si>
    <t>코드</t>
    <phoneticPr fontId="26" type="noConversion"/>
  </si>
  <si>
    <t>사원명</t>
    <phoneticPr fontId="26" type="noConversion"/>
  </si>
  <si>
    <t>주민등록번호</t>
    <phoneticPr fontId="26" type="noConversion"/>
  </si>
  <si>
    <t>월평균
보수액</t>
    <phoneticPr fontId="26" type="noConversion"/>
  </si>
  <si>
    <t>국민연금 납부금액</t>
    <phoneticPr fontId="26" type="noConversion"/>
  </si>
  <si>
    <t>명칭</t>
    <phoneticPr fontId="26" type="noConversion"/>
  </si>
  <si>
    <t>전화번호</t>
    <phoneticPr fontId="26" type="noConversion"/>
  </si>
  <si>
    <t>전체</t>
    <phoneticPr fontId="26" type="noConversion"/>
  </si>
  <si>
    <t>직원분</t>
    <phoneticPr fontId="26" type="noConversion"/>
  </si>
  <si>
    <t>회사분</t>
    <phoneticPr fontId="26" type="noConversion"/>
  </si>
  <si>
    <t>직원분
(지원금)</t>
    <phoneticPr fontId="26" type="noConversion"/>
  </si>
  <si>
    <t>회사분
(지원금)</t>
    <phoneticPr fontId="26" type="noConversion"/>
  </si>
  <si>
    <t>지원률</t>
    <phoneticPr fontId="26" type="noConversion"/>
  </si>
  <si>
    <t>대상</t>
    <phoneticPr fontId="26" type="noConversion"/>
  </si>
  <si>
    <t>사업자등록번호</t>
    <phoneticPr fontId="26" type="noConversion"/>
  </si>
  <si>
    <t>법인등록번호</t>
    <phoneticPr fontId="26" type="noConversion"/>
  </si>
  <si>
    <t>○</t>
    <phoneticPr fontId="26" type="noConversion"/>
  </si>
  <si>
    <t>전자우편주소</t>
    <phoneticPr fontId="26" type="noConversion"/>
  </si>
  <si>
    <t>팩스번호</t>
    <phoneticPr fontId="26" type="noConversion"/>
  </si>
  <si>
    <t>소재지</t>
    <phoneticPr fontId="26" type="noConversion"/>
  </si>
  <si>
    <t>우편번호</t>
    <phoneticPr fontId="26" type="noConversion"/>
  </si>
  <si>
    <t>공동주택관리사무소 여부</t>
    <phoneticPr fontId="26" type="noConversion"/>
  </si>
  <si>
    <t>(아파트, 연립주택, 다세대주택)</t>
    <phoneticPr fontId="26" type="noConversion"/>
  </si>
  <si>
    <t>해당</t>
    <phoneticPr fontId="26" type="noConversion"/>
  </si>
  <si>
    <t>비해당</t>
    <phoneticPr fontId="26" type="noConversion"/>
  </si>
  <si>
    <t>보험료 지원 신청</t>
    <phoneticPr fontId="26" type="noConversion"/>
  </si>
  <si>
    <t>가입대상자수 (피보험자수)</t>
    <phoneticPr fontId="26" type="noConversion"/>
  </si>
  <si>
    <t>명,</t>
    <phoneticPr fontId="26" type="noConversion"/>
  </si>
  <si>
    <t>지원 대상 근로자수</t>
    <phoneticPr fontId="26" type="noConversion"/>
  </si>
  <si>
    <t xml:space="preserve">「국민연금법」 제100조의3, 같은 법 시행령 제73조의3제2항 및 같은 법 시행규칙 제44조의2제1항, 「고용보험 </t>
    <phoneticPr fontId="26" type="noConversion"/>
  </si>
  <si>
    <t>및 산업재해보상보험의 보험료징수 등에 관한 법률」 제21조, 같은 법 시행령 제29조의2제1항 및 같은 법 시행규</t>
    <phoneticPr fontId="26" type="noConversion"/>
  </si>
  <si>
    <t>칙 제25조제1항에 따라 위와 같이 신청합니다.</t>
    <phoneticPr fontId="26" type="noConversion"/>
  </si>
  <si>
    <t>신청인(사용자.사업주)</t>
    <phoneticPr fontId="26" type="noConversion"/>
  </si>
  <si>
    <t>(서명 또는 인)</t>
    <phoneticPr fontId="26" type="noConversion"/>
  </si>
  <si>
    <t>천안</t>
    <phoneticPr fontId="26" type="noConversion"/>
  </si>
  <si>
    <t xml:space="preserve">210mm×297mm(백상지 80g/㎡)
</t>
    <phoneticPr fontId="26" type="noConversion"/>
  </si>
  <si>
    <t>(뒷면)</t>
    <phoneticPr fontId="26" type="noConversion"/>
  </si>
  <si>
    <t>담당 직원
확인사항</t>
    <phoneticPr fontId="26" type="noConversion"/>
  </si>
  <si>
    <t xml:space="preserve"> 1. 근로자 수(법인 대표 제외)가 10명 미만 인지 여부</t>
    <phoneticPr fontId="26" type="noConversion"/>
  </si>
  <si>
    <t>수수료</t>
    <phoneticPr fontId="26" type="noConversion"/>
  </si>
  <si>
    <t xml:space="preserve"> 2. 국민연금과 고용보험 중 어느 한쪽의 보험료 지원만 신청하는 경우에는 다른 한쪽의 사업장</t>
    <phoneticPr fontId="26" type="noConversion"/>
  </si>
  <si>
    <t>없음</t>
    <phoneticPr fontId="26" type="noConversion"/>
  </si>
  <si>
    <t xml:space="preserve">     적용 및 보험료 지원 신청 여부</t>
    <phoneticPr fontId="26" type="noConversion"/>
  </si>
  <si>
    <t xml:space="preserve"> 3. 지원신청 근로자의 기준소득월액(월평균보수)</t>
    <phoneticPr fontId="26" type="noConversion"/>
  </si>
  <si>
    <t>유의사항</t>
    <phoneticPr fontId="26" type="noConversion"/>
  </si>
  <si>
    <t xml:space="preserve">1. 지원 대상 사업장은 전년도의 월평균 근로자 수가 10명  미만이거나 신청 직전 3개월 동안(보험관계성립일 이후 3
</t>
    <phoneticPr fontId="26" type="noConversion"/>
  </si>
  <si>
    <t xml:space="preserve">   개월이 지나지 않은 경우에는 그 기간 동안) 연속하여 근로자 수가 10명 미만이고, 신청월 말일 기준으로 10명 미</t>
    <phoneticPr fontId="26" type="noConversion"/>
  </si>
  <si>
    <t xml:space="preserve">   만이어야 합니다. 다만, 고용보험의 경우, 보수총액신고서를 제출하지 않은 사업장은 고용보험료 지원이 중단될 수</t>
    <phoneticPr fontId="26" type="noConversion"/>
  </si>
  <si>
    <t xml:space="preserve">   있습니다.</t>
    <phoneticPr fontId="26" type="noConversion"/>
  </si>
  <si>
    <t xml:space="preserve">   ※ 법인사업장은 법인단위로 10명 미만 여부를 판단하나, 단, 아파트관리사무소의 경우 「고용보험 및 산업재해보상의 
</t>
    <phoneticPr fontId="26" type="noConversion"/>
  </si>
  <si>
    <t xml:space="preserve">       보험료 징수 등에 관한 법률 시행령 제112조제2항」에 의거 관리사무소 현장별로 10명 미만 여부를 판단합니다.</t>
    <phoneticPr fontId="26" type="noConversion"/>
  </si>
  <si>
    <t>2. 신청 연도의 근로자 수가 3개월 연속 10명 이상인 경우 4개월째부터 해당연도 말까지 보험료 지원대상에서 제외됩</t>
    <phoneticPr fontId="26" type="noConversion"/>
  </si>
  <si>
    <t xml:space="preserve">    니다.</t>
    <phoneticPr fontId="26" type="noConversion"/>
  </si>
  <si>
    <t>3. 보험료 지원은 국민연금 및 고용보험의 자격취득이 된 자에 한하여 이루어지므로 현재까지 취득이 안 된 근로자는</t>
    <phoneticPr fontId="26" type="noConversion"/>
  </si>
  <si>
    <t xml:space="preserve">    반드시 해당기관에 자격취득신고서 또는 근로내용확인신고서를 제출하여야 혜택을 받을 수 있습니다.</t>
    <phoneticPr fontId="26" type="noConversion"/>
  </si>
  <si>
    <t xml:space="preserve">   (신고관련 문의 : 국번없이 국민연금 1355, 고용보험 1350)
</t>
    <phoneticPr fontId="26" type="noConversion"/>
  </si>
  <si>
    <t xml:space="preserve">4. 보험료 지원 대상에 해당할 경우, 신청 월부터 해당연도 말까지 지원되며 매월 해당 월의 보험료가 납부기한 내에 
</t>
    <phoneticPr fontId="26" type="noConversion"/>
  </si>
  <si>
    <t xml:space="preserve">    모두 납부된 경우에만 보험료가 지원됩니다. 따라서 납부기한이 지나서 납부하거나 일부만 납부한 월에는 지원을</t>
    <phoneticPr fontId="26" type="noConversion"/>
  </si>
  <si>
    <t xml:space="preserve">   받을 수 없습니다.</t>
    <phoneticPr fontId="26" type="noConversion"/>
  </si>
  <si>
    <t>5. 보험료는 근로자의 소득(월평균보수)에 따라 사용자와 근로자의 연금보험료와 고용보험료 부담분의 1/2 범위 내에</t>
    <phoneticPr fontId="26" type="noConversion"/>
  </si>
  <si>
    <t xml:space="preserve">    서 지원 됩니다.</t>
    <phoneticPr fontId="26" type="noConversion"/>
  </si>
  <si>
    <t>6. 보험료를 지원받고 있는 사업장에 신규로 자격을 취득한 근로자가 있을 경우 보험료 지원신청이 없어도, 해당 가입</t>
    <phoneticPr fontId="26" type="noConversion"/>
  </si>
  <si>
    <t xml:space="preserve">   자가 보험료 지원요건을 충족할 경우 보험료를 지원받을 수 있습니다.</t>
    <phoneticPr fontId="26" type="noConversion"/>
  </si>
  <si>
    <t>7. 보험료 지원 대상 요건에 해당되지 않음이 추후 확인된 경우에는 기 지원한 금액에 대하여 국가가 이를 환수할 수 있습</t>
    <phoneticPr fontId="26" type="noConversion"/>
  </si>
  <si>
    <t xml:space="preserve">8. 국민연금공단과 근로복지공단에서 국민연금과 고용보험의 지원 여부를 확인하여 처리결과를 각각 통보합니다.
</t>
    <phoneticPr fontId="26" type="noConversion"/>
  </si>
  <si>
    <t>작성방법</t>
    <phoneticPr fontId="26" type="noConversion"/>
  </si>
  <si>
    <t xml:space="preserve">1. 국민연금과 고용보험 보험료지원신청서의 신청하려는 란에“√”표시를 합니다.
</t>
    <phoneticPr fontId="26" type="noConversion"/>
  </si>
  <si>
    <t xml:space="preserve">2.“사업장 관리번호”란에는 국민연금과 고용보험의 공통 사업장관리번호를 적습니다. 국민연금과 고용보험의 사업장관리번
</t>
    <phoneticPr fontId="26" type="noConversion"/>
  </si>
  <si>
    <t xml:space="preserve">   호가 서로 다른 경우에는 신청서를 각각 작성하여야 합니다.</t>
    <phoneticPr fontId="26" type="noConversion"/>
  </si>
  <si>
    <t xml:space="preserve">3.“가입대상자수(피보험자수)”란에는 국민연금, 고용보험 각각의 가입대상 근로자 수를 정확하게 적습니다. 국민연금과 고
</t>
    <phoneticPr fontId="26" type="noConversion"/>
  </si>
  <si>
    <t xml:space="preserve">    용보험의 자격기준이 서로 다르므로 근로자 수는 일치하지 않을 수 있습니다(예시: 62세 근로자의 경우 국민연금은 가입대</t>
    <phoneticPr fontId="26" type="noConversion"/>
  </si>
  <si>
    <t xml:space="preserve">    상이 아니나 고용보험은 가입 대상임)</t>
    <phoneticPr fontId="26" type="noConversion"/>
  </si>
  <si>
    <t xml:space="preserve">4.“지원 대상 근로자수”란에는 보험료 지원요건에 해당되는 근로자 수를 적습니다.
</t>
    <phoneticPr fontId="26" type="noConversion"/>
  </si>
  <si>
    <t>처리절차</t>
    <phoneticPr fontId="26" type="noConversion"/>
  </si>
  <si>
    <t>신청서 작성</t>
    <phoneticPr fontId="26" type="noConversion"/>
  </si>
  <si>
    <t>→</t>
    <phoneticPr fontId="26" type="noConversion"/>
  </si>
  <si>
    <t>접수 및 확인</t>
    <phoneticPr fontId="26" type="noConversion"/>
  </si>
  <si>
    <t>신청서 처리</t>
    <phoneticPr fontId="26" type="noConversion"/>
  </si>
  <si>
    <t>지원여부 확인 통지</t>
    <phoneticPr fontId="26" type="noConversion"/>
  </si>
  <si>
    <t>수령</t>
    <phoneticPr fontId="26" type="noConversion"/>
  </si>
  <si>
    <t>신청인</t>
    <phoneticPr fontId="26" type="noConversion"/>
  </si>
  <si>
    <t>국민연금공단.근로복지공단</t>
    <phoneticPr fontId="26" type="noConversion"/>
  </si>
  <si>
    <r>
      <t xml:space="preserve">■ 국민연금법 시행규칙 [별지 제 29호의 </t>
    </r>
    <r>
      <rPr>
        <sz val="8"/>
        <color indexed="8"/>
        <rFont val="굴림"/>
        <family val="3"/>
        <charset val="129"/>
      </rPr>
      <t>3</t>
    </r>
    <r>
      <rPr>
        <sz val="8"/>
        <color indexed="8"/>
        <rFont val="굴림"/>
        <family val="3"/>
        <charset val="129"/>
      </rPr>
      <t xml:space="preserve"> 서식]</t>
    </r>
    <phoneticPr fontId="26" type="noConversion"/>
  </si>
  <si>
    <t>보험료지원 제외신청서</t>
    <phoneticPr fontId="26" type="noConversion"/>
  </si>
  <si>
    <t>※ 유의사항 및 작성방법은 뒷면을 참고하여 주시기 바라며, 색상이 어두운 란은 신고인(신청인)이 적지 않습니다.</t>
    <phoneticPr fontId="26" type="noConversion"/>
  </si>
  <si>
    <r>
      <t xml:space="preserve">처리기한 : </t>
    </r>
    <r>
      <rPr>
        <b/>
        <u/>
        <sz val="9"/>
        <color indexed="8"/>
        <rFont val="굴림"/>
        <family val="3"/>
        <charset val="129"/>
      </rPr>
      <t>5일</t>
    </r>
    <phoneticPr fontId="26" type="noConversion"/>
  </si>
  <si>
    <t>우편번호(</t>
    <phoneticPr fontId="26" type="noConversion"/>
  </si>
  <si>
    <t>)</t>
    <phoneticPr fontId="26" type="noConversion"/>
  </si>
  <si>
    <t>보험료지원 제외</t>
    <phoneticPr fontId="26" type="noConversion"/>
  </si>
  <si>
    <t xml:space="preserve"> ① 사업장의 가입 대상 근로자 수가 3개월 연속 10명 이상</t>
    <phoneticPr fontId="26" type="noConversion"/>
  </si>
  <si>
    <t>사유발생월 [</t>
    <phoneticPr fontId="26" type="noConversion"/>
  </si>
  <si>
    <t>년</t>
    <phoneticPr fontId="26" type="noConversion"/>
  </si>
  <si>
    <t>월]</t>
    <phoneticPr fontId="26" type="noConversion"/>
  </si>
  <si>
    <t xml:space="preserve">※ “사유발생월”란에는 근로자 수가 연속해서 10명 이상이 된 3번째 월을 기재합니다. </t>
    <phoneticPr fontId="26" type="noConversion"/>
  </si>
  <si>
    <t xml:space="preserve"> ② 기타(사회적 기업 등)</t>
    <phoneticPr fontId="26" type="noConversion"/>
  </si>
  <si>
    <t>지원제외월 [</t>
    <phoneticPr fontId="26" type="noConversion"/>
  </si>
  <si>
    <t>※ “지원제외월”란에는 다수월일 경우 최초월을 기재합니다.</t>
    <phoneticPr fontId="26" type="noConversion"/>
  </si>
  <si>
    <t>※ 지원을 받은 이후 소급 제외 신청하는 경우에는 환수금이 발생할 수 있습니다.</t>
    <phoneticPr fontId="26" type="noConversion"/>
  </si>
  <si>
    <t xml:space="preserve"> ③ 보험료 지원 제외 근로자(당해연도 신규 입사한 근로자 중 보험료 지원 대상자의 보수가 </t>
    <phoneticPr fontId="26" type="noConversion"/>
  </si>
  <si>
    <r>
      <rPr>
        <b/>
        <u/>
        <sz val="11"/>
        <color indexed="8"/>
        <rFont val="굴림"/>
        <family val="3"/>
        <charset val="129"/>
      </rPr>
      <t>상한선 고시임금의 110%</t>
    </r>
    <r>
      <rPr>
        <sz val="11"/>
        <color theme="1"/>
        <rFont val="맑은 고딕"/>
        <family val="3"/>
        <charset val="129"/>
        <scheme val="minor"/>
      </rPr>
      <t>를 초과한 경우)</t>
    </r>
    <phoneticPr fontId="26" type="noConversion"/>
  </si>
  <si>
    <t>성명</t>
    <phoneticPr fontId="26" type="noConversion"/>
  </si>
  <si>
    <t>월평균보수</t>
    <phoneticPr fontId="26" type="noConversion"/>
  </si>
  <si>
    <t>보수변동월</t>
    <phoneticPr fontId="26" type="noConversion"/>
  </si>
  <si>
    <t>※ 보험료지원 제외사유 해당란에 ☑하시고, 각 항목을 중복하여 작성하지 않습니다.</t>
    <phoneticPr fontId="26" type="noConversion"/>
  </si>
  <si>
    <t>위와 같이 신고(신청)합니다.</t>
    <phoneticPr fontId="26" type="noConversion"/>
  </si>
  <si>
    <t>신고(신청)인(사용자․사업주)</t>
    <phoneticPr fontId="26" type="noConversion"/>
  </si>
  <si>
    <r>
      <t xml:space="preserve">국민연금공단 이사장/근로복지공단 지역본부장(지사장) </t>
    </r>
    <r>
      <rPr>
        <sz val="10"/>
        <color indexed="8"/>
        <rFont val="굴림"/>
        <family val="3"/>
        <charset val="129"/>
      </rPr>
      <t>귀하</t>
    </r>
    <phoneticPr fontId="26" type="noConversion"/>
  </si>
  <si>
    <t>210mm×297mm[일반용지(재활용품) 60g/㎡]</t>
    <phoneticPr fontId="26" type="noConversion"/>
  </si>
  <si>
    <t>시트 숨기기취소(급여대장-원본 시트명에 마우스 커서 오른쪽 버튼)하면 4대보험요율및 간이세액표등을 볼 수 있습니다.</t>
    <phoneticPr fontId="1" type="noConversion"/>
  </si>
  <si>
    <t>문채원</t>
    <phoneticPr fontId="1" type="noConversion"/>
  </si>
  <si>
    <t>대표이사</t>
    <phoneticPr fontId="1" type="noConversion"/>
  </si>
  <si>
    <t>손연재</t>
    <phoneticPr fontId="1" type="noConversion"/>
  </si>
  <si>
    <t>고아성</t>
    <phoneticPr fontId="1" type="noConversion"/>
  </si>
  <si>
    <t>손예진</t>
    <phoneticPr fontId="1" type="noConversion"/>
  </si>
  <si>
    <t>김현주</t>
    <phoneticPr fontId="1" type="noConversion"/>
  </si>
  <si>
    <t>박은혜</t>
    <phoneticPr fontId="1" type="noConversion"/>
  </si>
  <si>
    <t>김태희</t>
    <phoneticPr fontId="1" type="noConversion"/>
  </si>
  <si>
    <t>윤보미</t>
    <phoneticPr fontId="1" type="noConversion"/>
  </si>
  <si>
    <t>김지원</t>
    <phoneticPr fontId="1" type="noConversion"/>
  </si>
  <si>
    <t>허윤서</t>
    <phoneticPr fontId="1" type="noConversion"/>
  </si>
  <si>
    <t>고아라</t>
    <phoneticPr fontId="1" type="noConversion"/>
  </si>
  <si>
    <t>강성연</t>
    <phoneticPr fontId="1" type="noConversion"/>
  </si>
  <si>
    <t>이나영</t>
    <phoneticPr fontId="1" type="noConversion"/>
  </si>
  <si>
    <t>김재경</t>
    <phoneticPr fontId="1" type="noConversion"/>
  </si>
  <si>
    <t>설리</t>
    <phoneticPr fontId="1" type="noConversion"/>
  </si>
  <si>
    <t>송혜교</t>
    <phoneticPr fontId="1" type="noConversion"/>
  </si>
  <si>
    <t>전효성</t>
    <phoneticPr fontId="1" type="noConversion"/>
  </si>
  <si>
    <t>장나라</t>
    <phoneticPr fontId="1" type="noConversion"/>
  </si>
  <si>
    <t>이요원</t>
    <phoneticPr fontId="1" type="noConversion"/>
  </si>
  <si>
    <t>원진아</t>
    <phoneticPr fontId="1" type="noConversion"/>
  </si>
  <si>
    <t>이지애</t>
    <phoneticPr fontId="1" type="noConversion"/>
  </si>
  <si>
    <t>장신영</t>
    <phoneticPr fontId="1" type="noConversion"/>
  </si>
  <si>
    <t>장신자</t>
    <phoneticPr fontId="1" type="noConversion"/>
  </si>
  <si>
    <t>한효주</t>
    <phoneticPr fontId="1" type="noConversion"/>
  </si>
  <si>
    <t>이연희</t>
    <phoneticPr fontId="1" type="noConversion"/>
  </si>
  <si>
    <t>조여정</t>
    <phoneticPr fontId="1" type="noConversion"/>
  </si>
  <si>
    <t>이순재</t>
    <phoneticPr fontId="1" type="noConversion"/>
  </si>
  <si>
    <t>이서진</t>
    <phoneticPr fontId="1" type="noConversion"/>
  </si>
  <si>
    <t>이제니</t>
    <phoneticPr fontId="1" type="noConversion"/>
  </si>
  <si>
    <t>구혜선</t>
    <phoneticPr fontId="1" type="noConversion"/>
  </si>
  <si>
    <t>http://insurancesupport.or.kr/durunuri/intro.asp</t>
    <phoneticPr fontId="1" type="noConversion"/>
  </si>
  <si>
    <t>두루누리 사회보험료 지원 요건</t>
    <phoneticPr fontId="1" type="noConversion"/>
  </si>
  <si>
    <t>http://www.jobfunds.or.kr/intro/target.html</t>
    <phoneticPr fontId="1" type="noConversion"/>
  </si>
  <si>
    <t>일자리안정자금 지원대상 (최저임금해결사)</t>
    <phoneticPr fontId="1" type="noConversion"/>
  </si>
  <si>
    <t>근로기준법 [시행 2018. 7. 1.] [법률 제15513호, 2018. 3. 20., 일부개정]</t>
    <phoneticPr fontId="1" type="noConversion"/>
  </si>
  <si>
    <t xml:space="preserve"> 제1장 총칙</t>
    <phoneticPr fontId="1" type="noConversion"/>
  </si>
  <si>
    <t>제2조(정의) ① 이 법에서 사용하는 용어의 뜻은 다음과 같다.  &lt;개정 2018. 3. 20.&gt;</t>
    <phoneticPr fontId="1" type="noConversion"/>
  </si>
  <si>
    <t>1. "근로자"란 직업의 종류와 관계없이 임금을 목적으로 사업이나 사업장에 근로를 제공하는 자를 말한다.</t>
    <phoneticPr fontId="1" type="noConversion"/>
  </si>
  <si>
    <t>2. "사용자"란 사업주 또는 사업 경영 담당자, 그 밖에 근로자에 관한 사항에 대하여 사업주를 위하여 행위하는 자를 말한다.</t>
    <phoneticPr fontId="1" type="noConversion"/>
  </si>
  <si>
    <t>3. "근로"란 정신노동과 육체노동을 말한다.</t>
    <phoneticPr fontId="1" type="noConversion"/>
  </si>
  <si>
    <t>4. "근로계약"이란 근로자가 사용자에게 근로를 제공하고 사용자는 이에 대하여 임금을 지급하는 것을 목적으로 체결된 계약을 말한다.</t>
    <phoneticPr fontId="1" type="noConversion"/>
  </si>
  <si>
    <t>5. "임금"이란 사용자가 근로의 대가로 근로자에게 임금, 봉급, 그 밖에 어떠한 명칭으로든지 지급하는 일체의 금품을 말한다.</t>
    <phoneticPr fontId="1" type="noConversion"/>
  </si>
  <si>
    <t>6. "평균임금"이란 이를 산정하여야 할 사유가 발생한 날 이전 3개월 동안에 그 근로자에게 지급된 임금의 총액을 그 기간의 총일수로 나눈 금액을 말한다. 근로자가 취업한 후 3개월 미만인 경우도 이에 준한다.</t>
    <phoneticPr fontId="1" type="noConversion"/>
  </si>
  <si>
    <t>7. "1주"란 휴일을 포함한 7일을 말한다.</t>
    <phoneticPr fontId="1" type="noConversion"/>
  </si>
  <si>
    <t>8. "소정(所定)근로시간"이란 제50조, 제69조 본문 또는 「산업안전보건법」 제46조에 따른 근로시간의 범위에서 근로자와 사용자 사이에 정한 근로시간을 말한다.</t>
    <phoneticPr fontId="1" type="noConversion"/>
  </si>
  <si>
    <t>9. "단시간근로자"란 1주 동안의 소정근로시간이 그 사업장에서 같은 종류의 업무에 종사하는 통상 근로자의 1주 동안의 소정근로시간에 비하여 짧은 근로자를 말한다.</t>
    <phoneticPr fontId="1" type="noConversion"/>
  </si>
  <si>
    <t>② 제1항제6호에 따라 산출된 금액이 그 근로자의 통상임금보다 적으면 그 통상임금액을 평균임금으로 한다.</t>
    <phoneticPr fontId="1" type="noConversion"/>
  </si>
  <si>
    <t>[시행일] 제2조제1항의 개정규정은 다음 각 호의 구분에 따른 날부터 시행한다.</t>
    <phoneticPr fontId="1" type="noConversion"/>
  </si>
  <si>
    <t>1. 상시 300명 이상의 근로자를 사용하는 사업 또는 사업장, 「공공기관의 운영에 관한 법률」 제4조에 따른 공공기관, 「지방공기업법」 제49조 및 같은 법 제76조에 따른 지방공사 및 지방공단, 국가·지방자치단체 또는 정부투자기관이 자본금의 2분의 1 이상을 출자하거나 기본재산의 2분의 1 이상을 출연한 기관·단체와 그 기관·단체가 자본금의 2분의 1 이상을 출자하거나 기본재산의 2분의 1 이상을 출연한 기관·단체, 국가 및 지방자치단체의 기관: 2018년 7월 1일(제59조의 개정규정에 따라 근로시간 및 휴게시간의 특례를 적용받지 아니하게 되는 업종의 경우 2019년 7월 1일)</t>
    <phoneticPr fontId="1" type="noConversion"/>
  </si>
  <si>
    <t>2. 상시 50명 이상 300명 미만의 근로자를 사용하는 사업 또는 사업장: 2020년 1월 1일</t>
    <phoneticPr fontId="1" type="noConversion"/>
  </si>
  <si>
    <t>3. 상시 5명 이상 50명 미만의 근로자를 사용하는 사업 또는 사업장: 2021년 7월 1일</t>
    <phoneticPr fontId="1" type="noConversion"/>
  </si>
  <si>
    <t>제34조(퇴직급여 제도) 사용자가 퇴직하는 근로자에게 지급하는 퇴직급여 제도에 관하여는 「근로자퇴직급여 보장법」이 정하는 대로 따른다.</t>
    <phoneticPr fontId="1" type="noConversion"/>
  </si>
  <si>
    <t>② 사용자는 계속하여 근로한 기간이 1년 미만인 근로자 또는 1년간 80퍼센트 미만 출근한 근로자에게 1개월 개근 시 1일의 유급휴가를 주어야 한다.  &lt;개정 2012. 2. 1.&gt;</t>
    <phoneticPr fontId="1" type="noConversion"/>
  </si>
  <si>
    <t xml:space="preserve">제60조(연차 유급휴가) </t>
    <phoneticPr fontId="1" type="noConversion"/>
  </si>
  <si>
    <t>① 사용자는 1년간 80퍼센트 이상 출근한 근로자에게 15일의 유급휴가를 주어야 한다.  &lt;개정 2012. 2. 1.&gt;</t>
    <phoneticPr fontId="1" type="noConversion"/>
  </si>
  <si>
    <t>④ 사용자는 3년 이상 계속하여 근로한 근로자에게는 제1항에 따른 휴가에 최초 1년을 초과하는 계속 근로 연수 매 2년에 대하여 1일을 가산한 유급휴가를 주어야 한다. 이 경우 가산휴가를 포함한 총 휴가 일수는 25일을 한도로 한다.</t>
    <phoneticPr fontId="1" type="noConversion"/>
  </si>
  <si>
    <t>⑤ 사용자는 제1항부터 제4항까지의 규정에 따른 휴가를 근로자가 청구한 시기에 주어야 하고, 그 기간에 대하여는 취업규칙 등에서 정하는 통상임금 또는 평균임금을 지급하여야 한다. 다만, 근로자가 청구한 시기에 휴가를 주는 것이 사업 운영에 막대한 지장이 있는 경우에는 그 시기를 변경할 수 있다.</t>
    <phoneticPr fontId="1" type="noConversion"/>
  </si>
  <si>
    <t>⑥ 제1항 및 제2항을 적용하는 경우 다음 각 호의 어느 하나에 해당하는 기간은 출근한 것으로 본다.  &lt;개정 2012. 2. 1., 2017. 11. 28.&gt;</t>
    <phoneticPr fontId="1" type="noConversion"/>
  </si>
  <si>
    <t>1. 근로자가 업무상의 부상 또는 질병으로 휴업한 기간</t>
    <phoneticPr fontId="1" type="noConversion"/>
  </si>
  <si>
    <t>2. 임신 중의 여성이 제74조제1항부터 제3항까지의 규정에 따른 휴가로 휴업한 기간</t>
    <phoneticPr fontId="1" type="noConversion"/>
  </si>
  <si>
    <t>3. 「남녀고용평등과 일·가정 양립 지원에 관한 법률」 제19조제1항에 따른 육아휴직으로 휴업한 기간</t>
    <phoneticPr fontId="1" type="noConversion"/>
  </si>
  <si>
    <t>⑦ 제1항부터 제4항까지의 규정에 따른 휴가는 1년간 행사하지 아니하면 소멸된다. 다만, 사용자의 귀책사유로 사용하지 못한 경우에는 그러하지 아니하다.</t>
    <phoneticPr fontId="1" type="noConversion"/>
  </si>
  <si>
    <t>2018년 5월 29일 개정</t>
    <phoneticPr fontId="1" type="noConversion"/>
  </si>
  <si>
    <t>연차유급휴가 확대로 인한 변화</t>
    <phoneticPr fontId="1" type="noConversion"/>
  </si>
  <si>
    <t>기존 2년간 15일 -&gt; 최대 26일까지 확대 / 위반시 2년 이하의 징역 또는 2천만원 벌급</t>
    <phoneticPr fontId="1" type="noConversion"/>
  </si>
  <si>
    <t>▶ 2018년 5월 28일 (1년 근무 시점), 개정 법 시행일은 5월 29일. 하루차이 적용불가</t>
    <phoneticPr fontId="1" type="noConversion"/>
  </si>
  <si>
    <t>▶ 1년간 사용연차 11일</t>
    <phoneticPr fontId="1" type="noConversion"/>
  </si>
  <si>
    <t>▶ 2년차 이후 사용 가능한 연차 : 15일 - 1년 차에 사용한 11일 = 4일 사용 가능</t>
    <phoneticPr fontId="1" type="noConversion"/>
  </si>
  <si>
    <t>■ 2017년 5월 29일 입사자 (기존 근로기준법 적용)</t>
    <phoneticPr fontId="1" type="noConversion"/>
  </si>
  <si>
    <t>■ 2017년 5월 20일 입사자 (개정된 근로기준법 적용)</t>
    <phoneticPr fontId="1" type="noConversion"/>
  </si>
  <si>
    <t>▶ 2018년 5월 29일 (1년 근무 시점), 개정 법 시행일 적용</t>
    <phoneticPr fontId="1" type="noConversion"/>
  </si>
  <si>
    <t>▶ 2년차 이후 사용 가능한 연차 : 11일(만근 가정) - 1년 차에 사용한 11일 - 15일(2년 차 연차) = 15일</t>
    <phoneticPr fontId="1" type="noConversion"/>
  </si>
  <si>
    <t>사 업 장   : 상시근로자 5명이상</t>
    <phoneticPr fontId="1" type="noConversion"/>
  </si>
  <si>
    <t>근무기간  : 1년 80퍼센트 이상 근로자(15일 유급휴가)</t>
    <phoneticPr fontId="1" type="noConversion"/>
  </si>
  <si>
    <t xml:space="preserve">                1년 미만 또는 1년간 80퍼센트 미만 근로자(1개월개근시 1일 유급휴가)</t>
    <phoneticPr fontId="1" type="noConversion"/>
  </si>
  <si>
    <t xml:space="preserve">                3년 이상 근로자(계속 근로년수 매 2년마다 1일가산한 유급휴가, 최대 25일 한도)</t>
    <phoneticPr fontId="1" type="noConversion"/>
  </si>
  <si>
    <t>장     소  :  국내법이기 때문에 국내에서만 적용. 단 국가간 조약, 협약으로 국외에서도 인정될 수 있음.</t>
    <phoneticPr fontId="1" type="noConversion"/>
  </si>
  <si>
    <t>■ 연차휴가 적용 대상</t>
    <phoneticPr fontId="1" type="noConversion"/>
  </si>
  <si>
    <t>1년 미만 근로자 등에 대한 연차휴가 보장 확대 관련 개정 근로기준법 설명자료 2018. 5 고용노동부</t>
    <phoneticPr fontId="1" type="noConversion"/>
  </si>
  <si>
    <t>http://cafe.daum.net/transtax/6ax6/172</t>
    <phoneticPr fontId="1" type="noConversion"/>
  </si>
  <si>
    <t>③ 삭제  &lt;2017. 11. 28.&gt; 삭제된 조문 ③ 사용자는 근로자의 최초 1년간의 근로에 대하여 유급휴가를 주는 경우에는 제2항에 따른 휴가를 포함하여 15일로 하고, 근로자가 제2항에 따른 휴가를 이미 사용한 경우에는 그 사용한 휴가 일수를 15일에서 뺀다.</t>
    <phoneticPr fontId="1" type="noConversion"/>
  </si>
  <si>
    <t>산재보험은 업종별 요율에 따라 회사측에서 전액(개인사업자의 경우 사업주인 대표 100%) 부담합니다.</t>
    <phoneticPr fontId="1" type="noConversion"/>
  </si>
  <si>
    <t>근로복지공단 실무편람 제목 2018년도 산재보험료율 및 사업종류 예시</t>
    <phoneticPr fontId="1" type="noConversion"/>
  </si>
  <si>
    <t>https://www.kcomwel.or.kr/kcomwel/info/data/work/work_lst.jsp?mode=view&amp;article_no=721517&amp;board_wrapper=%2Fkcomwel%2Finfo%2Fdata%2Fwork%2Fwork_lst.jsp&amp;pager.offset=0&amp;board_no=232</t>
    <phoneticPr fontId="1" type="noConversion"/>
  </si>
  <si>
    <t>http://insurancesupport.or.kr/durunuri/intro.asp</t>
    <phoneticPr fontId="1" type="noConversion"/>
  </si>
  <si>
    <t>두루누리 사회보험료 지원사업이란?</t>
    <phoneticPr fontId="1" type="noConversion"/>
  </si>
  <si>
    <t xml:space="preserve">근로자 수가 10명 미만인 사업에 고용된 근로자 중 월평균보수가 190만원 미만인 근로자와 그 사업주에게 사회보험료(고용보험· 국민연금)를 최대 90%까지 각각 지원해 드립니다. </t>
    <phoneticPr fontId="1" type="noConversion"/>
  </si>
  <si>
    <t>‘월평균보수’ 190만원 미만 이란?</t>
    <phoneticPr fontId="1" type="noConversion"/>
  </si>
  <si>
    <t>"보수"란 「소득세법」에 따른 근로소득에서 비과세 근로소득을 공제한 총급여액의 개념과 동일하며, 연말정산에 따른 근로소득세 원천징수 대상 근로소득과 동일합니다.</t>
    <phoneticPr fontId="1" type="noConversion"/>
  </si>
  <si>
    <t>"월평균보수"란 보험료 산정 기준연도의 보수총액을 월평균으로 산정한 것으로 월별보험료의 산정 기초자료로 활용됩니다.</t>
    <phoneticPr fontId="1" type="noConversion"/>
  </si>
  <si>
    <t>"190만원 미만"이란 근로소득에서 비과세 근로소득을 제외하고 산정한 월평균보수가 190만원이 되지 않는 경우를 말합니다.</t>
    <phoneticPr fontId="1" type="noConversion"/>
  </si>
  <si>
    <t>http://cafe.daum.net/transtax/QWkJ/5</t>
    <phoneticPr fontId="1" type="noConversion"/>
  </si>
  <si>
    <t>직원</t>
    <phoneticPr fontId="1" type="noConversion"/>
  </si>
  <si>
    <t>회사(개인대표자)</t>
    <phoneticPr fontId="1" type="noConversion"/>
  </si>
  <si>
    <t>계(직원+회사)</t>
    <phoneticPr fontId="1" type="noConversion"/>
  </si>
  <si>
    <t>산재보험요율</t>
    <phoneticPr fontId="1" type="noConversion"/>
  </si>
  <si>
    <t>산재보험료</t>
    <phoneticPr fontId="1" type="noConversion"/>
  </si>
  <si>
    <t>근로자 수가 10명 미만</t>
    <phoneticPr fontId="1" type="noConversion"/>
  </si>
  <si>
    <t>두루누리</t>
    <phoneticPr fontId="1" type="noConversion"/>
  </si>
  <si>
    <t xml:space="preserve">‘월평균보수’ 190만원 미만 </t>
    <phoneticPr fontId="1" type="noConversion"/>
  </si>
  <si>
    <t>급여대장 서식 출처</t>
    <phoneticPr fontId="1" type="noConversion"/>
  </si>
  <si>
    <t>http://cafe.daum.net/transtax/R96D/1</t>
    <phoneticPr fontId="1" type="noConversion"/>
  </si>
  <si>
    <t/>
  </si>
  <si>
    <t>선우회계법인</t>
  </si>
  <si>
    <t>월급여액(천원)</t>
  </si>
  <si>
    <t>[비과세 및 학자금 제외］</t>
  </si>
  <si>
    <t>28,000천원 초과</t>
    <phoneticPr fontId="113" type="noConversion"/>
  </si>
  <si>
    <t xml:space="preserve">(1천만원인 경우의 해당세액) + (6,585,600원) + (28,000천원을 초과하는 금액 중 98퍼센트를 곱한 금액의 40퍼센트 상당액) </t>
    <phoneticPr fontId="113" type="noConversion"/>
  </si>
  <si>
    <t>30,000천원 이하</t>
    <phoneticPr fontId="113" type="noConversion"/>
  </si>
  <si>
    <t>30,000천원 초과</t>
    <phoneticPr fontId="113" type="noConversion"/>
  </si>
  <si>
    <r>
      <t xml:space="preserve">고  용
보  험
</t>
    </r>
    <r>
      <rPr>
        <sz val="10"/>
        <color indexed="60"/>
        <rFont val="맑은 고딕"/>
        <family val="3"/>
        <charset val="129"/>
      </rPr>
      <t>(0.8%)</t>
    </r>
    <phoneticPr fontId="1" type="noConversion"/>
  </si>
  <si>
    <t>2020.07.01.부터</t>
    <phoneticPr fontId="1" type="noConversion"/>
  </si>
  <si>
    <t xml:space="preserve">예) 기준소득월액은 최저 32만원에서 최고금액은 503만원까지의 범위로 결정하게 됩니다. </t>
    <phoneticPr fontId="1" type="noConversion"/>
  </si>
  <si>
    <t>따라서, 신고한 소득월액이 32만원보다 적으면 32만원을 기준소득월액으로 하고,</t>
    <phoneticPr fontId="1" type="noConversion"/>
  </si>
  <si>
    <t xml:space="preserve"> 503만원보다 많으면 503만원을 기준소득월액으로 합니다.</t>
    <phoneticPr fontId="1" type="noConversion"/>
  </si>
  <si>
    <t>(2020.7.1 기준)</t>
    <phoneticPr fontId="1" type="noConversion"/>
  </si>
  <si>
    <t>국민연금</t>
    <phoneticPr fontId="1" type="noConversion"/>
  </si>
  <si>
    <t>국민연금 요율표 (2020년 7월~2021년 6월)</t>
    <phoneticPr fontId="1" type="noConversion"/>
  </si>
  <si>
    <r>
      <t>실업급여 (</t>
    </r>
    <r>
      <rPr>
        <sz val="10"/>
        <color indexed="36"/>
        <rFont val="맑은 고딕"/>
        <family val="3"/>
        <charset val="129"/>
      </rPr>
      <t>2019.10.1 부터</t>
    </r>
    <r>
      <rPr>
        <sz val="10"/>
        <color indexed="8"/>
        <rFont val="맑은 고딕"/>
        <family val="3"/>
        <charset val="129"/>
      </rPr>
      <t>)</t>
    </r>
    <phoneticPr fontId="1" type="noConversion"/>
  </si>
  <si>
    <t>※ 2013.7.1부터 고용보험 실업급여요율이 (11/1000 =&gt; 13/1000)</t>
    <phoneticPr fontId="1" type="noConversion"/>
  </si>
  <si>
    <t>★ 건강보험 개인사업장 대표자 6월분 정산 보험료 고지 (2019년 보수월액 적용기간 : 2020년 6월~2021년 5월)</t>
    <phoneticPr fontId="1" type="noConversion"/>
  </si>
  <si>
    <t>★ 건강보험 성실신고 개인사업장 대표자 7월분 정산 보험료 고지 (2019년 보수월액 적용기간 : 2020년 7월~2020년 6월)</t>
    <phoneticPr fontId="1" type="noConversion"/>
  </si>
  <si>
    <t xml:space="preserve">★ 건강보험 근로자 건강보험료 4월분 연말정산보험료 고지및 연말정산보험료 분할납부 신청서 제출기한 2020년 5월10일 </t>
    <phoneticPr fontId="1" type="noConversion"/>
  </si>
  <si>
    <t>★ 고용산재보험료 근로자  4월분 정산결과 반영 (추가부과,충당) 2020년 5월 10일</t>
    <phoneticPr fontId="1" type="noConversion"/>
  </si>
  <si>
    <t xml:space="preserve">▶ 결정방법 : 기준소득월액 = 전년도 소득총액 ÷ 전년도 총근무일수 x 30 (천원미만은 절사) </t>
    <phoneticPr fontId="1" type="noConversion"/>
  </si>
  <si>
    <t xml:space="preserve">▶ 적용기간 : 해당연도 2020년 7월 ~ 2021년 6월까지 </t>
    <phoneticPr fontId="1" type="noConversion"/>
  </si>
  <si>
    <t>고용보험 요율표(2019.10.1. 이후)</t>
    <phoneticPr fontId="1" type="noConversion"/>
  </si>
  <si>
    <t>★ 개인사업장의 직장가입자의 대표자 건강보험은 직장사업장 결손일 경우 직원 월급 중에 가장 높은 사람으로 -&gt; 국민건강보험 시행령 제38조</t>
    <phoneticPr fontId="1" type="noConversion"/>
  </si>
  <si>
    <t xml:space="preserve">    국민건강보험법시행령제38조(보수가 지급되지 아니하는 사용자의 보수월액 결정) </t>
    <phoneticPr fontId="1" type="noConversion"/>
  </si>
  <si>
    <t>③ 제1항 및 제2항에도 불구하고 제1항제1호 및 제2호에 따른 확인금액 또는 신고금액이 해당 사업장에서 가장 높은 보수월액을 적용받는 근로자의 보수월액보다 낮은 경우에는 그 근로자의 보수월액을 해당 사용자의 보수월액으로 한다. [개정 2013.9.26]</t>
    <phoneticPr fontId="1" type="noConversion"/>
  </si>
  <si>
    <t>주황규</t>
  </si>
  <si>
    <t>조세특례제한법 30조</t>
    <phoneticPr fontId="1" type="noConversion"/>
  </si>
  <si>
    <t>조세특례제한법시행령 제27조 [ 중소기업 취업자에 대한 소득세 감면(2014.02.21 제목개정) ]</t>
    <phoneticPr fontId="1" type="noConversion"/>
  </si>
  <si>
    <t xml:space="preserve">① 법 제30조 제1항 전단에서 "대통령령으로 정하는 청년, 60세 이상인 사람, 장애인 및 경력단절 여성"이란 
   </t>
    <phoneticPr fontId="1" type="noConversion"/>
  </si>
  <si>
    <t xml:space="preserve">    다음 각 호의 구분에 따른 사람을 말한다.(2017.02.07 개정)</t>
    <phoneticPr fontId="1" type="noConversion"/>
  </si>
  <si>
    <t xml:space="preserve"> 1. 청년: 근로계약 체결일 현재 연령이 15세 이상 34세 이하인 사람.</t>
    <phoneticPr fontId="1" type="noConversion"/>
  </si>
  <si>
    <t xml:space="preserve">          다만, 다음 각 목의 어느 하나에 해당하는 병역을 이행한 경우에는 그 기간(6년을 한도로 한다)을 </t>
    <phoneticPr fontId="1" type="noConversion"/>
  </si>
  <si>
    <r>
      <t xml:space="preserve">                근로계약 체결일 현재 연령에서 빼고 계산한 연령이 </t>
    </r>
    <r>
      <rPr>
        <u/>
        <sz val="11"/>
        <color indexed="10"/>
        <rFont val="맑은 고딕"/>
        <family val="3"/>
        <charset val="129"/>
      </rPr>
      <t>34세 이하</t>
    </r>
    <r>
      <rPr>
        <sz val="11"/>
        <color theme="1"/>
        <rFont val="맑은 고딕"/>
        <family val="3"/>
        <charset val="129"/>
        <scheme val="minor"/>
      </rPr>
      <t>인 사람을  포함한다.(2018.08.28. 개정)</t>
    </r>
    <phoneticPr fontId="1" type="noConversion"/>
  </si>
  <si>
    <t>조세특례제한법시행령부칙 [ 대통령령 제29116호 ]</t>
    <phoneticPr fontId="1" type="noConversion"/>
  </si>
  <si>
    <r>
      <t xml:space="preserve">제27조 제1항 제1호의 개정규정은 </t>
    </r>
    <r>
      <rPr>
        <b/>
        <u/>
        <sz val="11"/>
        <color indexed="10"/>
        <rFont val="맑은 고딕"/>
        <family val="3"/>
        <charset val="129"/>
      </rPr>
      <t>2018.08.28이 속한 과세기간부터 적용</t>
    </r>
    <r>
      <rPr>
        <sz val="11"/>
        <color theme="1"/>
        <rFont val="맑은 고딕"/>
        <family val="3"/>
        <charset val="129"/>
        <scheme val="minor"/>
      </rPr>
      <t>하되,</t>
    </r>
    <phoneticPr fontId="1" type="noConversion"/>
  </si>
  <si>
    <r>
      <rPr>
        <b/>
        <u/>
        <sz val="11"/>
        <color indexed="10"/>
        <rFont val="맑은 고딕"/>
        <family val="3"/>
        <charset val="129"/>
      </rPr>
      <t>2018.08.28 전에 취업한 청년에 대해서도 적용함</t>
    </r>
    <r>
      <rPr>
        <sz val="11"/>
        <color theme="1"/>
        <rFont val="맑은 고딕"/>
        <family val="3"/>
        <charset val="129"/>
        <scheme val="minor"/>
      </rPr>
      <t xml:space="preserve"> [2018.08.28 대통령령 제29116호 부칙 제3조]</t>
    </r>
    <phoneticPr fontId="1" type="noConversion"/>
  </si>
  <si>
    <t>※ 주의사항 : 대략 수식(약간의 일자가 몇일(약 3일~4일정도) 차이가 날 경우 세밀히 직접계산할 것)을 넣은 것이라 검증하지 않음 . 정확히 하기위해서 수기로 계산하기 바랍니다.</t>
    <phoneticPr fontId="14" type="noConversion"/>
  </si>
  <si>
    <r>
      <t>청년</t>
    </r>
    <r>
      <rPr>
        <sz val="6"/>
        <rFont val="굴림"/>
        <family val="3"/>
        <charset val="129"/>
      </rPr>
      <t>(15세이상〜34세이하)(2012.1.1.이후)</t>
    </r>
    <phoneticPr fontId="14" type="noConversion"/>
  </si>
  <si>
    <r>
      <t>60세 이상 사람</t>
    </r>
    <r>
      <rPr>
        <sz val="8"/>
        <rFont val="굴림"/>
        <family val="3"/>
        <charset val="129"/>
      </rPr>
      <t>(2014.1.1.이후)</t>
    </r>
    <phoneticPr fontId="14" type="noConversion"/>
  </si>
  <si>
    <r>
      <t>장애인</t>
    </r>
    <r>
      <rPr>
        <sz val="8"/>
        <rFont val="굴림"/>
        <family val="3"/>
        <charset val="129"/>
      </rPr>
      <t>(2014.1.1.이후)</t>
    </r>
    <phoneticPr fontId="14" type="noConversion"/>
  </si>
  <si>
    <r>
      <t>경력단절여성</t>
    </r>
    <r>
      <rPr>
        <sz val="8"/>
        <rFont val="굴림"/>
        <family val="3"/>
        <charset val="129"/>
      </rPr>
      <t>(2017.1.1.이후)</t>
    </r>
    <phoneticPr fontId="14" type="noConversion"/>
  </si>
  <si>
    <t>청년외</t>
    <phoneticPr fontId="1" type="noConversion"/>
  </si>
  <si>
    <t xml:space="preserve">⑤ 2014. 1. 1. 이후 </t>
    <phoneticPr fontId="14" type="noConversion"/>
  </si>
  <si>
    <t>* 2014. 1. 1. 이후 중소기업에 취업한 날</t>
    <phoneticPr fontId="14" type="noConversion"/>
  </si>
  <si>
    <t>60세이상,장애인</t>
    <phoneticPr fontId="1" type="noConversion"/>
  </si>
  <si>
    <t>2017년 경력단절</t>
    <phoneticPr fontId="1" type="noConversion"/>
  </si>
  <si>
    <t>2017.12.31.이전</t>
    <phoneticPr fontId="1" type="noConversion"/>
  </si>
  <si>
    <t>15세</t>
    <phoneticPr fontId="1" type="noConversion"/>
  </si>
  <si>
    <t>~</t>
    <phoneticPr fontId="1" type="noConversion"/>
  </si>
  <si>
    <t>29세</t>
    <phoneticPr fontId="1" type="noConversion"/>
  </si>
  <si>
    <t>(34세)</t>
    <phoneticPr fontId="1" type="noConversion"/>
  </si>
  <si>
    <t>취업일(2018.1.1 前 취업) 현재 나이는 소급적용 34세이하</t>
    <phoneticPr fontId="1" type="noConversion"/>
  </si>
  <si>
    <t>2018.01.01.이후</t>
    <phoneticPr fontId="1" type="noConversion"/>
  </si>
  <si>
    <t>34세</t>
    <phoneticPr fontId="1" type="noConversion"/>
  </si>
  <si>
    <t>시행은 취업일부터 2018년 1월부터 잔존기간만</t>
    <phoneticPr fontId="1" type="noConversion"/>
  </si>
  <si>
    <t>=IF(AND(AU10=1,T14&gt;41275,AND($R$19&gt;=15,$R$19&lt;=34),IF(TEXT($T$14,"dd")="01",EOMONTH($T$14,59),EOMONTH($T$14,60)),IF(TEXT($T$14,"dd")="01",EOMONTH($T$14,35),EOMONTH($T$14,36))),"")</t>
    <phoneticPr fontId="1" type="noConversion"/>
  </si>
  <si>
    <t>* 2012. 1. 1. 이후 前 직장 취업일 및 감면여부 check!!</t>
    <phoneticPr fontId="1" type="noConversion"/>
  </si>
  <si>
    <r>
      <t>⑩ 시작일</t>
    </r>
    <r>
      <rPr>
        <b/>
        <sz val="11"/>
        <color indexed="60"/>
        <rFont val="굴림"/>
        <family val="3"/>
        <charset val="129"/>
      </rPr>
      <t>*</t>
    </r>
    <r>
      <rPr>
        <sz val="11"/>
        <rFont val="굴림"/>
        <family val="3"/>
        <charset val="129"/>
      </rPr>
      <t>:</t>
    </r>
    <phoneticPr fontId="14" type="noConversion"/>
  </si>
  <si>
    <r>
      <t>⑪ 종료일</t>
    </r>
    <r>
      <rPr>
        <vertAlign val="superscript"/>
        <sz val="11"/>
        <color indexed="60"/>
        <rFont val="굴림"/>
        <family val="3"/>
        <charset val="129"/>
      </rPr>
      <t>*</t>
    </r>
    <r>
      <rPr>
        <sz val="11"/>
        <rFont val="굴림"/>
        <family val="3"/>
        <charset val="129"/>
      </rPr>
      <t>:</t>
    </r>
    <phoneticPr fontId="14" type="noConversion"/>
  </si>
  <si>
    <t>* 2017년 12월 31일 이전 청년 취업자</t>
    <phoneticPr fontId="14" type="noConversion"/>
  </si>
  <si>
    <t>* 2018. 1. 1. 이후 잔여기간만(청년 3년 -&gt; 5년) 개정</t>
    <phoneticPr fontId="14" type="noConversion"/>
  </si>
  <si>
    <t>2018년귀속 원천징수의무자를 위한 연말정산 신고안내</t>
    <phoneticPr fontId="1" type="noConversion"/>
  </si>
  <si>
    <t>참고</t>
    <phoneticPr fontId="1" type="noConversion"/>
  </si>
  <si>
    <t>&lt;청년 중소기업 취업자에 대한 소득세 감면 개정 세법 적용&gt;</t>
    <phoneticPr fontId="1" type="noConversion"/>
  </si>
  <si>
    <t>p132</t>
    <phoneticPr fontId="1" type="noConversion"/>
  </si>
  <si>
    <t>감면요건</t>
    <phoneticPr fontId="1" type="noConversion"/>
  </si>
  <si>
    <t>당초</t>
    <phoneticPr fontId="1" type="noConversion"/>
  </si>
  <si>
    <t>개정</t>
    <phoneticPr fontId="1" type="noConversion"/>
  </si>
  <si>
    <t>비고</t>
    <phoneticPr fontId="1" type="noConversion"/>
  </si>
  <si>
    <t>3. 조세특례제한법에 따른 세액감면 (중소기업 취업자 등)</t>
    <phoneticPr fontId="1" type="noConversion"/>
  </si>
  <si>
    <t>3년</t>
    <phoneticPr fontId="1" type="noConversion"/>
  </si>
  <si>
    <t>5년</t>
    <phoneticPr fontId="1" type="noConversion"/>
  </si>
  <si>
    <t>취업일부터 기산</t>
    <phoneticPr fontId="1" type="noConversion"/>
  </si>
  <si>
    <t>가. 중소기업 취업자에 대한 소득세 감면 (조특법 §30, 조특령 §27)</t>
    <phoneticPr fontId="1" type="noConversion"/>
  </si>
  <si>
    <t>연령요건</t>
    <phoneticPr fontId="1" type="noConversion"/>
  </si>
  <si>
    <t>15세~29세</t>
    <phoneticPr fontId="1" type="noConversion"/>
  </si>
  <si>
    <r>
      <t>15세~</t>
    </r>
    <r>
      <rPr>
        <b/>
        <sz val="11"/>
        <color indexed="10"/>
        <rFont val="맑은 고딕"/>
        <family val="3"/>
        <charset val="129"/>
      </rPr>
      <t>34</t>
    </r>
    <r>
      <rPr>
        <sz val="11"/>
        <color theme="1"/>
        <rFont val="맑은 고딕"/>
        <family val="3"/>
        <charset val="129"/>
        <scheme val="minor"/>
      </rPr>
      <t>세</t>
    </r>
    <phoneticPr fontId="1" type="noConversion"/>
  </si>
  <si>
    <t>근로계약 체결당시</t>
    <phoneticPr fontId="1" type="noConversion"/>
  </si>
  <si>
    <t xml:space="preserve">    근로계약 체결일 현재 연령이 15세 이상 34세 이하인 청년, 60세 이상인 사람</t>
    <phoneticPr fontId="1" type="noConversion"/>
  </si>
  <si>
    <t>일몰기한</t>
    <phoneticPr fontId="1" type="noConversion"/>
  </si>
  <si>
    <t>2018년</t>
    <phoneticPr fontId="1" type="noConversion"/>
  </si>
  <si>
    <t>2021년</t>
    <phoneticPr fontId="1" type="noConversion"/>
  </si>
  <si>
    <t xml:space="preserve">    장애인및 경력 단절 여성이 중소기업기본법 제2조에 따른 중소기업기본법 제2조에 따른 중소기업</t>
    <phoneticPr fontId="1" type="noConversion"/>
  </si>
  <si>
    <t>(비영리기업을 포함)으로서 일정한 중소기업체에</t>
    <phoneticPr fontId="1" type="noConversion"/>
  </si>
  <si>
    <r>
      <t xml:space="preserve">※ 개정 세법 내용은 </t>
    </r>
    <r>
      <rPr>
        <sz val="11"/>
        <color indexed="10"/>
        <rFont val="맑은 고딕"/>
        <family val="3"/>
        <charset val="129"/>
      </rPr>
      <t>2018년도 귀속 소득부터 적용</t>
    </r>
    <r>
      <rPr>
        <sz val="11"/>
        <color theme="1"/>
        <rFont val="맑은 고딕"/>
        <family val="3"/>
        <charset val="129"/>
        <scheme val="minor"/>
      </rPr>
      <t>되므로,</t>
    </r>
    <r>
      <rPr>
        <sz val="11"/>
        <color indexed="10"/>
        <rFont val="맑은 고딕"/>
        <family val="3"/>
        <charset val="129"/>
      </rPr>
      <t xml:space="preserve"> 2017년 이전 귀속 소득은 경정청구</t>
    </r>
    <phoneticPr fontId="1" type="noConversion"/>
  </si>
  <si>
    <t>2018년 12월 31일 (청년 2021년 12월 31일)까지 취업(경력단절여성은 동일한 중소기업체에 재취업)</t>
    <phoneticPr fontId="1" type="noConversion"/>
  </si>
  <si>
    <r>
      <t xml:space="preserve">   </t>
    </r>
    <r>
      <rPr>
        <sz val="11"/>
        <color indexed="10"/>
        <rFont val="맑은 고딕"/>
        <family val="3"/>
        <charset val="129"/>
      </rPr>
      <t>대상이 아님에 유의</t>
    </r>
    <phoneticPr fontId="1" type="noConversion"/>
  </si>
  <si>
    <t>하는 경우 그 중소기업체로부터 받는 근로소득으로서 취업(재취업)일로부터 3년(청년 5년)이</t>
    <phoneticPr fontId="1" type="noConversion"/>
  </si>
  <si>
    <t>되는 날(청년으로서 병역을 이행한 후 1년 이내에 병역 이행 전에 근로를 제공한 중소기업체에</t>
    <phoneticPr fontId="1" type="noConversion"/>
  </si>
  <si>
    <t>복직하는 경우에는 복직한 날부터 2년이 되는 날을 말하며,</t>
    <phoneticPr fontId="1" type="noConversion"/>
  </si>
  <si>
    <t>그 복직한 날이 최초 취업일로부터 5년이 지나지 아니한 경우에는 최초 취업일부터 7년이 되는 날을</t>
    <phoneticPr fontId="1" type="noConversion"/>
  </si>
  <si>
    <t>사례</t>
    <phoneticPr fontId="1" type="noConversion"/>
  </si>
  <si>
    <t>말함)이 속하는 달까지 발생한 소득에 대해서는 소득세의 100분의 70(청년 100분의 90,</t>
    <phoneticPr fontId="1" type="noConversion"/>
  </si>
  <si>
    <t>과세기간별로 150만원을 한도로 함)에 상당하는 세액을 감면한다.</t>
    <phoneticPr fontId="1" type="noConversion"/>
  </si>
  <si>
    <t>【문1】 근로계약 체결 당시 32세이며, 2013. 7. 10. 중소기업에 취업한 청년의 감면 대상 기간은?</t>
    <phoneticPr fontId="1" type="noConversion"/>
  </si>
  <si>
    <t>이 경우 소득세 감면기간은 소득세를 감면받은 사람이 다른 중소기업체에 취업하거나 해당</t>
    <phoneticPr fontId="1" type="noConversion"/>
  </si>
  <si>
    <t>【답】 2018. 1. 1. ~ 2018. 7. 31. (90%)</t>
    <phoneticPr fontId="1" type="noConversion"/>
  </si>
  <si>
    <t>중소기업체에 재취업하는 경우 또는 합병·분할·사업 양도 등으로 다른 중소기업체로 고용이 승계되는</t>
    <phoneticPr fontId="1" type="noConversion"/>
  </si>
  <si>
    <t>경우에 관계없이 소득세를 감면받은 최초 취업이부터 계간한다.</t>
    <phoneticPr fontId="1" type="noConversion"/>
  </si>
  <si>
    <t>＊ 2013. 7. 10. ~ 2017. 12. 31. 기간은 감면 대상 아님.</t>
    <phoneticPr fontId="1" type="noConversion"/>
  </si>
  <si>
    <t>○ 감면대상 근로자(외국인 포함)</t>
    <phoneticPr fontId="1" type="noConversion"/>
  </si>
  <si>
    <t>취업일(2018.1.1 前 취업) 현재 나이는 소급적용 34세이하 시행은 취업일부터 2018년 1월부터 잔존기간만</t>
    <phoneticPr fontId="1" type="noConversion"/>
  </si>
  <si>
    <t>① 청년 : 근로계약 체결일 현재 연령이 15세 이상 34세 이하인 사람</t>
    <phoneticPr fontId="1" type="noConversion"/>
  </si>
  <si>
    <t>【문2】 근로계약 체결 당시 24세이며, 2014. 7. 10. 중소기업에 취업한 청년의 감면대상 기간은?</t>
    <phoneticPr fontId="1" type="noConversion"/>
  </si>
  <si>
    <t>다만, 다음 각 호의 어느 하나에 해당하는 병역을 이행한 경우에는 그 기간(한도:6년)을</t>
    <phoneticPr fontId="1" type="noConversion"/>
  </si>
  <si>
    <t>근로계약 체결일 현재 연령에서 빼고 계산한 연련이 34세 이하인 사람을 포함한다.</t>
    <phoneticPr fontId="1" type="noConversion"/>
  </si>
  <si>
    <r>
      <t>【답】 2014. 7. 10. ~ 2017. 7. 31. (50%) ,</t>
    </r>
    <r>
      <rPr>
        <sz val="11"/>
        <color indexed="36"/>
        <rFont val="맑은 고딕"/>
        <family val="3"/>
        <charset val="129"/>
      </rPr>
      <t xml:space="preserve"> 2018.1.1. ~ 2018. 12. 31. (90%)</t>
    </r>
    <phoneticPr fontId="1" type="noConversion"/>
  </si>
  <si>
    <t>- 병역법 제16조 또는 제20조에 따른 현역병(같은 법 제21조 · 제24조 · 제25조에 따라 복무한</t>
    <phoneticPr fontId="1" type="noConversion"/>
  </si>
  <si>
    <t>＊ 2017. 8. 1. ~ 2017. 12. 31. 기간은 감면 대상 아님.</t>
    <phoneticPr fontId="1" type="noConversion"/>
  </si>
  <si>
    <t xml:space="preserve">   상근예비역 및 경비교도 · 전투경찰순경 · 의무소방원을 포함)</t>
    <phoneticPr fontId="1" type="noConversion"/>
  </si>
  <si>
    <t>- 병역법 제26조 제1항에 따른 사회복무요원</t>
    <phoneticPr fontId="1" type="noConversion"/>
  </si>
  <si>
    <t>○ 감면 제외대상 근로자</t>
    <phoneticPr fontId="1" type="noConversion"/>
  </si>
  <si>
    <t>- 군인사법 제2조 제1호에 따른 현역에 복무하는 장교, 준사관 및 부사관</t>
    <phoneticPr fontId="1" type="noConversion"/>
  </si>
  <si>
    <t>① 법인세법 시행령 제42조 제1항 각 호의 어느 하나에 해당하는 임원</t>
    <phoneticPr fontId="1" type="noConversion"/>
  </si>
  <si>
    <t>※ 병역법 제36조에 따른 전문연구요원 · 산업기능요원은 병역을 이행한 자로 보지 않음</t>
    <phoneticPr fontId="1" type="noConversion"/>
  </si>
  <si>
    <t>② 해당 기업의 최대주주 또는 최대출자자(개인사업자의 경우에는 대표자)와 그 배우자</t>
    <phoneticPr fontId="1" type="noConversion"/>
  </si>
  <si>
    <t>※ 전문연구요원 · 산업기능요원이 감면대상 중소기업체에 취업하고, 취업 시 연령이 29세(34세)이하인</t>
    <phoneticPr fontId="1" type="noConversion"/>
  </si>
  <si>
    <t xml:space="preserve">③ ②에 해당하는 자의 직계존속 · 비속(그 배우자 포함) 및 국세기본법 시행령 제1조의2 제1항에 </t>
    <phoneticPr fontId="1" type="noConversion"/>
  </si>
  <si>
    <t xml:space="preserve">   경우 중소기업 취업자 소득세 감면을 적용받을 수 있음</t>
    <phoneticPr fontId="1" type="noConversion"/>
  </si>
  <si>
    <t xml:space="preserve">    따른 친족관계인 사람</t>
    <phoneticPr fontId="1" type="noConversion"/>
  </si>
  <si>
    <t>④ 소법 제14조 제3항 제2호에 따른 일용근로자</t>
    <phoneticPr fontId="1" type="noConversion"/>
  </si>
  <si>
    <t>② 60세 이상의 사람 : 근로계약 체결일 현재 연령이 60세 이상인 사람</t>
    <phoneticPr fontId="1" type="noConversion"/>
  </si>
  <si>
    <t>⑤ 다음의 어느 하나에 해당하는 보험료 등의 납부사실이 확인되지 아니하는 사람</t>
    <phoneticPr fontId="1" type="noConversion"/>
  </si>
  <si>
    <t>- 국민연금법 제3조 제1항 제11호 및 제12호에 따른 부담금 및 기여금</t>
    <phoneticPr fontId="1" type="noConversion"/>
  </si>
  <si>
    <t>③ 장애인 : 장애인 복지법의 적용을 받는 장애인과 국가유공자 등 예우 및 지원에 관한 법률에 따른 상이자</t>
    <phoneticPr fontId="1" type="noConversion"/>
  </si>
  <si>
    <t>- 국민건강보험법 제69조에 따른 직장가입자의 보험료</t>
    <phoneticPr fontId="1" type="noConversion"/>
  </si>
  <si>
    <t>* 단, 국민연금법 제6조 단서 및 국민건강보험법 제5조 제1항 단서에 따라 가입대상이 되지 않는 경우 제외</t>
    <phoneticPr fontId="1" type="noConversion"/>
  </si>
  <si>
    <t>④ 경력단절 여성 : 아래 요건을 모두 충족하는 여성</t>
    <phoneticPr fontId="1" type="noConversion"/>
  </si>
  <si>
    <t>- 해당 중소기업에서 1년 이상 근무(해당 중소기업이 경력단절 여성의 근로소득세를 원천징수하였던</t>
    <phoneticPr fontId="1" type="noConversion"/>
  </si>
  <si>
    <t>○ 감면대상 중소기업체</t>
    <phoneticPr fontId="1" type="noConversion"/>
  </si>
  <si>
    <t xml:space="preserve">  사실이 확인되는 경우에 한함)할 것</t>
    <phoneticPr fontId="1" type="noConversion"/>
  </si>
  <si>
    <t>- 임신, 출산, 육아의 사유로 퇴직하였을 것</t>
    <phoneticPr fontId="1" type="noConversion"/>
  </si>
  <si>
    <t>농업, 임업 및 어업, 광업, 제조업, 전기ㆍ가스ㆍ증기 및 수도사업, 하수ㆍ폐기물처리ㆍ</t>
    <phoneticPr fontId="1" type="noConversion"/>
  </si>
  <si>
    <t>- 해당 중소기업에서 퇴직한 날부터 3년 이상 10년 미만의 기간이 지났을 것</t>
    <phoneticPr fontId="1" type="noConversion"/>
  </si>
  <si>
    <t>원료재생 및 환경복원업, 건설업, 도매 및 소매업, 운수업, 숙박 및 음식점업</t>
    <phoneticPr fontId="1" type="noConversion"/>
  </si>
  <si>
    <t>- 해당 중소기업의 최대주주(최대출자자, 대표자)나 그와 특수관계인이 아닐 것</t>
    <phoneticPr fontId="1" type="noConversion"/>
  </si>
  <si>
    <t>(주점 및 비알콜 음료점업은 제외한다), 출판ㆍ영상ㆍ방송통신 및 정보서비스업</t>
    <phoneticPr fontId="1" type="noConversion"/>
  </si>
  <si>
    <t xml:space="preserve">(비디오물 감상실 운영업은 제외한다), 부동산업 및 임대업, 연구개발업, 광고업, </t>
    <phoneticPr fontId="1" type="noConversion"/>
  </si>
  <si>
    <t xml:space="preserve">시장조사 및 여론조사업, 건축기술ㆍ엔지니어링 및 기타 과학기술서비스업, </t>
    <phoneticPr fontId="1" type="noConversion"/>
  </si>
  <si>
    <t xml:space="preserve">기타 전문ㆍ과학 및 기술 서비스업, 사업시설관리 및 사업지원 서비스업, 기술 및 직업훈련 학원, </t>
    <phoneticPr fontId="1" type="noConversion"/>
  </si>
  <si>
    <t>사회복지 서비스업, 수리업을 주된 사업으로 영위하는 기업을 말한다</t>
    <phoneticPr fontId="1" type="noConversion"/>
  </si>
  <si>
    <t xml:space="preserve">다만, 국가, 지방자치단체(지방자치단체조합을 포함한다), </t>
    <phoneticPr fontId="1" type="noConversion"/>
  </si>
  <si>
    <t>「공공기관의 운영에 관한 법률」에 따른 공공기관 및 「지방공기업법」에 따른 지방공기업은 제외한다.</t>
    <phoneticPr fontId="1" type="noConversion"/>
  </si>
  <si>
    <t>※ 제외 업종 예시</t>
    <phoneticPr fontId="1" type="noConversion"/>
  </si>
  <si>
    <t>- 전문 · 과학 및 기술서비스업종 중 전문서비스업(법무관련, 회계 · 세무관련 서비스업 등)</t>
    <phoneticPr fontId="1" type="noConversion"/>
  </si>
  <si>
    <t>- 보건업 (병원, 의원 등)</t>
    <phoneticPr fontId="1" type="noConversion"/>
  </si>
  <si>
    <t>- 예술, 스포츠 및 여가관련 서비스업</t>
    <phoneticPr fontId="1" type="noConversion"/>
  </si>
  <si>
    <t>- 교육서비스업(기술 및 직업훈련 학원 제외)</t>
    <phoneticPr fontId="1" type="noConversion"/>
  </si>
  <si>
    <t>- 기타 개인 서비스업</t>
    <phoneticPr fontId="1" type="noConversion"/>
  </si>
  <si>
    <t>※ 서비스업 중 출판물 교정·교열업은 한국표준산업분류상 사업시설관리 및 사업지원서비스업으로</t>
    <phoneticPr fontId="1" type="noConversion"/>
  </si>
  <si>
    <t>분류되어 조세특례제한법 시행령 제27조에서 열거된 업종과 일치함 (서면-2015-소득-0636, 2015.05.12.)</t>
    <phoneticPr fontId="1" type="noConversion"/>
  </si>
  <si>
    <t>해당 근로자가 청년에 해당한다고 가정하였을 때 감면 기간은 아래와 같으니 이를 참고하여 주시기 바랍니다.</t>
    <phoneticPr fontId="1" type="noConversion"/>
  </si>
  <si>
    <t>* 청년 중소기업 취업자에 대한 소득세 감면 내용</t>
    <phoneticPr fontId="1" type="noConversion"/>
  </si>
  <si>
    <t>1) 2016년 12월 ~ 2017년 12월 : 70% 감면</t>
    <phoneticPr fontId="1" type="noConversion"/>
  </si>
  <si>
    <t xml:space="preserve">2) 2018년 1월 ~ 2021년 12월 : 90% 감면(연간 한도 150만원)
</t>
    <phoneticPr fontId="1" type="noConversion"/>
  </si>
  <si>
    <t xml:space="preserve">조세특례제한법 제30조 [ 중소기업 취업자에 대한 소득세 감면(2014.01.01 제목개정) ] </t>
    <phoneticPr fontId="1" type="noConversion"/>
  </si>
  <si>
    <t xml:space="preserve">① 대통령령으로 정하는 청년(이하 이 항에서 "청년"이라 한다), 60세 이상인 사람, 장애인 및 경력단절 여성이 「중소기업기본법」 제2조에 따른 중소기업(비영리기업을 포함한다)으로서 </t>
    <phoneticPr fontId="1" type="noConversion"/>
  </si>
  <si>
    <r>
      <t xml:space="preserve">대통령령으로 정하는 기업(이하 이 조에서 “중소기업체”라 한다)에 </t>
    </r>
    <r>
      <rPr>
        <b/>
        <sz val="11"/>
        <color indexed="60"/>
        <rFont val="맑은 고딕"/>
        <family val="3"/>
        <charset val="129"/>
      </rPr>
      <t>2012년 1월 1일(60세 이상의 사람 또는 장애인의 경우 2014년 1월 1일)</t>
    </r>
    <r>
      <rPr>
        <sz val="11"/>
        <color theme="1"/>
        <rFont val="맑은 고딕"/>
        <family val="3"/>
        <charset val="129"/>
        <scheme val="minor"/>
      </rPr>
      <t xml:space="preserve">부터 </t>
    </r>
    <r>
      <rPr>
        <b/>
        <sz val="11"/>
        <color indexed="60"/>
        <rFont val="맑은 고딕"/>
        <family val="3"/>
        <charset val="129"/>
      </rPr>
      <t>2021년 12월 31</t>
    </r>
    <r>
      <rPr>
        <sz val="11"/>
        <color theme="1"/>
        <rFont val="맑은 고딕"/>
        <family val="3"/>
        <charset val="129"/>
        <scheme val="minor"/>
      </rPr>
      <t xml:space="preserve">일까지 </t>
    </r>
    <phoneticPr fontId="1" type="noConversion"/>
  </si>
  <si>
    <t>취업(경력단절 여성의 경우에는 동일한 중소기업체에 재취업)하는 경우 그 중소기업체로부터 받는 근로소득으로서 취업일(경력단절 여성의 경우에는 재취업일을 말한다.</t>
    <phoneticPr fontId="1" type="noConversion"/>
  </si>
  <si>
    <r>
      <t xml:space="preserve"> 이하 이 항에서 같다)부터 </t>
    </r>
    <r>
      <rPr>
        <b/>
        <u/>
        <sz val="11"/>
        <color indexed="60"/>
        <rFont val="맑은 고딕"/>
        <family val="3"/>
        <charset val="129"/>
      </rPr>
      <t>3년(청년의 경우에는 5년)</t>
    </r>
    <r>
      <rPr>
        <sz val="11"/>
        <color theme="1"/>
        <rFont val="맑은 고딕"/>
        <family val="3"/>
        <charset val="129"/>
        <scheme val="minor"/>
      </rPr>
      <t xml:space="preserve">이 되는 날(청년으로서 대통령령으로 정하는 병역을 이행한 후 1년 이내에 병역 이행 전에 근로를 제공한 중소기업체에 복직하는 경우에는 </t>
    </r>
    <phoneticPr fontId="1" type="noConversion"/>
  </si>
  <si>
    <t xml:space="preserve">복직한 날부터 2년이 되는 날을 말하며, 그 복직한 날이 최초 취업일부터 5년이 지나지 아니한 경우에는 최초 취업일부터 7년이 되는 날을 말한다)이 속하는 달까지 발생한 소득에 대해서는 </t>
    <phoneticPr fontId="1" type="noConversion"/>
  </si>
  <si>
    <r>
      <rPr>
        <b/>
        <u/>
        <sz val="11"/>
        <color indexed="60"/>
        <rFont val="맑은 고딕"/>
        <family val="3"/>
        <charset val="129"/>
      </rPr>
      <t>소득세의 100분의 70(청년의 경우에는 100분의 90)</t>
    </r>
    <r>
      <rPr>
        <sz val="11"/>
        <color theme="1"/>
        <rFont val="맑은 고딕"/>
        <family val="3"/>
        <charset val="129"/>
        <scheme val="minor"/>
      </rPr>
      <t>에 상당하는 세액을 감면(</t>
    </r>
    <r>
      <rPr>
        <b/>
        <u/>
        <sz val="11"/>
        <color indexed="60"/>
        <rFont val="맑은 고딕"/>
        <family val="3"/>
        <charset val="129"/>
      </rPr>
      <t>과세기간별로 150만원을 한도</t>
    </r>
    <r>
      <rPr>
        <sz val="11"/>
        <color theme="1"/>
        <rFont val="맑은 고딕"/>
        <family val="3"/>
        <charset val="129"/>
        <scheme val="minor"/>
      </rPr>
      <t xml:space="preserve">로 한다)한다. </t>
    </r>
    <phoneticPr fontId="1" type="noConversion"/>
  </si>
  <si>
    <r>
      <t xml:space="preserve">이 경우 소득세 감면기간은 </t>
    </r>
    <r>
      <rPr>
        <b/>
        <u/>
        <sz val="11"/>
        <color indexed="60"/>
        <rFont val="맑은 고딕"/>
        <family val="3"/>
        <charset val="129"/>
      </rPr>
      <t>소득세를 감면받은 사람이 다른 중소기업체에 취업</t>
    </r>
    <r>
      <rPr>
        <sz val="11"/>
        <color theme="1"/>
        <rFont val="맑은 고딕"/>
        <family val="3"/>
        <charset val="129"/>
        <scheme val="minor"/>
      </rPr>
      <t xml:space="preserve">하거나 해당 중소기업체에 재취업하는 경우 또는 합병ㆍ분할ㆍ사업 양도 등으로 </t>
    </r>
    <phoneticPr fontId="1" type="noConversion"/>
  </si>
  <si>
    <r>
      <t xml:space="preserve">다른 중소기업체로 고용이 승계되는 경우에 관계없이 소득세를 감면받은 </t>
    </r>
    <r>
      <rPr>
        <b/>
        <u/>
        <sz val="11"/>
        <color indexed="60"/>
        <rFont val="맑은 고딕"/>
        <family val="3"/>
        <charset val="129"/>
      </rPr>
      <t>최초 취업일부터 계산</t>
    </r>
    <r>
      <rPr>
        <sz val="11"/>
        <color theme="1"/>
        <rFont val="맑은 고딕"/>
        <family val="3"/>
        <charset val="129"/>
        <scheme val="minor"/>
      </rPr>
      <t>한다.(2018.12.24 개정)</t>
    </r>
    <phoneticPr fontId="1" type="noConversion"/>
  </si>
  <si>
    <t>② 제1항을 적용받으려는 근로자는 원천징수의무자에게 감면 신청을 하여야 한다. 다만, 퇴직한 근로자의 경우 해당 근로자의 주소지 관할 세무서장에게 감면 신청을 할 수 있다.(2018.12.24 단서신설)</t>
    <phoneticPr fontId="1" type="noConversion"/>
  </si>
  <si>
    <t>③ 원천징수의무자는 제2항에 따라 감면 신청을 받은 경우 그 신청을 한 근로자의 명단을 신청을 받은 날이 속하는 달의 다음 달 10일까지 원천징수 관할 세무서장에게 제출하여야 한다.(2011.12.31 개정)</t>
    <phoneticPr fontId="1" type="noConversion"/>
  </si>
  <si>
    <t xml:space="preserve">④ 원천징수 관할 세무서장은 제3항에 따라 감면 신청을 한 근로자의 명단을 받은 경우 해당 근로자가 제1항의 요건에 해당하지 아니하는 사실이 확인되는 때에는 원천징수의무자에게 그 사실을 통지하여야 한다.(2011.12.31 개정) </t>
    <phoneticPr fontId="1" type="noConversion"/>
  </si>
  <si>
    <t>⑤ 제4항에 따라 감면 신청을 한 근로자가 제1항의 요건을 갖추지 못한 사실을 통지받은 원천징수의무자는 그 통지를 받은 날 이후 근로소득을 지급하는 때에 당초 원천징수하였어야 할 세액에 미달하는 금액의</t>
    <phoneticPr fontId="1" type="noConversion"/>
  </si>
  <si>
    <t>합계액에 100분의 105를 곱한 금액을 해당 월의 근로소득에 대한 원천징수세액에 더하여 원천징수하여야 한다. 다만, 해당 근로자가 퇴직한 경우 원천징수의무자는 그 사실을 대통령령으로 정하는 바에 따라 원천징수 관할 세무서장에게 통지하여야 한다.(2011.12.31 개정)</t>
    <phoneticPr fontId="1" type="noConversion"/>
  </si>
  <si>
    <t xml:space="preserve">⑥ 제5항 단서에 따라 통지된 근로자에 대하여는 해당 근로자의 주소지 관할 세무서장이 제1항을 적용받음에 따라 과소징수된 금액에 100분의 105를 곱한 금액을 해당 근로자에게 소득세로 즉시 부과·징수하여야 한다.(2010.03.12 개정) </t>
    <phoneticPr fontId="1" type="noConversion"/>
  </si>
  <si>
    <t>⑦ 제2항 단서에 따라 감면 신청을 한 근로자가 제1항의 요건에 해당하지 아니하는 사실이 확인되는 때에는 해당 근로자의 주소지 관할 세무서장이 제1항을 적용받음에 따라 과소징수된 금액에 100분의 105를 곱한 금액을 해당 근로자에게 소득세로 즉시 부과·징수하여야 한다.(2018.12.24 신설)</t>
    <phoneticPr fontId="1" type="noConversion"/>
  </si>
  <si>
    <t>⑧ 제1항을 적용할 때 2011년 12월 31일 이전에 중소기업체에 취업한 자(경력단절 여성은 제외한다)가 2012년 1월 1일 이후 계약기간 연장 등을 통해 해당 중소기업체에 재취업하는 경우에는 제1항에 따른 소득세 감면을 적용하지 아니한다.(2018.12.24 항번개정)</t>
    <phoneticPr fontId="1" type="noConversion"/>
  </si>
  <si>
    <t>⑨ 제1항부터 제8항까지에서 규정한 사항 외에 소득세 감면의 신청절차, 제출서류, 그 밖에 필요한 사항은 대통령령으로 정한다.(2018.12.24 개정)</t>
    <phoneticPr fontId="1" type="noConversion"/>
  </si>
  <si>
    <t xml:space="preserve">조세특례제한법시행령 제27조 [ 중소기업 취업자에 대한 소득세 감면(2014.02.21 제목개정) ] </t>
    <phoneticPr fontId="1" type="noConversion"/>
  </si>
  <si>
    <t>① 법 제30조 제1항 전단에서 "대통령령으로 정하는 청년, 60세 이상인 사람, 장애인 및 경력단절 여성"이란 다음 각 호의 구분에 따른 사람을 말한다.(2017.02.07 개정)</t>
    <phoneticPr fontId="1" type="noConversion"/>
  </si>
  <si>
    <t xml:space="preserve">1. 청년: 근로계약 체결일 현재 연령이 15세 이상 34세 이하인 사람. 다만, 다음 각 목의 어느 하나에 해당하는 병역을 이행한 경우에는 그 기간(6년을 한도로 한다)을 근로계약 체결일 현재 연령에서 빼고 </t>
    <phoneticPr fontId="1" type="noConversion"/>
  </si>
  <si>
    <t xml:space="preserve">          계산한 연령이 34세 이하인 사람을 포함한다.(2018.08.28 개정)</t>
    <phoneticPr fontId="1" type="noConversion"/>
  </si>
  <si>
    <t xml:space="preserve">  적용시기 : 제27조 제1항 제1호의 개정규정은 2018.08.28이 속한 과세기간부터 적용하되, 2018.08.28 전에 취업한 청년에 대해서도 적용함 [2018.08.28 대통령령 제29116호 부칙 제3조]</t>
    <phoneticPr fontId="1" type="noConversion"/>
  </si>
  <si>
    <t>가. 「병역법」 제16조 또는 제20조에 따른 현역병(같은 법 제21조, 제25조에 따라 복무한 상근예비역 및 의무경찰·의무소방원을 포함한다)(2016.11.29 개정)</t>
    <phoneticPr fontId="1" type="noConversion"/>
  </si>
  <si>
    <t>나. 「병역법」 제26조 제1항에 따른 사회복무요원(2014.02.21 개정)</t>
    <phoneticPr fontId="1" type="noConversion"/>
  </si>
  <si>
    <t>다. 「군인사법」 제2조 제1호에 따른 현역에 복무하는 장교, 준사관 및 부사관(2014.02.21 개정)</t>
    <phoneticPr fontId="1" type="noConversion"/>
  </si>
  <si>
    <t>2. 60세 이상의 사람: 근로계약 체결일 현재 연령이 60세 이상인 사람(2014.02.21 개정)</t>
    <phoneticPr fontId="1" type="noConversion"/>
  </si>
  <si>
    <t>3. 장애인: 다음 각 목의 어느 하나에 해당하는 사람(2019.02.12 개정)</t>
    <phoneticPr fontId="1" type="noConversion"/>
  </si>
  <si>
    <t>가. 「장애인복지법」의 적용을 받는 장애인(2019.02.12 개정)</t>
    <phoneticPr fontId="1" type="noConversion"/>
  </si>
  <si>
    <t>나. 「국가유공자 등 예우 및 지원에 관한 법률」에 따른 상이자(2019.02.12 개정)</t>
    <phoneticPr fontId="1" type="noConversion"/>
  </si>
  <si>
    <t xml:space="preserve">다. 「5·18민주유공자예우에 관한 법률」 제4조 제2호에 따른 5·18민주화운동부상자(2019.02.12 개정)
</t>
    <phoneticPr fontId="1" type="noConversion"/>
  </si>
  <si>
    <t>라. 「고엽제후유의증 등 환자지원 및 단체 설립에 관한 법률」에 따른 고엽제후유의증환자로서 장애등급 판정을 받은 사람(2019.02.12 개정)</t>
    <phoneticPr fontId="1" type="noConversion"/>
  </si>
  <si>
    <r>
      <t>4. 경력단절 여성: 법 제29조의3 제1항에 따른 경력단절 여성(</t>
    </r>
    <r>
      <rPr>
        <b/>
        <sz val="11"/>
        <color indexed="36"/>
        <rFont val="맑은 고딕"/>
        <family val="3"/>
        <charset val="129"/>
      </rPr>
      <t>2017</t>
    </r>
    <r>
      <rPr>
        <sz val="11"/>
        <color theme="1"/>
        <rFont val="맑은 고딕"/>
        <family val="3"/>
        <charset val="129"/>
        <scheme val="minor"/>
      </rPr>
      <t>.02.07 신설)</t>
    </r>
    <phoneticPr fontId="1" type="noConversion"/>
  </si>
  <si>
    <t>② 제1항을 적용할 때 다음 각 호의 어느 하나에 해당하는 사람은 제외한다.(2012.02.02 신설)</t>
    <phoneticPr fontId="1" type="noConversion"/>
  </si>
  <si>
    <t>1. 「법인세법 시행령」 제40조 제1항 각 호의 어느 하나에 해당하는 임원(2019.02.12 개정)</t>
    <phoneticPr fontId="1" type="noConversion"/>
  </si>
  <si>
    <t>2. 해당 기업의 최대주주 또는 최대출자자(개인사업자의 경우에는 대표자를 말한다)와 그 배우자(2012.02.02 신설)</t>
    <phoneticPr fontId="1" type="noConversion"/>
  </si>
  <si>
    <t>3. 제2호에 해당하는 자의 직계존속ㆍ비속(그 배우자를 포함한다) 및 「국세기본법 시행령」제1조의2 제1항에 따른 친족관계인 사람(2012.02.02 신설)</t>
    <phoneticPr fontId="1" type="noConversion"/>
  </si>
  <si>
    <t>4. 「소득세법」 제14조 제3항 제2호에 따른 일용근로자(2012.02.02 신설)</t>
    <phoneticPr fontId="1" type="noConversion"/>
  </si>
  <si>
    <t>5. 다음 각 목의 어느 하나에 해당하는 보험료 등의 납부사실이 확인되지 아니하는 사람. 다만, 「국민연금법」 제6조 단서에 따라 국민연금 가입 대상이 되지 아니하는 자와 「국민건강보험법」 제5조 제1항 단서에 따라 건강보험 가입자가 되지 아니하는 자는 제외한다.(2016.02.05 단서개정)</t>
    <phoneticPr fontId="1" type="noConversion"/>
  </si>
  <si>
    <t>가. 「국민연금법」 제3조 제1항 제11호 및 제12호에 따른 부담금 및 기여금(2012.02.02 신설)</t>
    <phoneticPr fontId="1" type="noConversion"/>
  </si>
  <si>
    <t>나. 「국민건강보험법」제69조에 따른 직장가입자의 보험료(2012.08.31 개정)</t>
    <phoneticPr fontId="1" type="noConversion"/>
  </si>
  <si>
    <r>
      <t xml:space="preserve">③ 법 제30조 제1항 전단에서 “대통령령으로 정하는 기업”이란 </t>
    </r>
    <r>
      <rPr>
        <sz val="11"/>
        <color indexed="36"/>
        <rFont val="맑은 고딕"/>
        <family val="3"/>
        <charset val="129"/>
      </rPr>
      <t>농업, 임업 및 어업, 광업, 제조업, 전기ㆍ가스ㆍ증기 및 수도사업, 하수ㆍ폐기물처리ㆍ원료재생 및 환경복원업, 건설업, 도매 및 소매업, 운수업, 숙박 및 음식점업</t>
    </r>
    <phoneticPr fontId="1" type="noConversion"/>
  </si>
  <si>
    <r>
      <t xml:space="preserve">   </t>
    </r>
    <r>
      <rPr>
        <sz val="11"/>
        <color indexed="36"/>
        <rFont val="맑은 고딕"/>
        <family val="3"/>
        <charset val="129"/>
      </rPr>
      <t xml:space="preserve">(주점 및 비알콜 음료점업은 제외한다), 출판ㆍ영상ㆍ방송통신 및 정보서비스업(비디오물 감상실 운영업은 제외한다), 부동산업 및 임대업, 연구개발업, 광고업, 시장조사 및 여론조사업, </t>
    </r>
    <phoneticPr fontId="1" type="noConversion"/>
  </si>
  <si>
    <r>
      <t xml:space="preserve">   </t>
    </r>
    <r>
      <rPr>
        <sz val="11"/>
        <color indexed="36"/>
        <rFont val="맑은 고딕"/>
        <family val="3"/>
        <charset val="129"/>
      </rPr>
      <t>건축기술ㆍ엔지니어링 및 기타 과학기술서비스업, 기타 전문ㆍ과학 및 기술 서비스업, 사업시설관리 및 사업지원 서비스업, 기술 및 직업훈련 학원, 사회복지 서비스업, 수리업을 주된 사업으로 영위하는 기업</t>
    </r>
    <r>
      <rPr>
        <sz val="11"/>
        <color theme="1"/>
        <rFont val="맑은 고딕"/>
        <family val="3"/>
        <charset val="129"/>
        <scheme val="minor"/>
      </rPr>
      <t xml:space="preserve">을 말한다. </t>
    </r>
    <phoneticPr fontId="1" type="noConversion"/>
  </si>
  <si>
    <t>다만, 국가, 지방자치단체(지방자치단체조합을 포함한다), 「공공기관의 운영에 관한 법률」에 따른 공공기관 및 「지방공기업법」에 따른 지방공기업은 제외한다.(2015.02.03 개정)</t>
    <phoneticPr fontId="1" type="noConversion"/>
  </si>
  <si>
    <t>④ 법 제30조 제1항 전단에서 “대통령령으로 정하는 병역”이란 제1항 제1호 각 목의 어느 하나에 해당하는 병역을 말한다.(2015.02.03 신설)</t>
    <phoneticPr fontId="1" type="noConversion"/>
  </si>
  <si>
    <t>⑤ 법 제30조 제2항에 따라 감면 신청을 하려는 근로자는 기획재정부령으로 정하는 감면신청서에 병역복무기간을 증명하는 서류 등을 첨부하여 취업일이 속하는 달의 다음 달 말일까지 원천징수의무자에게 제출하여야 한다.</t>
    <phoneticPr fontId="1" type="noConversion"/>
  </si>
  <si>
    <t xml:space="preserve"> 이 경우 원천징수의무자는 감면신청서를 제출받은 달의 다음 달부터 「소득세법」 제134조 제1항에도 불구하고 법 제30조 제1항의 감면율을 적용하여 매월분의 근로소득에 대한 소득세를 원천징수할 수 있다.(2016.02.05 후단개정)</t>
    <phoneticPr fontId="1" type="noConversion"/>
  </si>
  <si>
    <t>⑥ 원천징수의무자는 법 제30조 제3항에 따라 감면 신청을 한 근로자의 명단을 원천징수 관할 세무서장에게 제출할 때에는 기획재정부령으로 정하는 감면 대상 명세서를 제출하여야 한다.(2015.02.03 항번개정)</t>
    <phoneticPr fontId="1" type="noConversion"/>
  </si>
  <si>
    <t>⑦ 원천징수의무자는 법 제30조 제5항 단서에 따라 해당 근로자가 퇴직한 사실을 원천징수 관할 세무서장에게 통지할 때에는 기획재정부령으로 정하는 감면 부적격 대상 퇴직자 명세서를 제출하여야 한다.(2015.02.03 항번개정)</t>
    <phoneticPr fontId="1" type="noConversion"/>
  </si>
  <si>
    <t>⑧ 법 제30조 제1항에 따른 중소기업체로부터 받는 근로소득(이하 이 조에서 "감면소득"이라 한다)과 그 외의 종합소득이 있는 경우에 해당 과세기간의 감면세액은 과세기간별로 150만원을 한도로 다음 계산식에 따라 계산한 금액으로 한다.(2016.02.05 개정)</t>
    <phoneticPr fontId="1" type="noConversion"/>
  </si>
  <si>
    <t xml:space="preserve">「소득세법」 제137조
제1항 제2호에 따른
종합소득산출세액(이하이 조에서 "산출세액"
이라 한다.)   </t>
    <phoneticPr fontId="1" type="noConversion"/>
  </si>
  <si>
    <t>×</t>
    <phoneticPr fontId="1" type="noConversion"/>
  </si>
  <si>
    <t>「소득세법」 제20조 제2항에 따른
근로소득금액</t>
    <phoneticPr fontId="1" type="noConversion"/>
  </si>
  <si>
    <t>법 제30조 제1항에 따른 
중소기업체로부터 받는 총급여액</t>
    <phoneticPr fontId="1" type="noConversion"/>
  </si>
  <si>
    <t>법 제30조
제1항의 
감면율</t>
    <phoneticPr fontId="1" type="noConversion"/>
  </si>
  <si>
    <t>「소득세법」 제14조 제2항에 따른 
종합소득금액</t>
    <phoneticPr fontId="1" type="noConversion"/>
  </si>
  <si>
    <t>해당 근로자의 총급여액</t>
    <phoneticPr fontId="1" type="noConversion"/>
  </si>
  <si>
    <t>⑨ 「소득세법」 제59조 제1항에 따른 근로소득세액공제를 할 때 감면소득과 다른 근로소득이 있는 경우(감면소득 외에 다른 근로소득이 없는 경우를 포함한다)에는 다음 계산식에 따라 계산한 금액을 근로소득세액공제액으로 한다.(2016.02.05 개정)</t>
    <phoneticPr fontId="1" type="noConversion"/>
  </si>
  <si>
    <t>「소득세법」 제59조
제1항에 따라 계산한
근로소득세액공제액</t>
    <phoneticPr fontId="1" type="noConversion"/>
  </si>
  <si>
    <t>( 1 -</t>
    <phoneticPr fontId="1" type="noConversion"/>
  </si>
  <si>
    <t>감면세액</t>
    <phoneticPr fontId="1" type="noConversion"/>
  </si>
  <si>
    <t>산출세액</t>
    <phoneticPr fontId="1" type="noConversion"/>
  </si>
  <si>
    <t>법인세법 시행령 제40조 [ 접대비의 범위(2019.02.12 조번개정) ]</t>
    <phoneticPr fontId="1" type="noConversion"/>
  </si>
  <si>
    <t>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1" type="noConversion"/>
  </si>
  <si>
    <t>1. 법인의 회장, 사장, 부사장, 이사장, 대표이사, 전무이사 및 상무이사 등 이사회의 구성원 전원과 청산인(2018.02.13 신설)</t>
    <phoneticPr fontId="1" type="noConversion"/>
  </si>
  <si>
    <t>2. 합명회사, 합자회사 및 유한회사의 업무집행사원 또는 이사(2018.02.13 신설)</t>
    <phoneticPr fontId="1" type="noConversion"/>
  </si>
  <si>
    <t>3. 유한책임회사의 업무집행자(2018.02.13 신설)</t>
    <phoneticPr fontId="1" type="noConversion"/>
  </si>
  <si>
    <t>4. 감사(2018.02.13 신설)</t>
    <phoneticPr fontId="1" type="noConversion"/>
  </si>
  <si>
    <t>5. 그 밖에 제1호부터 제4호까지의 규정에 준하는 직무에 종사하는 자(2018.02.13 신설)</t>
    <phoneticPr fontId="1" type="noConversion"/>
  </si>
  <si>
    <t xml:space="preserve">② 법인이 그 직원이 조직한 조합 또는 단체에 복리시설비를 지출한 경우 해당 조합이나 단체가 법인인 때에는 이를 접대비로 보며, 해당 조합이나 단체가 법인이 아닌 때에는 그 법인의 경리의 일부로 본다.(2019.02.12 개정)
</t>
    <phoneticPr fontId="1" type="noConversion"/>
  </si>
  <si>
    <t>법인세법 시행령 제1조의 2 [ 특수관계인의 범위 ]</t>
    <phoneticPr fontId="1" type="noConversion"/>
  </si>
  <si>
    <t>① 법 제2조 제20호 가목에서 “혈족ㆍ인척 등 대통령령으로 정하는 친족관계”란 다음 각 호의 어느 하나에 해당하는 관계(이하 “친족관계”라 한다)를 말한다.(2012.02.02 신설)</t>
    <phoneticPr fontId="1" type="noConversion"/>
  </si>
  <si>
    <t>1. 6촌 이내의 혈족(2012.02.02 신설)</t>
    <phoneticPr fontId="1" type="noConversion"/>
  </si>
  <si>
    <t>2. 4촌 이내의 인척(2012.02.02 신설)</t>
    <phoneticPr fontId="1" type="noConversion"/>
  </si>
  <si>
    <t>3. 배우자(사실상의 혼인관계에 있는 자를 포함한다)(2012.02.02 신설)</t>
    <phoneticPr fontId="1" type="noConversion"/>
  </si>
  <si>
    <t>4. 친생자로서 다른 사람에게 친양자 입양된 자 및 그 배우자ㆍ직계비속(2012.02.02 신설)</t>
    <phoneticPr fontId="1" type="noConversion"/>
  </si>
  <si>
    <t>♣ 2020년 적용 최저임금</t>
    <phoneticPr fontId="33" type="noConversion"/>
  </si>
  <si>
    <t>♣ 2021년 적용 최저임금</t>
    <phoneticPr fontId="33" type="noConversion"/>
  </si>
  <si>
    <t>자료출처 :</t>
    <phoneticPr fontId="26" type="noConversion"/>
  </si>
  <si>
    <t>http://cafe.daum.net/transtax/QNG9/11</t>
    <phoneticPr fontId="26" type="noConversion"/>
  </si>
  <si>
    <t>상         호</t>
    <phoneticPr fontId="26" type="noConversion"/>
  </si>
  <si>
    <t>대표자명</t>
    <phoneticPr fontId="26" type="noConversion"/>
  </si>
  <si>
    <t>주황규</t>
    <phoneticPr fontId="26" type="noConversion"/>
  </si>
  <si>
    <t>사업자등록번호 CHECK</t>
    <phoneticPr fontId="26" type="noConversion"/>
  </si>
  <si>
    <t>소 재 지</t>
    <phoneticPr fontId="26" type="noConversion"/>
  </si>
  <si>
    <t>충남 천안시 서북구 오성로 103,6층 두정동 청풍프라자</t>
    <phoneticPr fontId="26" type="noConversion"/>
  </si>
  <si>
    <t>선우회계법인</t>
    <phoneticPr fontId="26" type="noConversion"/>
  </si>
  <si>
    <t>※ 개인사업장의 대표자는 급여가 비용처리 되지 않습니다.</t>
    <phoneticPr fontId="1" type="noConversion"/>
  </si>
  <si>
    <t>※ 급여대장의 월급은 월별(월단위) 귀속으로 작성해야 합니다.</t>
    <phoneticPr fontId="1" type="noConversion"/>
  </si>
  <si>
    <t>http://cafe.daum.net/transtax/Q2Ux/92</t>
    <phoneticPr fontId="1" type="noConversion"/>
  </si>
  <si>
    <t>되도록 입사하자마자 세무서에 신청서를 제출할것. (그러면 세무서에서 전 직장에서 받아서 안된다는 등의 연락이 온다고 합니다.)</t>
    <phoneticPr fontId="1" type="noConversion"/>
  </si>
  <si>
    <t>https://si4n.nhis.or.kr/</t>
    <phoneticPr fontId="1" type="noConversion"/>
  </si>
  <si>
    <t>두루누리사회보험 지원사업</t>
    <phoneticPr fontId="1" type="noConversion"/>
  </si>
  <si>
    <t>http://www.insurancesupport.or.kr/durunuri/intro.php</t>
    <phoneticPr fontId="1" type="noConversion"/>
  </si>
  <si>
    <t>일자리안정자금</t>
    <phoneticPr fontId="1" type="noConversion"/>
  </si>
  <si>
    <t>http://www.jobfunds.or.kr/requirement.mo</t>
    <phoneticPr fontId="1" type="noConversion"/>
  </si>
  <si>
    <t>중소기업취업자소득세 감면</t>
    <phoneticPr fontId="1" type="noConversion"/>
  </si>
  <si>
    <t>http://cafe.daum.net/transtax/Q2Ux/92</t>
    <phoneticPr fontId="1" type="noConversion"/>
  </si>
  <si>
    <t>(취업일 현재 15세~34세이하 청년과 60세 이상,등록 장애인,경력단절여성)</t>
    <phoneticPr fontId="1" type="noConversion"/>
  </si>
  <si>
    <t>□ 중소기업취업자 소득세 감면대상 장애인의 범위</t>
    <phoneticPr fontId="1" type="noConversion"/>
  </si>
  <si>
    <t xml:space="preserve">  ○ 「장애인복지법」의 적용을 받은 장애인</t>
    <phoneticPr fontId="1" type="noConversion"/>
  </si>
  <si>
    <t xml:space="preserve">  ○ 「국가유공자 등 예우 및 지원에 관한 법률」에 따른 상이자</t>
    <phoneticPr fontId="1" type="noConversion"/>
  </si>
  <si>
    <t xml:space="preserve">  ○ 「5.18유공자법」에 따른 5.18민주화운동 부상자</t>
    <phoneticPr fontId="1" type="noConversion"/>
  </si>
  <si>
    <t xml:space="preserve">  ○ 「고엽제법」에 따른 고엽제후유의증환자로서 장애등급 판정을 받은자</t>
    <phoneticPr fontId="1" type="noConversion"/>
  </si>
  <si>
    <t xml:space="preserve">      ※고엽제후유증환자는 「국가유공자법」상 상이자로 지원 중</t>
    <phoneticPr fontId="1" type="noConversion"/>
  </si>
  <si>
    <t>※ 근로소득간이지급명세서 - 지급일이 속하는 반기 마지막 달의 다음달 말일까지 제출</t>
    <phoneticPr fontId="1" type="noConversion"/>
  </si>
  <si>
    <t xml:space="preserve">    1월 ~ 6월 지급분 -&gt; 7월 31일까지</t>
    <phoneticPr fontId="1" type="noConversion"/>
  </si>
  <si>
    <t xml:space="preserve">    7월 ~ 12월 지급분 -&gt; 다음해 1월 31일까지</t>
    <phoneticPr fontId="1" type="noConversion"/>
  </si>
  <si>
    <t>※ 근로소득지급명세서(근로소득원천징수영수증) - 다음해 3월 10일까지(연말정산-중도퇴사자,연말계속근로자 근로소득원천징수영수증 제출)</t>
    <phoneticPr fontId="1" type="noConversion"/>
  </si>
  <si>
    <t>☞ 미제출금액 x 0.5% (3개월 내 제출 시 0.25%) , 불분명 또는 허위 제출금액 x 0.5%</t>
    <phoneticPr fontId="1" type="noConversion"/>
  </si>
  <si>
    <t>월보수하한액</t>
    <phoneticPr fontId="1" type="noConversion"/>
  </si>
  <si>
    <r>
      <t>월보험</t>
    </r>
    <r>
      <rPr>
        <sz val="9"/>
        <color indexed="60"/>
        <rFont val="맑은 고딕"/>
        <family val="3"/>
        <charset val="129"/>
      </rPr>
      <t>료</t>
    </r>
    <r>
      <rPr>
        <sz val="9"/>
        <color indexed="8"/>
        <rFont val="맑은 고딕"/>
        <family val="3"/>
        <charset val="129"/>
      </rPr>
      <t>상한액</t>
    </r>
  </si>
  <si>
    <r>
      <t>월보험</t>
    </r>
    <r>
      <rPr>
        <sz val="9"/>
        <color indexed="60"/>
        <rFont val="맑은 고딕"/>
        <family val="3"/>
        <charset val="129"/>
      </rPr>
      <t>료</t>
    </r>
    <r>
      <rPr>
        <sz val="9"/>
        <color indexed="8"/>
        <rFont val="맑은 고딕"/>
        <family val="3"/>
        <charset val="129"/>
      </rPr>
      <t>하한액</t>
    </r>
    <phoneticPr fontId="1" type="noConversion"/>
  </si>
  <si>
    <t>국민
연금
(4.5%)</t>
    <phoneticPr fontId="1" type="noConversion"/>
  </si>
  <si>
    <t xml:space="preserve">※ ★ 1년이상 근무 퇴직금 지급 ★ </t>
    <phoneticPr fontId="1" type="noConversion"/>
  </si>
  <si>
    <t>건강보험</t>
    <phoneticPr fontId="1" type="noConversion"/>
  </si>
  <si>
    <t>성명</t>
    <phoneticPr fontId="1" type="noConversion"/>
  </si>
  <si>
    <t>증번호</t>
    <phoneticPr fontId="1" type="noConversion"/>
  </si>
  <si>
    <t>주민등록번호</t>
    <phoneticPr fontId="1" type="noConversion"/>
  </si>
  <si>
    <t>보수월액</t>
    <phoneticPr fontId="1" type="noConversion"/>
  </si>
  <si>
    <t>구분</t>
    <phoneticPr fontId="1" type="noConversion"/>
  </si>
  <si>
    <t>산출보험료</t>
    <phoneticPr fontId="1" type="noConversion"/>
  </si>
  <si>
    <t>사유</t>
    <phoneticPr fontId="1" type="noConversion"/>
  </si>
  <si>
    <t>적용기간</t>
    <phoneticPr fontId="1" type="noConversion"/>
  </si>
  <si>
    <t>정산금액</t>
    <phoneticPr fontId="1" type="noConversion"/>
  </si>
  <si>
    <t>감면</t>
    <phoneticPr fontId="1" type="noConversion"/>
  </si>
  <si>
    <t>연말정산
보험료</t>
    <phoneticPr fontId="1" type="noConversion"/>
  </si>
  <si>
    <t>고지금액</t>
    <phoneticPr fontId="1" type="noConversion"/>
  </si>
  <si>
    <t>환급금
이자</t>
    <phoneticPr fontId="1" type="noConversion"/>
  </si>
  <si>
    <t>고지+이자
합계</t>
    <phoneticPr fontId="1" type="noConversion"/>
  </si>
  <si>
    <t>총 계
(건강+요양)</t>
    <phoneticPr fontId="1" type="noConversion"/>
  </si>
  <si>
    <t>단위기간</t>
    <phoneticPr fontId="1" type="noConversion"/>
  </si>
  <si>
    <t>회계/직종</t>
    <phoneticPr fontId="1" type="noConversion"/>
  </si>
  <si>
    <t>주황규</t>
    <phoneticPr fontId="1" type="noConversion"/>
  </si>
  <si>
    <t>730101-1******</t>
    <phoneticPr fontId="1" type="noConversion"/>
  </si>
  <si>
    <t>건강</t>
    <phoneticPr fontId="1" type="noConversion"/>
  </si>
  <si>
    <t>요양</t>
    <phoneticPr fontId="1" type="noConversion"/>
  </si>
  <si>
    <t>당월경감</t>
    <phoneticPr fontId="1" type="noConversion"/>
  </si>
  <si>
    <t>분할고지</t>
    <phoneticPr fontId="1" type="noConversion"/>
  </si>
  <si>
    <t>장애인</t>
    <phoneticPr fontId="1" type="noConversion"/>
  </si>
  <si>
    <t>000</t>
    <phoneticPr fontId="1" type="noConversion"/>
  </si>
  <si>
    <t>00</t>
    <phoneticPr fontId="1" type="noConversion"/>
  </si>
  <si>
    <t>* 산출보험료/고지금액은 가입자부담액만 출력 됩니다.</t>
    <phoneticPr fontId="1" type="noConversion"/>
  </si>
  <si>
    <t>https://edi.nhis.or.kr/webedi/ClipReport4/reportview.jsp</t>
    <phoneticPr fontId="1" type="noConversion"/>
  </si>
  <si>
    <t>개인별 연금보험료 고지산출내역</t>
    <phoneticPr fontId="1" type="noConversion"/>
  </si>
  <si>
    <t>순번</t>
    <phoneticPr fontId="1" type="noConversion"/>
  </si>
  <si>
    <t>국민연금번호</t>
    <phoneticPr fontId="1" type="noConversion"/>
  </si>
  <si>
    <t>주민번호</t>
    <phoneticPr fontId="1" type="noConversion"/>
  </si>
  <si>
    <t>가입자명</t>
    <phoneticPr fontId="1" type="noConversion"/>
  </si>
  <si>
    <t>정산사유</t>
    <phoneticPr fontId="1" type="noConversion"/>
  </si>
  <si>
    <t>1</t>
    <phoneticPr fontId="1" type="noConversion"/>
  </si>
  <si>
    <t>정산적용기간</t>
    <phoneticPr fontId="1" type="noConversion"/>
  </si>
  <si>
    <t>2020.09 ~ 2020.09</t>
    <phoneticPr fontId="1" type="noConversion"/>
  </si>
  <si>
    <t>결정보험료</t>
    <phoneticPr fontId="1" type="noConversion"/>
  </si>
  <si>
    <t>1/2</t>
    <phoneticPr fontId="1" type="noConversion"/>
  </si>
  <si>
    <t>https://si4n.nhis.or.kr/jpbc/JpBca00202.do</t>
    <phoneticPr fontId="1" type="noConversion"/>
  </si>
  <si>
    <t>페이지</t>
    <phoneticPr fontId="1" type="noConversion"/>
  </si>
  <si>
    <t>소계</t>
    <phoneticPr fontId="1" type="noConversion"/>
  </si>
  <si>
    <t>산출보험료:</t>
    <phoneticPr fontId="1" type="noConversion"/>
  </si>
  <si>
    <t>건강:</t>
    <phoneticPr fontId="1" type="noConversion"/>
  </si>
  <si>
    <t>요양:</t>
    <phoneticPr fontId="1" type="noConversion"/>
  </si>
  <si>
    <t>정산(소급)금액:</t>
    <phoneticPr fontId="1" type="noConversion"/>
  </si>
  <si>
    <t>연말정산:</t>
    <phoneticPr fontId="1" type="noConversion"/>
  </si>
  <si>
    <t>고지금액:</t>
    <phoneticPr fontId="1" type="noConversion"/>
  </si>
  <si>
    <t>환급금이자:</t>
    <phoneticPr fontId="1" type="noConversion"/>
  </si>
  <si>
    <t>고지+이자 금액:</t>
    <phoneticPr fontId="1" type="noConversion"/>
  </si>
  <si>
    <t>작성일</t>
    <phoneticPr fontId="1" type="noConversion"/>
  </si>
  <si>
    <t>통 보 년 월</t>
    <phoneticPr fontId="1" type="noConversion"/>
  </si>
  <si>
    <t>전자납부번호</t>
    <phoneticPr fontId="1" type="noConversion"/>
  </si>
  <si>
    <t>사업장관리번호</t>
    <phoneticPr fontId="1" type="noConversion"/>
  </si>
  <si>
    <t>사 업 장 명</t>
    <phoneticPr fontId="1" type="noConversion"/>
  </si>
  <si>
    <t>단위사업장명</t>
    <phoneticPr fontId="1" type="noConversion"/>
  </si>
  <si>
    <t>단위사업장기호</t>
    <phoneticPr fontId="1" type="noConversion"/>
  </si>
  <si>
    <t>2021년 국민건강보험 요율표</t>
    <phoneticPr fontId="1" type="noConversion"/>
  </si>
  <si>
    <t>2021.01.01.부터</t>
    <phoneticPr fontId="1" type="noConversion"/>
  </si>
  <si>
    <t>2021년 4대보험 요율표</t>
    <phoneticPr fontId="1" type="noConversion"/>
  </si>
  <si>
    <t>건강보험료 : 991,600(보수월액) x 6.86%(건강보험료율) = 가입자 부담금 34,010원, 사업주 부담금 34,010원</t>
    <phoneticPr fontId="1" type="noConversion"/>
  </si>
  <si>
    <t>장기요양보험료 : 68,020원(건강보험료) x 12.39%(장기요양보험료율) = 가입자 부담금 4,210원, 사업자 부담금 4,210원</t>
    <phoneticPr fontId="1" type="noConversion"/>
  </si>
  <si>
    <t>-</t>
    <phoneticPr fontId="1" type="noConversion"/>
  </si>
  <si>
    <t>+</t>
    <phoneticPr fontId="1" type="noConversion"/>
  </si>
  <si>
    <t xml:space="preserve">(1천만원인 경우의 해당세액) + (7,369,600원) + (30,000,000원을 초과하는 금액의 40퍼센트 상당액) </t>
    <phoneticPr fontId="113" type="noConversion"/>
  </si>
  <si>
    <t>45,000천원 초과</t>
    <phoneticPr fontId="113" type="noConversion"/>
  </si>
  <si>
    <t xml:space="preserve">(1천만원인 경우의 해당세액) + (13,369,600원) + (30,000,000원을 초과하는 금액의 42퍼센트 상당액) </t>
    <phoneticPr fontId="113" type="noConversion"/>
  </si>
  <si>
    <t>87,000천원 이하</t>
    <phoneticPr fontId="1" type="noConversion"/>
  </si>
  <si>
    <t>87,000천원 초과</t>
    <phoneticPr fontId="1" type="noConversion"/>
  </si>
  <si>
    <t xml:space="preserve">(1천만원인 경우의 해당세액) + (31,009,600원) + (87,000,000원을 초과하는 금액의 45퍼센트 상당액) </t>
    <phoneticPr fontId="113" type="noConversion"/>
  </si>
  <si>
    <t>공제항목(과세급여 220만원 미만 check!!)</t>
  </si>
  <si>
    <t>(최저임금이상 ~ 월 보수액 219만원 이하 노동자 고용한 사업주)</t>
    <phoneticPr fontId="1" type="noConversion"/>
  </si>
  <si>
    <t>(근로자수 10명미만/근로자 중 월평균보수가 220만원 미만)</t>
    <phoneticPr fontId="1" type="noConversion"/>
  </si>
  <si>
    <t>근로소득 간이세액표(제189조 제1항 관련)</t>
    <phoneticPr fontId="113" type="noConversion"/>
  </si>
  <si>
    <t>(10,000천원인 경우의 해당 세액) + (10,000천원을 초과하는 금액에 98퍼센트를 곱한 금액의 35퍼센트 상당액)</t>
    <phoneticPr fontId="113" type="noConversion"/>
  </si>
  <si>
    <t xml:space="preserve">(10,000천원인 경우의 해당세액) + (1,372,000원) + (14,000천원을 초과하는 금액에 98퍼센트를 곱한 금액의 38퍼센트 상당액) </t>
    <phoneticPr fontId="113" type="noConversion"/>
  </si>
  <si>
    <t>28,000천원 초과</t>
    <phoneticPr fontId="113" type="noConversion"/>
  </si>
  <si>
    <t xml:space="preserve">(10,000천원인 경우의 해당세액) + (6,585,600원) + (28,000천원을 초과하는 금액에 98퍼센트를 곱한 금액의 40퍼센트 상당액) </t>
    <phoneticPr fontId="113" type="noConversion"/>
  </si>
  <si>
    <t>30,000천원 이하</t>
    <phoneticPr fontId="113" type="noConversion"/>
  </si>
  <si>
    <t>30,000천원 초과</t>
    <phoneticPr fontId="113" type="noConversion"/>
  </si>
  <si>
    <t xml:space="preserve">(10,000천원인 경우의 해당세액) + (7,369,600원) + (30,000천원을 초과하는 금액의 40퍼센트 상당액) </t>
    <phoneticPr fontId="113" type="noConversion"/>
  </si>
  <si>
    <t>45,000천원 초과</t>
    <phoneticPr fontId="113" type="noConversion"/>
  </si>
  <si>
    <t xml:space="preserve">(10,000천원인 경우의 해당세액) + (13,369,600원) + (45,000천원을 초과하는 금액의 42퍼센트 상당액) </t>
    <phoneticPr fontId="113" type="noConversion"/>
  </si>
  <si>
    <t>87,000천원 이하</t>
    <phoneticPr fontId="113" type="noConversion"/>
  </si>
  <si>
    <t>87,000천원 초과</t>
    <phoneticPr fontId="113" type="noConversion"/>
  </si>
  <si>
    <t xml:space="preserve">(10,000천원인 경우의 해당세액) + (31,009,600원) + (87,000천원을 초과하는 금액의 45퍼센트 상당액) </t>
    <phoneticPr fontId="113" type="noConversion"/>
  </si>
  <si>
    <t>`</t>
    <phoneticPr fontId="113" type="noConversion"/>
  </si>
  <si>
    <t>=TRUNC(IFERROR(IF(W16-BG16&lt;=10000000,VLOOKUP((W16-BG16)/1000,간이세액표2021,IF(11&lt;AL16+AM16,13,2+AL16+AM16),TRUE),IF(W16-BG16&gt;87000000,VLOOKUP((W16-BG16)/1000,간이세액표2021,IF(11&lt;AL16+AM16,13,2+AL16+AM16),TRUE)+31009600+ROUNDDOWN(((W16-BG16-87000000)*100%)*45%,-1),IF(AND(W16-BG16&lt;=87000000,W16-BG16&gt;45000000),VLOOKUP((W16-BG16)/1000,간이세액표2021,IF(11&lt;AL16+AM16,13,2+AL16+AM16),TRUE)+13369600+ROUNDDOWN(((W16-BG16-45000000)*100%)*42%,-1),IF(AND(W16-BG16&lt;=45000000,W16-BG16&gt;30000000),VLOOKUP((W16-BG16)/1000,간이세액표2021,IF(11&lt;AL16+AM16,13,2+AL16+AM16),TRUE)+7369600+ROUNDDOWN(((W16-BG16-30000000)*100%)*40%,-1),IF(AND(W16-BG16&lt;=30000000,W16-BG16&gt;28000000),VLOOKUP((W16-BG16)/1000,간이세액표2021,IF(11&lt;AL16+AM16,13,2+AL16+AM16),TRUE)+6585600+ROUNDDOWN(((W16-BG16-30000000)*98%)*40%,-1),IF(AND(W16-BG16&lt;=28000000,W16-BG16&gt;14000000),VLOOKUP((W16-BG16)/1000,간이세액표2021,IF(11&lt;AL16+AM16,13,2+AL16+AM16),TRUE)+1372000+ROUNDDOWN(((W16-BG16-14000000)*98%)*38%,-1),VLOOKUP((W16-BG16)/1000,간이세액표2021,IF(11&lt;AL16+AM16,13,2+AL16+AM16),TRUE)+ROUNDDOWN(((W16-BG16-10000000)*98%)*35%,-1))))))),)*(1-AZ16),-1)</t>
  </si>
  <si>
    <t>=TRUNC(IFERROR(IF(W10-BG10&lt;=10000000,VLOOKUP((W10-BG10)/1000,간이세액표2021,IF(11&lt;AL10+AM10,13,2+AL10+AM10),TRUE),IF(W10-BG10&gt;87000000,VLOOKUP((W10-BG10)/1000,간이세액표2021,IF(11&lt;AL10+AM10,13,2+AL10+AM10),TRUE)+31009600+ROUNDDOWN(((W10-BG10-87000000)*100%)*45%,-1),IF(AND(W10-BG10&lt;=87000000,W10-BG10&gt;45000000),VLOOKUP((W10-BG10)/1000,간이세액표2021,IF(11&lt;AL10+AM10,13,2+AL10+AM10),TRUE)+13369600+ROUNDDOWN(((W10-BG10-45000000)*100%)*42%,-1),IF(AND(W10-BG10&lt;=45000000,W10-BG10&gt;30000000),VLOOKUP((W10-BG10)/1000,간이세액표2021,IF(11&lt;AL10+AM10,13,2+AL10+AM10),TRUE)+7369600+ROUNDDOWN(((W10-BG10-30000000)*100%)*40%,-1),IF(AND(W10-BG10&lt;=30000000,W10-BG10&gt;28000000),VLOOKUP((W10-BG10)/1000,간이세액표2021,IF(11&lt;AL10+AM10,13,2+AL10+AM10),TRUE)+6585600+ROUNDDOWN(((W10-BG10-30000000)*98%)*40%,-1),IF(AND(W10-BG10&lt;=28000000,W10-BG10&gt;14000000),VLOOKUP((W10-BG10)/1000,간이세액표2021,IF(11&lt;AL10+AM10,13,2+AL10+AM10),TRUE)+1372000+ROUNDDOWN(((W10-BG10-14000000)*98%)*38%,-1),VLOOKUP((W10-BG10)/1000,간이세액표2021,IF(11&lt;AL10+AM10,13,2+AL10+AM10),TRUE)+ROUNDDOWN(((W10-BG10-10000000)*98%)*35%,-1))))),)*(1-AZ10),-1)</t>
  </si>
  <si>
    <t>자격수당</t>
    <phoneticPr fontId="1" type="noConversion"/>
  </si>
  <si>
    <t>대표</t>
    <phoneticPr fontId="1" type="noConversion"/>
  </si>
  <si>
    <t>https://cafe.daum.net/transtax/Q2Ux/92</t>
    <phoneticPr fontId="1" type="noConversion"/>
  </si>
  <si>
    <t>국세상담센터</t>
    <phoneticPr fontId="1" type="noConversion"/>
  </si>
  <si>
    <t>https://call.nts.go.kr/call/qna/selectQnaInfo.do?mi=1318&amp;ctgId=CTG11902</t>
    <phoneticPr fontId="1" type="noConversion"/>
  </si>
  <si>
    <t>1.</t>
    <phoneticPr fontId="1" type="noConversion"/>
  </si>
  <si>
    <t>사업자등록증</t>
    <phoneticPr fontId="1" type="noConversion"/>
  </si>
  <si>
    <t>법인등기부등본</t>
    <phoneticPr fontId="1" type="noConversion"/>
  </si>
  <si>
    <t>2.</t>
    <phoneticPr fontId="1" type="noConversion"/>
  </si>
  <si>
    <t>급여대장(입사일,퇴사일,주민등록번호,직책,직종)</t>
    <phoneticPr fontId="1" type="noConversion"/>
  </si>
  <si>
    <t>3.</t>
    <phoneticPr fontId="1" type="noConversion"/>
  </si>
  <si>
    <t>4대보험 자동이체 희망일 및 은행명/계좌번호 (계좌 맨 앞장 복사 제출)</t>
    <phoneticPr fontId="1" type="noConversion"/>
  </si>
  <si>
    <t>4.</t>
    <phoneticPr fontId="1" type="noConversion"/>
  </si>
  <si>
    <t>사원별 직종 하는 일 구체적으로 기재하셔야 합니다. 산재보험 업종</t>
    <phoneticPr fontId="1" type="noConversion"/>
  </si>
  <si>
    <t>5.</t>
    <phoneticPr fontId="1" type="noConversion"/>
  </si>
  <si>
    <t>4대보험 전자고지 신청방법 (이메일/ 휴대전화)</t>
    <phoneticPr fontId="1" type="noConversion"/>
  </si>
  <si>
    <t>법인도장 스캔본</t>
    <phoneticPr fontId="1" type="noConversion"/>
  </si>
  <si>
    <t>6.</t>
    <phoneticPr fontId="1" type="noConversion"/>
  </si>
  <si>
    <t>사원 주민등록등본(뒷번호 나오게 발급)및 가족관계등록부(뒷번호 나오게 발급) 건강보험 피부양자 check!! (본인및 피부양자 장애여부 check!!)</t>
    <phoneticPr fontId="1" type="noConversion"/>
  </si>
  <si>
    <t>근로소득세(갑근세) 인적공제(기본공제) 대상자 주민등록등본(뒷번호 나오게 발급) 및 가족관계등록부(뒷번호 나오게 발급) (연말정산시 기본공제대상 check!!)</t>
    <phoneticPr fontId="1" type="noConversion"/>
  </si>
  <si>
    <t>https://cafe.daum.net/transtax/CUf2/286</t>
    <phoneticPr fontId="1" type="noConversion"/>
  </si>
  <si>
    <t>정관</t>
    <phoneticPr fontId="1" type="noConversion"/>
  </si>
  <si>
    <t>(사업자등록증은 이미 받음)</t>
    <phoneticPr fontId="1" type="noConversion"/>
  </si>
  <si>
    <t>4대보험 가입 엑셀관련서식</t>
    <phoneticPr fontId="1" type="noConversion"/>
  </si>
  <si>
    <t>https://cafe.daum.net/transtax/RN5E/1</t>
    <phoneticPr fontId="1" type="noConversion"/>
  </si>
  <si>
    <t>법인 계좌사본(4대보험 자동이체)</t>
    <phoneticPr fontId="1" type="noConversion"/>
  </si>
  <si>
    <t>대표자 신분증 스캔본 또는 팩스</t>
    <phoneticPr fontId="1" type="noConversion"/>
  </si>
  <si>
    <t>홈택스 기장수임동의</t>
    <phoneticPr fontId="1" type="noConversion"/>
  </si>
  <si>
    <t>4대보험 가입후</t>
    <phoneticPr fontId="1" type="noConversion"/>
  </si>
  <si>
    <t>법인(또는 개인대표자)에서 사회보험통합징수포털 사이트 가입 후 매달 직원 고지내역 세무대리인에게 엑셀다운받아 주셔야 합니다.</t>
    <phoneticPr fontId="1" type="noConversion"/>
  </si>
  <si>
    <t>박준우</t>
    <phoneticPr fontId="1" type="noConversion"/>
  </si>
  <si>
    <t>탁재훈</t>
    <phoneticPr fontId="1" type="noConversion"/>
  </si>
  <si>
    <t>배성우</t>
    <phoneticPr fontId="1" type="noConversion"/>
  </si>
  <si>
    <t>박나은</t>
    <phoneticPr fontId="1" type="noConversion"/>
  </si>
  <si>
    <t>박진우</t>
    <phoneticPr fontId="1" type="noConversion"/>
  </si>
  <si>
    <t>윌리엄</t>
    <phoneticPr fontId="1" type="noConversion"/>
  </si>
  <si>
    <t>벤틀리</t>
    <phoneticPr fontId="1" type="noConversion"/>
  </si>
  <si>
    <t>손흥민</t>
    <phoneticPr fontId="1" type="noConversion"/>
  </si>
  <si>
    <t>황의조</t>
    <phoneticPr fontId="1" type="noConversion"/>
  </si>
  <si>
    <t>이강인</t>
    <phoneticPr fontId="1" type="noConversion"/>
  </si>
  <si>
    <t>황희찬</t>
    <phoneticPr fontId="1" type="noConversion"/>
  </si>
  <si>
    <t>2021.07.01.부터</t>
    <phoneticPr fontId="1" type="noConversion"/>
  </si>
  <si>
    <t>연금상한202107</t>
    <phoneticPr fontId="1" type="noConversion"/>
  </si>
  <si>
    <t>연금하한202107</t>
    <phoneticPr fontId="1" type="noConversion"/>
  </si>
  <si>
    <t>https://cafe.daum.net/transtax/QJhz/35</t>
    <phoneticPr fontId="1" type="noConversion"/>
  </si>
  <si>
    <t>고용보험</t>
    <phoneticPr fontId="1" type="noConversion"/>
  </si>
  <si>
    <t>2019.10.1.부터</t>
    <phoneticPr fontId="1" type="noConversion"/>
  </si>
  <si>
    <t>근로자</t>
    <phoneticPr fontId="1" type="noConversion"/>
  </si>
  <si>
    <t>사업주</t>
    <phoneticPr fontId="1" type="noConversion"/>
  </si>
  <si>
    <t>실업급여</t>
    <phoneticPr fontId="1" type="noConversion"/>
  </si>
  <si>
    <t>고용안정,
직업능력
개발사업</t>
    <phoneticPr fontId="1" type="noConversion"/>
  </si>
  <si>
    <t>150인 미만기업</t>
    <phoneticPr fontId="1" type="noConversion"/>
  </si>
  <si>
    <r>
      <t xml:space="preserve">150인 이상
</t>
    </r>
    <r>
      <rPr>
        <sz val="10"/>
        <color indexed="8"/>
        <rFont val="맑은 고딕"/>
        <family val="3"/>
        <charset val="129"/>
      </rPr>
      <t>(우선지원대상기업)</t>
    </r>
    <phoneticPr fontId="1" type="noConversion"/>
  </si>
  <si>
    <t>150인이상~1000인
미만 기업</t>
    <phoneticPr fontId="1" type="noConversion"/>
  </si>
  <si>
    <t>1000인 이상
기업,국가·지방자치단체</t>
    <phoneticPr fontId="1" type="noConversion"/>
  </si>
  <si>
    <t>건설업 1년이상 계속 근무여부 확인 (1년이상 근무 일용직 -&gt; 상용직으로)</t>
    <phoneticPr fontId="1" type="noConversion"/>
  </si>
  <si>
    <t>https://cafe.daum.net/transtax/FWkz/200</t>
    <phoneticPr fontId="1" type="noConversion"/>
  </si>
  <si>
    <t>8일이상 or</t>
    <phoneticPr fontId="1" type="noConversion"/>
  </si>
  <si>
    <t>일용직포함   입사월 제외</t>
    <phoneticPr fontId="1" type="noConversion"/>
  </si>
  <si>
    <t>업종별 요율(근로복지공단문의)</t>
    <phoneticPr fontId="1" type="noConversion"/>
  </si>
  <si>
    <t>60시간</t>
    <phoneticPr fontId="1" type="noConversion"/>
  </si>
  <si>
    <t>신규입사자 2일이후 입사</t>
    <phoneticPr fontId="1" type="noConversion"/>
  </si>
  <si>
    <t>산재보험</t>
    <phoneticPr fontId="1" type="noConversion"/>
  </si>
  <si>
    <t>상한</t>
    <phoneticPr fontId="1" type="noConversion"/>
  </si>
  <si>
    <t>하한</t>
    <phoneticPr fontId="1" type="noConversion"/>
  </si>
  <si>
    <t>보수</t>
    <phoneticPr fontId="1" type="noConversion"/>
  </si>
  <si>
    <t>요양보험</t>
    <phoneticPr fontId="1" type="noConversion"/>
  </si>
  <si>
    <t>국민연금
(60세)</t>
    <phoneticPr fontId="1" type="noConversion"/>
  </si>
  <si>
    <t>(일용직 日15만공제)
일당지급액 187,030원
초과액</t>
    <phoneticPr fontId="1" type="noConversion"/>
  </si>
  <si>
    <t>차인
지급액
(이체액)</t>
    <phoneticPr fontId="1" type="noConversion"/>
  </si>
  <si>
    <t>회사부담분</t>
    <phoneticPr fontId="1" type="noConversion"/>
  </si>
  <si>
    <t>근로(2.7%)
소득세</t>
    <phoneticPr fontId="1" type="noConversion"/>
  </si>
  <si>
    <t>지방(0.27%)
소득세</t>
    <phoneticPr fontId="1" type="noConversion"/>
  </si>
  <si>
    <t>직원부담분</t>
    <phoneticPr fontId="1" type="noConversion"/>
  </si>
  <si>
    <t>신고납부액</t>
    <phoneticPr fontId="1" type="noConversion"/>
  </si>
  <si>
    <t>연도
/보수월액</t>
    <phoneticPr fontId="1" type="noConversion"/>
  </si>
  <si>
    <t>국민연금보험료</t>
    <phoneticPr fontId="1" type="noConversion"/>
  </si>
  <si>
    <t>하한액</t>
    <phoneticPr fontId="1" type="noConversion"/>
  </si>
  <si>
    <t>상한액</t>
    <phoneticPr fontId="1" type="noConversion"/>
  </si>
  <si>
    <t>2020.7.1.</t>
    <phoneticPr fontId="1" type="noConversion"/>
  </si>
  <si>
    <t>2021.7.1.</t>
    <phoneticPr fontId="1" type="noConversion"/>
  </si>
  <si>
    <t>건강보험 보수월액</t>
    <phoneticPr fontId="1" type="noConversion"/>
  </si>
  <si>
    <t>건강보험료</t>
    <phoneticPr fontId="1" type="noConversion"/>
  </si>
  <si>
    <t>요양보험료</t>
    <phoneticPr fontId="1" type="noConversion"/>
  </si>
  <si>
    <t>김연경</t>
  </si>
  <si>
    <t>신유빈</t>
  </si>
  <si>
    <t>박정현</t>
  </si>
  <si>
    <t>이수현</t>
  </si>
  <si>
    <t>소향</t>
  </si>
  <si>
    <t>문채원</t>
  </si>
  <si>
    <t>4대보험 계산기</t>
    <phoneticPr fontId="1" type="noConversion"/>
  </si>
  <si>
    <t>https://www.4insure.or.kr/ins4/ptl/data/calc/forwardInsuFeeMockCalcRenewal.do</t>
    <phoneticPr fontId="1" type="noConversion"/>
  </si>
  <si>
    <t>4대 사회보험료 모의 계산</t>
    <phoneticPr fontId="1" type="noConversion"/>
  </si>
  <si>
    <t>https://www.4insure.or.kr/ins4/ptl/data/calc/forwardInsuFeeMockCalcRenewal.do</t>
    <phoneticPr fontId="1" type="noConversion"/>
  </si>
  <si>
    <t>=IF(BI10&lt;=10000000,VLOOKUP(BI10/1000,간이세액표2021,AM10+AN10+2),VLOOKUP(BI10/1000,간이세액표2021,AM10+AN10+2)+VLOOKUP(BI10,근로세율,3)+(BI10-VLOOKUP(BI10,근로세율,4))*VLOOKUP(BI10,근로세율,5)*VLOOKUP(BI10,근로세율,6))</t>
    <phoneticPr fontId="1" type="noConversion"/>
  </si>
  <si>
    <t>2022년 국민건강보험 요율표</t>
    <phoneticPr fontId="1" type="noConversion"/>
  </si>
  <si>
    <t>2022년</t>
    <phoneticPr fontId="1" type="noConversion"/>
  </si>
  <si>
    <t>건  강
보  험
(3.495%)</t>
  </si>
  <si>
    <t>건강
보험
(3.495%)</t>
  </si>
  <si>
    <t>장    기
요양보험
(12.27%)</t>
  </si>
  <si>
    <t>장기
요양보험
(12.27%)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</si>
</sst>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_-;\-* #,##0_-;_-* &quot;-&quot;_-;_-@_-"/>
    <numFmt numFmtId="176" formatCode="##,###"/>
    <numFmt numFmtId="177" formatCode="_-* #,##0_-;\-* #,##0_-;_-* &quot;-&quot;??_-;_-@_-"/>
    <numFmt numFmtId="178" formatCode="[$-F800]dddd\,\ mmmm\ dd\,\ yyyy"/>
    <numFmt numFmtId="179" formatCode="000000\-0000000"/>
    <numFmt numFmtId="180" formatCode="yyyy\.mm\.dd\."/>
    <numFmt numFmtId="181" formatCode="###\-##\-#####"/>
    <numFmt numFmtId="182" formatCode="yyyy&quot;년&quot;\ m&quot;월&quot;\ d&quot;일&quot;;@"/>
    <numFmt numFmtId="183" formatCode="yyyy&quot;년&quot;"/>
    <numFmt numFmtId="184" formatCode="_-[$€-2]* #,##0.00_-;\-[$€-2]* #,##0.00_-;_-[$€-2]* &quot;-&quot;??_-"/>
    <numFmt numFmtId="185" formatCode="0.0%"/>
    <numFmt numFmtId="186" formatCode="#,##0&quot;원&quot;"/>
    <numFmt numFmtId="187" formatCode="&quot;월환산기준시간수&quot;\ #,##0&quot;시간&quot;;\-* #,##0_-;_-* &quot;-&quot;_-;_-@_-"/>
    <numFmt numFmtId="188" formatCode="&quot;일급&quot;\ #,##0&quot;원&quot;;\-* #,##0_-;_-* &quot;-&quot;_-;_-@_-"/>
    <numFmt numFmtId="189" formatCode="_-* #,##0&quot;시간 기준&quot;;\-* #,##0_-;_-* &quot;-&quot;_-;_-@_-"/>
    <numFmt numFmtId="190" formatCode="_ * #,##0_ ;_ * \-#,##0_ ;_ * &quot;-&quot;_ ;_ @_ "/>
    <numFmt numFmtId="191" formatCode="&quot;₩&quot;#,##0.00;&quot;₩&quot;&quot;₩&quot;\-#,##0.00"/>
    <numFmt numFmtId="192" formatCode="mm&quot;월&quot;\ dd&quot;일&quot;"/>
    <numFmt numFmtId="193" formatCode="_ * #,##0.00_ ;_ * \-#,##0.00_ ;_ * &quot;-&quot;??_ ;_ @_ "/>
    <numFmt numFmtId="194" formatCode="_(&quot;$&quot;* #,##0_);_(&quot;$&quot;* \(#,##0\);_(&quot;$&quot;* &quot;-&quot;_);_(@_)"/>
    <numFmt numFmtId="195" formatCode="_ * #,##0.00_ ;_ * &quot;₩&quot;&quot;₩&quot;&quot;₩&quot;&quot;₩&quot;&quot;₩&quot;&quot;₩&quot;&quot;₩&quot;&quot;₩&quot;&quot;₩&quot;&quot;₩&quot;&quot;₩&quot;\-#,##0.00_ ;_ * &quot;-&quot;??_ ;_ @_ "/>
    <numFmt numFmtId="196" formatCode="_(* #,##0.00_);_(* \(#,##0.00\);_(* &quot;-&quot;??_);_(@_)"/>
    <numFmt numFmtId="197" formatCode="h&quot;시&quot;mm&quot;분&quot;ss&quot;초&quot;"/>
    <numFmt numFmtId="198" formatCode="#,##0;&quot;-&quot;#,##0"/>
    <numFmt numFmtId="199" formatCode="_(&quot;$&quot;* #,##0.00_);_(&quot;$&quot;* &quot;₩&quot;\!\(#,##0.00&quot;₩&quot;\!\);_(&quot;$&quot;* &quot;-&quot;??_);_(@_)"/>
    <numFmt numFmtId="200" formatCode="&quot;     &quot;@"/>
    <numFmt numFmtId="201" formatCode="yy/mm/d"/>
    <numFmt numFmtId="202" formatCode="yy/m/d"/>
    <numFmt numFmtId="203" formatCode="##&quot;월&quot;"/>
    <numFmt numFmtId="204" formatCode="####&quot;년&quot;"/>
    <numFmt numFmtId="205" formatCode="####"/>
    <numFmt numFmtId="206" formatCode="\(\ 00000\ \)"/>
    <numFmt numFmtId="207" formatCode="###\-##\-#####\-&quot;0&quot;"/>
    <numFmt numFmtId="208" formatCode="yyyy&quot;년&quot;\ m&quot;월&quot;;@"/>
    <numFmt numFmtId="209" formatCode="0.0000"/>
    <numFmt numFmtId="210" formatCode="0.000%"/>
    <numFmt numFmtId="211" formatCode="yy&quot;年&quot;\ m&quot;月&quot;\ d&quot;日&quot;;@"/>
    <numFmt numFmtId="212" formatCode="_-* #,##0_-;[Red]\-#,##0_-;_-* &quot;-&quot;_-;_-@_-"/>
    <numFmt numFmtId="213" formatCode="0.0000000%"/>
    <numFmt numFmtId="214" formatCode="0.00000%"/>
    <numFmt numFmtId="215" formatCode="0.000000%"/>
  </numFmts>
  <fonts count="234">
    <font>
      <sz val="11"/>
      <color theme="1"/>
      <name val="맑은 고딕"/>
      <family val="3"/>
      <charset val="129"/>
      <scheme val="minor"/>
    </font>
    <font>
      <sz val="8"/>
      <name val="맑은 고딕"/>
      <family val="3"/>
      <charset val="129"/>
    </font>
    <font>
      <sz val="10"/>
      <color indexed="8"/>
      <name val="맑은 고딕"/>
      <family val="3"/>
      <charset val="129"/>
    </font>
    <font>
      <b/>
      <sz val="9"/>
      <color indexed="81"/>
      <name val="Tahoma"/>
      <family val="2"/>
    </font>
    <font>
      <b/>
      <sz val="9"/>
      <color indexed="81"/>
      <name val="돋움"/>
      <family val="3"/>
      <charset val="129"/>
    </font>
    <font>
      <sz val="10"/>
      <name val="Arial"/>
      <family val="2"/>
    </font>
    <font>
      <sz val="8"/>
      <color indexed="8"/>
      <name val="맑은 고딕"/>
      <family val="3"/>
      <charset val="129"/>
    </font>
    <font>
      <sz val="11"/>
      <name val="돋움"/>
      <family val="3"/>
      <charset val="129"/>
    </font>
    <font>
      <b/>
      <sz val="11"/>
      <color indexed="36"/>
      <name val="맑은 고딕"/>
      <family val="3"/>
      <charset val="129"/>
    </font>
    <font>
      <sz val="10"/>
      <color indexed="56"/>
      <name val="맑은 고딕"/>
      <family val="3"/>
      <charset val="129"/>
    </font>
    <font>
      <sz val="8"/>
      <color indexed="60"/>
      <name val="맑은 고딕"/>
      <family val="3"/>
      <charset val="129"/>
    </font>
    <font>
      <sz val="11"/>
      <color indexed="36"/>
      <name val="맑은 고딕"/>
      <family val="3"/>
      <charset val="129"/>
    </font>
    <font>
      <b/>
      <sz val="13"/>
      <color indexed="8"/>
      <name val="맑은 고딕"/>
      <family val="3"/>
      <charset val="129"/>
    </font>
    <font>
      <sz val="9"/>
      <name val="굴림"/>
      <family val="3"/>
      <charset val="129"/>
    </font>
    <font>
      <sz val="8"/>
      <name val="돋움"/>
      <family val="3"/>
      <charset val="129"/>
    </font>
    <font>
      <sz val="11"/>
      <name val="굴림"/>
      <family val="3"/>
      <charset val="129"/>
    </font>
    <font>
      <b/>
      <sz val="20"/>
      <name val="굴림"/>
      <family val="3"/>
      <charset val="129"/>
    </font>
    <font>
      <sz val="16"/>
      <name val="굴림"/>
      <family val="3"/>
      <charset val="129"/>
    </font>
    <font>
      <b/>
      <sz val="10"/>
      <color indexed="36"/>
      <name val="굴림"/>
      <family val="3"/>
      <charset val="129"/>
    </font>
    <font>
      <b/>
      <sz val="11"/>
      <color indexed="60"/>
      <name val="굴림"/>
      <family val="3"/>
      <charset val="129"/>
    </font>
    <font>
      <b/>
      <sz val="11"/>
      <color indexed="10"/>
      <name val="굴림"/>
      <family val="3"/>
      <charset val="129"/>
    </font>
    <font>
      <sz val="10"/>
      <name val="굴림"/>
      <family val="3"/>
      <charset val="129"/>
    </font>
    <font>
      <b/>
      <vertAlign val="superscript"/>
      <sz val="11"/>
      <color indexed="60"/>
      <name val="굴림"/>
      <family val="3"/>
      <charset val="129"/>
    </font>
    <font>
      <vertAlign val="superscript"/>
      <sz val="10"/>
      <color indexed="60"/>
      <name val="굴림"/>
      <family val="3"/>
      <charset val="129"/>
    </font>
    <font>
      <b/>
      <vertAlign val="superscript"/>
      <sz val="10"/>
      <color indexed="60"/>
      <name val="굴림"/>
      <family val="3"/>
      <charset val="129"/>
    </font>
    <font>
      <vertAlign val="superscript"/>
      <sz val="11"/>
      <color indexed="60"/>
      <name val="굴림"/>
      <family val="3"/>
      <charset val="129"/>
    </font>
    <font>
      <sz val="8"/>
      <name val="굴림"/>
      <family val="3"/>
      <charset val="129"/>
    </font>
    <font>
      <sz val="8.5"/>
      <name val="굴림"/>
      <family val="3"/>
      <charset val="129"/>
    </font>
    <font>
      <b/>
      <sz val="10"/>
      <color indexed="10"/>
      <name val="굴림"/>
      <family val="3"/>
      <charset val="129"/>
    </font>
    <font>
      <sz val="10"/>
      <color indexed="10"/>
      <name val="굴림"/>
      <family val="3"/>
      <charset val="129"/>
    </font>
    <font>
      <sz val="12.1"/>
      <color indexed="63"/>
      <name val="Tahoma"/>
      <family val="2"/>
    </font>
    <font>
      <b/>
      <sz val="11"/>
      <color indexed="10"/>
      <name val="맑은 고딕"/>
      <family val="3"/>
      <charset val="129"/>
    </font>
    <font>
      <sz val="11"/>
      <name val="굴림체"/>
      <family val="3"/>
      <charset val="129"/>
    </font>
    <font>
      <sz val="8"/>
      <name val="굴림체"/>
      <family val="3"/>
      <charset val="129"/>
    </font>
    <font>
      <b/>
      <sz val="11"/>
      <name val="굴림"/>
      <family val="3"/>
      <charset val="129"/>
    </font>
    <font>
      <sz val="9"/>
      <color indexed="81"/>
      <name val="Tahoma"/>
      <family val="2"/>
    </font>
    <font>
      <sz val="9"/>
      <color indexed="81"/>
      <name val="돋움"/>
      <family val="3"/>
      <charset val="129"/>
    </font>
    <font>
      <sz val="6"/>
      <color indexed="8"/>
      <name val="맑은 고딕"/>
      <family val="3"/>
      <charset val="129"/>
    </font>
    <font>
      <sz val="9"/>
      <color indexed="8"/>
      <name val="맑은 고딕"/>
      <family val="3"/>
      <charset val="129"/>
    </font>
    <font>
      <sz val="12"/>
      <name val="바탕체"/>
      <family val="1"/>
      <charset val="129"/>
    </font>
    <font>
      <sz val="12"/>
      <name val="뼻뮝"/>
      <family val="3"/>
      <charset val="129"/>
    </font>
    <font>
      <sz val="11"/>
      <name val="돋움체"/>
      <family val="3"/>
      <charset val="129"/>
    </font>
    <font>
      <sz val="12"/>
      <name val="¹UAAA¼"/>
      <family val="1"/>
      <charset val="129"/>
    </font>
    <font>
      <sz val="12"/>
      <name val="¹ÙÅÁÃ¼"/>
      <family val="1"/>
      <charset val="129"/>
    </font>
    <font>
      <sz val="12"/>
      <name val="System"/>
      <family val="2"/>
      <charset val="129"/>
    </font>
    <font>
      <sz val="10"/>
      <name val="±¼¸²Ã¼"/>
      <family val="3"/>
      <charset val="129"/>
    </font>
    <font>
      <sz val="10"/>
      <name val="±¼¸²A¼"/>
      <family val="1"/>
      <charset val="129"/>
    </font>
    <font>
      <b/>
      <sz val="10"/>
      <name val="Helv"/>
      <family val="2"/>
    </font>
    <font>
      <sz val="8"/>
      <name val="Arial"/>
      <family val="2"/>
    </font>
    <font>
      <b/>
      <sz val="12"/>
      <name val="Helv"/>
      <family val="2"/>
    </font>
    <font>
      <b/>
      <sz val="12"/>
      <name val="Arial"/>
      <family val="2"/>
    </font>
    <font>
      <b/>
      <sz val="11"/>
      <name val="Helv"/>
      <family val="2"/>
    </font>
    <font>
      <sz val="12"/>
      <name val="뼻뮝"/>
      <family val="3"/>
      <charset val="129"/>
    </font>
    <font>
      <sz val="12"/>
      <name val="¹UAAA¼"/>
      <family val="1"/>
      <charset val="129"/>
    </font>
    <font>
      <sz val="12"/>
      <name val="¹ÙÅÁÃ¼"/>
      <family val="1"/>
      <charset val="129"/>
    </font>
    <font>
      <sz val="10"/>
      <name val="±¼¸²A¼"/>
      <family val="1"/>
      <charset val="129"/>
    </font>
    <font>
      <sz val="10"/>
      <name val="돋움"/>
      <family val="3"/>
      <charset val="129"/>
    </font>
    <font>
      <sz val="14"/>
      <name val="??"/>
      <family val="1"/>
    </font>
    <font>
      <sz val="11"/>
      <name val="??"/>
      <family val="1"/>
    </font>
    <font>
      <sz val="14"/>
      <name val="뼻뮝"/>
      <family val="3"/>
      <charset val="129"/>
    </font>
    <font>
      <b/>
      <sz val="15"/>
      <color indexed="24"/>
      <name val="바탕체"/>
      <family val="1"/>
      <charset val="129"/>
    </font>
    <font>
      <u/>
      <sz val="11"/>
      <color indexed="36"/>
      <name val="바탕체"/>
      <family val="1"/>
      <charset val="129"/>
    </font>
    <font>
      <sz val="14"/>
      <name val="뼥?ⓒ"/>
      <family val="1"/>
      <charset val="129"/>
    </font>
    <font>
      <sz val="10"/>
      <name val="Helv"/>
      <family val="2"/>
    </font>
    <font>
      <sz val="14"/>
      <name val="¾©"/>
      <family val="1"/>
      <charset val="129"/>
    </font>
    <font>
      <sz val="11"/>
      <name val="μ¸"/>
      <family val="3"/>
      <charset val="129"/>
    </font>
    <font>
      <sz val="12"/>
      <name val="¸iA¶"/>
      <family val="3"/>
      <charset val="129"/>
    </font>
    <font>
      <sz val="11"/>
      <name val="μ¸¿o"/>
      <family val="3"/>
      <charset val="129"/>
    </font>
    <font>
      <sz val="12"/>
      <name val="Tms Rmn"/>
      <family val="1"/>
    </font>
    <font>
      <sz val="14"/>
      <name val="±¼¸²A¼"/>
      <family val="1"/>
      <charset val="129"/>
    </font>
    <font>
      <sz val="12"/>
      <name val="±¼¸²"/>
      <family val="3"/>
      <charset val="129"/>
    </font>
    <font>
      <sz val="12"/>
      <name val="µ¸¿òÃ¼"/>
      <family val="3"/>
      <charset val="129"/>
    </font>
    <font>
      <sz val="12"/>
      <name val="μ¸¿oA¼"/>
      <family val="3"/>
      <charset val="129"/>
    </font>
    <font>
      <sz val="12"/>
      <name val="±¼¸²Ã¼"/>
      <family val="3"/>
      <charset val="129"/>
    </font>
    <font>
      <sz val="11"/>
      <name val="µ¸¿ò"/>
      <family val="3"/>
      <charset val="129"/>
    </font>
    <font>
      <sz val="12"/>
      <name val="±¼¸²A¼"/>
      <family val="1"/>
      <charset val="129"/>
    </font>
    <font>
      <sz val="7"/>
      <name val="Small Fonts"/>
      <family val="2"/>
    </font>
    <font>
      <sz val="12"/>
      <name val="¾©"/>
      <family val="1"/>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color indexed="23"/>
      <name val="맑은 고딕"/>
      <family val="3"/>
      <charset val="129"/>
    </font>
    <font>
      <sz val="10"/>
      <color indexed="60"/>
      <name val="맑은 고딕"/>
      <family val="3"/>
      <charset val="129"/>
    </font>
    <font>
      <sz val="9"/>
      <color indexed="56"/>
      <name val="맑은 고딕"/>
      <family val="3"/>
      <charset val="129"/>
    </font>
    <font>
      <sz val="6"/>
      <color indexed="56"/>
      <name val="맑은 고딕"/>
      <family val="3"/>
      <charset val="129"/>
    </font>
    <font>
      <sz val="8"/>
      <color indexed="8"/>
      <name val="굴림"/>
      <family val="3"/>
      <charset val="129"/>
    </font>
    <font>
      <b/>
      <sz val="17"/>
      <color indexed="8"/>
      <name val="굴림"/>
      <family val="3"/>
      <charset val="129"/>
    </font>
    <font>
      <sz val="17"/>
      <color indexed="8"/>
      <name val="굴림"/>
      <family val="3"/>
      <charset val="129"/>
    </font>
    <font>
      <sz val="15"/>
      <color indexed="8"/>
      <name val="굴림"/>
      <family val="3"/>
      <charset val="129"/>
    </font>
    <font>
      <b/>
      <sz val="17"/>
      <color indexed="60"/>
      <name val="굴림"/>
      <family val="3"/>
      <charset val="129"/>
    </font>
    <font>
      <sz val="9"/>
      <color indexed="8"/>
      <name val="굴림"/>
      <family val="3"/>
      <charset val="129"/>
    </font>
    <font>
      <b/>
      <sz val="11"/>
      <color indexed="36"/>
      <name val="굴림"/>
      <family val="3"/>
      <charset val="129"/>
    </font>
    <font>
      <sz val="11"/>
      <color indexed="8"/>
      <name val="굴림"/>
      <family val="3"/>
      <charset val="129"/>
    </font>
    <font>
      <sz val="10"/>
      <color indexed="8"/>
      <name val="굴림"/>
      <family val="3"/>
      <charset val="129"/>
    </font>
    <font>
      <b/>
      <sz val="8.5"/>
      <color indexed="60"/>
      <name val="굴림"/>
      <family val="3"/>
      <charset val="129"/>
    </font>
    <font>
      <sz val="8.5"/>
      <color indexed="8"/>
      <name val="굴림"/>
      <family val="3"/>
      <charset val="129"/>
    </font>
    <font>
      <b/>
      <sz val="10"/>
      <color indexed="8"/>
      <name val="굴림"/>
      <family val="3"/>
      <charset val="129"/>
    </font>
    <font>
      <b/>
      <u/>
      <sz val="9"/>
      <color indexed="8"/>
      <name val="굴림"/>
      <family val="3"/>
      <charset val="129"/>
    </font>
    <font>
      <b/>
      <u/>
      <sz val="11"/>
      <color indexed="8"/>
      <name val="굴림"/>
      <family val="3"/>
      <charset val="129"/>
    </font>
    <font>
      <sz val="8"/>
      <name val="맑은 고딕"/>
      <family val="3"/>
      <charset val="129"/>
    </font>
    <font>
      <sz val="10"/>
      <color indexed="36"/>
      <name val="맑은 고딕"/>
      <family val="3"/>
      <charset val="129"/>
    </font>
    <font>
      <u/>
      <sz val="11"/>
      <color indexed="10"/>
      <name val="맑은 고딕"/>
      <family val="3"/>
      <charset val="129"/>
    </font>
    <font>
      <b/>
      <u/>
      <sz val="11"/>
      <color indexed="10"/>
      <name val="맑은 고딕"/>
      <family val="3"/>
      <charset val="129"/>
    </font>
    <font>
      <sz val="6"/>
      <name val="굴림"/>
      <family val="3"/>
      <charset val="129"/>
    </font>
    <font>
      <b/>
      <sz val="10"/>
      <name val="굴림"/>
      <family val="3"/>
      <charset val="129"/>
    </font>
    <font>
      <b/>
      <sz val="11"/>
      <color indexed="60"/>
      <name val="맑은 고딕"/>
      <family val="3"/>
      <charset val="129"/>
    </font>
    <font>
      <b/>
      <u/>
      <sz val="11"/>
      <color indexed="60"/>
      <name val="맑은 고딕"/>
      <family val="3"/>
      <charset val="129"/>
    </font>
    <font>
      <b/>
      <sz val="10"/>
      <name val="나눔고딕"/>
      <family val="3"/>
      <charset val="129"/>
    </font>
    <font>
      <sz val="9"/>
      <color indexed="60"/>
      <name val="맑은 고딕"/>
      <family val="3"/>
      <charset val="129"/>
    </font>
    <font>
      <sz val="11"/>
      <color theme="1"/>
      <name val="맑은 고딕"/>
      <family val="3"/>
      <charset val="129"/>
      <scheme val="minor"/>
    </font>
    <font>
      <u/>
      <sz val="11"/>
      <color theme="10"/>
      <name val="맑은 고딕"/>
      <family val="3"/>
      <charset val="129"/>
    </font>
    <font>
      <sz val="11"/>
      <color theme="1"/>
      <name val="굴림"/>
      <family val="3"/>
      <charset val="129"/>
    </font>
    <font>
      <sz val="11"/>
      <color theme="1"/>
      <name val="기아 Medium"/>
      <family val="3"/>
      <charset val="129"/>
    </font>
    <font>
      <u/>
      <sz val="15.95"/>
      <color theme="10"/>
      <name val="돋움"/>
      <family val="3"/>
      <charset val="129"/>
    </font>
    <font>
      <b/>
      <sz val="18"/>
      <color theme="3"/>
      <name val="맑은 고딕"/>
      <family val="3"/>
      <charset val="129"/>
      <scheme val="maj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sz val="11"/>
      <color rgb="FF0061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sz val="11"/>
      <color rgb="FF3F3F76"/>
      <name val="맑은 고딕"/>
      <family val="3"/>
      <charset val="129"/>
      <scheme val="minor"/>
    </font>
    <font>
      <b/>
      <sz val="11"/>
      <color rgb="FF3F3F3F"/>
      <name val="맑은 고딕"/>
      <family val="3"/>
      <charset val="129"/>
      <scheme val="minor"/>
    </font>
    <font>
      <b/>
      <sz val="11"/>
      <color rgb="FFFA7D00"/>
      <name val="맑은 고딕"/>
      <family val="3"/>
      <charset val="129"/>
      <scheme val="minor"/>
    </font>
    <font>
      <sz val="11"/>
      <color rgb="FFFA7D00"/>
      <name val="맑은 고딕"/>
      <family val="3"/>
      <charset val="129"/>
      <scheme val="minor"/>
    </font>
    <font>
      <b/>
      <sz val="11"/>
      <color theme="0"/>
      <name val="맑은 고딕"/>
      <family val="3"/>
      <charset val="129"/>
      <scheme val="minor"/>
    </font>
    <font>
      <sz val="11"/>
      <color rgb="FFFF0000"/>
      <name val="맑은 고딕"/>
      <family val="3"/>
      <charset val="129"/>
      <scheme val="minor"/>
    </font>
    <font>
      <i/>
      <sz val="11"/>
      <color rgb="FF7F7F7F"/>
      <name val="맑은 고딕"/>
      <family val="3"/>
      <charset val="129"/>
      <scheme val="minor"/>
    </font>
    <font>
      <b/>
      <sz val="11"/>
      <color theme="1"/>
      <name val="맑은 고딕"/>
      <family val="3"/>
      <charset val="129"/>
      <scheme val="minor"/>
    </font>
    <font>
      <sz val="11"/>
      <color theme="0"/>
      <name val="맑은 고딕"/>
      <family val="3"/>
      <charset val="129"/>
      <scheme val="minor"/>
    </font>
    <font>
      <u/>
      <sz val="9.9"/>
      <color theme="10"/>
      <name val="맑은 고딕"/>
      <family val="3"/>
      <charset val="129"/>
    </font>
    <font>
      <u/>
      <sz val="9.35"/>
      <color theme="10"/>
      <name val="맑은 고딕"/>
      <family val="3"/>
      <charset val="129"/>
    </font>
    <font>
      <u/>
      <sz val="11"/>
      <color theme="10"/>
      <name val="맑은 고딕"/>
      <family val="3"/>
      <charset val="129"/>
      <scheme val="minor"/>
    </font>
    <font>
      <sz val="10"/>
      <color theme="1"/>
      <name val="맑은 고딕"/>
      <family val="3"/>
      <charset val="129"/>
      <scheme val="minor"/>
    </font>
    <font>
      <sz val="8"/>
      <color theme="1"/>
      <name val="맑은 고딕"/>
      <family val="3"/>
      <charset val="129"/>
      <scheme val="minor"/>
    </font>
    <font>
      <sz val="10"/>
      <color theme="1"/>
      <name val="맑은 고딕"/>
      <family val="3"/>
      <charset val="129"/>
      <scheme val="major"/>
    </font>
    <font>
      <sz val="10"/>
      <name val="맑은 고딕"/>
      <family val="3"/>
      <charset val="129"/>
      <scheme val="major"/>
    </font>
    <font>
      <sz val="10"/>
      <color rgb="FFFF0000"/>
      <name val="맑은 고딕"/>
      <family val="3"/>
      <charset val="129"/>
      <scheme val="minor"/>
    </font>
    <font>
      <sz val="10.050000000000001"/>
      <color rgb="FFFF0000"/>
      <name val="맑은 고딕"/>
      <family val="3"/>
      <charset val="129"/>
      <scheme val="major"/>
    </font>
    <font>
      <sz val="11"/>
      <color rgb="FFFF0000"/>
      <name val="맑은 고딕"/>
      <family val="3"/>
      <charset val="129"/>
      <scheme val="major"/>
    </font>
    <font>
      <sz val="11"/>
      <color theme="1"/>
      <name val="맑은 고딕"/>
      <family val="3"/>
      <charset val="129"/>
      <scheme val="major"/>
    </font>
    <font>
      <sz val="8"/>
      <color indexed="8"/>
      <name val="맑은 고딕"/>
      <family val="3"/>
      <charset val="129"/>
      <scheme val="major"/>
    </font>
    <font>
      <sz val="8"/>
      <color rgb="FF002060"/>
      <name val="맑은 고딕"/>
      <family val="3"/>
      <charset val="129"/>
      <scheme val="minor"/>
    </font>
    <font>
      <sz val="8"/>
      <color rgb="FF7030A0"/>
      <name val="맑은 고딕"/>
      <family val="3"/>
      <charset val="129"/>
      <scheme val="minor"/>
    </font>
    <font>
      <b/>
      <sz val="12"/>
      <color rgb="FF7030A0"/>
      <name val="맑은 고딕"/>
      <family val="3"/>
      <charset val="129"/>
      <scheme val="minor"/>
    </font>
    <font>
      <sz val="8"/>
      <color theme="1"/>
      <name val="돋움"/>
      <family val="3"/>
      <charset val="129"/>
    </font>
    <font>
      <b/>
      <sz val="18"/>
      <color theme="1"/>
      <name val="견고딕"/>
      <family val="3"/>
      <charset val="129"/>
    </font>
    <font>
      <sz val="10"/>
      <color rgb="FF002060"/>
      <name val="맑은 고딕"/>
      <family val="3"/>
      <charset val="129"/>
      <scheme val="minor"/>
    </font>
    <font>
      <sz val="10"/>
      <color rgb="FF7030A0"/>
      <name val="맑은 고딕"/>
      <family val="3"/>
      <charset val="129"/>
      <scheme val="minor"/>
    </font>
    <font>
      <sz val="11"/>
      <color rgb="FF7030A0"/>
      <name val="맑은 고딕"/>
      <family val="3"/>
      <charset val="129"/>
      <scheme val="minor"/>
    </font>
    <font>
      <sz val="9"/>
      <color rgb="FF002060"/>
      <name val="맑은 고딕"/>
      <family val="3"/>
      <charset val="129"/>
      <scheme val="minor"/>
    </font>
    <font>
      <b/>
      <sz val="11"/>
      <color rgb="FF002060"/>
      <name val="맑은 고딕"/>
      <family val="3"/>
      <charset val="129"/>
      <scheme val="minor"/>
    </font>
    <font>
      <b/>
      <sz val="11"/>
      <color rgb="FFFF0000"/>
      <name val="굴림"/>
      <family val="3"/>
      <charset val="129"/>
    </font>
    <font>
      <b/>
      <sz val="11"/>
      <color theme="5"/>
      <name val="굴림"/>
      <family val="3"/>
      <charset val="129"/>
    </font>
    <font>
      <b/>
      <sz val="11"/>
      <color rgb="FF0070C0"/>
      <name val="굴림"/>
      <family val="3"/>
      <charset val="129"/>
    </font>
    <font>
      <b/>
      <sz val="11"/>
      <color rgb="FF32679D"/>
      <name val="돋움"/>
      <family val="3"/>
      <charset val="129"/>
    </font>
    <font>
      <b/>
      <sz val="12.1"/>
      <color rgb="FF151594"/>
      <name val="Tahoma"/>
      <family val="2"/>
    </font>
    <font>
      <sz val="13"/>
      <color rgb="FF514F5C"/>
      <name val="굴림"/>
      <family val="3"/>
      <charset val="129"/>
    </font>
    <font>
      <b/>
      <sz val="11"/>
      <color theme="5"/>
      <name val="맑은 고딕"/>
      <family val="3"/>
      <charset val="129"/>
      <scheme val="minor"/>
    </font>
    <font>
      <sz val="11"/>
      <color theme="5"/>
      <name val="맑은 고딕"/>
      <family val="3"/>
      <charset val="129"/>
      <scheme val="minor"/>
    </font>
    <font>
      <sz val="18"/>
      <color theme="1"/>
      <name val="HY헤드라인M"/>
      <family val="1"/>
      <charset val="129"/>
    </font>
    <font>
      <sz val="18"/>
      <color rgb="FF7030A0"/>
      <name val="HY헤드라인M"/>
      <family val="1"/>
      <charset val="129"/>
    </font>
    <font>
      <sz val="16"/>
      <color theme="1"/>
      <name val="HY헤드라인M"/>
      <family val="1"/>
      <charset val="129"/>
    </font>
    <font>
      <sz val="16"/>
      <color theme="1"/>
      <name val="맑은 고딕"/>
      <family val="3"/>
      <charset val="129"/>
      <scheme val="minor"/>
    </font>
    <font>
      <sz val="11"/>
      <color theme="10"/>
      <name val="굴림"/>
      <family val="3"/>
      <charset val="129"/>
    </font>
    <font>
      <b/>
      <sz val="11"/>
      <color rgb="FF7030A0"/>
      <name val="굴림"/>
      <family val="3"/>
      <charset val="129"/>
    </font>
    <font>
      <b/>
      <sz val="10"/>
      <color rgb="FF002060"/>
      <name val="맑은 고딕"/>
      <family val="3"/>
      <charset val="129"/>
      <scheme val="major"/>
    </font>
    <font>
      <sz val="9"/>
      <color theme="1"/>
      <name val="맑은 고딕"/>
      <family val="3"/>
      <charset val="129"/>
      <scheme val="minor"/>
    </font>
    <font>
      <sz val="11"/>
      <color indexed="8"/>
      <name val="맑은 고딕"/>
      <family val="3"/>
      <charset val="129"/>
      <scheme val="major"/>
    </font>
    <font>
      <sz val="6"/>
      <color theme="1"/>
      <name val="맑은 고딕"/>
      <family val="3"/>
      <charset val="129"/>
      <scheme val="minor"/>
    </font>
    <font>
      <b/>
      <sz val="11"/>
      <color theme="7"/>
      <name val="굴림"/>
      <family val="3"/>
      <charset val="129"/>
    </font>
    <font>
      <sz val="8"/>
      <color theme="1"/>
      <name val="굴림"/>
      <family val="3"/>
      <charset val="129"/>
    </font>
    <font>
      <sz val="11"/>
      <color rgb="FF7030A0"/>
      <name val="굴림"/>
      <family val="3"/>
      <charset val="129"/>
    </font>
    <font>
      <sz val="11"/>
      <color rgb="FF002060"/>
      <name val="굴림"/>
      <family val="3"/>
      <charset val="129"/>
    </font>
    <font>
      <sz val="10"/>
      <color rgb="FF002060"/>
      <name val="굴림"/>
      <family val="3"/>
      <charset val="129"/>
    </font>
    <font>
      <b/>
      <sz val="11"/>
      <color theme="3"/>
      <name val="굴림"/>
      <family val="3"/>
      <charset val="129"/>
    </font>
    <font>
      <sz val="6"/>
      <color theme="1"/>
      <name val="굴림"/>
      <family val="3"/>
      <charset val="129"/>
    </font>
    <font>
      <b/>
      <sz val="14"/>
      <color rgb="FF7030A0"/>
      <name val="굴림"/>
      <family val="3"/>
      <charset val="129"/>
    </font>
    <font>
      <sz val="12"/>
      <color theme="1"/>
      <name val="굴림"/>
      <family val="3"/>
      <charset val="129"/>
    </font>
    <font>
      <sz val="8"/>
      <color rgb="FF7030A0"/>
      <name val="맑은 고딕"/>
      <family val="3"/>
      <charset val="129"/>
      <scheme val="major"/>
    </font>
    <font>
      <b/>
      <sz val="14"/>
      <color rgb="FF002060"/>
      <name val="맑은 고딕"/>
      <family val="3"/>
      <charset val="129"/>
      <scheme val="minor"/>
    </font>
    <font>
      <b/>
      <sz val="14"/>
      <color rgb="FF0070C0"/>
      <name val="맑은 고딕"/>
      <family val="3"/>
      <charset val="129"/>
      <scheme val="minor"/>
    </font>
    <font>
      <b/>
      <sz val="14"/>
      <color theme="1"/>
      <name val="맑은 고딕"/>
      <family val="3"/>
      <charset val="129"/>
      <scheme val="minor"/>
    </font>
    <font>
      <b/>
      <sz val="11"/>
      <color rgb="FFFF0000"/>
      <name val="맑은 고딕"/>
      <family val="3"/>
      <charset val="129"/>
      <scheme val="minor"/>
    </font>
    <font>
      <b/>
      <sz val="11"/>
      <color rgb="FF7030A0"/>
      <name val="맑은 고딕"/>
      <family val="3"/>
      <charset val="129"/>
      <scheme val="minor"/>
    </font>
    <font>
      <sz val="10"/>
      <color theme="1"/>
      <name val="HY신명조"/>
      <family val="1"/>
      <charset val="129"/>
    </font>
    <font>
      <sz val="22"/>
      <color rgb="FF7030A0"/>
      <name val="HY헤드라인M"/>
      <family val="1"/>
      <charset val="129"/>
    </font>
    <font>
      <b/>
      <sz val="10"/>
      <color theme="1"/>
      <name val="맑은 고딕"/>
      <family val="3"/>
      <charset val="129"/>
      <scheme val="major"/>
    </font>
    <font>
      <b/>
      <sz val="10"/>
      <color rgb="FF7030A0"/>
      <name val="맑은 고딕"/>
      <family val="3"/>
      <charset val="129"/>
      <scheme val="major"/>
    </font>
    <font>
      <b/>
      <sz val="11"/>
      <color rgb="FF7030A0"/>
      <name val="맑은 고딕"/>
      <family val="3"/>
      <charset val="129"/>
      <scheme val="major"/>
    </font>
    <font>
      <b/>
      <sz val="11"/>
      <color rgb="FF002060"/>
      <name val="굴림"/>
      <family val="3"/>
      <charset val="129"/>
    </font>
    <font>
      <sz val="10"/>
      <color rgb="FFFF0000"/>
      <name val="굴림"/>
      <family val="3"/>
      <charset val="129"/>
    </font>
    <font>
      <sz val="9"/>
      <color rgb="FFFF0000"/>
      <name val="굴림"/>
      <family val="3"/>
      <charset val="129"/>
    </font>
    <font>
      <b/>
      <sz val="11"/>
      <color theme="7"/>
      <name val="맑은 고딕"/>
      <family val="3"/>
      <charset val="129"/>
      <scheme val="minor"/>
    </font>
    <font>
      <b/>
      <sz val="14"/>
      <color rgb="FF7030A0"/>
      <name val="맑은 고딕"/>
      <family val="3"/>
      <charset val="129"/>
      <scheme val="minor"/>
    </font>
    <font>
      <sz val="11"/>
      <color rgb="FFC00000"/>
      <name val="맑은 고딕"/>
      <family val="3"/>
      <charset val="129"/>
      <scheme val="minor"/>
    </font>
    <font>
      <b/>
      <sz val="11"/>
      <color theme="5" tint="-0.249977111117893"/>
      <name val="맑은 고딕"/>
      <family val="3"/>
      <charset val="129"/>
      <scheme val="minor"/>
    </font>
    <font>
      <sz val="10"/>
      <color theme="1"/>
      <name val="굴림"/>
      <family val="3"/>
      <charset val="129"/>
    </font>
    <font>
      <b/>
      <sz val="11"/>
      <color rgb="FFC00000"/>
      <name val="굴림"/>
      <family val="3"/>
      <charset val="129"/>
    </font>
    <font>
      <b/>
      <sz val="10"/>
      <color rgb="FFC00000"/>
      <name val="굴림"/>
      <family val="3"/>
      <charset val="129"/>
    </font>
    <font>
      <sz val="20"/>
      <color rgb="FFC00000"/>
      <name val="맑은 고딕"/>
      <family val="3"/>
      <charset val="129"/>
      <scheme val="minor"/>
    </font>
    <font>
      <b/>
      <sz val="16"/>
      <color theme="1"/>
      <name val="맑은 고딕"/>
      <family val="3"/>
      <charset val="129"/>
      <scheme val="minor"/>
    </font>
    <font>
      <b/>
      <sz val="8"/>
      <color rgb="FF7030A0"/>
      <name val="맑은 고딕"/>
      <family val="3"/>
      <charset val="129"/>
      <scheme val="minor"/>
    </font>
    <font>
      <sz val="11"/>
      <color rgb="FF002060"/>
      <name val="맑은 고딕"/>
      <family val="3"/>
      <charset val="129"/>
      <scheme val="minor"/>
    </font>
    <font>
      <b/>
      <sz val="11"/>
      <color rgb="FF0070C0"/>
      <name val="맑은 고딕"/>
      <family val="3"/>
      <charset val="129"/>
      <scheme val="minor"/>
    </font>
    <font>
      <b/>
      <sz val="14"/>
      <color rgb="FF002060"/>
      <name val="HY헤드라인M"/>
      <family val="1"/>
      <charset val="129"/>
    </font>
    <font>
      <sz val="22"/>
      <color theme="3"/>
      <name val="HY헤드라인M"/>
      <family val="1"/>
      <charset val="129"/>
    </font>
    <font>
      <sz val="12"/>
      <color rgb="FF002060"/>
      <name val="맑은 고딕"/>
      <family val="3"/>
      <charset val="129"/>
      <scheme val="minor"/>
    </font>
    <font>
      <b/>
      <sz val="13"/>
      <color rgb="FF7030A0"/>
      <name val="맑은 고딕"/>
      <family val="3"/>
      <charset val="129"/>
      <scheme val="minor"/>
    </font>
    <font>
      <b/>
      <sz val="11"/>
      <color theme="8" tint="-0.499984740745262"/>
      <name val="굴림"/>
      <family val="3"/>
      <charset val="129"/>
    </font>
    <font>
      <b/>
      <sz val="9"/>
      <color rgb="FF7030A0"/>
      <name val="굴림"/>
      <family val="3"/>
      <charset val="129"/>
    </font>
    <font>
      <b/>
      <sz val="10"/>
      <color rgb="FF002060"/>
      <name val="굴림"/>
      <family val="3"/>
      <charset val="129"/>
    </font>
    <font>
      <sz val="10"/>
      <color rgb="FF7030A0"/>
      <name val="굴림"/>
      <family val="3"/>
      <charset val="129"/>
    </font>
    <font>
      <sz val="12"/>
      <color rgb="FF002060"/>
      <name val="굴림"/>
      <family val="3"/>
      <charset val="129"/>
    </font>
    <font>
      <sz val="12"/>
      <color rgb="FF7030A0"/>
      <name val="굴림"/>
      <family val="3"/>
      <charset val="129"/>
    </font>
    <font>
      <sz val="14"/>
      <color theme="1"/>
      <name val="HY신명조"/>
      <family val="1"/>
      <charset val="129"/>
    </font>
    <font>
      <sz val="10"/>
      <color rgb="FF002060"/>
      <name val="HY신명조"/>
      <family val="1"/>
      <charset val="129"/>
    </font>
    <font>
      <b/>
      <sz val="10"/>
      <color rgb="FFFF0000"/>
      <name val="HY신명조"/>
      <family val="1"/>
      <charset val="129"/>
    </font>
    <font>
      <sz val="9"/>
      <color rgb="FF000000"/>
      <name val="Malgun Gothic"/>
      <family val="3"/>
      <charset val="129"/>
    </font>
    <font>
      <sz val="9"/>
      <color rgb="FF000000"/>
      <name val="굴림"/>
      <family val="3"/>
      <charset val="129"/>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tint="-0.499984740745262"/>
        <bgColor indexed="64"/>
      </patternFill>
    </fill>
    <fill>
      <patternFill patternType="solid">
        <fgColor rgb="FFF9D5DE"/>
        <bgColor indexed="64"/>
      </patternFill>
    </fill>
  </fills>
  <borders count="173">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right/>
      <top style="thin">
        <color indexed="64"/>
      </top>
      <bottom style="medium">
        <color indexed="64"/>
      </bottom>
      <diagonal/>
    </border>
    <border>
      <left/>
      <right style="thin">
        <color indexed="64"/>
      </right>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hair">
        <color indexed="64"/>
      </left>
      <right/>
      <top style="hair">
        <color indexed="64"/>
      </top>
      <bottom style="double">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medium">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top style="hair">
        <color indexed="64"/>
      </top>
      <bottom/>
      <diagonal/>
    </border>
    <border>
      <left style="hair">
        <color indexed="64"/>
      </left>
      <right/>
      <top/>
      <bottom style="thin">
        <color indexed="64"/>
      </bottom>
      <diagonal/>
    </border>
    <border>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double">
        <color indexed="64"/>
      </bottom>
      <diagonal/>
    </border>
    <border>
      <left style="medium">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medium">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bottom style="thin">
        <color indexed="64"/>
      </bottom>
      <diagonal/>
    </border>
    <border>
      <left style="thin">
        <color indexed="64"/>
      </left>
      <right style="medium">
        <color rgb="FFC00000"/>
      </right>
      <top/>
      <bottom style="thin">
        <color indexed="64"/>
      </bottom>
      <diagonal/>
    </border>
    <border>
      <left style="medium">
        <color rgb="FFFF0000"/>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theme="3"/>
      </left>
      <right style="thin">
        <color indexed="64"/>
      </right>
      <top style="medium">
        <color indexed="64"/>
      </top>
      <bottom style="medium">
        <color theme="3"/>
      </bottom>
      <diagonal/>
    </border>
    <border>
      <left style="thin">
        <color indexed="64"/>
      </left>
      <right style="thin">
        <color indexed="64"/>
      </right>
      <top style="medium">
        <color indexed="64"/>
      </top>
      <bottom style="medium">
        <color theme="3"/>
      </bottom>
      <diagonal/>
    </border>
    <border>
      <left style="thin">
        <color indexed="64"/>
      </left>
      <right style="medium">
        <color theme="3"/>
      </right>
      <top style="medium">
        <color indexed="64"/>
      </top>
      <bottom style="medium">
        <color theme="3"/>
      </bottom>
      <diagonal/>
    </border>
    <border>
      <left style="thin">
        <color indexed="64"/>
      </left>
      <right/>
      <top/>
      <bottom style="thin">
        <color rgb="FFFF0000"/>
      </bottom>
      <diagonal/>
    </border>
    <border>
      <left/>
      <right/>
      <top/>
      <bottom style="thin">
        <color rgb="FFFF000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medium">
        <color theme="3"/>
      </left>
      <right style="hair">
        <color indexed="64"/>
      </right>
      <top style="thin">
        <color theme="3"/>
      </top>
      <bottom style="thin">
        <color theme="3"/>
      </bottom>
      <diagonal/>
    </border>
    <border>
      <left style="hair">
        <color indexed="64"/>
      </left>
      <right style="medium">
        <color theme="3"/>
      </right>
      <top style="thin">
        <color theme="3"/>
      </top>
      <bottom style="thin">
        <color theme="3"/>
      </bottom>
      <diagonal/>
    </border>
    <border>
      <left style="medium">
        <color theme="3"/>
      </left>
      <right style="hair">
        <color indexed="64"/>
      </right>
      <top style="thin">
        <color theme="3"/>
      </top>
      <bottom style="medium">
        <color indexed="64"/>
      </bottom>
      <diagonal/>
    </border>
    <border>
      <left style="hair">
        <color indexed="64"/>
      </left>
      <right style="medium">
        <color theme="3"/>
      </right>
      <top style="thin">
        <color theme="3"/>
      </top>
      <bottom style="medium">
        <color indexed="64"/>
      </bottom>
      <diagonal/>
    </border>
    <border>
      <left style="medium">
        <color theme="3"/>
      </left>
      <right style="hair">
        <color indexed="64"/>
      </right>
      <top/>
      <bottom style="thin">
        <color theme="3"/>
      </bottom>
      <diagonal/>
    </border>
    <border>
      <left style="hair">
        <color indexed="64"/>
      </left>
      <right style="hair">
        <color indexed="64"/>
      </right>
      <top/>
      <bottom style="thin">
        <color theme="3"/>
      </bottom>
      <diagonal/>
    </border>
    <border>
      <left style="hair">
        <color indexed="64"/>
      </left>
      <right style="medium">
        <color theme="3"/>
      </right>
      <top/>
      <bottom style="thin">
        <color theme="3"/>
      </bottom>
      <diagonal/>
    </border>
    <border>
      <left/>
      <right/>
      <top style="thin">
        <color indexed="64"/>
      </top>
      <bottom style="thin">
        <color theme="0" tint="-0.34998626667073579"/>
      </bottom>
      <diagonal/>
    </border>
    <border>
      <left style="medium">
        <color rgb="FFFF0000"/>
      </left>
      <right style="medium">
        <color rgb="FFFF0000"/>
      </right>
      <top style="medium">
        <color rgb="FFFF0000"/>
      </top>
      <bottom style="medium">
        <color rgb="FFFF0000"/>
      </bottom>
      <diagonal/>
    </border>
    <border>
      <left style="thin">
        <color indexed="64"/>
      </left>
      <right style="medium">
        <color theme="0" tint="-4.9989318521683403E-2"/>
      </right>
      <top style="thin">
        <color indexed="64"/>
      </top>
      <bottom style="thin">
        <color indexed="64"/>
      </bottom>
      <diagonal/>
    </border>
    <border>
      <left style="medium">
        <color theme="0" tint="-4.9989318521683403E-2"/>
      </left>
      <right style="medium">
        <color theme="0" tint="-4.9989318521683403E-2"/>
      </right>
      <top style="thin">
        <color indexed="64"/>
      </top>
      <bottom style="thin">
        <color indexed="64"/>
      </bottom>
      <diagonal/>
    </border>
    <border>
      <left style="medium">
        <color theme="0" tint="-4.9989318521683403E-2"/>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medium">
        <color rgb="FFC00000"/>
      </left>
      <right style="thin">
        <color indexed="64"/>
      </right>
      <top style="medium">
        <color rgb="FFC00000"/>
      </top>
      <bottom style="thin">
        <color indexed="64"/>
      </bottom>
      <diagonal/>
    </border>
    <border>
      <left style="medium">
        <color rgb="FFC00000"/>
      </left>
      <right style="thin">
        <color indexed="64"/>
      </right>
      <top style="thin">
        <color indexed="64"/>
      </top>
      <bottom style="double">
        <color indexed="64"/>
      </bottom>
      <diagonal/>
    </border>
    <border>
      <left style="thin">
        <color indexed="64"/>
      </left>
      <right style="medium">
        <color rgb="FFC00000"/>
      </right>
      <top style="medium">
        <color rgb="FFC00000"/>
      </top>
      <bottom style="thin">
        <color indexed="64"/>
      </bottom>
      <diagonal/>
    </border>
    <border>
      <left style="thin">
        <color indexed="64"/>
      </left>
      <right style="medium">
        <color rgb="FFC00000"/>
      </right>
      <top style="thin">
        <color indexed="64"/>
      </top>
      <bottom style="double">
        <color indexed="64"/>
      </bottom>
      <diagonal/>
    </border>
    <border>
      <left style="thin">
        <color rgb="FFFF0000"/>
      </left>
      <right style="thin">
        <color indexed="64"/>
      </right>
      <top style="thin">
        <color rgb="FFFF0000"/>
      </top>
      <bottom/>
      <diagonal/>
    </border>
    <border>
      <left style="thin">
        <color rgb="FFFF0000"/>
      </left>
      <right style="thin">
        <color indexed="64"/>
      </right>
      <top/>
      <bottom style="thin">
        <color indexed="64"/>
      </bottom>
      <diagonal/>
    </border>
    <border>
      <left style="thin">
        <color indexed="64"/>
      </left>
      <right style="thin">
        <color indexed="64"/>
      </right>
      <top style="thin">
        <color rgb="FFFF0000"/>
      </top>
      <bottom/>
      <diagonal/>
    </border>
    <border>
      <left style="thin">
        <color indexed="64"/>
      </left>
      <right style="thin">
        <color rgb="FFFF0000"/>
      </right>
      <top style="thin">
        <color rgb="FFFF0000"/>
      </top>
      <bottom/>
      <diagonal/>
    </border>
    <border>
      <left style="thin">
        <color indexed="64"/>
      </left>
      <right style="thin">
        <color rgb="FFFF0000"/>
      </right>
      <top/>
      <bottom style="thin">
        <color indexed="64"/>
      </bottom>
      <diagonal/>
    </border>
    <border>
      <left style="thin">
        <color rgb="FFFF0000"/>
      </left>
      <right style="thin">
        <color indexed="64"/>
      </right>
      <top style="thin">
        <color indexed="64"/>
      </top>
      <bottom/>
      <diagonal/>
    </border>
    <border>
      <left style="thin">
        <color indexed="64"/>
      </left>
      <right style="thin">
        <color rgb="FFFF0000"/>
      </right>
      <top style="thin">
        <color indexed="64"/>
      </top>
      <bottom/>
      <diagonal/>
    </border>
    <border>
      <left/>
      <right/>
      <top style="thick">
        <color theme="0" tint="-0.24994659260841701"/>
      </top>
      <bottom style="thin">
        <color indexed="64"/>
      </bottom>
      <diagonal/>
    </border>
    <border>
      <left style="thin">
        <color rgb="FFFF0000"/>
      </left>
      <right style="thin">
        <color indexed="64"/>
      </right>
      <top/>
      <bottom style="thin">
        <color rgb="FFFF0000"/>
      </bottom>
      <diagonal/>
    </border>
    <border>
      <left style="thin">
        <color indexed="64"/>
      </left>
      <right style="thin">
        <color indexed="64"/>
      </right>
      <top/>
      <bottom style="thin">
        <color rgb="FFFF0000"/>
      </bottom>
      <diagonal/>
    </border>
    <border>
      <left style="thin">
        <color indexed="64"/>
      </left>
      <right style="thin">
        <color rgb="FFFF0000"/>
      </right>
      <top/>
      <bottom style="thin">
        <color rgb="FFFF0000"/>
      </bottom>
      <diagonal/>
    </border>
    <border>
      <left/>
      <right/>
      <top style="thin">
        <color rgb="FFFF0000"/>
      </top>
      <bottom/>
      <diagonal/>
    </border>
    <border>
      <left/>
      <right style="thin">
        <color indexed="64"/>
      </right>
      <top style="thin">
        <color rgb="FFFF0000"/>
      </top>
      <bottom/>
      <diagonal/>
    </border>
    <border>
      <left/>
      <right style="thin">
        <color indexed="64"/>
      </right>
      <top/>
      <bottom style="thin">
        <color rgb="FFFF0000"/>
      </bottom>
      <diagonal/>
    </border>
    <border>
      <left style="thin">
        <color indexed="64"/>
      </left>
      <right/>
      <top style="thin">
        <color rgb="FFFF0000"/>
      </top>
      <bottom/>
      <diagonal/>
    </border>
  </borders>
  <cellStyleXfs count="332">
    <xf numFmtId="0" fontId="0" fillId="0" borderId="0">
      <alignment vertical="center"/>
    </xf>
    <xf numFmtId="0" fontId="39" fillId="0" borderId="0" applyFont="0" applyFill="0" applyBorder="0" applyAlignment="0" applyProtection="0"/>
    <xf numFmtId="0" fontId="39" fillId="0" borderId="0" applyFont="0" applyFill="0" applyBorder="0" applyAlignment="0" applyProtection="0"/>
    <xf numFmtId="0" fontId="39" fillId="0" borderId="0"/>
    <xf numFmtId="0" fontId="7" fillId="0" borderId="0" applyFont="0" applyFill="0" applyBorder="0" applyAlignment="0" applyProtection="0"/>
    <xf numFmtId="0" fontId="39" fillId="0" borderId="0"/>
    <xf numFmtId="0" fontId="39" fillId="0" borderId="0"/>
    <xf numFmtId="0" fontId="39" fillId="0" borderId="0"/>
    <xf numFmtId="40" fontId="57" fillId="0" borderId="0" applyFont="0" applyFill="0" applyBorder="0" applyAlignment="0" applyProtection="0"/>
    <xf numFmtId="38" fontId="57" fillId="0" borderId="0" applyFont="0" applyFill="0" applyBorder="0" applyAlignment="0" applyProtection="0"/>
    <xf numFmtId="0" fontId="58" fillId="0" borderId="0"/>
    <xf numFmtId="0" fontId="5" fillId="0" borderId="0"/>
    <xf numFmtId="0" fontId="39" fillId="0" borderId="0" applyFont="0" applyFill="0" applyBorder="0" applyAlignment="0" applyProtection="0"/>
    <xf numFmtId="0" fontId="39" fillId="0" borderId="0" applyFont="0" applyFill="0" applyBorder="0" applyAlignment="0" applyProtection="0"/>
    <xf numFmtId="0" fontId="5" fillId="0" borderId="0"/>
    <xf numFmtId="0" fontId="39" fillId="0" borderId="0" applyFont="0" applyFill="0" applyBorder="0" applyAlignment="0" applyProtection="0"/>
    <xf numFmtId="0" fontId="39" fillId="0" borderId="0" applyFont="0" applyFill="0" applyBorder="0" applyAlignment="0" applyProtection="0"/>
    <xf numFmtId="0" fontId="59" fillId="0" borderId="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01" fontId="39" fillId="0" borderId="0" applyFont="0" applyFill="0" applyBorder="0" applyAlignment="0" applyProtection="0"/>
    <xf numFmtId="0" fontId="59" fillId="0" borderId="0"/>
    <xf numFmtId="0" fontId="59" fillId="0" borderId="0"/>
    <xf numFmtId="0" fontId="39" fillId="0" borderId="0" applyFont="0" applyFill="0" applyBorder="0" applyAlignment="0" applyProtection="0"/>
    <xf numFmtId="0" fontId="5" fillId="0" borderId="0"/>
    <xf numFmtId="200" fontId="39" fillId="0" borderId="0" applyFont="0" applyFill="0" applyBorder="0" applyAlignment="0" applyProtection="0"/>
    <xf numFmtId="40" fontId="64" fillId="0" borderId="0" applyFont="0" applyFill="0" applyBorder="0" applyAlignment="0" applyProtection="0"/>
    <xf numFmtId="38"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77" fillId="0" borderId="0"/>
    <xf numFmtId="0" fontId="5" fillId="0" borderId="0"/>
    <xf numFmtId="0" fontId="32" fillId="0" borderId="0"/>
    <xf numFmtId="0" fontId="39" fillId="0" borderId="0" applyFont="0" applyFill="0" applyBorder="0" applyAlignment="0" applyProtection="0"/>
    <xf numFmtId="0" fontId="123" fillId="34" borderId="0" applyNumberFormat="0" applyBorder="0" applyAlignment="0" applyProtection="0">
      <alignment vertical="center"/>
    </xf>
    <xf numFmtId="0" fontId="78" fillId="2" borderId="0" applyNumberFormat="0" applyBorder="0" applyAlignment="0" applyProtection="0">
      <alignment vertical="center"/>
    </xf>
    <xf numFmtId="0" fontId="123" fillId="38" borderId="0" applyNumberFormat="0" applyBorder="0" applyAlignment="0" applyProtection="0">
      <alignment vertical="center"/>
    </xf>
    <xf numFmtId="0" fontId="78" fillId="3" borderId="0" applyNumberFormat="0" applyBorder="0" applyAlignment="0" applyProtection="0">
      <alignment vertical="center"/>
    </xf>
    <xf numFmtId="0" fontId="123" fillId="42" borderId="0" applyNumberFormat="0" applyBorder="0" applyAlignment="0" applyProtection="0">
      <alignment vertical="center"/>
    </xf>
    <xf numFmtId="0" fontId="78" fillId="4" borderId="0" applyNumberFormat="0" applyBorder="0" applyAlignment="0" applyProtection="0">
      <alignment vertical="center"/>
    </xf>
    <xf numFmtId="0" fontId="123" fillId="46" borderId="0" applyNumberFormat="0" applyBorder="0" applyAlignment="0" applyProtection="0">
      <alignment vertical="center"/>
    </xf>
    <xf numFmtId="0" fontId="78" fillId="5" borderId="0" applyNumberFormat="0" applyBorder="0" applyAlignment="0" applyProtection="0">
      <alignment vertical="center"/>
    </xf>
    <xf numFmtId="0" fontId="123" fillId="50" borderId="0" applyNumberFormat="0" applyBorder="0" applyAlignment="0" applyProtection="0">
      <alignment vertical="center"/>
    </xf>
    <xf numFmtId="0" fontId="78" fillId="6" borderId="0" applyNumberFormat="0" applyBorder="0" applyAlignment="0" applyProtection="0">
      <alignment vertical="center"/>
    </xf>
    <xf numFmtId="0" fontId="123" fillId="54" borderId="0" applyNumberFormat="0" applyBorder="0" applyAlignment="0" applyProtection="0">
      <alignment vertical="center"/>
    </xf>
    <xf numFmtId="0" fontId="78" fillId="7" borderId="0" applyNumberFormat="0" applyBorder="0" applyAlignment="0" applyProtection="0">
      <alignment vertical="center"/>
    </xf>
    <xf numFmtId="0" fontId="32" fillId="0" borderId="0"/>
    <xf numFmtId="0" fontId="123" fillId="35" borderId="0" applyNumberFormat="0" applyBorder="0" applyAlignment="0" applyProtection="0">
      <alignment vertical="center"/>
    </xf>
    <xf numFmtId="0" fontId="78" fillId="8" borderId="0" applyNumberFormat="0" applyBorder="0" applyAlignment="0" applyProtection="0">
      <alignment vertical="center"/>
    </xf>
    <xf numFmtId="0" fontId="123" fillId="39" borderId="0" applyNumberFormat="0" applyBorder="0" applyAlignment="0" applyProtection="0">
      <alignment vertical="center"/>
    </xf>
    <xf numFmtId="0" fontId="78" fillId="9" borderId="0" applyNumberFormat="0" applyBorder="0" applyAlignment="0" applyProtection="0">
      <alignment vertical="center"/>
    </xf>
    <xf numFmtId="0" fontId="123" fillId="43" borderId="0" applyNumberFormat="0" applyBorder="0" applyAlignment="0" applyProtection="0">
      <alignment vertical="center"/>
    </xf>
    <xf numFmtId="0" fontId="78" fillId="10" borderId="0" applyNumberFormat="0" applyBorder="0" applyAlignment="0" applyProtection="0">
      <alignment vertical="center"/>
    </xf>
    <xf numFmtId="0" fontId="123" fillId="47" borderId="0" applyNumberFormat="0" applyBorder="0" applyAlignment="0" applyProtection="0">
      <alignment vertical="center"/>
    </xf>
    <xf numFmtId="0" fontId="78" fillId="5" borderId="0" applyNumberFormat="0" applyBorder="0" applyAlignment="0" applyProtection="0">
      <alignment vertical="center"/>
    </xf>
    <xf numFmtId="0" fontId="123" fillId="51" borderId="0" applyNumberFormat="0" applyBorder="0" applyAlignment="0" applyProtection="0">
      <alignment vertical="center"/>
    </xf>
    <xf numFmtId="0" fontId="78" fillId="8" borderId="0" applyNumberFormat="0" applyBorder="0" applyAlignment="0" applyProtection="0">
      <alignment vertical="center"/>
    </xf>
    <xf numFmtId="0" fontId="123" fillId="55" borderId="0" applyNumberFormat="0" applyBorder="0" applyAlignment="0" applyProtection="0">
      <alignment vertical="center"/>
    </xf>
    <xf numFmtId="0" fontId="78" fillId="11" borderId="0" applyNumberFormat="0" applyBorder="0" applyAlignment="0" applyProtection="0">
      <alignment vertical="center"/>
    </xf>
    <xf numFmtId="0" fontId="143" fillId="36" borderId="0" applyNumberFormat="0" applyBorder="0" applyAlignment="0" applyProtection="0">
      <alignment vertical="center"/>
    </xf>
    <xf numFmtId="0" fontId="79" fillId="12" borderId="0" applyNumberFormat="0" applyBorder="0" applyAlignment="0" applyProtection="0">
      <alignment vertical="center"/>
    </xf>
    <xf numFmtId="0" fontId="143" fillId="40" borderId="0" applyNumberFormat="0" applyBorder="0" applyAlignment="0" applyProtection="0">
      <alignment vertical="center"/>
    </xf>
    <xf numFmtId="0" fontId="79" fillId="9" borderId="0" applyNumberFormat="0" applyBorder="0" applyAlignment="0" applyProtection="0">
      <alignment vertical="center"/>
    </xf>
    <xf numFmtId="0" fontId="143" fillId="44" borderId="0" applyNumberFormat="0" applyBorder="0" applyAlignment="0" applyProtection="0">
      <alignment vertical="center"/>
    </xf>
    <xf numFmtId="0" fontId="79" fillId="10" borderId="0" applyNumberFormat="0" applyBorder="0" applyAlignment="0" applyProtection="0">
      <alignment vertical="center"/>
    </xf>
    <xf numFmtId="0" fontId="143" fillId="48" borderId="0" applyNumberFormat="0" applyBorder="0" applyAlignment="0" applyProtection="0">
      <alignment vertical="center"/>
    </xf>
    <xf numFmtId="0" fontId="79" fillId="13" borderId="0" applyNumberFormat="0" applyBorder="0" applyAlignment="0" applyProtection="0">
      <alignment vertical="center"/>
    </xf>
    <xf numFmtId="0" fontId="143" fillId="52" borderId="0" applyNumberFormat="0" applyBorder="0" applyAlignment="0" applyProtection="0">
      <alignment vertical="center"/>
    </xf>
    <xf numFmtId="0" fontId="79" fillId="14" borderId="0" applyNumberFormat="0" applyBorder="0" applyAlignment="0" applyProtection="0">
      <alignment vertical="center"/>
    </xf>
    <xf numFmtId="0" fontId="143" fillId="56" borderId="0" applyNumberFormat="0" applyBorder="0" applyAlignment="0" applyProtection="0">
      <alignment vertical="center"/>
    </xf>
    <xf numFmtId="0" fontId="79" fillId="15" borderId="0" applyNumberFormat="0" applyBorder="0" applyAlignment="0" applyProtection="0">
      <alignment vertical="center"/>
    </xf>
    <xf numFmtId="0" fontId="7" fillId="0" borderId="0" applyFont="0" applyFill="0" applyBorder="0" applyAlignment="0" applyProtection="0"/>
    <xf numFmtId="0" fontId="39" fillId="0" borderId="0" applyFont="0" applyFill="0" applyBorder="0" applyAlignment="0" applyProtection="0"/>
    <xf numFmtId="197" fontId="7"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7" fillId="0" borderId="0" applyFont="0" applyFill="0" applyBorder="0" applyAlignment="0" applyProtection="0"/>
    <xf numFmtId="0" fontId="39" fillId="0" borderId="0" applyFont="0" applyFill="0" applyBorder="0" applyAlignment="0" applyProtection="0"/>
    <xf numFmtId="198" fontId="7"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21" fillId="0" borderId="0" applyFont="0" applyFill="0" applyBorder="0" applyAlignment="0" applyProtection="0"/>
    <xf numFmtId="0" fontId="54" fillId="0" borderId="0" applyFont="0" applyFill="0" applyBorder="0" applyAlignment="0" applyProtection="0"/>
    <xf numFmtId="0" fontId="21"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7" fillId="0" borderId="0" applyFont="0" applyFill="0" applyBorder="0" applyAlignment="0" applyProtection="0"/>
    <xf numFmtId="0" fontId="39" fillId="0" borderId="0" applyFont="0" applyFill="0" applyBorder="0" applyAlignment="0" applyProtection="0"/>
    <xf numFmtId="0" fontId="65"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66"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7" fillId="0" borderId="0" applyFont="0" applyFill="0" applyBorder="0" applyAlignment="0" applyProtection="0"/>
    <xf numFmtId="0" fontId="39" fillId="0" borderId="0" applyFont="0" applyFill="0" applyBorder="0" applyAlignment="0" applyProtection="0"/>
    <xf numFmtId="0" fontId="65"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54" fillId="0" borderId="0" applyFont="0" applyFill="0" applyBorder="0" applyAlignment="0" applyProtection="0"/>
    <xf numFmtId="0" fontId="21" fillId="0" borderId="0" applyFont="0" applyFill="0" applyBorder="0" applyAlignment="0" applyProtection="0"/>
    <xf numFmtId="0" fontId="54" fillId="0" borderId="0" applyFont="0" applyFill="0" applyBorder="0" applyAlignment="0" applyProtection="0"/>
    <xf numFmtId="0" fontId="7" fillId="0" borderId="0" applyFont="0" applyFill="0" applyBorder="0" applyAlignment="0" applyProtection="0"/>
    <xf numFmtId="0" fontId="39" fillId="0" borderId="0" applyFont="0" applyFill="0" applyBorder="0" applyAlignment="0" applyProtection="0"/>
    <xf numFmtId="0" fontId="42" fillId="0" borderId="0" applyFont="0" applyFill="0" applyBorder="0" applyAlignment="0" applyProtection="0"/>
    <xf numFmtId="0" fontId="68" fillId="0" borderId="0" applyNumberFormat="0" applyFill="0" applyBorder="0" applyAlignment="0" applyProtection="0"/>
    <xf numFmtId="0" fontId="42" fillId="0" borderId="0"/>
    <xf numFmtId="0" fontId="54" fillId="0" borderId="0"/>
    <xf numFmtId="0" fontId="69" fillId="0" borderId="0">
      <alignment vertical="center"/>
    </xf>
    <xf numFmtId="0" fontId="43" fillId="0" borderId="0"/>
    <xf numFmtId="0" fontId="42" fillId="0" borderId="0"/>
    <xf numFmtId="0" fontId="54" fillId="0" borderId="0"/>
    <xf numFmtId="0" fontId="44" fillId="0" borderId="0"/>
    <xf numFmtId="0" fontId="43" fillId="0" borderId="0"/>
    <xf numFmtId="0" fontId="70" fillId="0" borderId="0"/>
    <xf numFmtId="0" fontId="44" fillId="0" borderId="0" applyNumberFormat="0"/>
    <xf numFmtId="0" fontId="67" fillId="0" borderId="0"/>
    <xf numFmtId="0" fontId="71" fillId="0" borderId="0"/>
    <xf numFmtId="0" fontId="42" fillId="0" borderId="0"/>
    <xf numFmtId="0" fontId="54" fillId="0" borderId="0"/>
    <xf numFmtId="0" fontId="67" fillId="0" borderId="0"/>
    <xf numFmtId="0" fontId="43" fillId="0" borderId="0"/>
    <xf numFmtId="0" fontId="53" fillId="0" borderId="0"/>
    <xf numFmtId="0" fontId="54" fillId="0" borderId="0"/>
    <xf numFmtId="0" fontId="42" fillId="0" borderId="0"/>
    <xf numFmtId="0" fontId="54" fillId="0" borderId="0"/>
    <xf numFmtId="0" fontId="72" fillId="0" borderId="0"/>
    <xf numFmtId="0" fontId="54" fillId="0" borderId="0"/>
    <xf numFmtId="0" fontId="42" fillId="0" borderId="0"/>
    <xf numFmtId="0" fontId="73" fillId="0" borderId="0"/>
    <xf numFmtId="0" fontId="42" fillId="0" borderId="0"/>
    <xf numFmtId="0" fontId="43" fillId="0" borderId="0"/>
    <xf numFmtId="0" fontId="53" fillId="0" borderId="0"/>
    <xf numFmtId="0" fontId="54" fillId="0" borderId="0"/>
    <xf numFmtId="0" fontId="42" fillId="0" borderId="0"/>
    <xf numFmtId="0" fontId="54" fillId="0" borderId="0"/>
    <xf numFmtId="0" fontId="42" fillId="0" borderId="0"/>
    <xf numFmtId="0" fontId="74" fillId="0" borderId="0"/>
    <xf numFmtId="0" fontId="67" fillId="0" borderId="0"/>
    <xf numFmtId="0" fontId="54" fillId="0" borderId="0"/>
    <xf numFmtId="0" fontId="75" fillId="0" borderId="0"/>
    <xf numFmtId="0" fontId="45" fillId="0" borderId="0"/>
    <xf numFmtId="0" fontId="46" fillId="0" borderId="0"/>
    <xf numFmtId="0" fontId="45" fillId="0" borderId="0"/>
    <xf numFmtId="0" fontId="67" fillId="0" borderId="0"/>
    <xf numFmtId="0" fontId="45" fillId="0" borderId="0"/>
    <xf numFmtId="0" fontId="55" fillId="0" borderId="0"/>
    <xf numFmtId="0" fontId="54" fillId="0" borderId="0"/>
    <xf numFmtId="0" fontId="72" fillId="0" borderId="0"/>
    <xf numFmtId="0" fontId="47" fillId="0" borderId="0"/>
    <xf numFmtId="0" fontId="63" fillId="0" borderId="1"/>
    <xf numFmtId="190" fontId="5" fillId="0" borderId="0" applyFont="0" applyFill="0" applyBorder="0" applyAlignment="0" applyProtection="0"/>
    <xf numFmtId="193" fontId="5" fillId="0" borderId="0" applyFont="0" applyFill="0" applyBorder="0" applyAlignment="0" applyProtection="0"/>
    <xf numFmtId="0" fontId="63" fillId="0" borderId="1"/>
    <xf numFmtId="194" fontId="5" fillId="0" borderId="0" applyFont="0" applyFill="0" applyBorder="0" applyAlignment="0" applyProtection="0"/>
    <xf numFmtId="199" fontId="5" fillId="0" borderId="0" applyFont="0" applyFill="0" applyBorder="0" applyAlignment="0" applyProtection="0"/>
    <xf numFmtId="0" fontId="41" fillId="0" borderId="0"/>
    <xf numFmtId="0" fontId="7" fillId="0" borderId="0"/>
    <xf numFmtId="184" fontId="7" fillId="0" borderId="0" applyFont="0" applyFill="0" applyBorder="0" applyAlignment="0" applyProtection="0">
      <alignment vertical="center"/>
    </xf>
    <xf numFmtId="38" fontId="48" fillId="16" borderId="0" applyNumberFormat="0" applyBorder="0" applyAlignment="0" applyProtection="0"/>
    <xf numFmtId="0" fontId="49" fillId="0" borderId="0">
      <alignment horizontal="left"/>
    </xf>
    <xf numFmtId="0" fontId="50" fillId="0" borderId="2" applyNumberFormat="0" applyAlignment="0" applyProtection="0">
      <alignment horizontal="left" vertical="center"/>
    </xf>
    <xf numFmtId="0" fontId="50" fillId="0" borderId="3">
      <alignment horizontal="left" vertical="center"/>
    </xf>
    <xf numFmtId="202" fontId="39" fillId="0" borderId="0" applyFont="0" applyFill="0" applyBorder="0" applyAlignment="0" applyProtection="0"/>
    <xf numFmtId="10" fontId="48" fillId="16" borderId="4" applyNumberFormat="0" applyBorder="0" applyAlignment="0" applyProtection="0"/>
    <xf numFmtId="201" fontId="39" fillId="0" borderId="0" applyFont="0" applyFill="0" applyBorder="0" applyAlignment="0" applyProtection="0"/>
    <xf numFmtId="0" fontId="51" fillId="0" borderId="5"/>
    <xf numFmtId="37" fontId="76" fillId="0" borderId="0"/>
    <xf numFmtId="191" fontId="7" fillId="0" borderId="0"/>
    <xf numFmtId="195" fontId="39" fillId="0" borderId="0"/>
    <xf numFmtId="0" fontId="5" fillId="0" borderId="0"/>
    <xf numFmtId="10" fontId="5" fillId="0" borderId="0" applyFont="0" applyFill="0" applyBorder="0" applyAlignment="0" applyProtection="0"/>
    <xf numFmtId="0" fontId="56" fillId="0" borderId="0" applyNumberFormat="0" applyFill="0" applyBorder="0" applyAlignment="0" applyProtection="0"/>
    <xf numFmtId="192" fontId="39" fillId="0" borderId="0" applyFont="0" applyFill="0" applyBorder="0" applyAlignment="0" applyProtection="0"/>
    <xf numFmtId="201" fontId="39" fillId="0" borderId="0" applyFont="0" applyFill="0" applyBorder="0" applyAlignment="0" applyProtection="0"/>
    <xf numFmtId="0" fontId="51" fillId="0" borderId="0"/>
    <xf numFmtId="0" fontId="32" fillId="0" borderId="0"/>
    <xf numFmtId="202" fontId="39" fillId="0" borderId="0" applyFont="0" applyFill="0" applyBorder="0" applyAlignment="0" applyProtection="0"/>
    <xf numFmtId="0" fontId="143" fillId="33" borderId="0" applyNumberFormat="0" applyBorder="0" applyAlignment="0" applyProtection="0">
      <alignment vertical="center"/>
    </xf>
    <xf numFmtId="0" fontId="79" fillId="17" borderId="0" applyNumberFormat="0" applyBorder="0" applyAlignment="0" applyProtection="0">
      <alignment vertical="center"/>
    </xf>
    <xf numFmtId="0" fontId="143" fillId="37" borderId="0" applyNumberFormat="0" applyBorder="0" applyAlignment="0" applyProtection="0">
      <alignment vertical="center"/>
    </xf>
    <xf numFmtId="0" fontId="79" fillId="18" borderId="0" applyNumberFormat="0" applyBorder="0" applyAlignment="0" applyProtection="0">
      <alignment vertical="center"/>
    </xf>
    <xf numFmtId="0" fontId="143" fillId="41" borderId="0" applyNumberFormat="0" applyBorder="0" applyAlignment="0" applyProtection="0">
      <alignment vertical="center"/>
    </xf>
    <xf numFmtId="0" fontId="79" fillId="19" borderId="0" applyNumberFormat="0" applyBorder="0" applyAlignment="0" applyProtection="0">
      <alignment vertical="center"/>
    </xf>
    <xf numFmtId="0" fontId="143" fillId="45" borderId="0" applyNumberFormat="0" applyBorder="0" applyAlignment="0" applyProtection="0">
      <alignment vertical="center"/>
    </xf>
    <xf numFmtId="0" fontId="79" fillId="13" borderId="0" applyNumberFormat="0" applyBorder="0" applyAlignment="0" applyProtection="0">
      <alignment vertical="center"/>
    </xf>
    <xf numFmtId="0" fontId="143" fillId="49" borderId="0" applyNumberFormat="0" applyBorder="0" applyAlignment="0" applyProtection="0">
      <alignment vertical="center"/>
    </xf>
    <xf numFmtId="0" fontId="79" fillId="14" borderId="0" applyNumberFormat="0" applyBorder="0" applyAlignment="0" applyProtection="0">
      <alignment vertical="center"/>
    </xf>
    <xf numFmtId="0" fontId="143" fillId="53" borderId="0" applyNumberFormat="0" applyBorder="0" applyAlignment="0" applyProtection="0">
      <alignment vertical="center"/>
    </xf>
    <xf numFmtId="0" fontId="79" fillId="20" borderId="0" applyNumberFormat="0" applyBorder="0" applyAlignment="0" applyProtection="0">
      <alignment vertical="center"/>
    </xf>
    <xf numFmtId="0" fontId="14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37" fillId="30" borderId="121" applyNumberFormat="0" applyAlignment="0" applyProtection="0">
      <alignment vertical="center"/>
    </xf>
    <xf numFmtId="0" fontId="81" fillId="21" borderId="6" applyNumberFormat="0" applyAlignment="0" applyProtection="0">
      <alignment vertical="center"/>
    </xf>
    <xf numFmtId="0" fontId="60" fillId="0" borderId="0" applyNumberFormat="0" applyFill="0" applyBorder="0" applyAlignment="0" applyProtection="0"/>
    <xf numFmtId="0" fontId="133" fillId="27" borderId="0" applyNumberFormat="0" applyBorder="0" applyAlignment="0" applyProtection="0">
      <alignment vertical="center"/>
    </xf>
    <xf numFmtId="0" fontId="82" fillId="3" borderId="0" applyNumberFormat="0" applyBorder="0" applyAlignment="0" applyProtection="0">
      <alignment vertical="center"/>
    </xf>
    <xf numFmtId="0" fontId="61" fillId="0" borderId="0" applyNumberFormat="0" applyFill="0" applyBorder="0" applyAlignment="0" applyProtection="0">
      <alignment vertical="top"/>
      <protection locked="0"/>
    </xf>
    <xf numFmtId="40" fontId="62" fillId="0" borderId="0" applyFont="0" applyFill="0" applyBorder="0" applyAlignment="0" applyProtection="0"/>
    <xf numFmtId="38" fontId="62" fillId="0" borderId="0" applyFont="0" applyFill="0" applyBorder="0" applyAlignment="0" applyProtection="0"/>
    <xf numFmtId="40" fontId="59" fillId="0" borderId="0" applyFont="0" applyFill="0" applyBorder="0" applyAlignment="0" applyProtection="0"/>
    <xf numFmtId="38" fontId="59" fillId="0" borderId="0" applyFont="0" applyFill="0" applyBorder="0" applyAlignment="0" applyProtection="0"/>
    <xf numFmtId="0" fontId="123" fillId="32" borderId="125" applyNumberFormat="0" applyFont="0" applyAlignment="0" applyProtection="0">
      <alignment vertical="center"/>
    </xf>
    <xf numFmtId="0" fontId="7" fillId="22" borderId="7" applyNumberFormat="0" applyFont="0" applyAlignment="0" applyProtection="0">
      <alignment vertical="center"/>
    </xf>
    <xf numFmtId="0" fontId="62" fillId="0" borderId="0" applyFont="0" applyFill="0" applyBorder="0" applyAlignment="0" applyProtection="0"/>
    <xf numFmtId="0" fontId="62"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9" fontId="123"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123" fillId="0" borderId="0" applyFont="0" applyFill="0" applyBorder="0" applyAlignment="0" applyProtection="0">
      <alignment vertical="center"/>
    </xf>
    <xf numFmtId="9" fontId="123"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123" fillId="0" borderId="0" applyFont="0" applyFill="0" applyBorder="0" applyAlignment="0" applyProtection="0">
      <alignment vertical="center"/>
    </xf>
    <xf numFmtId="9" fontId="123" fillId="0" borderId="0" applyFont="0" applyFill="0" applyBorder="0" applyAlignment="0" applyProtection="0">
      <alignment vertical="center"/>
    </xf>
    <xf numFmtId="9" fontId="123" fillId="0" borderId="0" applyFont="0" applyFill="0" applyBorder="0" applyAlignment="0" applyProtection="0">
      <alignment vertical="center"/>
    </xf>
    <xf numFmtId="9" fontId="123" fillId="0" borderId="0" applyFont="0" applyFill="0" applyBorder="0" applyAlignment="0" applyProtection="0">
      <alignment vertical="center"/>
    </xf>
    <xf numFmtId="9" fontId="7" fillId="0" borderId="0" applyFont="0" applyFill="0" applyBorder="0" applyAlignment="0" applyProtection="0">
      <alignment vertical="center"/>
    </xf>
    <xf numFmtId="9" fontId="125" fillId="0" borderId="0" applyFont="0" applyFill="0" applyBorder="0" applyAlignment="0" applyProtection="0">
      <alignment vertical="center"/>
    </xf>
    <xf numFmtId="0" fontId="134" fillId="28" borderId="0" applyNumberFormat="0" applyBorder="0" applyAlignment="0" applyProtection="0">
      <alignment vertical="center"/>
    </xf>
    <xf numFmtId="0" fontId="83" fillId="23" borderId="0" applyNumberFormat="0" applyBorder="0" applyAlignment="0" applyProtection="0">
      <alignment vertical="center"/>
    </xf>
    <xf numFmtId="0" fontId="40" fillId="0" borderId="0"/>
    <xf numFmtId="0" fontId="52" fillId="0" borderId="0"/>
    <xf numFmtId="0" fontId="52" fillId="0" borderId="0"/>
    <xf numFmtId="0" fontId="141"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139" fillId="31" borderId="124" applyNumberFormat="0" applyAlignment="0" applyProtection="0">
      <alignment vertical="center"/>
    </xf>
    <xf numFmtId="0" fontId="85" fillId="24" borderId="8" applyNumberFormat="0" applyAlignment="0" applyProtection="0">
      <alignment vertical="center"/>
    </xf>
    <xf numFmtId="0" fontId="7" fillId="0" borderId="0" applyFont="0" applyFill="0" applyBorder="0" applyAlignment="0" applyProtection="0"/>
    <xf numFmtId="41" fontId="123" fillId="0" borderId="0" applyFont="0" applyFill="0" applyBorder="0" applyAlignment="0" applyProtection="0">
      <alignment vertical="center"/>
    </xf>
    <xf numFmtId="190" fontId="7" fillId="0" borderId="0" applyFont="0" applyFill="0" applyBorder="0" applyAlignment="0" applyProtection="0"/>
    <xf numFmtId="41" fontId="7" fillId="0" borderId="0" applyFont="0" applyFill="0" applyBorder="0" applyAlignment="0" applyProtection="0">
      <alignment vertical="center"/>
    </xf>
    <xf numFmtId="41" fontId="125" fillId="0" borderId="0" applyFont="0" applyFill="0" applyBorder="0" applyAlignment="0" applyProtection="0">
      <alignment vertical="center"/>
    </xf>
    <xf numFmtId="41" fontId="125" fillId="0" borderId="0" applyFont="0" applyFill="0" applyBorder="0" applyAlignment="0" applyProtection="0">
      <alignment vertical="center"/>
    </xf>
    <xf numFmtId="41" fontId="7" fillId="0" borderId="0" applyFont="0" applyFill="0" applyBorder="0" applyAlignment="0" applyProtection="0"/>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23"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xf numFmtId="41" fontId="123"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23" fillId="0" borderId="0" applyFont="0" applyFill="0" applyBorder="0" applyAlignment="0" applyProtection="0">
      <alignment vertical="center"/>
    </xf>
    <xf numFmtId="41" fontId="123" fillId="0" borderId="0" applyFont="0" applyFill="0" applyBorder="0" applyAlignment="0" applyProtection="0">
      <alignment vertical="center"/>
    </xf>
    <xf numFmtId="41" fontId="123" fillId="0" borderId="0" applyFont="0" applyFill="0" applyBorder="0" applyAlignment="0" applyProtection="0">
      <alignment vertical="center"/>
    </xf>
    <xf numFmtId="41" fontId="126" fillId="0" borderId="0" applyFont="0" applyFill="0" applyBorder="0" applyAlignment="0" applyProtection="0">
      <alignment vertical="center"/>
    </xf>
    <xf numFmtId="41" fontId="123" fillId="0" borderId="0" applyFont="0" applyFill="0" applyBorder="0" applyAlignment="0" applyProtection="0">
      <alignment vertical="center"/>
    </xf>
    <xf numFmtId="41" fontId="126" fillId="0" borderId="0" applyFont="0" applyFill="0" applyBorder="0" applyAlignment="0" applyProtection="0">
      <alignment vertical="center"/>
    </xf>
    <xf numFmtId="41" fontId="106" fillId="0" borderId="0" applyFont="0" applyFill="0" applyBorder="0" applyAlignment="0" applyProtection="0">
      <alignment vertical="center"/>
    </xf>
    <xf numFmtId="0" fontId="39" fillId="0" borderId="0" applyFont="0" applyFill="0" applyBorder="0" applyAlignment="0" applyProtection="0"/>
    <xf numFmtId="0" fontId="138" fillId="0" borderId="123" applyNumberFormat="0" applyFill="0" applyAlignment="0" applyProtection="0">
      <alignment vertical="center"/>
    </xf>
    <xf numFmtId="0" fontId="86" fillId="0" borderId="9" applyNumberFormat="0" applyFill="0" applyAlignment="0" applyProtection="0">
      <alignment vertical="center"/>
    </xf>
    <xf numFmtId="0" fontId="142" fillId="0" borderId="126" applyNumberFormat="0" applyFill="0" applyAlignment="0" applyProtection="0">
      <alignment vertical="center"/>
    </xf>
    <xf numFmtId="0" fontId="87" fillId="0" borderId="10" applyNumberFormat="0" applyFill="0" applyAlignment="0" applyProtection="0">
      <alignment vertical="center"/>
    </xf>
    <xf numFmtId="0" fontId="63" fillId="0" borderId="0"/>
    <xf numFmtId="0" fontId="135" fillId="29" borderId="121" applyNumberFormat="0" applyAlignment="0" applyProtection="0">
      <alignment vertical="center"/>
    </xf>
    <xf numFmtId="0" fontId="88" fillId="7" borderId="6" applyNumberFormat="0" applyAlignment="0" applyProtection="0">
      <alignment vertical="center"/>
    </xf>
    <xf numFmtId="0" fontId="128" fillId="0" borderId="0" applyNumberFormat="0" applyFill="0" applyBorder="0" applyAlignment="0" applyProtection="0">
      <alignment vertical="center"/>
    </xf>
    <xf numFmtId="0" fontId="129" fillId="0" borderId="118" applyNumberFormat="0" applyFill="0" applyAlignment="0" applyProtection="0">
      <alignment vertical="center"/>
    </xf>
    <xf numFmtId="0" fontId="90" fillId="0" borderId="11" applyNumberFormat="0" applyFill="0" applyAlignment="0" applyProtection="0">
      <alignment vertical="center"/>
    </xf>
    <xf numFmtId="0" fontId="130" fillId="0" borderId="119" applyNumberFormat="0" applyFill="0" applyAlignment="0" applyProtection="0">
      <alignment vertical="center"/>
    </xf>
    <xf numFmtId="0" fontId="91" fillId="0" borderId="12" applyNumberFormat="0" applyFill="0" applyAlignment="0" applyProtection="0">
      <alignment vertical="center"/>
    </xf>
    <xf numFmtId="0" fontId="131" fillId="0" borderId="120" applyNumberFormat="0" applyFill="0" applyAlignment="0" applyProtection="0">
      <alignment vertical="center"/>
    </xf>
    <xf numFmtId="0" fontId="92" fillId="0" borderId="13" applyNumberFormat="0" applyFill="0" applyAlignment="0" applyProtection="0">
      <alignment vertical="center"/>
    </xf>
    <xf numFmtId="0" fontId="13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132" fillId="26" borderId="0" applyNumberFormat="0" applyBorder="0" applyAlignment="0" applyProtection="0">
      <alignment vertical="center"/>
    </xf>
    <xf numFmtId="0" fontId="93" fillId="4" borderId="0" applyNumberFormat="0" applyBorder="0" applyAlignment="0" applyProtection="0">
      <alignment vertical="center"/>
    </xf>
    <xf numFmtId="0" fontId="136" fillId="30" borderId="122" applyNumberFormat="0" applyAlignment="0" applyProtection="0">
      <alignment vertical="center"/>
    </xf>
    <xf numFmtId="0" fontId="94" fillId="21" borderId="14" applyNumberFormat="0" applyAlignment="0" applyProtection="0">
      <alignment vertical="center"/>
    </xf>
    <xf numFmtId="190" fontId="42" fillId="0" borderId="0" applyFont="0" applyFill="0" applyBorder="0" applyAlignment="0" applyProtection="0"/>
    <xf numFmtId="190" fontId="53" fillId="0" borderId="0" applyFont="0" applyFill="0" applyBorder="0" applyAlignment="0" applyProtection="0"/>
    <xf numFmtId="0" fontId="39" fillId="0" borderId="0" applyFont="0" applyFill="0" applyBorder="0" applyAlignment="0" applyProtection="0"/>
    <xf numFmtId="192" fontId="39" fillId="0" borderId="0" applyFont="0" applyFill="0" applyBorder="0" applyAlignment="0" applyProtection="0"/>
    <xf numFmtId="196" fontId="7" fillId="0" borderId="0" applyFont="0" applyFill="0" applyBorder="0" applyAlignment="0" applyProtection="0"/>
    <xf numFmtId="0" fontId="123" fillId="0" borderId="0">
      <alignment vertical="center"/>
    </xf>
    <xf numFmtId="0" fontId="123" fillId="0" borderId="0">
      <alignment vertical="center"/>
    </xf>
    <xf numFmtId="0" fontId="126" fillId="0" borderId="0">
      <alignment vertical="center"/>
    </xf>
    <xf numFmtId="0" fontId="123" fillId="0" borderId="0">
      <alignment vertical="center"/>
    </xf>
    <xf numFmtId="0" fontId="123" fillId="0" borderId="0">
      <alignment vertical="center"/>
    </xf>
    <xf numFmtId="0" fontId="5" fillId="0" borderId="0"/>
    <xf numFmtId="0" fontId="7" fillId="0" borderId="0">
      <alignment vertical="center"/>
    </xf>
    <xf numFmtId="0" fontId="125" fillId="0" borderId="0">
      <alignment vertical="center"/>
    </xf>
    <xf numFmtId="0" fontId="32" fillId="0" borderId="0">
      <alignment vertical="center"/>
    </xf>
    <xf numFmtId="0" fontId="5" fillId="0" borderId="0"/>
    <xf numFmtId="0" fontId="32" fillId="0" borderId="0">
      <alignment vertical="center"/>
    </xf>
    <xf numFmtId="0" fontId="123" fillId="0" borderId="0">
      <alignment vertical="center"/>
    </xf>
    <xf numFmtId="0" fontId="7" fillId="0" borderId="0">
      <alignment vertical="center"/>
    </xf>
    <xf numFmtId="0" fontId="5" fillId="0" borderId="0"/>
    <xf numFmtId="0" fontId="123" fillId="0" borderId="0">
      <alignment vertical="center"/>
    </xf>
    <xf numFmtId="0" fontId="32" fillId="0" borderId="0">
      <alignment vertical="center"/>
    </xf>
    <xf numFmtId="0" fontId="7" fillId="0" borderId="0"/>
    <xf numFmtId="0" fontId="123" fillId="0" borderId="0">
      <alignment vertical="center"/>
    </xf>
    <xf numFmtId="0" fontId="123" fillId="0" borderId="0">
      <alignment vertical="center"/>
    </xf>
    <xf numFmtId="0" fontId="7" fillId="0" borderId="0">
      <alignment vertical="center"/>
    </xf>
    <xf numFmtId="0" fontId="123" fillId="0" borderId="0">
      <alignment vertical="center"/>
    </xf>
    <xf numFmtId="0" fontId="5" fillId="0" borderId="0"/>
    <xf numFmtId="0" fontId="123" fillId="0" borderId="0">
      <alignment vertical="center"/>
    </xf>
    <xf numFmtId="0" fontId="7" fillId="0" borderId="0">
      <alignment vertical="center"/>
    </xf>
    <xf numFmtId="0" fontId="123" fillId="0" borderId="0">
      <alignment vertical="center"/>
    </xf>
    <xf numFmtId="0" fontId="123" fillId="0" borderId="0">
      <alignment vertical="center"/>
    </xf>
    <xf numFmtId="0" fontId="123" fillId="0" borderId="0">
      <alignment vertical="center"/>
    </xf>
    <xf numFmtId="0" fontId="5" fillId="0" borderId="0"/>
    <xf numFmtId="0" fontId="123" fillId="0" borderId="0">
      <alignment vertical="center"/>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center"/>
    </xf>
    <xf numFmtId="0" fontId="39" fillId="0" borderId="0" applyFont="0" applyFill="0" applyBorder="0" applyAlignment="0" applyProtection="0"/>
  </cellStyleXfs>
  <cellXfs count="928">
    <xf numFmtId="0" fontId="0" fillId="0" borderId="0" xfId="0">
      <alignment vertical="center"/>
    </xf>
    <xf numFmtId="0" fontId="147" fillId="0" borderId="0" xfId="0" applyFont="1">
      <alignment vertical="center"/>
    </xf>
    <xf numFmtId="0" fontId="147" fillId="0" borderId="0" xfId="0" applyFont="1" applyAlignment="1">
      <alignment horizontal="center" vertical="center"/>
    </xf>
    <xf numFmtId="3" fontId="0" fillId="0" borderId="0" xfId="0" applyNumberFormat="1">
      <alignment vertical="center"/>
    </xf>
    <xf numFmtId="14" fontId="0" fillId="0" borderId="4" xfId="0" applyNumberFormat="1" applyBorder="1">
      <alignment vertical="center"/>
    </xf>
    <xf numFmtId="0" fontId="148" fillId="0" borderId="15" xfId="0" applyFont="1" applyBorder="1">
      <alignment vertical="center"/>
    </xf>
    <xf numFmtId="0" fontId="148" fillId="0" borderId="3" xfId="0" applyFont="1" applyBorder="1">
      <alignment vertical="center"/>
    </xf>
    <xf numFmtId="0" fontId="149" fillId="0" borderId="16" xfId="0" applyFont="1" applyFill="1" applyBorder="1" applyAlignment="1">
      <alignment horizontal="center" vertical="center" wrapText="1"/>
    </xf>
    <xf numFmtId="0" fontId="0" fillId="0" borderId="0" xfId="0">
      <alignment vertical="center"/>
    </xf>
    <xf numFmtId="0" fontId="149" fillId="0" borderId="17" xfId="0" applyFont="1" applyFill="1" applyBorder="1" applyAlignment="1">
      <alignment horizontal="center" vertical="center" wrapText="1"/>
    </xf>
    <xf numFmtId="0" fontId="0" fillId="0" borderId="0" xfId="0" applyAlignment="1">
      <alignment horizontal="right" vertical="center"/>
    </xf>
    <xf numFmtId="0" fontId="142" fillId="0" borderId="0" xfId="0" applyFont="1" applyBorder="1" applyAlignment="1">
      <alignment horizontal="center" vertical="center"/>
    </xf>
    <xf numFmtId="0" fontId="0" fillId="0" borderId="0" xfId="0">
      <alignment vertical="center"/>
    </xf>
    <xf numFmtId="0" fontId="150" fillId="0" borderId="4" xfId="0" applyFont="1" applyFill="1" applyBorder="1" applyAlignment="1">
      <alignment horizontal="center" vertical="center" wrapText="1"/>
    </xf>
    <xf numFmtId="41" fontId="123" fillId="0" borderId="4" xfId="248" applyFont="1" applyBorder="1">
      <alignment vertical="center"/>
    </xf>
    <xf numFmtId="0" fontId="151" fillId="0" borderId="0" xfId="0" applyFont="1" applyAlignment="1">
      <alignment horizontal="left" vertical="center"/>
    </xf>
    <xf numFmtId="0" fontId="151" fillId="0" borderId="0" xfId="0" applyFont="1" applyAlignment="1">
      <alignment horizontal="left" vertical="center" wrapText="1"/>
    </xf>
    <xf numFmtId="0" fontId="151" fillId="0" borderId="0" xfId="0" applyFont="1" applyAlignment="1">
      <alignment vertical="top" wrapText="1"/>
    </xf>
    <xf numFmtId="0" fontId="151" fillId="0" borderId="0" xfId="0" applyFont="1" applyAlignment="1">
      <alignment horizontal="left" vertical="top"/>
    </xf>
    <xf numFmtId="0" fontId="151" fillId="0" borderId="0" xfId="0" applyFont="1" applyAlignment="1">
      <alignment vertical="top"/>
    </xf>
    <xf numFmtId="0" fontId="0" fillId="0" borderId="0" xfId="0" applyAlignment="1">
      <alignment vertical="center"/>
    </xf>
    <xf numFmtId="0" fontId="151" fillId="0" borderId="0" xfId="0" applyFont="1" applyAlignment="1">
      <alignment vertical="center"/>
    </xf>
    <xf numFmtId="0" fontId="149" fillId="0" borderId="4" xfId="0" applyFont="1" applyFill="1" applyBorder="1" applyAlignment="1">
      <alignment horizontal="center" vertical="center" wrapText="1"/>
    </xf>
    <xf numFmtId="0" fontId="152" fillId="0" borderId="0" xfId="0" applyFont="1" applyAlignment="1">
      <alignment vertical="center"/>
    </xf>
    <xf numFmtId="0" fontId="153" fillId="0" borderId="0" xfId="0" applyFont="1">
      <alignment vertical="center"/>
    </xf>
    <xf numFmtId="0" fontId="149" fillId="0" borderId="0" xfId="0" applyFont="1" applyFill="1" applyBorder="1" applyAlignment="1">
      <alignment horizontal="center" vertical="center" wrapText="1"/>
    </xf>
    <xf numFmtId="10" fontId="149" fillId="0" borderId="0" xfId="0" applyNumberFormat="1" applyFont="1" applyFill="1" applyBorder="1" applyAlignment="1">
      <alignment horizontal="center" vertical="center" wrapText="1"/>
    </xf>
    <xf numFmtId="0" fontId="154" fillId="0" borderId="0" xfId="0" applyFont="1">
      <alignment vertical="center"/>
    </xf>
    <xf numFmtId="0" fontId="149" fillId="0" borderId="18" xfId="0" applyFont="1" applyFill="1" applyBorder="1" applyAlignment="1">
      <alignment horizontal="center" vertical="center" wrapText="1"/>
    </xf>
    <xf numFmtId="0" fontId="149" fillId="0" borderId="19" xfId="0" applyFont="1" applyFill="1" applyBorder="1" applyAlignment="1">
      <alignment horizontal="center" vertical="center" wrapText="1"/>
    </xf>
    <xf numFmtId="176" fontId="155" fillId="57" borderId="20" xfId="301" applyNumberFormat="1" applyFont="1" applyFill="1" applyBorder="1" applyAlignment="1">
      <alignment horizontal="right" vertical="center"/>
    </xf>
    <xf numFmtId="0" fontId="0" fillId="0" borderId="17" xfId="0" applyBorder="1">
      <alignment vertical="center"/>
    </xf>
    <xf numFmtId="0" fontId="0" fillId="0" borderId="0" xfId="0">
      <alignment vertical="center"/>
    </xf>
    <xf numFmtId="41" fontId="148" fillId="58" borderId="20" xfId="248" applyFont="1" applyFill="1" applyBorder="1">
      <alignment vertical="center"/>
    </xf>
    <xf numFmtId="41" fontId="148" fillId="59" borderId="21" xfId="0" applyNumberFormat="1" applyFont="1" applyFill="1" applyBorder="1">
      <alignment vertical="center"/>
    </xf>
    <xf numFmtId="0" fontId="0" fillId="0" borderId="20" xfId="0" applyBorder="1" applyAlignment="1">
      <alignment horizontal="center" vertical="center"/>
    </xf>
    <xf numFmtId="0" fontId="124" fillId="0" borderId="0" xfId="325" applyAlignment="1" applyProtection="1">
      <alignment vertical="center"/>
    </xf>
    <xf numFmtId="14" fontId="0" fillId="0" borderId="0" xfId="0" applyNumberFormat="1">
      <alignment vertical="center"/>
    </xf>
    <xf numFmtId="179" fontId="147" fillId="0" borderId="0" xfId="0" applyNumberFormat="1" applyFont="1" applyAlignment="1">
      <alignment vertical="center"/>
    </xf>
    <xf numFmtId="14" fontId="148" fillId="0" borderId="0" xfId="0" applyNumberFormat="1" applyFont="1">
      <alignment vertical="center"/>
    </xf>
    <xf numFmtId="0" fontId="148" fillId="0" borderId="4" xfId="0" applyFont="1" applyBorder="1">
      <alignment vertical="center"/>
    </xf>
    <xf numFmtId="0" fontId="156" fillId="0" borderId="0" xfId="0" applyFont="1">
      <alignment vertical="center"/>
    </xf>
    <xf numFmtId="180" fontId="157" fillId="0" borderId="0" xfId="0" applyNumberFormat="1" applyFont="1" applyAlignment="1">
      <alignment horizontal="center" vertical="center" shrinkToFit="1"/>
    </xf>
    <xf numFmtId="0" fontId="148" fillId="0" borderId="22" xfId="0" applyFont="1" applyBorder="1">
      <alignment vertical="center"/>
    </xf>
    <xf numFmtId="0" fontId="148" fillId="0" borderId="16" xfId="0" applyFont="1" applyBorder="1">
      <alignment vertical="center"/>
    </xf>
    <xf numFmtId="0" fontId="148" fillId="0" borderId="23" xfId="0" applyFont="1" applyBorder="1">
      <alignment vertical="center"/>
    </xf>
    <xf numFmtId="41" fontId="148" fillId="58" borderId="24" xfId="248" applyFont="1" applyFill="1" applyBorder="1">
      <alignment vertical="center"/>
    </xf>
    <xf numFmtId="41" fontId="148" fillId="59" borderId="25" xfId="0" applyNumberFormat="1" applyFont="1" applyFill="1" applyBorder="1">
      <alignment vertical="center"/>
    </xf>
    <xf numFmtId="0" fontId="158" fillId="0" borderId="127" xfId="0" applyFont="1" applyBorder="1" applyAlignment="1">
      <alignment horizontal="center" vertical="center"/>
    </xf>
    <xf numFmtId="0" fontId="158" fillId="0" borderId="128" xfId="0" applyFont="1" applyBorder="1" applyAlignment="1">
      <alignment horizontal="center" vertical="center"/>
    </xf>
    <xf numFmtId="0" fontId="148" fillId="0" borderId="26" xfId="0" applyFont="1" applyBorder="1">
      <alignment vertical="center"/>
    </xf>
    <xf numFmtId="0" fontId="148" fillId="0" borderId="17" xfId="0" applyFont="1" applyBorder="1">
      <alignment vertical="center"/>
    </xf>
    <xf numFmtId="0" fontId="148" fillId="0" borderId="27" xfId="0" applyFont="1" applyBorder="1">
      <alignment vertical="center"/>
    </xf>
    <xf numFmtId="41" fontId="148" fillId="58" borderId="28" xfId="248" applyFont="1" applyFill="1" applyBorder="1">
      <alignment vertical="center"/>
    </xf>
    <xf numFmtId="41" fontId="148" fillId="59" borderId="29" xfId="0" applyNumberFormat="1" applyFont="1" applyFill="1" applyBorder="1">
      <alignment vertical="center"/>
    </xf>
    <xf numFmtId="0" fontId="158" fillId="0" borderId="129" xfId="0" applyFont="1" applyBorder="1" applyAlignment="1">
      <alignment horizontal="center" vertical="center"/>
    </xf>
    <xf numFmtId="0" fontId="158" fillId="0" borderId="130" xfId="0" applyFont="1" applyBorder="1" applyAlignment="1">
      <alignment horizontal="center" vertical="center"/>
    </xf>
    <xf numFmtId="176" fontId="157" fillId="57" borderId="30" xfId="0" applyNumberFormat="1" applyFont="1" applyFill="1" applyBorder="1">
      <alignment vertical="center"/>
    </xf>
    <xf numFmtId="176" fontId="157" fillId="57" borderId="31" xfId="0" applyNumberFormat="1" applyFont="1" applyFill="1" applyBorder="1">
      <alignment vertical="center"/>
    </xf>
    <xf numFmtId="0" fontId="0" fillId="57" borderId="32" xfId="0" applyFill="1" applyBorder="1" applyAlignment="1">
      <alignment horizontal="centerContinuous" vertical="center"/>
    </xf>
    <xf numFmtId="0" fontId="0" fillId="57" borderId="2" xfId="0" applyFill="1" applyBorder="1" applyAlignment="1">
      <alignment horizontal="centerContinuous" vertical="center"/>
    </xf>
    <xf numFmtId="14" fontId="0" fillId="57" borderId="2" xfId="0" applyNumberFormat="1" applyFill="1" applyBorder="1" applyAlignment="1">
      <alignment horizontal="centerContinuous" vertical="center"/>
    </xf>
    <xf numFmtId="14" fontId="148" fillId="57" borderId="2" xfId="0" applyNumberFormat="1" applyFont="1" applyFill="1" applyBorder="1" applyAlignment="1">
      <alignment horizontal="centerContinuous" vertical="center"/>
    </xf>
    <xf numFmtId="179" fontId="147" fillId="57" borderId="2" xfId="0" applyNumberFormat="1" applyFont="1" applyFill="1" applyBorder="1" applyAlignment="1">
      <alignment horizontal="centerContinuous" vertical="center"/>
    </xf>
    <xf numFmtId="0" fontId="147" fillId="57" borderId="33" xfId="0" applyFont="1" applyFill="1" applyBorder="1" applyAlignment="1">
      <alignment horizontal="centerContinuous" vertical="center"/>
    </xf>
    <xf numFmtId="0" fontId="147" fillId="60" borderId="34" xfId="0" applyFont="1" applyFill="1" applyBorder="1" applyAlignment="1">
      <alignment horizontal="centerContinuous" vertical="center"/>
    </xf>
    <xf numFmtId="0" fontId="147" fillId="60" borderId="35" xfId="0" applyFont="1" applyFill="1" applyBorder="1" applyAlignment="1">
      <alignment horizontal="centerContinuous" vertical="center"/>
    </xf>
    <xf numFmtId="0" fontId="147" fillId="60" borderId="36" xfId="0" applyFont="1" applyFill="1" applyBorder="1" applyAlignment="1">
      <alignment horizontal="centerContinuous" vertical="center"/>
    </xf>
    <xf numFmtId="0" fontId="147" fillId="60" borderId="37" xfId="0" applyFont="1" applyFill="1" applyBorder="1" applyAlignment="1">
      <alignment horizontal="centerContinuous" vertical="center"/>
    </xf>
    <xf numFmtId="0" fontId="147" fillId="60" borderId="38" xfId="0" applyFont="1" applyFill="1" applyBorder="1" applyAlignment="1">
      <alignment horizontal="center" vertical="center" wrapText="1"/>
    </xf>
    <xf numFmtId="0" fontId="147" fillId="60" borderId="39" xfId="0" applyFont="1" applyFill="1" applyBorder="1" applyAlignment="1">
      <alignment horizontal="center" vertical="center" wrapText="1"/>
    </xf>
    <xf numFmtId="0" fontId="147" fillId="60" borderId="40" xfId="0" applyFont="1" applyFill="1" applyBorder="1" applyAlignment="1">
      <alignment horizontal="center" vertical="center" wrapText="1"/>
    </xf>
    <xf numFmtId="0" fontId="147" fillId="60" borderId="41" xfId="0" applyFont="1" applyFill="1" applyBorder="1" applyAlignment="1">
      <alignment horizontal="center" vertical="center" wrapText="1"/>
    </xf>
    <xf numFmtId="0" fontId="147" fillId="60" borderId="42" xfId="0" applyFont="1" applyFill="1" applyBorder="1" applyAlignment="1">
      <alignment horizontal="center" vertical="center" wrapText="1"/>
    </xf>
    <xf numFmtId="0" fontId="159" fillId="0" borderId="0" xfId="0" applyFont="1">
      <alignment vertical="center"/>
    </xf>
    <xf numFmtId="0" fontId="160" fillId="0" borderId="0" xfId="0" applyFont="1" applyAlignment="1">
      <alignment horizontal="centerContinuous" vertical="center"/>
    </xf>
    <xf numFmtId="0" fontId="0" fillId="0" borderId="0" xfId="0" applyAlignment="1">
      <alignment horizontal="centerContinuous" vertical="center"/>
    </xf>
    <xf numFmtId="0" fontId="0" fillId="0" borderId="43" xfId="0" applyBorder="1">
      <alignment vertical="center"/>
    </xf>
    <xf numFmtId="0" fontId="0" fillId="0" borderId="23" xfId="0" applyBorder="1">
      <alignment vertical="center"/>
    </xf>
    <xf numFmtId="0" fontId="0" fillId="0" borderId="27" xfId="0" applyBorder="1">
      <alignment vertical="center"/>
    </xf>
    <xf numFmtId="0" fontId="147" fillId="0" borderId="15" xfId="0" applyFont="1" applyBorder="1" applyAlignment="1">
      <alignment horizontal="center" vertical="center" wrapText="1"/>
    </xf>
    <xf numFmtId="0" fontId="147" fillId="0" borderId="16" xfId="0" applyFont="1" applyBorder="1" applyAlignment="1">
      <alignment horizontal="center" vertical="center"/>
    </xf>
    <xf numFmtId="0" fontId="147" fillId="0" borderId="16" xfId="0" applyFont="1" applyBorder="1" applyAlignment="1">
      <alignment horizontal="center" vertical="center" wrapText="1"/>
    </xf>
    <xf numFmtId="0" fontId="147" fillId="0" borderId="4" xfId="0" applyFont="1" applyBorder="1" applyAlignment="1">
      <alignment horizontal="center" vertical="center" wrapText="1"/>
    </xf>
    <xf numFmtId="0" fontId="0" fillId="0" borderId="4" xfId="0" applyFont="1" applyBorder="1" applyAlignment="1">
      <alignment horizontal="center" vertical="center" wrapText="1"/>
    </xf>
    <xf numFmtId="0" fontId="147" fillId="0" borderId="4" xfId="0" applyFont="1" applyBorder="1" applyAlignment="1">
      <alignment horizontal="center" vertical="center" wrapText="1"/>
    </xf>
    <xf numFmtId="0" fontId="0" fillId="0" borderId="0" xfId="0" applyAlignment="1">
      <alignment vertical="center" wrapText="1"/>
    </xf>
    <xf numFmtId="0" fontId="161" fillId="60" borderId="44" xfId="0" applyFont="1" applyFill="1" applyBorder="1" applyAlignment="1">
      <alignment horizontal="center" vertical="center" shrinkToFit="1"/>
    </xf>
    <xf numFmtId="14" fontId="162" fillId="60" borderId="44" xfId="0" applyNumberFormat="1" applyFont="1" applyFill="1" applyBorder="1" applyAlignment="1">
      <alignment horizontal="center" vertical="center" shrinkToFit="1"/>
    </xf>
    <xf numFmtId="0" fontId="0" fillId="61" borderId="4" xfId="0" applyFill="1" applyBorder="1" applyAlignment="1">
      <alignment horizontal="center" vertical="center"/>
    </xf>
    <xf numFmtId="0" fontId="0" fillId="62" borderId="16" xfId="0" applyFill="1" applyBorder="1" applyAlignment="1">
      <alignment horizontal="center" vertical="center"/>
    </xf>
    <xf numFmtId="14" fontId="123" fillId="0" borderId="0" xfId="248" applyNumberFormat="1" applyFont="1">
      <alignment vertical="center"/>
    </xf>
    <xf numFmtId="0" fontId="139" fillId="63" borderId="4" xfId="302" applyFont="1" applyFill="1" applyBorder="1" applyAlignment="1">
      <alignment horizontal="center" vertical="center"/>
    </xf>
    <xf numFmtId="9" fontId="163" fillId="60" borderId="17" xfId="225" applyFont="1" applyFill="1" applyBorder="1" applyAlignment="1">
      <alignment horizontal="center" vertical="center"/>
    </xf>
    <xf numFmtId="0" fontId="162" fillId="60" borderId="17" xfId="0" applyFont="1" applyFill="1" applyBorder="1" applyAlignment="1">
      <alignment horizontal="center" vertical="center"/>
    </xf>
    <xf numFmtId="14" fontId="164" fillId="60" borderId="4" xfId="0" applyNumberFormat="1" applyFont="1" applyFill="1" applyBorder="1" applyAlignment="1">
      <alignment horizontal="center" vertical="center"/>
    </xf>
    <xf numFmtId="14" fontId="165" fillId="64" borderId="4" xfId="0" applyNumberFormat="1" applyFont="1" applyFill="1" applyBorder="1" applyAlignment="1">
      <alignment horizontal="center" vertical="center"/>
    </xf>
    <xf numFmtId="14" fontId="163" fillId="0" borderId="131" xfId="0" applyNumberFormat="1" applyFont="1" applyBorder="1" applyAlignment="1">
      <alignment horizontal="center" vertical="center"/>
    </xf>
    <xf numFmtId="14" fontId="163" fillId="0" borderId="132" xfId="0" applyNumberFormat="1" applyFont="1" applyBorder="1" applyAlignment="1">
      <alignment horizontal="center" vertical="center"/>
    </xf>
    <xf numFmtId="0" fontId="7" fillId="65" borderId="4" xfId="302" applyFill="1" applyBorder="1" applyAlignment="1">
      <alignment horizontal="center" vertical="center"/>
    </xf>
    <xf numFmtId="3" fontId="123" fillId="65" borderId="4" xfId="250" applyNumberFormat="1" applyFont="1" applyFill="1" applyBorder="1" applyAlignment="1">
      <alignment horizontal="center" vertical="center"/>
    </xf>
    <xf numFmtId="14" fontId="7" fillId="65" borderId="4" xfId="302" applyNumberFormat="1" applyFill="1" applyBorder="1" applyAlignment="1">
      <alignment horizontal="center" vertical="center"/>
    </xf>
    <xf numFmtId="0" fontId="7" fillId="66" borderId="4" xfId="302" applyFill="1" applyBorder="1" applyAlignment="1">
      <alignment horizontal="center" vertical="center"/>
    </xf>
    <xf numFmtId="0" fontId="0" fillId="62" borderId="17" xfId="0" applyFill="1" applyBorder="1" applyAlignment="1">
      <alignment horizontal="center" vertical="center"/>
    </xf>
    <xf numFmtId="9" fontId="0" fillId="0" borderId="0" xfId="0" applyNumberFormat="1">
      <alignment vertical="center"/>
    </xf>
    <xf numFmtId="0" fontId="0" fillId="62" borderId="4" xfId="0" applyFill="1" applyBorder="1" applyAlignment="1">
      <alignment horizontal="center" vertical="center"/>
    </xf>
    <xf numFmtId="3" fontId="0" fillId="0" borderId="4" xfId="0" applyNumberFormat="1" applyBorder="1">
      <alignment vertical="center"/>
    </xf>
    <xf numFmtId="9" fontId="0" fillId="0" borderId="4" xfId="0" applyNumberFormat="1" applyBorder="1">
      <alignment vertical="center"/>
    </xf>
    <xf numFmtId="0" fontId="0" fillId="0" borderId="4" xfId="0" applyBorder="1" applyAlignment="1">
      <alignment horizontal="left" vertical="center"/>
    </xf>
    <xf numFmtId="0" fontId="0" fillId="0" borderId="4" xfId="0" applyBorder="1">
      <alignment vertical="center"/>
    </xf>
    <xf numFmtId="179" fontId="0" fillId="0" borderId="0" xfId="0" applyNumberFormat="1" applyAlignment="1">
      <alignment horizontal="center" vertical="center"/>
    </xf>
    <xf numFmtId="0" fontId="148" fillId="0" borderId="0" xfId="0" applyFont="1" applyAlignment="1">
      <alignment horizontal="right" vertical="center"/>
    </xf>
    <xf numFmtId="179" fontId="0" fillId="0" borderId="0" xfId="0" applyNumberFormat="1" applyFont="1" applyAlignment="1">
      <alignment horizontal="center" vertical="center"/>
    </xf>
    <xf numFmtId="0" fontId="147" fillId="0" borderId="0" xfId="0" applyFont="1">
      <alignment vertical="center"/>
    </xf>
    <xf numFmtId="179" fontId="0" fillId="0" borderId="27" xfId="0" applyNumberFormat="1" applyBorder="1" applyAlignment="1">
      <alignment horizontal="center" vertical="center"/>
    </xf>
    <xf numFmtId="0" fontId="13" fillId="0" borderId="0" xfId="302" applyFont="1">
      <alignment vertical="center"/>
    </xf>
    <xf numFmtId="0" fontId="15" fillId="0" borderId="0" xfId="302" applyFont="1">
      <alignment vertical="center"/>
    </xf>
    <xf numFmtId="0" fontId="166" fillId="0" borderId="0" xfId="302" applyFont="1">
      <alignment vertical="center"/>
    </xf>
    <xf numFmtId="0" fontId="16" fillId="0" borderId="0" xfId="302" applyFont="1" applyAlignment="1">
      <alignment horizontal="centerContinuous" vertical="center"/>
    </xf>
    <xf numFmtId="0" fontId="17" fillId="0" borderId="0" xfId="302" applyFont="1" applyAlignment="1">
      <alignment horizontal="centerContinuous" vertical="center"/>
    </xf>
    <xf numFmtId="0" fontId="17" fillId="0" borderId="0" xfId="302" applyFont="1">
      <alignment vertical="center"/>
    </xf>
    <xf numFmtId="0" fontId="15" fillId="0" borderId="0" xfId="0" applyFont="1">
      <alignment vertical="center"/>
    </xf>
    <xf numFmtId="0" fontId="15" fillId="0" borderId="43" xfId="302" applyFont="1" applyBorder="1">
      <alignment vertical="center"/>
    </xf>
    <xf numFmtId="0" fontId="15" fillId="0" borderId="23" xfId="302" applyFont="1" applyBorder="1">
      <alignment vertical="center"/>
    </xf>
    <xf numFmtId="0" fontId="15" fillId="0" borderId="22" xfId="302" applyFont="1" applyBorder="1">
      <alignment vertical="center"/>
    </xf>
    <xf numFmtId="0" fontId="15" fillId="0" borderId="27" xfId="302" applyFont="1" applyBorder="1">
      <alignment vertical="center"/>
    </xf>
    <xf numFmtId="0" fontId="15" fillId="0" borderId="26" xfId="302" applyFont="1" applyBorder="1">
      <alignment vertical="center"/>
    </xf>
    <xf numFmtId="0" fontId="167" fillId="0" borderId="0" xfId="302" applyFont="1">
      <alignment vertical="center"/>
    </xf>
    <xf numFmtId="0" fontId="15" fillId="0" borderId="45" xfId="302" applyFont="1" applyBorder="1">
      <alignment vertical="center"/>
    </xf>
    <xf numFmtId="0" fontId="15" fillId="0" borderId="45" xfId="302" applyFont="1" applyBorder="1" applyAlignment="1">
      <alignment horizontal="right" vertical="center"/>
    </xf>
    <xf numFmtId="0" fontId="15" fillId="0" borderId="46" xfId="302" applyFont="1" applyBorder="1">
      <alignment vertical="center"/>
    </xf>
    <xf numFmtId="0" fontId="168" fillId="0" borderId="0" xfId="302" applyFont="1">
      <alignment vertical="center"/>
    </xf>
    <xf numFmtId="0" fontId="21" fillId="0" borderId="23" xfId="302" applyFont="1" applyBorder="1">
      <alignment vertical="center"/>
    </xf>
    <xf numFmtId="0" fontId="21" fillId="0" borderId="22" xfId="302" applyFont="1" applyBorder="1">
      <alignment vertical="center"/>
    </xf>
    <xf numFmtId="14" fontId="15" fillId="67" borderId="4" xfId="302" applyNumberFormat="1" applyFont="1" applyFill="1" applyBorder="1" applyAlignment="1">
      <alignment horizontal="center" vertical="center"/>
    </xf>
    <xf numFmtId="0" fontId="15" fillId="67" borderId="4" xfId="302" applyFont="1" applyFill="1" applyBorder="1" applyAlignment="1">
      <alignment horizontal="center" vertical="center"/>
    </xf>
    <xf numFmtId="14" fontId="0" fillId="0" borderId="4" xfId="0" applyNumberFormat="1" applyBorder="1" applyAlignment="1">
      <alignment horizontal="center" vertical="center"/>
    </xf>
    <xf numFmtId="0" fontId="21" fillId="0" borderId="47" xfId="302" applyFont="1" applyBorder="1">
      <alignment vertical="center"/>
    </xf>
    <xf numFmtId="0" fontId="21" fillId="0" borderId="27" xfId="302" applyFont="1" applyBorder="1">
      <alignment vertical="center"/>
    </xf>
    <xf numFmtId="0" fontId="21" fillId="0" borderId="26" xfId="302" applyFont="1" applyBorder="1">
      <alignment vertical="center"/>
    </xf>
    <xf numFmtId="3" fontId="15" fillId="0" borderId="0" xfId="302" applyNumberFormat="1" applyFont="1">
      <alignment vertical="center"/>
    </xf>
    <xf numFmtId="0" fontId="168" fillId="0" borderId="3" xfId="302" applyFont="1" applyBorder="1">
      <alignment vertical="center"/>
    </xf>
    <xf numFmtId="0" fontId="15" fillId="0" borderId="3" xfId="302" applyFont="1" applyBorder="1">
      <alignment vertical="center"/>
    </xf>
    <xf numFmtId="0" fontId="15" fillId="0" borderId="47" xfId="302" applyFont="1" applyBorder="1">
      <alignment vertical="center"/>
    </xf>
    <xf numFmtId="0" fontId="13" fillId="0" borderId="45" xfId="302" applyFont="1" applyBorder="1">
      <alignment vertical="center"/>
    </xf>
    <xf numFmtId="0" fontId="26" fillId="0" borderId="0" xfId="302" applyFont="1">
      <alignment vertical="center"/>
    </xf>
    <xf numFmtId="0" fontId="13" fillId="0" borderId="27" xfId="302" applyFont="1" applyBorder="1">
      <alignment vertical="center"/>
    </xf>
    <xf numFmtId="0" fontId="15" fillId="0" borderId="5" xfId="302" applyFont="1" applyBorder="1">
      <alignment vertical="center"/>
    </xf>
    <xf numFmtId="0" fontId="26" fillId="0" borderId="23" xfId="302" applyFont="1" applyBorder="1">
      <alignment vertical="center"/>
    </xf>
    <xf numFmtId="0" fontId="26" fillId="0" borderId="27" xfId="302" applyFont="1" applyBorder="1">
      <alignment vertical="center"/>
    </xf>
    <xf numFmtId="0" fontId="27" fillId="0" borderId="0" xfId="302" applyFont="1">
      <alignment vertical="center"/>
    </xf>
    <xf numFmtId="0" fontId="21" fillId="0" borderId="0" xfId="302" applyFont="1">
      <alignment vertical="center"/>
    </xf>
    <xf numFmtId="0" fontId="27" fillId="0" borderId="27" xfId="302" applyFont="1" applyBorder="1">
      <alignment vertical="center"/>
    </xf>
    <xf numFmtId="0" fontId="21" fillId="0" borderId="0" xfId="302" applyFont="1" applyAlignment="1">
      <alignment horizontal="left" vertical="center" indent="1"/>
    </xf>
    <xf numFmtId="0" fontId="26" fillId="0" borderId="0" xfId="302" applyFont="1" applyAlignment="1">
      <alignment horizontal="left" vertical="center" indent="2"/>
    </xf>
    <xf numFmtId="0" fontId="15" fillId="0" borderId="0" xfId="302" applyFont="1" applyAlignment="1">
      <alignment horizontal="left" vertical="center" indent="1"/>
    </xf>
    <xf numFmtId="0" fontId="15" fillId="0" borderId="0" xfId="302" applyFont="1" applyAlignment="1">
      <alignment horizontal="left" vertical="center" indent="2"/>
    </xf>
    <xf numFmtId="0" fontId="169" fillId="0" borderId="0" xfId="302" applyFont="1">
      <alignment vertical="center"/>
    </xf>
    <xf numFmtId="0" fontId="170" fillId="0" borderId="0" xfId="302" applyFont="1">
      <alignment vertical="center"/>
    </xf>
    <xf numFmtId="0" fontId="171" fillId="0" borderId="0" xfId="0" applyFont="1">
      <alignment vertical="center"/>
    </xf>
    <xf numFmtId="0" fontId="172" fillId="0" borderId="0" xfId="0" applyFont="1">
      <alignment vertical="center"/>
    </xf>
    <xf numFmtId="0" fontId="173" fillId="0" borderId="0" xfId="0" applyFont="1">
      <alignment vertical="center"/>
    </xf>
    <xf numFmtId="0" fontId="147" fillId="60" borderId="48" xfId="0" applyFont="1" applyFill="1" applyBorder="1" applyAlignment="1">
      <alignment horizontal="center" vertical="center"/>
    </xf>
    <xf numFmtId="0" fontId="147" fillId="60" borderId="49" xfId="0" applyFont="1" applyFill="1" applyBorder="1" applyAlignment="1">
      <alignment horizontal="center" vertical="center"/>
    </xf>
    <xf numFmtId="0" fontId="158" fillId="0" borderId="50" xfId="0" applyFont="1" applyBorder="1" applyAlignment="1">
      <alignment horizontal="center" vertical="center"/>
    </xf>
    <xf numFmtId="9" fontId="123" fillId="0" borderId="20" xfId="225" applyFont="1" applyBorder="1">
      <alignment vertical="center"/>
    </xf>
    <xf numFmtId="0" fontId="158" fillId="0" borderId="20" xfId="0" applyFont="1" applyBorder="1" applyAlignment="1">
      <alignment horizontal="center" vertical="center"/>
    </xf>
    <xf numFmtId="0" fontId="158" fillId="0" borderId="21" xfId="0" applyFont="1" applyBorder="1" applyAlignment="1">
      <alignment horizontal="center" vertical="center"/>
    </xf>
    <xf numFmtId="0" fontId="158" fillId="0" borderId="28" xfId="0" applyFont="1" applyBorder="1" applyAlignment="1">
      <alignment horizontal="center" vertical="center"/>
    </xf>
    <xf numFmtId="0" fontId="158" fillId="0" borderId="29" xfId="0" applyFont="1" applyBorder="1" applyAlignment="1">
      <alignment horizontal="center" vertical="center"/>
    </xf>
    <xf numFmtId="9" fontId="123" fillId="0" borderId="28" xfId="225" applyFont="1" applyBorder="1">
      <alignment vertical="center"/>
    </xf>
    <xf numFmtId="14" fontId="0" fillId="0" borderId="17" xfId="0" applyNumberFormat="1" applyBorder="1">
      <alignment vertical="center"/>
    </xf>
    <xf numFmtId="0" fontId="174" fillId="0" borderId="0" xfId="0" applyFont="1" applyAlignment="1">
      <alignment vertical="center"/>
    </xf>
    <xf numFmtId="0" fontId="175" fillId="0" borderId="0" xfId="0" applyFont="1" applyAlignment="1">
      <alignment vertical="center"/>
    </xf>
    <xf numFmtId="0" fontId="147" fillId="60" borderId="51" xfId="0" applyFont="1" applyFill="1" applyBorder="1" applyAlignment="1">
      <alignment horizontal="center" vertical="center" wrapText="1"/>
    </xf>
    <xf numFmtId="176" fontId="157" fillId="57" borderId="52" xfId="0" applyNumberFormat="1" applyFont="1" applyFill="1" applyBorder="1">
      <alignment vertical="center"/>
    </xf>
    <xf numFmtId="41" fontId="148" fillId="58" borderId="53" xfId="248" applyFont="1" applyFill="1" applyBorder="1">
      <alignment vertical="center"/>
    </xf>
    <xf numFmtId="41" fontId="148" fillId="58" borderId="54" xfId="248" applyFont="1" applyFill="1" applyBorder="1">
      <alignment vertical="center"/>
    </xf>
    <xf numFmtId="41" fontId="148" fillId="58" borderId="55" xfId="248" applyFont="1" applyFill="1" applyBorder="1">
      <alignment vertical="center"/>
    </xf>
    <xf numFmtId="176" fontId="157" fillId="57" borderId="33" xfId="0" applyNumberFormat="1" applyFont="1" applyFill="1" applyBorder="1">
      <alignment vertical="center"/>
    </xf>
    <xf numFmtId="176" fontId="157" fillId="57" borderId="56" xfId="0" applyNumberFormat="1" applyFont="1" applyFill="1" applyBorder="1">
      <alignment vertical="center"/>
    </xf>
    <xf numFmtId="0" fontId="176" fillId="0" borderId="0" xfId="0" applyFont="1" applyAlignment="1">
      <alignment horizontal="centerContinuous" vertical="center"/>
    </xf>
    <xf numFmtId="0" fontId="177" fillId="0" borderId="0" xfId="0" applyFont="1" applyAlignment="1">
      <alignment horizontal="centerContinuous" vertical="center"/>
    </xf>
    <xf numFmtId="0" fontId="175" fillId="0" borderId="0" xfId="302" applyFont="1" applyFill="1" applyAlignment="1" applyProtection="1">
      <alignment vertical="center" shrinkToFit="1"/>
      <protection locked="0"/>
    </xf>
    <xf numFmtId="176" fontId="155" fillId="57" borderId="57" xfId="301" applyNumberFormat="1" applyFont="1" applyFill="1" applyBorder="1" applyAlignment="1">
      <alignment horizontal="right" vertical="center"/>
    </xf>
    <xf numFmtId="176" fontId="0" fillId="0" borderId="0" xfId="0" applyNumberFormat="1">
      <alignment vertical="center"/>
    </xf>
    <xf numFmtId="0" fontId="158" fillId="0" borderId="57" xfId="0" applyFont="1" applyBorder="1" applyAlignment="1">
      <alignment horizontal="center" vertical="center"/>
    </xf>
    <xf numFmtId="176" fontId="163" fillId="57" borderId="31" xfId="0" applyNumberFormat="1" applyFont="1" applyFill="1" applyBorder="1" applyAlignment="1">
      <alignment horizontal="center" vertical="center"/>
    </xf>
    <xf numFmtId="0" fontId="147" fillId="0" borderId="58" xfId="0" applyFont="1" applyBorder="1" applyAlignment="1">
      <alignment horizontal="center" vertical="center"/>
    </xf>
    <xf numFmtId="0" fontId="147" fillId="0" borderId="59" xfId="0" applyFont="1" applyBorder="1" applyAlignment="1">
      <alignment horizontal="center" vertical="center"/>
    </xf>
    <xf numFmtId="3" fontId="0" fillId="68" borderId="20" xfId="0" applyNumberFormat="1" applyFill="1" applyBorder="1">
      <alignment vertical="center"/>
    </xf>
    <xf numFmtId="41" fontId="0" fillId="68" borderId="21" xfId="0" applyNumberFormat="1" applyFill="1" applyBorder="1">
      <alignment vertical="center"/>
    </xf>
    <xf numFmtId="176" fontId="163" fillId="57" borderId="56" xfId="0" applyNumberFormat="1" applyFont="1" applyFill="1" applyBorder="1" applyAlignment="1">
      <alignment horizontal="center" vertical="center"/>
    </xf>
    <xf numFmtId="0" fontId="147" fillId="0" borderId="60" xfId="0" applyFont="1" applyBorder="1" applyAlignment="1">
      <alignment horizontal="center" vertical="center" wrapText="1"/>
    </xf>
    <xf numFmtId="0" fontId="147" fillId="0" borderId="61" xfId="0" applyFont="1" applyBorder="1" applyAlignment="1">
      <alignment horizontal="center" vertical="center" wrapText="1"/>
    </xf>
    <xf numFmtId="0" fontId="147" fillId="0" borderId="62" xfId="0" applyFont="1" applyBorder="1" applyAlignment="1">
      <alignment horizontal="center" vertical="center" wrapText="1"/>
    </xf>
    <xf numFmtId="3" fontId="0" fillId="59" borderId="53" xfId="0" applyNumberFormat="1" applyFill="1" applyBorder="1">
      <alignment vertical="center"/>
    </xf>
    <xf numFmtId="3" fontId="0" fillId="59" borderId="54" xfId="0" applyNumberFormat="1" applyFill="1" applyBorder="1">
      <alignment vertical="center"/>
    </xf>
    <xf numFmtId="0" fontId="147" fillId="0" borderId="63" xfId="0" applyFont="1" applyBorder="1" applyAlignment="1">
      <alignment horizontal="center" vertical="center" wrapText="1"/>
    </xf>
    <xf numFmtId="3" fontId="0" fillId="68" borderId="28" xfId="0" applyNumberFormat="1" applyFill="1" applyBorder="1">
      <alignment vertical="center"/>
    </xf>
    <xf numFmtId="41" fontId="0" fillId="68" borderId="29" xfId="0" applyNumberFormat="1" applyFill="1" applyBorder="1">
      <alignment vertical="center"/>
    </xf>
    <xf numFmtId="0" fontId="147" fillId="0" borderId="49" xfId="0" applyFont="1" applyBorder="1" applyAlignment="1">
      <alignment horizontal="center" vertical="center"/>
    </xf>
    <xf numFmtId="0" fontId="147" fillId="0" borderId="48" xfId="0" applyFont="1" applyBorder="1" applyAlignment="1">
      <alignment horizontal="center" vertical="center"/>
    </xf>
    <xf numFmtId="0" fontId="147" fillId="0" borderId="49" xfId="0" applyFont="1" applyBorder="1" applyAlignment="1">
      <alignment horizontal="center" vertical="center" wrapText="1"/>
    </xf>
    <xf numFmtId="0" fontId="147" fillId="0" borderId="64" xfId="0" applyFont="1" applyBorder="1" applyAlignment="1">
      <alignment horizontal="center" vertical="center" wrapText="1"/>
    </xf>
    <xf numFmtId="0" fontId="147" fillId="60" borderId="65" xfId="0" applyFont="1" applyFill="1" applyBorder="1" applyAlignment="1">
      <alignment horizontal="center" vertical="center"/>
    </xf>
    <xf numFmtId="0" fontId="149" fillId="0" borderId="4" xfId="0" applyFont="1" applyFill="1" applyBorder="1" applyAlignment="1">
      <alignment horizontal="center" vertical="center" wrapText="1"/>
    </xf>
    <xf numFmtId="0" fontId="178" fillId="0" borderId="0" xfId="325" applyFont="1" applyBorder="1" applyAlignment="1" applyProtection="1">
      <alignment vertical="center"/>
    </xf>
    <xf numFmtId="0" fontId="26" fillId="0" borderId="0" xfId="301" applyFont="1" applyBorder="1" applyAlignment="1">
      <alignment vertical="center"/>
    </xf>
    <xf numFmtId="9" fontId="15" fillId="0" borderId="0" xfId="301" applyNumberFormat="1" applyFont="1" applyBorder="1" applyAlignment="1">
      <alignment horizontal="center" vertical="center"/>
    </xf>
    <xf numFmtId="0" fontId="15" fillId="0" borderId="0" xfId="301" applyFont="1" applyBorder="1" applyAlignment="1">
      <alignment horizontal="right" vertical="center"/>
    </xf>
    <xf numFmtId="0" fontId="15" fillId="0" borderId="0" xfId="301" applyFont="1" applyBorder="1" applyAlignment="1">
      <alignment vertical="center"/>
    </xf>
    <xf numFmtId="185" fontId="125" fillId="0" borderId="0" xfId="226" applyNumberFormat="1" applyFont="1" applyBorder="1" applyAlignment="1">
      <alignment horizontal="center" vertical="center" shrinkToFit="1"/>
    </xf>
    <xf numFmtId="185" fontId="26" fillId="0" borderId="0" xfId="226" applyNumberFormat="1" applyFont="1" applyBorder="1" applyAlignment="1">
      <alignment horizontal="center" vertical="center" shrinkToFit="1"/>
    </xf>
    <xf numFmtId="0" fontId="21" fillId="0" borderId="0" xfId="301" applyFont="1" applyBorder="1" applyAlignment="1">
      <alignment horizontal="left" vertical="center"/>
    </xf>
    <xf numFmtId="0" fontId="13" fillId="0" borderId="0" xfId="301" applyFont="1" applyBorder="1" applyAlignment="1">
      <alignment vertical="center"/>
    </xf>
    <xf numFmtId="0" fontId="15" fillId="0" borderId="0" xfId="301" applyFont="1" applyBorder="1" applyAlignment="1">
      <alignment horizontal="left" vertical="center"/>
    </xf>
    <xf numFmtId="0" fontId="15" fillId="0" borderId="0" xfId="301" quotePrefix="1" applyFont="1" applyBorder="1" applyAlignment="1">
      <alignment horizontal="center" vertical="center"/>
    </xf>
    <xf numFmtId="3" fontId="13" fillId="0" borderId="0" xfId="301" applyNumberFormat="1" applyFont="1" applyBorder="1" applyAlignment="1">
      <alignment vertical="center"/>
    </xf>
    <xf numFmtId="0" fontId="0" fillId="0" borderId="5" xfId="0" applyBorder="1">
      <alignment vertical="center"/>
    </xf>
    <xf numFmtId="186" fontId="15" fillId="0" borderId="0" xfId="301" applyNumberFormat="1" applyFont="1" applyBorder="1" applyAlignment="1">
      <alignment vertical="center"/>
    </xf>
    <xf numFmtId="0" fontId="0" fillId="0" borderId="0" xfId="0">
      <alignment vertical="center"/>
    </xf>
    <xf numFmtId="0" fontId="15" fillId="0" borderId="0" xfId="311" applyFont="1">
      <alignment vertical="center"/>
    </xf>
    <xf numFmtId="185" fontId="125" fillId="0" borderId="0" xfId="226" applyNumberFormat="1" applyFont="1" applyBorder="1" applyAlignment="1">
      <alignment horizontal="center" vertical="center" shrinkToFit="1"/>
    </xf>
    <xf numFmtId="0" fontId="178" fillId="0" borderId="0" xfId="325" applyFont="1" applyBorder="1" applyAlignment="1" applyProtection="1">
      <alignment vertical="center"/>
    </xf>
    <xf numFmtId="187" fontId="34" fillId="0" borderId="0" xfId="250" applyNumberFormat="1" applyFont="1" applyAlignment="1">
      <alignment vertical="center" shrinkToFit="1"/>
    </xf>
    <xf numFmtId="0" fontId="15" fillId="0" borderId="0" xfId="311" applyFont="1" applyAlignment="1">
      <alignment vertical="center" shrinkToFit="1"/>
    </xf>
    <xf numFmtId="3" fontId="179" fillId="0" borderId="0" xfId="311" applyNumberFormat="1" applyFont="1">
      <alignment vertical="center"/>
    </xf>
    <xf numFmtId="189" fontId="15" fillId="62" borderId="0" xfId="250" applyNumberFormat="1" applyFont="1" applyFill="1">
      <alignment vertical="center"/>
    </xf>
    <xf numFmtId="188" fontId="15" fillId="62" borderId="0" xfId="250" applyNumberFormat="1" applyFont="1" applyFill="1">
      <alignment vertical="center"/>
    </xf>
    <xf numFmtId="186" fontId="34" fillId="62" borderId="0" xfId="311" applyNumberFormat="1" applyFont="1" applyFill="1">
      <alignment vertical="center"/>
    </xf>
    <xf numFmtId="3" fontId="34" fillId="69" borderId="0" xfId="311" applyNumberFormat="1" applyFont="1" applyFill="1">
      <alignment vertical="center"/>
    </xf>
    <xf numFmtId="0" fontId="0" fillId="0" borderId="66" xfId="0" applyBorder="1">
      <alignment vertical="center"/>
    </xf>
    <xf numFmtId="0" fontId="0" fillId="0" borderId="67" xfId="0" applyBorder="1">
      <alignment vertical="center"/>
    </xf>
    <xf numFmtId="0" fontId="180" fillId="0" borderId="0" xfId="0" applyFont="1" applyFill="1" applyBorder="1" applyAlignment="1">
      <alignment horizontal="left" vertical="center"/>
    </xf>
    <xf numFmtId="0" fontId="0" fillId="0" borderId="68" xfId="0" applyBorder="1">
      <alignment vertical="center"/>
    </xf>
    <xf numFmtId="0" fontId="0" fillId="0" borderId="69" xfId="0" applyBorder="1">
      <alignment vertical="center"/>
    </xf>
    <xf numFmtId="3" fontId="0" fillId="0" borderId="70" xfId="0" applyNumberFormat="1" applyBorder="1">
      <alignment vertical="center"/>
    </xf>
    <xf numFmtId="0" fontId="0" fillId="0" borderId="70" xfId="0" applyFill="1" applyBorder="1" applyAlignment="1">
      <alignment horizontal="left" vertical="center"/>
    </xf>
    <xf numFmtId="0" fontId="142" fillId="0" borderId="71" xfId="0" applyFont="1" applyBorder="1">
      <alignment vertical="center"/>
    </xf>
    <xf numFmtId="0" fontId="0" fillId="0" borderId="0" xfId="0">
      <alignment vertical="center"/>
    </xf>
    <xf numFmtId="3" fontId="0" fillId="0" borderId="5" xfId="0" applyNumberFormat="1" applyBorder="1">
      <alignment vertical="center"/>
    </xf>
    <xf numFmtId="0" fontId="0" fillId="0" borderId="5" xfId="0" applyBorder="1">
      <alignment vertical="center"/>
    </xf>
    <xf numFmtId="0" fontId="0" fillId="0" borderId="0" xfId="0" applyBorder="1">
      <alignment vertical="center"/>
    </xf>
    <xf numFmtId="3" fontId="0" fillId="0" borderId="0" xfId="0" applyNumberFormat="1" applyBorder="1">
      <alignment vertical="center"/>
    </xf>
    <xf numFmtId="0" fontId="0" fillId="0" borderId="70" xfId="0" applyBorder="1">
      <alignment vertical="center"/>
    </xf>
    <xf numFmtId="0" fontId="0" fillId="0" borderId="72" xfId="0" applyBorder="1">
      <alignment vertical="center"/>
    </xf>
    <xf numFmtId="0" fontId="0" fillId="64" borderId="4" xfId="0" applyFill="1" applyBorder="1" applyAlignment="1">
      <alignment horizontal="center" vertical="center"/>
    </xf>
    <xf numFmtId="0" fontId="181" fillId="64" borderId="4" xfId="0" applyFont="1" applyFill="1" applyBorder="1" applyAlignment="1">
      <alignment horizontal="center" vertical="center"/>
    </xf>
    <xf numFmtId="0" fontId="0" fillId="69" borderId="73" xfId="0" applyFill="1" applyBorder="1" applyAlignment="1">
      <alignment horizontal="center" vertical="center"/>
    </xf>
    <xf numFmtId="0" fontId="0" fillId="69" borderId="4" xfId="0" applyFill="1" applyBorder="1" applyAlignment="1">
      <alignment horizontal="center" vertical="center"/>
    </xf>
    <xf numFmtId="41" fontId="123" fillId="57" borderId="28" xfId="248" applyFont="1" applyFill="1" applyBorder="1">
      <alignment vertical="center"/>
    </xf>
    <xf numFmtId="41" fontId="123" fillId="57" borderId="17" xfId="248" applyFont="1" applyFill="1" applyBorder="1">
      <alignment vertical="center"/>
    </xf>
    <xf numFmtId="41" fontId="182" fillId="57" borderId="29" xfId="248" applyFont="1" applyFill="1" applyBorder="1" applyAlignment="1">
      <alignment horizontal="right" vertical="center"/>
    </xf>
    <xf numFmtId="41" fontId="123" fillId="59" borderId="53" xfId="248" applyFont="1" applyFill="1" applyBorder="1">
      <alignment vertical="center"/>
    </xf>
    <xf numFmtId="41" fontId="123" fillId="59" borderId="54" xfId="248" applyFont="1" applyFill="1" applyBorder="1">
      <alignment vertical="center"/>
    </xf>
    <xf numFmtId="0" fontId="0" fillId="0" borderId="57" xfId="0" applyBorder="1">
      <alignment vertical="center"/>
    </xf>
    <xf numFmtId="0" fontId="15" fillId="0" borderId="57" xfId="302" applyFont="1" applyBorder="1">
      <alignment vertical="center"/>
    </xf>
    <xf numFmtId="0" fontId="13" fillId="0" borderId="57" xfId="302" applyFont="1" applyBorder="1">
      <alignment vertical="center"/>
    </xf>
    <xf numFmtId="0" fontId="27" fillId="0" borderId="0" xfId="302" quotePrefix="1" applyFont="1" applyAlignment="1">
      <alignment horizontal="right" vertical="center"/>
    </xf>
    <xf numFmtId="0" fontId="26" fillId="0" borderId="0" xfId="302" applyFont="1" applyAlignment="1">
      <alignment horizontal="right" vertical="center"/>
    </xf>
    <xf numFmtId="0" fontId="0" fillId="67" borderId="4" xfId="0" applyFill="1" applyBorder="1">
      <alignment vertical="center"/>
    </xf>
    <xf numFmtId="176" fontId="157" fillId="57" borderId="74" xfId="0" applyNumberFormat="1" applyFont="1" applyFill="1" applyBorder="1">
      <alignment vertical="center"/>
    </xf>
    <xf numFmtId="0" fontId="0" fillId="67" borderId="17" xfId="0" applyFill="1" applyBorder="1">
      <alignment vertical="center"/>
    </xf>
    <xf numFmtId="0" fontId="147" fillId="60" borderId="64" xfId="0" applyFont="1" applyFill="1" applyBorder="1" applyAlignment="1">
      <alignment horizontal="center" vertical="center" wrapText="1"/>
    </xf>
    <xf numFmtId="0" fontId="0" fillId="60" borderId="64" xfId="0" applyFont="1" applyFill="1" applyBorder="1" applyAlignment="1">
      <alignment horizontal="center" vertical="center"/>
    </xf>
    <xf numFmtId="0" fontId="181" fillId="0" borderId="75" xfId="0" applyFont="1" applyFill="1" applyBorder="1" applyAlignment="1">
      <alignment horizontal="center" vertical="center" shrinkToFit="1"/>
    </xf>
    <xf numFmtId="0" fontId="181" fillId="0" borderId="15" xfId="0" applyFont="1" applyBorder="1" applyAlignment="1">
      <alignment horizontal="center" vertical="center" shrinkToFit="1"/>
    </xf>
    <xf numFmtId="0" fontId="0" fillId="0" borderId="15" xfId="0" applyBorder="1" applyAlignment="1">
      <alignment horizontal="center" vertical="center" shrinkToFit="1"/>
    </xf>
    <xf numFmtId="0" fontId="147" fillId="0" borderId="4" xfId="0" applyFont="1" applyBorder="1" applyAlignment="1">
      <alignment horizontal="center" vertical="center" shrinkToFit="1"/>
    </xf>
    <xf numFmtId="0" fontId="147" fillId="0" borderId="4" xfId="0" applyFont="1" applyBorder="1" applyAlignment="1">
      <alignment horizontal="center" vertical="center" shrinkToFit="1"/>
    </xf>
    <xf numFmtId="176" fontId="155" fillId="66" borderId="20" xfId="301" applyNumberFormat="1" applyFont="1" applyFill="1" applyBorder="1" applyAlignment="1">
      <alignment horizontal="right" vertical="center"/>
    </xf>
    <xf numFmtId="0" fontId="0" fillId="0" borderId="0" xfId="0" applyFill="1" applyBorder="1">
      <alignment vertical="center"/>
    </xf>
    <xf numFmtId="0" fontId="0" fillId="0" borderId="47" xfId="0" applyBorder="1">
      <alignment vertical="center"/>
    </xf>
    <xf numFmtId="0" fontId="0" fillId="0" borderId="71" xfId="0" applyBorder="1">
      <alignment vertical="center"/>
    </xf>
    <xf numFmtId="14" fontId="0" fillId="0" borderId="67" xfId="0" applyNumberFormat="1" applyBorder="1">
      <alignment vertical="center"/>
    </xf>
    <xf numFmtId="14" fontId="148" fillId="0" borderId="67" xfId="0" applyNumberFormat="1" applyFont="1" applyBorder="1">
      <alignment vertical="center"/>
    </xf>
    <xf numFmtId="179" fontId="147" fillId="0" borderId="67" xfId="0" applyNumberFormat="1" applyFont="1" applyBorder="1" applyAlignment="1">
      <alignment vertical="center"/>
    </xf>
    <xf numFmtId="0" fontId="147" fillId="0" borderId="67" xfId="0" applyFont="1" applyBorder="1" applyAlignment="1">
      <alignment horizontal="center" vertical="center"/>
    </xf>
    <xf numFmtId="205" fontId="181" fillId="0" borderId="0" xfId="0" applyNumberFormat="1" applyFont="1" applyBorder="1">
      <alignment vertical="center"/>
    </xf>
    <xf numFmtId="14" fontId="148" fillId="0" borderId="0" xfId="0" applyNumberFormat="1" applyFont="1" applyBorder="1">
      <alignment vertical="center"/>
    </xf>
    <xf numFmtId="179" fontId="147" fillId="0" borderId="0" xfId="0" applyNumberFormat="1" applyFont="1" applyBorder="1" applyAlignment="1">
      <alignment vertical="center"/>
    </xf>
    <xf numFmtId="0" fontId="147" fillId="0" borderId="0" xfId="0" applyFont="1" applyBorder="1" applyAlignment="1">
      <alignment horizontal="left" vertical="center"/>
    </xf>
    <xf numFmtId="203" fontId="0" fillId="0" borderId="0" xfId="0" applyNumberFormat="1" applyBorder="1">
      <alignment vertical="center"/>
    </xf>
    <xf numFmtId="14" fontId="0" fillId="0" borderId="0" xfId="0" applyNumberFormat="1" applyBorder="1">
      <alignment vertical="center"/>
    </xf>
    <xf numFmtId="0" fontId="147" fillId="0" borderId="0" xfId="0" applyFont="1" applyBorder="1" applyAlignment="1">
      <alignment horizontal="center" vertical="center"/>
    </xf>
    <xf numFmtId="0" fontId="147" fillId="0" borderId="0" xfId="0" applyFont="1" applyBorder="1">
      <alignment vertical="center"/>
    </xf>
    <xf numFmtId="0" fontId="147" fillId="0" borderId="70" xfId="0" applyFont="1" applyBorder="1">
      <alignment vertical="center"/>
    </xf>
    <xf numFmtId="0" fontId="183" fillId="0" borderId="70" xfId="0" applyFont="1" applyBorder="1">
      <alignment vertical="center"/>
    </xf>
    <xf numFmtId="0" fontId="148" fillId="0" borderId="0" xfId="0" applyFont="1" applyBorder="1">
      <alignment vertical="center"/>
    </xf>
    <xf numFmtId="14" fontId="0" fillId="0" borderId="5" xfId="0" applyNumberFormat="1" applyBorder="1">
      <alignment vertical="center"/>
    </xf>
    <xf numFmtId="14" fontId="148" fillId="0" borderId="5" xfId="0" applyNumberFormat="1" applyFont="1" applyBorder="1">
      <alignment vertical="center"/>
    </xf>
    <xf numFmtId="179" fontId="147" fillId="0" borderId="5" xfId="0" applyNumberFormat="1" applyFont="1" applyBorder="1" applyAlignment="1">
      <alignment vertical="center"/>
    </xf>
    <xf numFmtId="0" fontId="147" fillId="0" borderId="5" xfId="0" applyFont="1" applyBorder="1" applyAlignment="1">
      <alignment horizontal="center" vertical="center"/>
    </xf>
    <xf numFmtId="0" fontId="0" fillId="0" borderId="76" xfId="0" applyBorder="1">
      <alignment vertical="center"/>
    </xf>
    <xf numFmtId="0" fontId="0" fillId="0" borderId="47" xfId="0" quotePrefix="1" applyBorder="1" applyAlignment="1">
      <alignment horizontal="center" vertical="center"/>
    </xf>
    <xf numFmtId="0" fontId="0" fillId="0" borderId="77" xfId="0" quotePrefix="1" applyBorder="1" applyAlignment="1">
      <alignment horizontal="center" vertical="center"/>
    </xf>
    <xf numFmtId="0" fontId="0" fillId="0" borderId="0" xfId="0" quotePrefix="1" applyBorder="1" applyAlignment="1">
      <alignment horizontal="center" vertical="center"/>
    </xf>
    <xf numFmtId="0" fontId="0" fillId="0" borderId="78" xfId="0" applyBorder="1">
      <alignment vertical="center"/>
    </xf>
    <xf numFmtId="0" fontId="0" fillId="0" borderId="79" xfId="0" applyBorder="1">
      <alignment vertical="center"/>
    </xf>
    <xf numFmtId="0" fontId="147" fillId="57" borderId="80" xfId="0" applyFont="1" applyFill="1" applyBorder="1" applyAlignment="1">
      <alignment horizontal="centerContinuous" vertical="center"/>
    </xf>
    <xf numFmtId="0" fontId="147" fillId="57" borderId="34" xfId="0" applyFont="1" applyFill="1" applyBorder="1" applyAlignment="1">
      <alignment horizontal="centerContinuous" vertical="center"/>
    </xf>
    <xf numFmtId="0" fontId="147" fillId="57" borderId="81" xfId="0" applyFont="1" applyFill="1" applyBorder="1" applyAlignment="1">
      <alignment horizontal="centerContinuous" vertical="center"/>
    </xf>
    <xf numFmtId="0" fontId="147" fillId="57" borderId="82" xfId="0" applyFont="1" applyFill="1" applyBorder="1" applyAlignment="1">
      <alignment horizontal="center" vertical="center"/>
    </xf>
    <xf numFmtId="0" fontId="147" fillId="57" borderId="38" xfId="0" applyFont="1" applyFill="1" applyBorder="1" applyAlignment="1">
      <alignment horizontal="center" vertical="center"/>
    </xf>
    <xf numFmtId="0" fontId="147" fillId="57" borderId="38" xfId="0" applyFont="1" applyFill="1" applyBorder="1" applyAlignment="1">
      <alignment horizontal="center" vertical="center" wrapText="1"/>
    </xf>
    <xf numFmtId="0" fontId="147" fillId="57" borderId="83" xfId="0" applyFont="1" applyFill="1" applyBorder="1" applyAlignment="1">
      <alignment horizontal="center" vertical="center" wrapText="1"/>
    </xf>
    <xf numFmtId="0" fontId="147" fillId="57" borderId="51" xfId="0" applyFont="1" applyFill="1" applyBorder="1" applyAlignment="1">
      <alignment horizontal="center" vertical="center" wrapText="1"/>
    </xf>
    <xf numFmtId="0" fontId="147" fillId="61" borderId="84" xfId="0" applyFont="1" applyFill="1" applyBorder="1" applyAlignment="1">
      <alignment horizontal="centerContinuous" vertical="center"/>
    </xf>
    <xf numFmtId="0" fontId="147" fillId="61" borderId="34" xfId="0" applyFont="1" applyFill="1" applyBorder="1" applyAlignment="1">
      <alignment horizontal="centerContinuous" vertical="center"/>
    </xf>
    <xf numFmtId="0" fontId="161" fillId="61" borderId="82" xfId="0" applyFont="1" applyFill="1" applyBorder="1" applyAlignment="1">
      <alignment horizontal="center" vertical="center" wrapText="1"/>
    </xf>
    <xf numFmtId="0" fontId="161" fillId="61" borderId="38" xfId="0" applyFont="1" applyFill="1" applyBorder="1" applyAlignment="1">
      <alignment horizontal="center" vertical="center" wrapText="1"/>
    </xf>
    <xf numFmtId="0" fontId="161" fillId="61" borderId="85" xfId="0" applyFont="1" applyFill="1" applyBorder="1" applyAlignment="1">
      <alignment horizontal="center" vertical="center" wrapText="1"/>
    </xf>
    <xf numFmtId="0" fontId="147" fillId="59" borderId="42" xfId="0" applyFont="1" applyFill="1" applyBorder="1" applyAlignment="1">
      <alignment horizontal="center" vertical="center" wrapText="1"/>
    </xf>
    <xf numFmtId="0" fontId="147" fillId="59" borderId="40" xfId="0" applyFont="1" applyFill="1" applyBorder="1" applyAlignment="1">
      <alignment horizontal="center" vertical="center" wrapText="1"/>
    </xf>
    <xf numFmtId="176" fontId="155" fillId="57" borderId="53" xfId="301" applyNumberFormat="1" applyFont="1" applyFill="1" applyBorder="1" applyAlignment="1">
      <alignment horizontal="right" vertical="center"/>
    </xf>
    <xf numFmtId="176" fontId="157" fillId="57" borderId="133" xfId="0" applyNumberFormat="1" applyFont="1" applyFill="1" applyBorder="1">
      <alignment vertical="center"/>
    </xf>
    <xf numFmtId="176" fontId="157" fillId="57" borderId="134" xfId="0" applyNumberFormat="1" applyFont="1" applyFill="1" applyBorder="1">
      <alignment vertical="center"/>
    </xf>
    <xf numFmtId="176" fontId="157" fillId="57" borderId="135" xfId="0" applyNumberFormat="1" applyFont="1" applyFill="1" applyBorder="1">
      <alignment vertical="center"/>
    </xf>
    <xf numFmtId="0" fontId="0" fillId="57" borderId="86" xfId="0" applyFill="1" applyBorder="1" applyAlignment="1">
      <alignment horizontal="center" vertical="center"/>
    </xf>
    <xf numFmtId="0" fontId="0" fillId="57" borderId="87" xfId="0" applyFill="1" applyBorder="1" applyAlignment="1">
      <alignment horizontal="center" vertical="center"/>
    </xf>
    <xf numFmtId="0" fontId="0" fillId="57" borderId="88" xfId="0" applyFill="1" applyBorder="1" applyAlignment="1">
      <alignment horizontal="center" vertical="center"/>
    </xf>
    <xf numFmtId="0" fontId="147" fillId="0" borderId="89" xfId="0" applyFont="1" applyBorder="1" applyAlignment="1">
      <alignment horizontal="center" vertical="center" wrapText="1"/>
    </xf>
    <xf numFmtId="41" fontId="123" fillId="0" borderId="27" xfId="248" applyFont="1" applyBorder="1">
      <alignment vertical="center"/>
    </xf>
    <xf numFmtId="41" fontId="123" fillId="0" borderId="3" xfId="248" applyFont="1" applyBorder="1">
      <alignment vertical="center"/>
    </xf>
    <xf numFmtId="0" fontId="99" fillId="0" borderId="0" xfId="303" applyFont="1" applyAlignment="1">
      <alignment vertical="center"/>
    </xf>
    <xf numFmtId="0" fontId="125" fillId="0" borderId="0" xfId="303">
      <alignment vertical="center"/>
    </xf>
    <xf numFmtId="0" fontId="101" fillId="0" borderId="0" xfId="303" applyFont="1">
      <alignment vertical="center"/>
    </xf>
    <xf numFmtId="0" fontId="102" fillId="0" borderId="0" xfId="303" applyFont="1">
      <alignment vertical="center"/>
    </xf>
    <xf numFmtId="0" fontId="103" fillId="0" borderId="4" xfId="303" applyFont="1" applyBorder="1" applyAlignment="1">
      <alignment horizontal="center" vertical="center"/>
    </xf>
    <xf numFmtId="0" fontId="99" fillId="0" borderId="0" xfId="303" applyFont="1" applyAlignment="1"/>
    <xf numFmtId="0" fontId="102" fillId="0" borderId="0" xfId="303" applyFont="1" applyAlignment="1">
      <alignment horizontal="right" vertical="center"/>
    </xf>
    <xf numFmtId="0" fontId="99" fillId="0" borderId="0" xfId="303" applyFont="1" applyAlignment="1">
      <alignment horizontal="right" vertical="center"/>
    </xf>
    <xf numFmtId="0" fontId="125" fillId="0" borderId="0" xfId="303" applyAlignment="1">
      <alignment horizontal="center" vertical="center"/>
    </xf>
    <xf numFmtId="0" fontId="104" fillId="25" borderId="23" xfId="303" applyFont="1" applyFill="1" applyBorder="1">
      <alignment vertical="center"/>
    </xf>
    <xf numFmtId="0" fontId="104" fillId="25" borderId="90" xfId="303" applyFont="1" applyFill="1" applyBorder="1">
      <alignment vertical="center"/>
    </xf>
    <xf numFmtId="10" fontId="125" fillId="0" borderId="0" xfId="303" applyNumberFormat="1" applyAlignment="1">
      <alignment horizontal="center" vertical="center"/>
    </xf>
    <xf numFmtId="9" fontId="125" fillId="0" borderId="0" xfId="303" applyNumberFormat="1" applyAlignment="1">
      <alignment horizontal="center" vertical="center"/>
    </xf>
    <xf numFmtId="0" fontId="104" fillId="25" borderId="27" xfId="303" applyFont="1" applyFill="1" applyBorder="1">
      <alignment vertical="center"/>
    </xf>
    <xf numFmtId="0" fontId="104" fillId="25" borderId="91" xfId="303" applyFont="1" applyFill="1" applyBorder="1">
      <alignment vertical="center"/>
    </xf>
    <xf numFmtId="3" fontId="125" fillId="0" borderId="0" xfId="303" applyNumberFormat="1">
      <alignment vertical="center"/>
    </xf>
    <xf numFmtId="0" fontId="125" fillId="0" borderId="92" xfId="303" applyBorder="1">
      <alignment vertical="center"/>
    </xf>
    <xf numFmtId="0" fontId="105" fillId="0" borderId="92" xfId="303" quotePrefix="1" applyFont="1" applyBorder="1" applyAlignment="1">
      <alignment vertical="center"/>
    </xf>
    <xf numFmtId="0" fontId="184" fillId="0" borderId="92" xfId="303" quotePrefix="1" applyFont="1" applyBorder="1" applyAlignment="1">
      <alignment horizontal="center" vertical="center" shrinkToFit="1"/>
    </xf>
    <xf numFmtId="0" fontId="105" fillId="0" borderId="92" xfId="303" applyFont="1" applyBorder="1" applyAlignment="1">
      <alignment vertical="center"/>
    </xf>
    <xf numFmtId="0" fontId="125" fillId="0" borderId="4" xfId="303" applyBorder="1" applyAlignment="1">
      <alignment horizontal="center" vertical="center"/>
    </xf>
    <xf numFmtId="0" fontId="185" fillId="0" borderId="4" xfId="303" applyFont="1" applyBorder="1" applyAlignment="1">
      <alignment horizontal="center" vertical="center" wrapText="1"/>
    </xf>
    <xf numFmtId="0" fontId="186" fillId="0" borderId="4" xfId="303" applyFont="1" applyBorder="1">
      <alignment vertical="center"/>
    </xf>
    <xf numFmtId="3" fontId="186" fillId="0" borderId="4" xfId="303" applyNumberFormat="1" applyFont="1" applyBorder="1">
      <alignment vertical="center"/>
    </xf>
    <xf numFmtId="41" fontId="187" fillId="0" borderId="4" xfId="268" applyFont="1" applyBorder="1">
      <alignment vertical="center"/>
    </xf>
    <xf numFmtId="9" fontId="186" fillId="0" borderId="4" xfId="303" applyNumberFormat="1" applyFont="1" applyBorder="1">
      <alignment vertical="center"/>
    </xf>
    <xf numFmtId="0" fontId="186" fillId="0" borderId="4" xfId="303" applyFont="1" applyBorder="1" applyAlignment="1">
      <alignment horizontal="center" vertical="center"/>
    </xf>
    <xf numFmtId="41" fontId="188" fillId="0" borderId="4" xfId="268" applyFont="1" applyBorder="1">
      <alignment vertical="center"/>
    </xf>
    <xf numFmtId="41" fontId="186" fillId="0" borderId="4" xfId="268" applyFont="1" applyBorder="1">
      <alignment vertical="center"/>
    </xf>
    <xf numFmtId="0" fontId="125" fillId="0" borderId="93" xfId="303" applyBorder="1">
      <alignment vertical="center"/>
    </xf>
    <xf numFmtId="0" fontId="189" fillId="0" borderId="93" xfId="303" applyFont="1" applyBorder="1" applyAlignment="1">
      <alignment horizontal="left" vertical="center" shrinkToFit="1"/>
    </xf>
    <xf numFmtId="206" fontId="189" fillId="0" borderId="93" xfId="303" applyNumberFormat="1" applyFont="1" applyBorder="1" applyAlignment="1">
      <alignment horizontal="center" vertical="center"/>
    </xf>
    <xf numFmtId="0" fontId="125" fillId="0" borderId="0" xfId="303" applyBorder="1">
      <alignment vertical="center"/>
    </xf>
    <xf numFmtId="0" fontId="189" fillId="0" borderId="0" xfId="303" applyFont="1" applyBorder="1" applyAlignment="1">
      <alignment vertical="center" shrinkToFit="1"/>
    </xf>
    <xf numFmtId="0" fontId="179" fillId="0" borderId="4" xfId="303" applyFont="1" applyBorder="1" applyAlignment="1">
      <alignment horizontal="center" vertical="center" shrinkToFit="1"/>
    </xf>
    <xf numFmtId="3" fontId="190" fillId="0" borderId="0" xfId="303" applyNumberFormat="1" applyFont="1">
      <alignment vertical="center"/>
    </xf>
    <xf numFmtId="41" fontId="125" fillId="0" borderId="0" xfId="303" applyNumberFormat="1">
      <alignment vertical="center"/>
    </xf>
    <xf numFmtId="0" fontId="125" fillId="0" borderId="94" xfId="303" applyBorder="1">
      <alignment vertical="center"/>
    </xf>
    <xf numFmtId="0" fontId="125" fillId="0" borderId="27" xfId="303" applyBorder="1">
      <alignment vertical="center"/>
    </xf>
    <xf numFmtId="0" fontId="189" fillId="0" borderId="27" xfId="303" applyFont="1" applyBorder="1" applyAlignment="1">
      <alignment vertical="center" shrinkToFit="1"/>
    </xf>
    <xf numFmtId="206" fontId="189" fillId="0" borderId="27" xfId="303" applyNumberFormat="1" applyFont="1" applyBorder="1" applyAlignment="1">
      <alignment horizontal="center" vertical="center"/>
    </xf>
    <xf numFmtId="0" fontId="125" fillId="0" borderId="3" xfId="303" applyBorder="1" applyAlignment="1">
      <alignment horizontal="centerContinuous" vertical="center"/>
    </xf>
    <xf numFmtId="0" fontId="125" fillId="0" borderId="23" xfId="303" applyBorder="1">
      <alignment vertical="center"/>
    </xf>
    <xf numFmtId="0" fontId="125" fillId="0" borderId="3" xfId="303" applyBorder="1">
      <alignment vertical="center"/>
    </xf>
    <xf numFmtId="0" fontId="107" fillId="0" borderId="0" xfId="303" applyFont="1" applyAlignment="1">
      <alignment vertical="center"/>
    </xf>
    <xf numFmtId="0" fontId="125" fillId="0" borderId="0" xfId="303" applyAlignment="1">
      <alignment horizontal="right" vertical="center"/>
    </xf>
    <xf numFmtId="0" fontId="99" fillId="0" borderId="0" xfId="303" applyFont="1">
      <alignment vertical="center"/>
    </xf>
    <xf numFmtId="0" fontId="179" fillId="0" borderId="0" xfId="303" applyFont="1" applyBorder="1">
      <alignment vertical="center"/>
    </xf>
    <xf numFmtId="0" fontId="125" fillId="70" borderId="0" xfId="303" applyFill="1" applyBorder="1">
      <alignment vertical="center"/>
    </xf>
    <xf numFmtId="0" fontId="99" fillId="0" borderId="27" xfId="303" applyFont="1" applyBorder="1">
      <alignment vertical="center"/>
    </xf>
    <xf numFmtId="0" fontId="99" fillId="0" borderId="27" xfId="303" applyFont="1" applyBorder="1" applyAlignment="1">
      <alignment horizontal="right" vertical="center"/>
    </xf>
    <xf numFmtId="0" fontId="99" fillId="0" borderId="0" xfId="303" applyFont="1" applyBorder="1">
      <alignment vertical="center"/>
    </xf>
    <xf numFmtId="0" fontId="99" fillId="0" borderId="0" xfId="303" applyFont="1" applyBorder="1" applyAlignment="1">
      <alignment horizontal="right" vertical="center"/>
    </xf>
    <xf numFmtId="0" fontId="125" fillId="0" borderId="43" xfId="303" applyBorder="1">
      <alignment vertical="center"/>
    </xf>
    <xf numFmtId="0" fontId="108" fillId="0" borderId="0" xfId="303" applyFont="1" applyBorder="1" applyAlignment="1">
      <alignment vertical="center"/>
    </xf>
    <xf numFmtId="0" fontId="109" fillId="0" borderId="0" xfId="303" applyFont="1" applyBorder="1" applyAlignment="1">
      <alignment vertical="center"/>
    </xf>
    <xf numFmtId="0" fontId="104" fillId="0" borderId="0" xfId="303" applyFont="1" applyAlignment="1">
      <alignment vertical="center"/>
    </xf>
    <xf numFmtId="0" fontId="104" fillId="0" borderId="0" xfId="303" applyFont="1">
      <alignment vertical="center"/>
    </xf>
    <xf numFmtId="0" fontId="104" fillId="0" borderId="27" xfId="303" applyFont="1" applyBorder="1" applyAlignment="1">
      <alignment vertical="center"/>
    </xf>
    <xf numFmtId="0" fontId="185" fillId="0" borderId="0" xfId="303" applyFont="1">
      <alignment vertical="center"/>
    </xf>
    <xf numFmtId="0" fontId="185" fillId="0" borderId="0" xfId="303" applyFont="1" applyAlignment="1">
      <alignment horizontal="right" vertical="center"/>
    </xf>
    <xf numFmtId="0" fontId="104" fillId="65" borderId="23" xfId="303" applyFont="1" applyFill="1" applyBorder="1">
      <alignment vertical="center"/>
    </xf>
    <xf numFmtId="0" fontId="104" fillId="65" borderId="22" xfId="303" applyFont="1" applyFill="1" applyBorder="1">
      <alignment vertical="center"/>
    </xf>
    <xf numFmtId="0" fontId="125" fillId="65" borderId="95" xfId="303" applyFill="1" applyBorder="1">
      <alignment vertical="center"/>
    </xf>
    <xf numFmtId="0" fontId="125" fillId="65" borderId="86" xfId="303" applyFill="1" applyBorder="1">
      <alignment vertical="center"/>
    </xf>
    <xf numFmtId="0" fontId="125" fillId="0" borderId="57" xfId="303" applyBorder="1">
      <alignment vertical="center"/>
    </xf>
    <xf numFmtId="0" fontId="125" fillId="0" borderId="23" xfId="303" applyBorder="1" applyAlignment="1">
      <alignment vertical="center"/>
    </xf>
    <xf numFmtId="0" fontId="125" fillId="0" borderId="27" xfId="303" applyBorder="1" applyAlignment="1">
      <alignment vertical="center"/>
    </xf>
    <xf numFmtId="0" fontId="125" fillId="0" borderId="27" xfId="303" applyBorder="1" applyAlignment="1">
      <alignment horizontal="right" vertical="center"/>
    </xf>
    <xf numFmtId="0" fontId="125" fillId="0" borderId="47" xfId="303" applyBorder="1">
      <alignment vertical="center"/>
    </xf>
    <xf numFmtId="0" fontId="125" fillId="0" borderId="45" xfId="303" applyBorder="1">
      <alignment vertical="center"/>
    </xf>
    <xf numFmtId="0" fontId="125" fillId="0" borderId="4" xfId="303" applyBorder="1">
      <alignment vertical="center"/>
    </xf>
    <xf numFmtId="0" fontId="191" fillId="0" borderId="4" xfId="303" applyFont="1" applyBorder="1" applyAlignment="1">
      <alignment horizontal="center" vertical="center"/>
    </xf>
    <xf numFmtId="0" fontId="125" fillId="0" borderId="26" xfId="303" applyBorder="1">
      <alignment vertical="center"/>
    </xf>
    <xf numFmtId="0" fontId="125" fillId="0" borderId="46" xfId="303" applyBorder="1">
      <alignment vertical="center"/>
    </xf>
    <xf numFmtId="0" fontId="125" fillId="0" borderId="5" xfId="303" applyBorder="1">
      <alignment vertical="center"/>
    </xf>
    <xf numFmtId="0" fontId="125" fillId="0" borderId="67" xfId="303" applyBorder="1">
      <alignment vertical="center"/>
    </xf>
    <xf numFmtId="0" fontId="125" fillId="0" borderId="0" xfId="303" applyBorder="1" applyAlignment="1">
      <alignment horizontal="centerContinuous" vertical="center"/>
    </xf>
    <xf numFmtId="0" fontId="125" fillId="0" borderId="0" xfId="303" applyBorder="1" applyAlignment="1">
      <alignment horizontal="right" vertical="center"/>
    </xf>
    <xf numFmtId="0" fontId="192" fillId="0" borderId="0" xfId="303" applyFont="1" applyBorder="1">
      <alignment vertical="center"/>
    </xf>
    <xf numFmtId="0" fontId="193" fillId="16" borderId="96" xfId="301" applyFont="1" applyFill="1" applyBorder="1" applyAlignment="1">
      <alignment horizontal="center" vertical="center"/>
    </xf>
    <xf numFmtId="14" fontId="157" fillId="0" borderId="96" xfId="0" applyNumberFormat="1" applyFont="1" applyBorder="1">
      <alignment vertical="center"/>
    </xf>
    <xf numFmtId="179" fontId="162" fillId="0" borderId="96" xfId="0" applyNumberFormat="1" applyFont="1" applyBorder="1" applyAlignment="1">
      <alignment vertical="center"/>
    </xf>
    <xf numFmtId="0" fontId="157" fillId="0" borderId="97" xfId="0" applyFont="1" applyBorder="1" applyAlignment="1">
      <alignment horizontal="center" vertical="center"/>
    </xf>
    <xf numFmtId="0" fontId="193" fillId="16" borderId="4" xfId="301" applyFont="1" applyFill="1" applyBorder="1" applyAlignment="1">
      <alignment horizontal="center" vertical="center"/>
    </xf>
    <xf numFmtId="14" fontId="157" fillId="0" borderId="4" xfId="0" applyNumberFormat="1" applyFont="1" applyBorder="1">
      <alignment vertical="center"/>
    </xf>
    <xf numFmtId="179" fontId="162" fillId="0" borderId="4" xfId="0" applyNumberFormat="1" applyFont="1" applyBorder="1" applyAlignment="1">
      <alignment vertical="center"/>
    </xf>
    <xf numFmtId="0" fontId="157" fillId="0" borderId="21" xfId="0" applyFont="1" applyBorder="1" applyAlignment="1">
      <alignment horizontal="center" vertical="center"/>
    </xf>
    <xf numFmtId="14" fontId="193" fillId="16" borderId="4" xfId="301" applyNumberFormat="1" applyFont="1" applyFill="1" applyBorder="1" applyAlignment="1">
      <alignment horizontal="center" vertical="center"/>
    </xf>
    <xf numFmtId="176" fontId="193" fillId="16" borderId="73" xfId="301" applyNumberFormat="1" applyFont="1" applyFill="1" applyBorder="1" applyAlignment="1">
      <alignment horizontal="right" vertical="center"/>
    </xf>
    <xf numFmtId="176" fontId="193" fillId="16" borderId="96" xfId="301" applyNumberFormat="1" applyFont="1" applyFill="1" applyBorder="1" applyAlignment="1">
      <alignment horizontal="right" vertical="center"/>
    </xf>
    <xf numFmtId="0" fontId="157" fillId="0" borderId="96" xfId="0" applyFont="1" applyBorder="1">
      <alignment vertical="center"/>
    </xf>
    <xf numFmtId="0" fontId="157" fillId="0" borderId="97" xfId="0" applyFont="1" applyBorder="1">
      <alignment vertical="center"/>
    </xf>
    <xf numFmtId="176" fontId="193" fillId="16" borderId="97" xfId="301" applyNumberFormat="1" applyFont="1" applyFill="1" applyBorder="1" applyAlignment="1">
      <alignment horizontal="right" vertical="center"/>
    </xf>
    <xf numFmtId="176" fontId="193" fillId="16" borderId="20" xfId="301" applyNumberFormat="1" applyFont="1" applyFill="1" applyBorder="1" applyAlignment="1">
      <alignment horizontal="right" vertical="center"/>
    </xf>
    <xf numFmtId="176" fontId="193" fillId="16" borderId="4" xfId="301" applyNumberFormat="1" applyFont="1" applyFill="1" applyBorder="1" applyAlignment="1">
      <alignment horizontal="right" vertical="center"/>
    </xf>
    <xf numFmtId="0" fontId="157" fillId="0" borderId="4" xfId="0" applyFont="1" applyBorder="1">
      <alignment vertical="center"/>
    </xf>
    <xf numFmtId="0" fontId="157" fillId="0" borderId="21" xfId="0" applyFont="1" applyBorder="1">
      <alignment vertical="center"/>
    </xf>
    <xf numFmtId="176" fontId="193" fillId="16" borderId="21" xfId="301" applyNumberFormat="1" applyFont="1" applyFill="1" applyBorder="1" applyAlignment="1">
      <alignment horizontal="right" vertical="center"/>
    </xf>
    <xf numFmtId="0" fontId="0" fillId="0" borderId="0" xfId="0" applyAlignment="1">
      <alignment horizontal="left" vertical="center" indent="1"/>
    </xf>
    <xf numFmtId="0" fontId="0" fillId="0" borderId="0" xfId="0" applyAlignment="1">
      <alignment horizontal="left" vertical="center" indent="2"/>
    </xf>
    <xf numFmtId="0" fontId="194" fillId="0" borderId="0" xfId="0" applyFont="1">
      <alignment vertical="center"/>
    </xf>
    <xf numFmtId="0" fontId="195" fillId="0" borderId="0" xfId="0" applyFont="1">
      <alignment vertical="center"/>
    </xf>
    <xf numFmtId="0" fontId="196" fillId="0" borderId="0" xfId="0" applyFont="1">
      <alignment vertical="center"/>
    </xf>
    <xf numFmtId="0" fontId="197" fillId="0" borderId="0" xfId="0" applyFont="1" applyAlignment="1">
      <alignment horizontal="left" vertical="center" indent="1"/>
    </xf>
    <xf numFmtId="0" fontId="107" fillId="0" borderId="0" xfId="303" applyFont="1">
      <alignment vertical="center"/>
    </xf>
    <xf numFmtId="0" fontId="147" fillId="66" borderId="41" xfId="0" applyFont="1" applyFill="1" applyBorder="1" applyAlignment="1">
      <alignment horizontal="center" vertical="center" wrapText="1"/>
    </xf>
    <xf numFmtId="0" fontId="147" fillId="0" borderId="98" xfId="0" applyFont="1" applyBorder="1" applyAlignment="1">
      <alignment horizontal="center" vertical="center" wrapText="1"/>
    </xf>
    <xf numFmtId="0" fontId="147" fillId="0" borderId="4" xfId="0" applyFont="1" applyBorder="1">
      <alignment vertical="center"/>
    </xf>
    <xf numFmtId="0" fontId="147" fillId="0" borderId="4" xfId="0" applyFont="1" applyBorder="1" applyAlignment="1">
      <alignment horizontal="center" vertical="center"/>
    </xf>
    <xf numFmtId="9" fontId="198" fillId="0" borderId="4" xfId="0" applyNumberFormat="1" applyFont="1" applyBorder="1" applyAlignment="1">
      <alignment horizontal="center" vertical="center"/>
    </xf>
    <xf numFmtId="176" fontId="0" fillId="0" borderId="4" xfId="0" applyNumberFormat="1" applyBorder="1">
      <alignment vertical="center"/>
    </xf>
    <xf numFmtId="9" fontId="0" fillId="0" borderId="99" xfId="0" applyNumberFormat="1" applyBorder="1">
      <alignment vertical="center"/>
    </xf>
    <xf numFmtId="0" fontId="125" fillId="0" borderId="4" xfId="303" applyBorder="1" applyAlignment="1">
      <alignment horizontal="center" vertical="center"/>
    </xf>
    <xf numFmtId="0" fontId="179" fillId="0" borderId="23" xfId="302" applyFont="1" applyBorder="1" applyAlignment="1">
      <alignment horizontal="center" vertical="center"/>
    </xf>
    <xf numFmtId="0" fontId="149" fillId="0" borderId="4" xfId="0" applyFont="1" applyFill="1" applyBorder="1" applyAlignment="1">
      <alignment horizontal="center" vertical="center" wrapText="1"/>
    </xf>
    <xf numFmtId="0" fontId="124" fillId="0" borderId="0" xfId="325" applyAlignment="1" applyProtection="1">
      <alignment horizontal="left" vertical="center"/>
    </xf>
    <xf numFmtId="0" fontId="0" fillId="0" borderId="0" xfId="0" applyAlignment="1">
      <alignment horizontal="center" vertical="center"/>
    </xf>
    <xf numFmtId="0" fontId="0" fillId="0" borderId="27" xfId="0" applyBorder="1" applyAlignment="1">
      <alignment horizontal="center" vertical="center"/>
    </xf>
    <xf numFmtId="0" fontId="199" fillId="71" borderId="100" xfId="0" applyFont="1" applyFill="1" applyBorder="1" applyAlignment="1">
      <alignment horizontal="center" vertical="center" wrapText="1"/>
    </xf>
    <xf numFmtId="3" fontId="199" fillId="71" borderId="100" xfId="0" applyNumberFormat="1" applyFont="1" applyFill="1" applyBorder="1" applyAlignment="1">
      <alignment horizontal="center" vertical="center" wrapText="1"/>
    </xf>
    <xf numFmtId="3" fontId="199" fillId="0" borderId="100" xfId="0" applyNumberFormat="1" applyFont="1" applyBorder="1" applyAlignment="1">
      <alignment horizontal="center" vertical="center" wrapText="1"/>
    </xf>
    <xf numFmtId="0" fontId="199" fillId="0" borderId="100" xfId="0" applyFont="1" applyBorder="1" applyAlignment="1">
      <alignment horizontal="center" vertical="center" wrapText="1"/>
    </xf>
    <xf numFmtId="203" fontId="200" fillId="0" borderId="0" xfId="0" applyNumberFormat="1" applyFont="1" applyAlignment="1">
      <alignment horizontal="center" vertical="center"/>
    </xf>
    <xf numFmtId="209" fontId="0" fillId="0" borderId="0" xfId="0" applyNumberFormat="1">
      <alignment vertical="center"/>
    </xf>
    <xf numFmtId="177" fontId="142" fillId="60" borderId="4" xfId="0" applyNumberFormat="1" applyFont="1" applyFill="1" applyBorder="1">
      <alignment vertical="center"/>
    </xf>
    <xf numFmtId="41" fontId="198" fillId="0" borderId="4" xfId="248" applyFont="1" applyBorder="1">
      <alignment vertical="center"/>
    </xf>
    <xf numFmtId="0" fontId="142" fillId="0" borderId="0" xfId="0" applyFont="1" applyBorder="1" applyAlignment="1">
      <alignment horizontal="left" vertical="center"/>
    </xf>
    <xf numFmtId="9" fontId="201" fillId="60" borderId="4" xfId="0" applyNumberFormat="1" applyFont="1" applyFill="1" applyBorder="1" applyAlignment="1">
      <alignment horizontal="center" vertical="center" wrapText="1"/>
    </xf>
    <xf numFmtId="10" fontId="202" fillId="0" borderId="4" xfId="0" applyNumberFormat="1" applyFont="1" applyFill="1" applyBorder="1" applyAlignment="1">
      <alignment horizontal="center" vertical="center" wrapText="1"/>
    </xf>
    <xf numFmtId="210" fontId="180" fillId="67" borderId="4" xfId="0" applyNumberFormat="1" applyFont="1" applyFill="1" applyBorder="1" applyAlignment="1">
      <alignment horizontal="center" vertical="center" wrapText="1"/>
    </xf>
    <xf numFmtId="177" fontId="165" fillId="60" borderId="4" xfId="0" applyNumberFormat="1" applyFont="1" applyFill="1" applyBorder="1">
      <alignment vertical="center"/>
    </xf>
    <xf numFmtId="185" fontId="180" fillId="67" borderId="4" xfId="0" applyNumberFormat="1" applyFont="1" applyFill="1" applyBorder="1" applyAlignment="1">
      <alignment horizontal="center" vertical="center" wrapText="1"/>
    </xf>
    <xf numFmtId="9" fontId="202" fillId="0" borderId="4" xfId="0" applyNumberFormat="1" applyFont="1" applyFill="1" applyBorder="1" applyAlignment="1">
      <alignment horizontal="center" vertical="center" wrapText="1"/>
    </xf>
    <xf numFmtId="0" fontId="201" fillId="60" borderId="19" xfId="0" applyFont="1" applyFill="1" applyBorder="1" applyAlignment="1">
      <alignment horizontal="center" vertical="center" wrapText="1"/>
    </xf>
    <xf numFmtId="0" fontId="201" fillId="60" borderId="17" xfId="0" applyFont="1" applyFill="1" applyBorder="1" applyAlignment="1">
      <alignment horizontal="center" vertical="center" wrapText="1"/>
    </xf>
    <xf numFmtId="0" fontId="201" fillId="60" borderId="4" xfId="0" applyFont="1" applyFill="1" applyBorder="1" applyAlignment="1">
      <alignment horizontal="center" vertical="center" wrapText="1"/>
    </xf>
    <xf numFmtId="10" fontId="203" fillId="0" borderId="101" xfId="0" applyNumberFormat="1" applyFont="1" applyFill="1" applyBorder="1" applyAlignment="1">
      <alignment horizontal="center" vertical="center" wrapText="1"/>
    </xf>
    <xf numFmtId="10" fontId="203" fillId="0" borderId="17" xfId="0" applyNumberFormat="1" applyFont="1" applyFill="1" applyBorder="1" applyAlignment="1">
      <alignment horizontal="center" vertical="center" wrapText="1"/>
    </xf>
    <xf numFmtId="10" fontId="203" fillId="0" borderId="4" xfId="0" applyNumberFormat="1" applyFont="1" applyFill="1" applyBorder="1" applyAlignment="1">
      <alignment horizontal="center" vertical="center" wrapText="1"/>
    </xf>
    <xf numFmtId="10" fontId="203" fillId="0" borderId="102" xfId="0" applyNumberFormat="1" applyFont="1" applyFill="1" applyBorder="1" applyAlignment="1">
      <alignment horizontal="center" vertical="center" wrapText="1"/>
    </xf>
    <xf numFmtId="10" fontId="203" fillId="0" borderId="59" xfId="0" applyNumberFormat="1" applyFont="1" applyFill="1" applyBorder="1" applyAlignment="1">
      <alignment horizontal="center" vertical="center" wrapText="1"/>
    </xf>
    <xf numFmtId="185" fontId="123" fillId="0" borderId="0" xfId="225" applyNumberFormat="1" applyFont="1">
      <alignment vertical="center"/>
    </xf>
    <xf numFmtId="10" fontId="123" fillId="0" borderId="0" xfId="225" applyNumberFormat="1" applyFont="1">
      <alignment vertical="center"/>
    </xf>
    <xf numFmtId="10" fontId="165" fillId="60" borderId="0" xfId="0" applyNumberFormat="1" applyFont="1" applyFill="1">
      <alignment vertical="center"/>
    </xf>
    <xf numFmtId="10" fontId="142" fillId="58" borderId="4" xfId="0" applyNumberFormat="1" applyFont="1" applyFill="1" applyBorder="1">
      <alignment vertical="center"/>
    </xf>
    <xf numFmtId="0" fontId="142" fillId="0" borderId="0" xfId="0" applyFont="1">
      <alignment vertical="center"/>
    </xf>
    <xf numFmtId="0" fontId="0" fillId="0" borderId="0" xfId="0" applyFont="1">
      <alignment vertical="center"/>
    </xf>
    <xf numFmtId="0" fontId="15" fillId="0" borderId="0" xfId="302" applyFont="1" applyAlignment="1">
      <alignment horizontal="right" vertical="center"/>
    </xf>
    <xf numFmtId="0" fontId="15" fillId="0" borderId="0" xfId="302" applyFont="1" applyAlignment="1">
      <alignment horizontal="left" vertical="center"/>
    </xf>
    <xf numFmtId="0" fontId="179" fillId="0" borderId="0" xfId="302" applyFont="1" applyAlignment="1">
      <alignment horizontal="center" vertical="center"/>
    </xf>
    <xf numFmtId="0" fontId="15" fillId="0" borderId="136" xfId="302" applyFont="1" applyBorder="1" applyAlignment="1">
      <alignment horizontal="right" vertical="center"/>
    </xf>
    <xf numFmtId="0" fontId="204" fillId="0" borderId="137" xfId="302" applyFont="1" applyBorder="1" applyAlignment="1">
      <alignment horizontal="center" vertical="center"/>
    </xf>
    <xf numFmtId="0" fontId="15" fillId="0" borderId="137" xfId="302" applyFont="1" applyBorder="1" applyAlignment="1">
      <alignment horizontal="left" vertical="center"/>
    </xf>
    <xf numFmtId="0" fontId="15" fillId="0" borderId="137" xfId="302" applyFont="1" applyBorder="1">
      <alignment vertical="center"/>
    </xf>
    <xf numFmtId="0" fontId="15" fillId="69" borderId="103" xfId="302" applyFont="1" applyFill="1" applyBorder="1" applyAlignment="1">
      <alignment horizontal="center" vertical="center"/>
    </xf>
    <xf numFmtId="211" fontId="15" fillId="72" borderId="0" xfId="302" applyNumberFormat="1" applyFont="1" applyFill="1">
      <alignment vertical="center"/>
    </xf>
    <xf numFmtId="182" fontId="15" fillId="0" borderId="23" xfId="302" applyNumberFormat="1" applyFont="1" applyBorder="1">
      <alignment vertical="center"/>
    </xf>
    <xf numFmtId="14" fontId="15" fillId="69" borderId="103" xfId="248" applyNumberFormat="1" applyFont="1" applyFill="1" applyBorder="1" applyAlignment="1">
      <alignment horizontal="center" vertical="center"/>
    </xf>
    <xf numFmtId="0" fontId="205" fillId="0" borderId="0" xfId="302" applyFont="1">
      <alignment vertical="center"/>
    </xf>
    <xf numFmtId="14" fontId="15" fillId="0" borderId="0" xfId="302" applyNumberFormat="1" applyFont="1">
      <alignment vertical="center"/>
    </xf>
    <xf numFmtId="0" fontId="206" fillId="0" borderId="0" xfId="302" applyFont="1">
      <alignment vertical="center"/>
    </xf>
    <xf numFmtId="0" fontId="15" fillId="0" borderId="0" xfId="302" quotePrefix="1" applyFont="1">
      <alignment vertical="center"/>
    </xf>
    <xf numFmtId="0" fontId="204" fillId="0" borderId="0" xfId="302" applyFont="1" applyAlignment="1">
      <alignment horizontal="center" vertical="center"/>
    </xf>
    <xf numFmtId="0" fontId="15" fillId="0" borderId="0" xfId="302" applyFont="1" applyAlignment="1">
      <alignment horizontal="center" vertical="center"/>
    </xf>
    <xf numFmtId="0" fontId="15" fillId="0" borderId="0" xfId="302" applyFont="1" applyAlignment="1">
      <alignment horizontal="center" vertical="center" wrapText="1"/>
    </xf>
    <xf numFmtId="0" fontId="0" fillId="0" borderId="4" xfId="0" applyBorder="1" applyAlignment="1">
      <alignment horizontal="center" vertical="center"/>
    </xf>
    <xf numFmtId="0" fontId="197" fillId="0" borderId="0" xfId="0" applyFont="1">
      <alignment vertical="center"/>
    </xf>
    <xf numFmtId="0" fontId="140" fillId="0" borderId="0" xfId="0" applyFont="1">
      <alignment vertical="center"/>
    </xf>
    <xf numFmtId="0" fontId="0" fillId="0" borderId="0" xfId="0" quotePrefix="1">
      <alignment vertical="center"/>
    </xf>
    <xf numFmtId="0" fontId="197" fillId="0" borderId="0" xfId="0" quotePrefix="1" applyFont="1">
      <alignment vertical="center"/>
    </xf>
    <xf numFmtId="0" fontId="207" fillId="0" borderId="0" xfId="0" applyFont="1">
      <alignment vertical="center"/>
    </xf>
    <xf numFmtId="0" fontId="208" fillId="0" borderId="0" xfId="0" applyFont="1">
      <alignment vertical="center"/>
    </xf>
    <xf numFmtId="0" fontId="0" fillId="0" borderId="138" xfId="0" applyBorder="1">
      <alignment vertical="center"/>
    </xf>
    <xf numFmtId="0" fontId="0" fillId="0" borderId="139" xfId="0" applyBorder="1">
      <alignment vertical="center"/>
    </xf>
    <xf numFmtId="0" fontId="0" fillId="0" borderId="140" xfId="0" applyBorder="1">
      <alignment vertical="center"/>
    </xf>
    <xf numFmtId="0" fontId="209" fillId="0" borderId="0" xfId="0" applyFont="1">
      <alignment vertical="center"/>
    </xf>
    <xf numFmtId="0" fontId="210" fillId="0" borderId="0" xfId="0" applyFont="1">
      <alignment vertical="center"/>
    </xf>
    <xf numFmtId="0" fontId="0" fillId="0" borderId="27" xfId="0" applyBorder="1" applyAlignment="1">
      <alignment vertical="center" wrapText="1"/>
    </xf>
    <xf numFmtId="0" fontId="121" fillId="0" borderId="0" xfId="0" applyFont="1">
      <alignment vertical="center"/>
    </xf>
    <xf numFmtId="0" fontId="209" fillId="0" borderId="0" xfId="0" applyFont="1">
      <alignment vertical="center"/>
    </xf>
    <xf numFmtId="188" fontId="34" fillId="62" borderId="0" xfId="250" applyNumberFormat="1" applyFont="1" applyFill="1">
      <alignment vertical="center"/>
    </xf>
    <xf numFmtId="0" fontId="211" fillId="0" borderId="0" xfId="303" applyFont="1" applyAlignment="1">
      <alignment horizontal="center" vertical="center"/>
    </xf>
    <xf numFmtId="0" fontId="145" fillId="0" borderId="0" xfId="329" applyAlignment="1" applyProtection="1">
      <alignment vertical="center"/>
    </xf>
    <xf numFmtId="0" fontId="125" fillId="62" borderId="4" xfId="303" applyFill="1" applyBorder="1">
      <alignment vertical="center"/>
    </xf>
    <xf numFmtId="0" fontId="186" fillId="0" borderId="4" xfId="303" applyFont="1" applyBorder="1" applyAlignment="1">
      <alignment horizontal="center" vertical="center" shrinkToFit="1"/>
    </xf>
    <xf numFmtId="0" fontId="125" fillId="62" borderId="4" xfId="303" applyFill="1" applyBorder="1" applyAlignment="1">
      <alignment horizontal="center" vertical="center"/>
    </xf>
    <xf numFmtId="0" fontId="186" fillId="0" borderId="16" xfId="303" applyFont="1" applyBorder="1" applyAlignment="1">
      <alignment horizontal="center" vertical="center"/>
    </xf>
    <xf numFmtId="0" fontId="125" fillId="62" borderId="50" xfId="303" applyFill="1" applyBorder="1">
      <alignment vertical="center"/>
    </xf>
    <xf numFmtId="181" fontId="186" fillId="0" borderId="4" xfId="303" applyNumberFormat="1" applyFont="1" applyBorder="1" applyAlignment="1">
      <alignment horizontal="center" vertical="center"/>
    </xf>
    <xf numFmtId="0" fontId="125" fillId="67" borderId="4" xfId="303" applyFill="1" applyBorder="1" applyAlignment="1">
      <alignment horizontal="center" vertical="center"/>
    </xf>
    <xf numFmtId="0" fontId="204" fillId="0" borderId="0" xfId="303" applyFont="1">
      <alignment vertical="center"/>
    </xf>
    <xf numFmtId="0" fontId="209" fillId="0" borderId="101" xfId="0" applyFont="1" applyBorder="1">
      <alignment vertical="center"/>
    </xf>
    <xf numFmtId="9" fontId="209" fillId="0" borderId="19" xfId="0" applyNumberFormat="1" applyFont="1" applyBorder="1">
      <alignment vertical="center"/>
    </xf>
    <xf numFmtId="14" fontId="209" fillId="0" borderId="19" xfId="0" applyNumberFormat="1" applyFont="1" applyBorder="1" applyAlignment="1">
      <alignment horizontal="center" vertical="center"/>
    </xf>
    <xf numFmtId="14" fontId="209" fillId="0" borderId="18" xfId="0" applyNumberFormat="1" applyFont="1" applyBorder="1" applyAlignment="1">
      <alignment horizontal="center" vertical="center"/>
    </xf>
    <xf numFmtId="0" fontId="209" fillId="0" borderId="21" xfId="0" applyFont="1" applyBorder="1">
      <alignment vertical="center"/>
    </xf>
    <xf numFmtId="9" fontId="209" fillId="0" borderId="4" xfId="0" applyNumberFormat="1" applyFont="1" applyBorder="1">
      <alignment vertical="center"/>
    </xf>
    <xf numFmtId="14" fontId="209" fillId="0" borderId="4" xfId="0" applyNumberFormat="1" applyFont="1" applyBorder="1" applyAlignment="1">
      <alignment horizontal="center" vertical="center"/>
    </xf>
    <xf numFmtId="14" fontId="209" fillId="0" borderId="20" xfId="0" applyNumberFormat="1" applyFont="1" applyBorder="1" applyAlignment="1">
      <alignment horizontal="center" vertical="center"/>
    </xf>
    <xf numFmtId="0" fontId="209" fillId="0" borderId="59" xfId="0" applyFont="1" applyBorder="1">
      <alignment vertical="center"/>
    </xf>
    <xf numFmtId="9" fontId="209" fillId="0" borderId="102" xfId="0" applyNumberFormat="1" applyFont="1" applyBorder="1">
      <alignment vertical="center"/>
    </xf>
    <xf numFmtId="14" fontId="209" fillId="0" borderId="102" xfId="0" applyNumberFormat="1" applyFont="1" applyBorder="1" applyAlignment="1">
      <alignment horizontal="center" vertical="center"/>
    </xf>
    <xf numFmtId="14" fontId="209" fillId="0" borderId="58" xfId="0" applyNumberFormat="1" applyFont="1" applyBorder="1" applyAlignment="1">
      <alignment horizontal="center" vertical="center"/>
    </xf>
    <xf numFmtId="0" fontId="0" fillId="0" borderId="16" xfId="0" applyBorder="1">
      <alignment vertical="center"/>
    </xf>
    <xf numFmtId="9" fontId="0" fillId="0" borderId="16" xfId="0" applyNumberFormat="1" applyBorder="1">
      <alignment vertical="center"/>
    </xf>
    <xf numFmtId="14" fontId="0" fillId="0" borderId="16" xfId="0" applyNumberFormat="1" applyBorder="1" applyAlignment="1">
      <alignment horizontal="center" vertical="center"/>
    </xf>
    <xf numFmtId="0" fontId="212" fillId="0" borderId="0" xfId="302" applyFont="1">
      <alignment vertical="center"/>
    </xf>
    <xf numFmtId="0" fontId="213" fillId="0" borderId="0" xfId="302" applyFont="1" applyAlignment="1">
      <alignment horizontal="right" vertical="center"/>
    </xf>
    <xf numFmtId="0" fontId="146" fillId="0" borderId="0" xfId="330">
      <alignment vertical="center"/>
    </xf>
    <xf numFmtId="0" fontId="214" fillId="0" borderId="0" xfId="0" applyFont="1">
      <alignment vertical="center"/>
    </xf>
    <xf numFmtId="0" fontId="147" fillId="60" borderId="49" xfId="0" applyFont="1" applyFill="1" applyBorder="1" applyAlignment="1">
      <alignment horizontal="center" vertical="center"/>
    </xf>
    <xf numFmtId="0" fontId="147" fillId="60" borderId="48" xfId="0" applyFont="1" applyFill="1" applyBorder="1" applyAlignment="1">
      <alignment horizontal="center" vertical="center"/>
    </xf>
    <xf numFmtId="176" fontId="155" fillId="16" borderId="141" xfId="301" applyNumberFormat="1" applyFont="1" applyFill="1" applyBorder="1" applyAlignment="1">
      <alignment horizontal="right" vertical="center"/>
    </xf>
    <xf numFmtId="176" fontId="155" fillId="16" borderId="142" xfId="301" applyNumberFormat="1" applyFont="1" applyFill="1" applyBorder="1" applyAlignment="1">
      <alignment horizontal="right" vertical="center"/>
    </xf>
    <xf numFmtId="176" fontId="155" fillId="16" borderId="143" xfId="301" applyNumberFormat="1" applyFont="1" applyFill="1" applyBorder="1" applyAlignment="1">
      <alignment horizontal="right" vertical="center"/>
    </xf>
    <xf numFmtId="176" fontId="155" fillId="16" borderId="144" xfId="301" applyNumberFormat="1" applyFont="1" applyFill="1" applyBorder="1" applyAlignment="1">
      <alignment horizontal="right" vertical="center"/>
    </xf>
    <xf numFmtId="176" fontId="155" fillId="16" borderId="145" xfId="301" applyNumberFormat="1" applyFont="1" applyFill="1" applyBorder="1" applyAlignment="1">
      <alignment horizontal="right" vertical="center"/>
    </xf>
    <xf numFmtId="176" fontId="155" fillId="16" borderId="146" xfId="301" applyNumberFormat="1" applyFont="1" applyFill="1" applyBorder="1" applyAlignment="1">
      <alignment horizontal="right" vertical="center"/>
    </xf>
    <xf numFmtId="176" fontId="155" fillId="16" borderId="147" xfId="301" applyNumberFormat="1" applyFont="1" applyFill="1" applyBorder="1" applyAlignment="1">
      <alignment horizontal="right" vertical="center"/>
    </xf>
    <xf numFmtId="0" fontId="147" fillId="66" borderId="40" xfId="0" applyFont="1" applyFill="1" applyBorder="1" applyAlignment="1">
      <alignment horizontal="center" vertical="center" wrapText="1"/>
    </xf>
    <xf numFmtId="0" fontId="147" fillId="65" borderId="40" xfId="0" applyFont="1" applyFill="1" applyBorder="1" applyAlignment="1">
      <alignment horizontal="center" vertical="center" wrapText="1"/>
    </xf>
    <xf numFmtId="0" fontId="0" fillId="0" borderId="4" xfId="0" applyBorder="1" applyAlignment="1">
      <alignment horizontal="center" vertical="center"/>
    </xf>
    <xf numFmtId="0" fontId="212" fillId="0" borderId="0" xfId="303" applyFont="1">
      <alignment vertical="center"/>
    </xf>
    <xf numFmtId="0" fontId="199" fillId="71" borderId="100" xfId="0" applyFont="1" applyFill="1" applyBorder="1" applyAlignment="1">
      <alignment horizontal="center"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41" fontId="123" fillId="0" borderId="44" xfId="248" applyFont="1" applyBorder="1">
      <alignment vertical="center"/>
    </xf>
    <xf numFmtId="41" fontId="123" fillId="0" borderId="104" xfId="248" applyFont="1" applyBorder="1">
      <alignment vertical="center"/>
    </xf>
    <xf numFmtId="41" fontId="147" fillId="0" borderId="104" xfId="248" applyFont="1" applyBorder="1" applyAlignment="1">
      <alignment horizontal="center" vertical="center"/>
    </xf>
    <xf numFmtId="212" fontId="123" fillId="0" borderId="44" xfId="248" applyNumberFormat="1" applyFont="1" applyBorder="1">
      <alignment vertical="center"/>
    </xf>
    <xf numFmtId="212" fontId="123" fillId="0" borderId="104" xfId="248" applyNumberFormat="1" applyFont="1" applyBorder="1">
      <alignment vertical="center"/>
    </xf>
    <xf numFmtId="41" fontId="142" fillId="57" borderId="44" xfId="248" applyFont="1" applyFill="1" applyBorder="1">
      <alignment vertical="center"/>
    </xf>
    <xf numFmtId="41" fontId="142" fillId="57" borderId="104" xfId="248" applyFont="1" applyFill="1" applyBorder="1">
      <alignment vertical="center"/>
    </xf>
    <xf numFmtId="41" fontId="142" fillId="60" borderId="44" xfId="248" applyFont="1" applyFill="1" applyBorder="1">
      <alignment vertical="center"/>
    </xf>
    <xf numFmtId="41" fontId="142" fillId="60" borderId="105" xfId="248" applyFont="1" applyFill="1" applyBorder="1">
      <alignment vertical="center"/>
    </xf>
    <xf numFmtId="41" fontId="123" fillId="0" borderId="106" xfId="248" quotePrefix="1" applyFont="1" applyBorder="1" applyAlignment="1">
      <alignment horizontal="center" vertical="center"/>
    </xf>
    <xf numFmtId="41" fontId="123" fillId="0" borderId="26" xfId="248" quotePrefix="1" applyFont="1" applyBorder="1" applyAlignment="1">
      <alignment horizontal="center" vertical="center"/>
    </xf>
    <xf numFmtId="0" fontId="0" fillId="0" borderId="0" xfId="0" quotePrefix="1" applyAlignment="1">
      <alignment horizontal="center" vertical="center"/>
    </xf>
    <xf numFmtId="9" fontId="123" fillId="0" borderId="0" xfId="225" applyFont="1">
      <alignment vertical="center"/>
    </xf>
    <xf numFmtId="0" fontId="0" fillId="0" borderId="36" xfId="0" applyBorder="1">
      <alignment vertical="center"/>
    </xf>
    <xf numFmtId="0" fontId="0" fillId="0" borderId="148" xfId="0" applyBorder="1" applyAlignment="1">
      <alignment horizontal="center" vertical="center"/>
    </xf>
    <xf numFmtId="0" fontId="0" fillId="0" borderId="148" xfId="0" applyBorder="1">
      <alignment vertical="center"/>
    </xf>
    <xf numFmtId="0" fontId="0" fillId="0" borderId="148" xfId="0" quotePrefix="1" applyBorder="1" applyAlignment="1">
      <alignment horizontal="center" vertical="center"/>
    </xf>
    <xf numFmtId="3" fontId="0" fillId="0" borderId="148" xfId="0" applyNumberFormat="1" applyBorder="1">
      <alignment vertical="center"/>
    </xf>
    <xf numFmtId="0" fontId="0" fillId="0" borderId="23" xfId="0" applyBorder="1" applyAlignment="1">
      <alignment horizontal="right" vertical="center"/>
    </xf>
    <xf numFmtId="0" fontId="0" fillId="0" borderId="22" xfId="0" applyBorder="1">
      <alignment vertical="center"/>
    </xf>
    <xf numFmtId="0" fontId="0" fillId="0" borderId="45" xfId="0" applyBorder="1">
      <alignment vertical="center"/>
    </xf>
    <xf numFmtId="0" fontId="0" fillId="0" borderId="0" xfId="0" applyBorder="1" applyAlignment="1">
      <alignment horizontal="right" vertical="center"/>
    </xf>
    <xf numFmtId="0" fontId="0" fillId="0" borderId="27" xfId="0" applyBorder="1" applyAlignment="1">
      <alignment horizontal="right" vertical="center"/>
    </xf>
    <xf numFmtId="0" fontId="0" fillId="0" borderId="26" xfId="0" applyBorder="1">
      <alignment vertical="center"/>
    </xf>
    <xf numFmtId="4" fontId="0" fillId="0" borderId="0" xfId="0" applyNumberFormat="1">
      <alignment vertical="center"/>
    </xf>
    <xf numFmtId="213" fontId="123" fillId="0" borderId="0" xfId="225" applyNumberFormat="1" applyFont="1">
      <alignment vertical="center"/>
    </xf>
    <xf numFmtId="3" fontId="123" fillId="0" borderId="0" xfId="248" applyNumberFormat="1" applyFont="1">
      <alignment vertical="center"/>
    </xf>
    <xf numFmtId="3" fontId="153" fillId="0" borderId="0" xfId="0" applyNumberFormat="1" applyFont="1">
      <alignment vertical="center"/>
    </xf>
    <xf numFmtId="3" fontId="0" fillId="60" borderId="4" xfId="0" applyNumberFormat="1" applyFill="1" applyBorder="1">
      <alignment vertical="center"/>
    </xf>
    <xf numFmtId="9" fontId="0" fillId="60" borderId="4" xfId="0" applyNumberFormat="1" applyFill="1" applyBorder="1">
      <alignment vertical="center"/>
    </xf>
    <xf numFmtId="0" fontId="215" fillId="0" borderId="0" xfId="0" quotePrefix="1" applyFont="1" applyAlignment="1">
      <alignment horizontal="center" vertical="center"/>
    </xf>
    <xf numFmtId="178" fontId="165" fillId="60" borderId="0" xfId="0" applyNumberFormat="1" applyFont="1" applyFill="1" applyAlignment="1">
      <alignment horizontal="center" vertical="center"/>
    </xf>
    <xf numFmtId="0" fontId="147" fillId="60" borderId="49" xfId="0" applyFont="1" applyFill="1" applyBorder="1" applyAlignment="1">
      <alignment horizontal="center" vertical="center"/>
    </xf>
    <xf numFmtId="0" fontId="147" fillId="60" borderId="48" xfId="0" applyFont="1" applyFill="1" applyBorder="1" applyAlignment="1">
      <alignment horizontal="center" vertical="center"/>
    </xf>
    <xf numFmtId="0" fontId="199" fillId="0" borderId="0" xfId="310" applyFont="1">
      <alignment vertical="center"/>
    </xf>
    <xf numFmtId="0" fontId="199" fillId="71" borderId="100" xfId="310" applyFont="1" applyFill="1" applyBorder="1" applyAlignment="1">
      <alignment horizontal="center" vertical="center" wrapText="1"/>
    </xf>
    <xf numFmtId="3" fontId="199" fillId="71" borderId="100" xfId="310" applyNumberFormat="1" applyFont="1" applyFill="1" applyBorder="1" applyAlignment="1">
      <alignment horizontal="center" vertical="center" wrapText="1"/>
    </xf>
    <xf numFmtId="3" fontId="199" fillId="0" borderId="100" xfId="310" applyNumberFormat="1" applyFont="1" applyBorder="1" applyAlignment="1">
      <alignment horizontal="center" vertical="center" wrapText="1"/>
    </xf>
    <xf numFmtId="0" fontId="199" fillId="0" borderId="100" xfId="310" applyFont="1" applyBorder="1" applyAlignment="1">
      <alignment horizontal="center" vertical="center" wrapText="1"/>
    </xf>
    <xf numFmtId="14" fontId="193" fillId="16" borderId="96" xfId="301" applyNumberFormat="1" applyFont="1" applyFill="1" applyBorder="1" applyAlignment="1">
      <alignment horizontal="center" vertical="center"/>
    </xf>
    <xf numFmtId="41" fontId="216" fillId="57" borderId="31" xfId="248" applyFont="1" applyFill="1" applyBorder="1">
      <alignment vertical="center"/>
    </xf>
    <xf numFmtId="203" fontId="175" fillId="0" borderId="0" xfId="0" applyNumberFormat="1" applyFont="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10" fontId="198" fillId="0" borderId="4" xfId="225" applyNumberFormat="1" applyFont="1" applyBorder="1" applyAlignment="1">
      <alignment horizontal="center" vertical="center"/>
    </xf>
    <xf numFmtId="10" fontId="198" fillId="0" borderId="4" xfId="0" applyNumberFormat="1" applyFont="1" applyBorder="1" applyAlignment="1">
      <alignment horizontal="center" vertical="center"/>
    </xf>
    <xf numFmtId="0" fontId="0" fillId="0" borderId="4" xfId="0" applyBorder="1" applyAlignment="1">
      <alignment vertical="center" wrapText="1"/>
    </xf>
    <xf numFmtId="10" fontId="123" fillId="61" borderId="4" xfId="225" applyNumberFormat="1" applyFont="1" applyFill="1" applyBorder="1" applyAlignment="1">
      <alignment horizontal="center" vertical="center"/>
    </xf>
    <xf numFmtId="10" fontId="123" fillId="0" borderId="4" xfId="225" applyNumberFormat="1" applyFont="1" applyBorder="1" applyAlignment="1">
      <alignment horizontal="center" vertical="center"/>
    </xf>
    <xf numFmtId="10" fontId="0" fillId="0" borderId="4" xfId="0" applyNumberFormat="1" applyBorder="1" applyAlignment="1">
      <alignment horizontal="center" vertical="center"/>
    </xf>
    <xf numFmtId="0" fontId="147" fillId="0" borderId="4" xfId="0" applyFont="1" applyBorder="1" applyAlignment="1">
      <alignment vertical="center" wrapText="1"/>
    </xf>
    <xf numFmtId="210" fontId="123" fillId="0" borderId="0" xfId="225" applyNumberFormat="1" applyFont="1">
      <alignment vertical="center"/>
    </xf>
    <xf numFmtId="0" fontId="0" fillId="60" borderId="4" xfId="0" applyFill="1" applyBorder="1" applyAlignment="1">
      <alignment horizontal="center" vertical="center"/>
    </xf>
    <xf numFmtId="185" fontId="198" fillId="0" borderId="149" xfId="225" applyNumberFormat="1" applyFont="1" applyBorder="1" applyAlignment="1">
      <alignment horizontal="center" vertical="center"/>
    </xf>
    <xf numFmtId="185" fontId="198" fillId="0" borderId="0" xfId="225" applyNumberFormat="1" applyFont="1" applyAlignment="1">
      <alignment horizontal="center" vertical="center"/>
    </xf>
    <xf numFmtId="10" fontId="198" fillId="0" borderId="32" xfId="225" applyNumberFormat="1" applyFont="1" applyBorder="1" applyAlignment="1">
      <alignment horizontal="center" vertical="center"/>
    </xf>
    <xf numFmtId="10" fontId="198" fillId="0" borderId="2" xfId="225" applyNumberFormat="1" applyFont="1" applyBorder="1" applyAlignment="1">
      <alignment horizontal="center" vertical="center"/>
    </xf>
    <xf numFmtId="10" fontId="198" fillId="0" borderId="74" xfId="225" applyNumberFormat="1" applyFont="1" applyBorder="1">
      <alignment vertical="center"/>
    </xf>
    <xf numFmtId="0" fontId="0" fillId="0" borderId="17" xfId="0" applyBorder="1" applyAlignment="1">
      <alignment horizontal="center" vertical="center" wrapText="1"/>
    </xf>
    <xf numFmtId="0" fontId="139" fillId="73" borderId="150" xfId="0" applyFont="1" applyFill="1" applyBorder="1" applyAlignment="1">
      <alignment horizontal="center" vertical="center"/>
    </xf>
    <xf numFmtId="0" fontId="139" fillId="73" borderId="151" xfId="0" applyFont="1" applyFill="1" applyBorder="1" applyAlignment="1">
      <alignment horizontal="center" vertical="center"/>
    </xf>
    <xf numFmtId="0" fontId="139" fillId="73" borderId="152" xfId="0" applyFont="1" applyFill="1" applyBorder="1" applyAlignment="1">
      <alignment horizontal="center" vertical="center"/>
    </xf>
    <xf numFmtId="10" fontId="0" fillId="59" borderId="4" xfId="0" applyNumberFormat="1" applyFill="1" applyBorder="1">
      <alignment vertical="center"/>
    </xf>
    <xf numFmtId="0" fontId="0" fillId="59" borderId="4" xfId="0" applyFill="1" applyBorder="1" applyAlignment="1">
      <alignment horizontal="center" vertical="center"/>
    </xf>
    <xf numFmtId="3" fontId="0" fillId="59" borderId="4" xfId="0" applyNumberFormat="1" applyFill="1" applyBorder="1">
      <alignment vertical="center"/>
    </xf>
    <xf numFmtId="41" fontId="123" fillId="59" borderId="4" xfId="248" applyFont="1" applyFill="1" applyBorder="1">
      <alignment vertical="center"/>
    </xf>
    <xf numFmtId="41" fontId="217" fillId="60" borderId="4" xfId="248" applyFont="1" applyFill="1" applyBorder="1">
      <alignment vertical="center"/>
    </xf>
    <xf numFmtId="214" fontId="0" fillId="59" borderId="4" xfId="0" applyNumberFormat="1" applyFill="1" applyBorder="1">
      <alignment vertical="center"/>
    </xf>
    <xf numFmtId="0" fontId="147" fillId="0" borderId="16" xfId="0" applyFont="1" applyBorder="1" applyAlignment="1">
      <alignment horizontal="center" vertical="center" wrapText="1"/>
    </xf>
    <xf numFmtId="0" fontId="0" fillId="59" borderId="64" xfId="0" applyFill="1" applyBorder="1" applyAlignment="1">
      <alignment horizontal="center" vertical="center"/>
    </xf>
    <xf numFmtId="3" fontId="0" fillId="59" borderId="64" xfId="0" applyNumberFormat="1" applyFill="1" applyBorder="1">
      <alignment vertical="center"/>
    </xf>
    <xf numFmtId="41" fontId="123" fillId="59" borderId="64" xfId="248" applyFont="1" applyFill="1" applyBorder="1">
      <alignment vertical="center"/>
    </xf>
    <xf numFmtId="0" fontId="0" fillId="74" borderId="64" xfId="0" applyFill="1" applyBorder="1">
      <alignment vertical="center"/>
    </xf>
    <xf numFmtId="3" fontId="198" fillId="0" borderId="153" xfId="0" applyNumberFormat="1" applyFont="1" applyBorder="1">
      <alignment vertical="center"/>
    </xf>
    <xf numFmtId="3" fontId="0" fillId="60" borderId="15" xfId="0" applyNumberFormat="1" applyFill="1" applyBorder="1">
      <alignment vertical="center"/>
    </xf>
    <xf numFmtId="41" fontId="163" fillId="0" borderId="4" xfId="248" applyFont="1" applyBorder="1">
      <alignment vertical="center"/>
    </xf>
    <xf numFmtId="3" fontId="218" fillId="68" borderId="4" xfId="0" applyNumberFormat="1" applyFont="1" applyFill="1" applyBorder="1">
      <alignment vertical="center"/>
    </xf>
    <xf numFmtId="0" fontId="142" fillId="59" borderId="77" xfId="0" applyFont="1" applyFill="1" applyBorder="1" applyAlignment="1">
      <alignment horizontal="center" vertical="center"/>
    </xf>
    <xf numFmtId="3" fontId="142" fillId="59" borderId="77" xfId="0" applyNumberFormat="1" applyFont="1" applyFill="1" applyBorder="1">
      <alignment vertical="center"/>
    </xf>
    <xf numFmtId="0" fontId="0" fillId="75" borderId="58" xfId="0" applyFill="1" applyBorder="1" applyAlignment="1">
      <alignment horizontal="center" vertical="center"/>
    </xf>
    <xf numFmtId="210" fontId="123" fillId="75" borderId="102" xfId="225" applyNumberFormat="1" applyFont="1" applyFill="1" applyBorder="1" applyAlignment="1">
      <alignment horizontal="center" vertical="center"/>
    </xf>
    <xf numFmtId="210" fontId="123" fillId="75" borderId="59" xfId="225" applyNumberFormat="1" applyFont="1" applyFill="1" applyBorder="1" applyAlignment="1">
      <alignment horizontal="center" vertical="center"/>
    </xf>
    <xf numFmtId="10" fontId="0" fillId="68" borderId="4" xfId="0" applyNumberFormat="1" applyFill="1" applyBorder="1">
      <alignment vertical="center"/>
    </xf>
    <xf numFmtId="214" fontId="123" fillId="68" borderId="4" xfId="225" applyNumberFormat="1" applyFont="1" applyFill="1" applyBorder="1">
      <alignment vertical="center"/>
    </xf>
    <xf numFmtId="0" fontId="0" fillId="75" borderId="20" xfId="0" applyFill="1" applyBorder="1" applyAlignment="1">
      <alignment horizontal="center" vertical="center"/>
    </xf>
    <xf numFmtId="210" fontId="123" fillId="75" borderId="4" xfId="225" applyNumberFormat="1" applyFont="1" applyFill="1" applyBorder="1" applyAlignment="1">
      <alignment horizontal="center" vertical="center"/>
    </xf>
    <xf numFmtId="210" fontId="123" fillId="75" borderId="21" xfId="225" applyNumberFormat="1" applyFont="1" applyFill="1" applyBorder="1" applyAlignment="1">
      <alignment horizontal="center" vertical="center"/>
    </xf>
    <xf numFmtId="0" fontId="142" fillId="75" borderId="18" xfId="0" applyFont="1" applyFill="1" applyBorder="1" applyAlignment="1">
      <alignment horizontal="center" vertical="center"/>
    </xf>
    <xf numFmtId="210" fontId="123" fillId="75" borderId="19" xfId="225" applyNumberFormat="1" applyFont="1" applyFill="1" applyBorder="1" applyAlignment="1">
      <alignment horizontal="center" vertical="center"/>
    </xf>
    <xf numFmtId="210" fontId="123" fillId="75" borderId="101" xfId="225" applyNumberFormat="1" applyFont="1" applyFill="1" applyBorder="1" applyAlignment="1">
      <alignment horizontal="center" vertical="center"/>
    </xf>
    <xf numFmtId="3" fontId="0" fillId="0" borderId="4" xfId="0" applyNumberFormat="1" applyBorder="1" applyAlignment="1">
      <alignment horizontal="center" vertical="center"/>
    </xf>
    <xf numFmtId="0" fontId="149" fillId="0" borderId="4" xfId="0" applyFont="1" applyFill="1" applyBorder="1" applyAlignment="1">
      <alignment horizontal="center" vertical="center" wrapText="1"/>
    </xf>
    <xf numFmtId="3" fontId="231" fillId="71" borderId="100" xfId="310" applyNumberFormat="1" applyFont="1" applyFill="1" applyBorder="1" applyAlignment="1">
      <alignment horizontal="center" vertical="center" wrapText="1"/>
    </xf>
    <xf numFmtId="3" fontId="0" fillId="0" borderId="4" xfId="0" applyNumberFormat="1"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16" xfId="0" applyBorder="1" applyAlignment="1">
      <alignment horizontal="center" vertical="center"/>
    </xf>
    <xf numFmtId="0" fontId="0" fillId="0" borderId="43" xfId="0" applyBorder="1" applyAlignment="1">
      <alignment horizontal="center" vertical="center" wrapText="1"/>
    </xf>
    <xf numFmtId="0" fontId="0" fillId="0" borderId="22" xfId="0" applyBorder="1" applyAlignment="1">
      <alignment horizontal="center" vertical="center" wrapText="1"/>
    </xf>
    <xf numFmtId="0" fontId="0" fillId="0" borderId="57" xfId="0" applyBorder="1" applyAlignment="1">
      <alignment horizontal="center" vertical="center" wrapText="1"/>
    </xf>
    <xf numFmtId="0" fontId="0" fillId="0" borderId="26" xfId="0" applyBorder="1" applyAlignment="1">
      <alignment horizontal="center" vertical="center" wrapText="1"/>
    </xf>
    <xf numFmtId="10" fontId="0" fillId="59" borderId="4" xfId="0" applyNumberFormat="1" applyFill="1" applyBorder="1" applyAlignment="1">
      <alignment horizontal="center" vertical="center"/>
    </xf>
    <xf numFmtId="0" fontId="0" fillId="59" borderId="4" xfId="0" applyFill="1" applyBorder="1" applyAlignment="1">
      <alignment horizontal="center" vertical="center"/>
    </xf>
    <xf numFmtId="10" fontId="198" fillId="59" borderId="16" xfId="0" applyNumberFormat="1" applyFont="1" applyFill="1" applyBorder="1" applyAlignment="1">
      <alignment horizontal="center" vertical="center"/>
    </xf>
    <xf numFmtId="0" fontId="198" fillId="59" borderId="17" xfId="0" applyFont="1" applyFill="1" applyBorder="1" applyAlignment="1">
      <alignment horizontal="center" vertical="center"/>
    </xf>
    <xf numFmtId="41" fontId="123" fillId="0" borderId="4" xfId="248" applyFont="1" applyBorder="1" applyAlignment="1">
      <alignment horizontal="center" vertical="center"/>
    </xf>
    <xf numFmtId="41" fontId="123" fillId="0" borderId="50" xfId="248" quotePrefix="1" applyFont="1" applyBorder="1" applyAlignment="1">
      <alignment horizontal="center" vertical="center"/>
    </xf>
    <xf numFmtId="41" fontId="123" fillId="0" borderId="15" xfId="248" applyFont="1" applyBorder="1" applyAlignment="1">
      <alignment horizontal="center" vertical="center"/>
    </xf>
    <xf numFmtId="0" fontId="149" fillId="0" borderId="58" xfId="0" applyFont="1" applyFill="1" applyBorder="1" applyAlignment="1">
      <alignment horizontal="center" vertical="center" wrapText="1"/>
    </xf>
    <xf numFmtId="0" fontId="149" fillId="0" borderId="102" xfId="0" applyFont="1" applyFill="1" applyBorder="1" applyAlignment="1">
      <alignment horizontal="center" vertical="center" wrapText="1"/>
    </xf>
    <xf numFmtId="0" fontId="139" fillId="76" borderId="50" xfId="0" applyFont="1" applyFill="1" applyBorder="1" applyAlignment="1">
      <alignment horizontal="center" vertical="center"/>
    </xf>
    <xf numFmtId="0" fontId="139" fillId="76" borderId="3" xfId="0" applyFont="1" applyFill="1" applyBorder="1" applyAlignment="1">
      <alignment horizontal="center" vertical="center"/>
    </xf>
    <xf numFmtId="0" fontId="139" fillId="76" borderId="15" xfId="0" applyFont="1" applyFill="1" applyBorder="1" applyAlignment="1">
      <alignment horizontal="center" vertical="center"/>
    </xf>
    <xf numFmtId="0" fontId="218" fillId="0" borderId="0" xfId="0" applyFont="1" applyAlignment="1">
      <alignment horizontal="center" vertical="center"/>
    </xf>
    <xf numFmtId="0" fontId="218" fillId="0" borderId="0" xfId="0" applyFont="1" applyAlignment="1">
      <alignment horizontal="left" vertical="center"/>
    </xf>
    <xf numFmtId="0" fontId="149" fillId="0" borderId="4"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25" fillId="0" borderId="4" xfId="303" applyBorder="1" applyAlignment="1">
      <alignment horizontal="center" vertical="center"/>
    </xf>
    <xf numFmtId="204" fontId="200" fillId="0" borderId="0" xfId="302" applyNumberFormat="1" applyFont="1" applyFill="1" applyAlignment="1" applyProtection="1">
      <alignment horizontal="center" vertical="center" shrinkToFit="1"/>
      <protection locked="0"/>
    </xf>
    <xf numFmtId="0" fontId="147" fillId="60" borderId="102" xfId="0" applyFont="1" applyFill="1" applyBorder="1" applyAlignment="1">
      <alignment horizontal="center" vertical="center" wrapText="1"/>
    </xf>
    <xf numFmtId="0" fontId="147" fillId="60" borderId="64" xfId="0" applyFont="1" applyFill="1" applyBorder="1" applyAlignment="1">
      <alignment horizontal="center" vertical="center"/>
    </xf>
    <xf numFmtId="0" fontId="147" fillId="60" borderId="59" xfId="0" applyFont="1" applyFill="1" applyBorder="1" applyAlignment="1">
      <alignment horizontal="center" vertical="center" wrapText="1"/>
    </xf>
    <xf numFmtId="0" fontId="147" fillId="60" borderId="48" xfId="0" applyFont="1" applyFill="1" applyBorder="1" applyAlignment="1">
      <alignment horizontal="center" vertical="center"/>
    </xf>
    <xf numFmtId="0" fontId="147" fillId="60" borderId="107" xfId="0" applyFont="1" applyFill="1" applyBorder="1" applyAlignment="1">
      <alignment horizontal="center" vertical="center"/>
    </xf>
    <xf numFmtId="0" fontId="147" fillId="60" borderId="87" xfId="0" applyFont="1" applyFill="1" applyBorder="1" applyAlignment="1">
      <alignment horizontal="center" vertical="center"/>
    </xf>
    <xf numFmtId="0" fontId="147" fillId="60" borderId="107" xfId="0" applyFont="1" applyFill="1" applyBorder="1" applyAlignment="1">
      <alignment horizontal="center" vertical="center" wrapText="1"/>
    </xf>
    <xf numFmtId="0" fontId="147" fillId="60" borderId="35" xfId="0" applyFont="1" applyFill="1" applyBorder="1" applyAlignment="1">
      <alignment horizontal="center" vertical="center" wrapText="1"/>
    </xf>
    <xf numFmtId="0" fontId="147" fillId="60" borderId="37" xfId="0" applyFont="1" applyFill="1" applyBorder="1" applyAlignment="1">
      <alignment horizontal="center" vertical="center" wrapText="1"/>
    </xf>
    <xf numFmtId="0" fontId="147" fillId="60" borderId="58" xfId="0" applyFont="1" applyFill="1" applyBorder="1" applyAlignment="1">
      <alignment horizontal="center" vertical="center" wrapText="1"/>
    </xf>
    <xf numFmtId="0" fontId="147" fillId="60" borderId="154" xfId="0" applyFont="1" applyFill="1" applyBorder="1" applyAlignment="1">
      <alignment horizontal="center" vertical="center" wrapText="1"/>
    </xf>
    <xf numFmtId="0" fontId="147" fillId="60" borderId="155" xfId="0" applyFont="1" applyFill="1" applyBorder="1" applyAlignment="1">
      <alignment horizontal="center" vertical="center"/>
    </xf>
    <xf numFmtId="0" fontId="147" fillId="60" borderId="156" xfId="0" applyFont="1" applyFill="1" applyBorder="1" applyAlignment="1">
      <alignment horizontal="center" vertical="center" wrapText="1"/>
    </xf>
    <xf numFmtId="0" fontId="147" fillId="60" borderId="157" xfId="0" applyFont="1" applyFill="1" applyBorder="1" applyAlignment="1">
      <alignment horizontal="center" vertical="center"/>
    </xf>
    <xf numFmtId="0" fontId="0" fillId="60" borderId="4" xfId="0" applyFont="1" applyFill="1" applyBorder="1" applyAlignment="1">
      <alignment horizontal="center" vertical="center" wrapText="1"/>
    </xf>
    <xf numFmtId="0" fontId="147" fillId="0" borderId="35" xfId="0" applyFont="1" applyBorder="1" applyAlignment="1">
      <alignment horizontal="center" vertical="center"/>
    </xf>
    <xf numFmtId="0" fontId="147" fillId="0" borderId="36" xfId="0" applyFont="1" applyBorder="1" applyAlignment="1">
      <alignment horizontal="center" vertical="center"/>
    </xf>
    <xf numFmtId="0" fontId="147" fillId="0" borderId="35" xfId="0" applyFont="1" applyBorder="1" applyAlignment="1">
      <alignment horizontal="center" vertical="center" wrapText="1"/>
    </xf>
    <xf numFmtId="0" fontId="147" fillId="0" borderId="37" xfId="0" applyFont="1" applyBorder="1" applyAlignment="1">
      <alignment horizontal="center" vertical="center" wrapText="1"/>
    </xf>
    <xf numFmtId="0" fontId="219" fillId="0" borderId="0" xfId="0" applyFont="1" applyAlignment="1">
      <alignment horizontal="left" vertical="center"/>
    </xf>
    <xf numFmtId="0" fontId="0" fillId="0" borderId="0" xfId="0" applyAlignment="1">
      <alignment horizontal="center" vertical="center"/>
    </xf>
    <xf numFmtId="178" fontId="165" fillId="60" borderId="0" xfId="0" applyNumberFormat="1" applyFont="1" applyFill="1" applyAlignment="1">
      <alignment horizontal="center" vertical="center"/>
    </xf>
    <xf numFmtId="0" fontId="147" fillId="64" borderId="58" xfId="0" applyFont="1" applyFill="1" applyBorder="1" applyAlignment="1">
      <alignment horizontal="center" vertical="center" wrapText="1"/>
    </xf>
    <xf numFmtId="0" fontId="147" fillId="64" borderId="49" xfId="0" applyFont="1" applyFill="1" applyBorder="1" applyAlignment="1">
      <alignment horizontal="center" vertical="center"/>
    </xf>
    <xf numFmtId="0" fontId="147" fillId="77" borderId="59" xfId="0" applyFont="1" applyFill="1" applyBorder="1" applyAlignment="1">
      <alignment horizontal="center" vertical="center" wrapText="1"/>
    </xf>
    <xf numFmtId="0" fontId="147" fillId="77" borderId="48" xfId="0" applyFont="1" applyFill="1" applyBorder="1" applyAlignment="1">
      <alignment horizontal="center" vertical="center"/>
    </xf>
    <xf numFmtId="0" fontId="147" fillId="64" borderId="37" xfId="0" applyFont="1" applyFill="1" applyBorder="1" applyAlignment="1">
      <alignment horizontal="center" vertical="center" wrapText="1"/>
    </xf>
    <xf numFmtId="0" fontId="147" fillId="64" borderId="89" xfId="0" applyFont="1" applyFill="1" applyBorder="1" applyAlignment="1">
      <alignment horizontal="center" vertical="center"/>
    </xf>
    <xf numFmtId="0" fontId="147" fillId="60" borderId="58" xfId="0" applyFont="1" applyFill="1" applyBorder="1" applyAlignment="1">
      <alignment horizontal="center" vertical="center"/>
    </xf>
    <xf numFmtId="0" fontId="147" fillId="60" borderId="49" xfId="0" applyFont="1" applyFill="1" applyBorder="1" applyAlignment="1">
      <alignment horizontal="center" vertical="center"/>
    </xf>
    <xf numFmtId="0" fontId="147" fillId="60" borderId="102" xfId="0" applyFont="1" applyFill="1" applyBorder="1" applyAlignment="1">
      <alignment horizontal="center" vertical="center"/>
    </xf>
    <xf numFmtId="204" fontId="220" fillId="0" borderId="0" xfId="302" applyNumberFormat="1" applyFont="1" applyFill="1" applyAlignment="1" applyProtection="1">
      <alignment horizontal="center" vertical="center" shrinkToFit="1"/>
      <protection locked="0"/>
    </xf>
    <xf numFmtId="0" fontId="34" fillId="0" borderId="45" xfId="303" applyFont="1" applyBorder="1" applyAlignment="1">
      <alignment horizontal="center" vertical="center" shrinkToFit="1"/>
    </xf>
    <xf numFmtId="0" fontId="34" fillId="0" borderId="0" xfId="303" applyFont="1" applyBorder="1" applyAlignment="1">
      <alignment horizontal="center" vertical="center" shrinkToFit="1"/>
    </xf>
    <xf numFmtId="206" fontId="189" fillId="0" borderId="0" xfId="303" applyNumberFormat="1" applyFont="1" applyBorder="1" applyAlignment="1">
      <alignment horizontal="center" vertical="center"/>
    </xf>
    <xf numFmtId="181" fontId="189" fillId="0" borderId="92" xfId="303" applyNumberFormat="1" applyFont="1" applyBorder="1" applyAlignment="1">
      <alignment horizontal="center" vertical="center"/>
    </xf>
    <xf numFmtId="181" fontId="189" fillId="0" borderId="110" xfId="303" applyNumberFormat="1" applyFont="1" applyBorder="1" applyAlignment="1">
      <alignment horizontal="center" vertical="center"/>
    </xf>
    <xf numFmtId="179" fontId="189" fillId="0" borderId="92" xfId="303" applyNumberFormat="1" applyFont="1" applyBorder="1" applyAlignment="1">
      <alignment horizontal="center" vertical="center"/>
    </xf>
    <xf numFmtId="0" fontId="189" fillId="0" borderId="0" xfId="303" applyFont="1" applyBorder="1">
      <alignment vertical="center"/>
    </xf>
    <xf numFmtId="0" fontId="189" fillId="0" borderId="92" xfId="303" applyFont="1" applyBorder="1" applyAlignment="1">
      <alignment horizontal="center" vertical="center"/>
    </xf>
    <xf numFmtId="0" fontId="189" fillId="0" borderId="92" xfId="303" applyFont="1" applyBorder="1" applyAlignment="1">
      <alignment horizontal="left" vertical="center" shrinkToFit="1"/>
    </xf>
    <xf numFmtId="206" fontId="189" fillId="0" borderId="92" xfId="303" applyNumberFormat="1" applyFont="1" applyBorder="1" applyAlignment="1">
      <alignment horizontal="center" vertical="center"/>
    </xf>
    <xf numFmtId="0" fontId="125" fillId="0" borderId="23" xfId="303" applyBorder="1" applyAlignment="1">
      <alignment horizontal="center" vertical="center"/>
    </xf>
    <xf numFmtId="0" fontId="125" fillId="0" borderId="27" xfId="303" applyBorder="1" applyAlignment="1">
      <alignment horizontal="center" vertical="center"/>
    </xf>
    <xf numFmtId="0" fontId="105" fillId="0" borderId="3" xfId="303" applyFont="1" applyBorder="1" applyAlignment="1">
      <alignment horizontal="center" vertical="center"/>
    </xf>
    <xf numFmtId="0" fontId="125" fillId="0" borderId="93" xfId="303" applyBorder="1" applyAlignment="1">
      <alignment horizontal="center" vertical="center"/>
    </xf>
    <xf numFmtId="0" fontId="125" fillId="0" borderId="108" xfId="303" applyBorder="1" applyAlignment="1">
      <alignment horizontal="center" vertical="center"/>
    </xf>
    <xf numFmtId="0" fontId="125" fillId="0" borderId="0" xfId="303" applyBorder="1" applyAlignment="1">
      <alignment horizontal="center" vertical="center"/>
    </xf>
    <xf numFmtId="0" fontId="125" fillId="0" borderId="109" xfId="303" applyBorder="1" applyAlignment="1">
      <alignment horizontal="center" vertical="center"/>
    </xf>
    <xf numFmtId="0" fontId="125" fillId="0" borderId="91" xfId="303" applyBorder="1" applyAlignment="1">
      <alignment horizontal="center" vertical="center"/>
    </xf>
    <xf numFmtId="181" fontId="189" fillId="0" borderId="92" xfId="303" applyNumberFormat="1" applyFont="1" applyBorder="1" applyAlignment="1">
      <alignment horizontal="right" vertical="center"/>
    </xf>
    <xf numFmtId="0" fontId="189" fillId="0" borderId="110" xfId="303" applyFont="1" applyBorder="1" applyAlignment="1">
      <alignment horizontal="center" vertical="center"/>
    </xf>
    <xf numFmtId="182" fontId="189" fillId="0" borderId="0" xfId="303" applyNumberFormat="1" applyFont="1" applyAlignment="1">
      <alignment horizontal="center" vertical="center"/>
    </xf>
    <xf numFmtId="0" fontId="100" fillId="0" borderId="0" xfId="303" applyFont="1" applyAlignment="1">
      <alignment horizontal="center" vertical="center"/>
    </xf>
    <xf numFmtId="0" fontId="125" fillId="0" borderId="4" xfId="303" applyBorder="1" applyAlignment="1">
      <alignment horizontal="center" vertical="center" wrapText="1"/>
    </xf>
    <xf numFmtId="0" fontId="125" fillId="0" borderId="45" xfId="303" applyBorder="1" applyAlignment="1">
      <alignment horizontal="center" vertical="center"/>
    </xf>
    <xf numFmtId="0" fontId="125" fillId="0" borderId="47" xfId="303" applyBorder="1" applyAlignment="1">
      <alignment horizontal="center" vertical="center"/>
    </xf>
    <xf numFmtId="0" fontId="99" fillId="0" borderId="43" xfId="303" applyFont="1" applyBorder="1" applyAlignment="1">
      <alignment horizontal="center" vertical="center" shrinkToFit="1"/>
    </xf>
    <xf numFmtId="0" fontId="99" fillId="0" borderId="23" xfId="303" applyFont="1" applyBorder="1" applyAlignment="1">
      <alignment horizontal="center" vertical="center" shrinkToFit="1"/>
    </xf>
    <xf numFmtId="0" fontId="99" fillId="0" borderId="22" xfId="303" applyFont="1" applyBorder="1" applyAlignment="1">
      <alignment horizontal="center" vertical="center" shrinkToFit="1"/>
    </xf>
    <xf numFmtId="0" fontId="99" fillId="0" borderId="57" xfId="303" applyFont="1" applyBorder="1" applyAlignment="1">
      <alignment horizontal="center" vertical="center" shrinkToFit="1"/>
    </xf>
    <xf numFmtId="0" fontId="99" fillId="0" borderId="27" xfId="303" applyFont="1" applyBorder="1" applyAlignment="1">
      <alignment horizontal="center" vertical="center" shrinkToFit="1"/>
    </xf>
    <xf numFmtId="0" fontId="99" fillId="0" borderId="26" xfId="303" applyFont="1" applyBorder="1" applyAlignment="1">
      <alignment horizontal="center" vertical="center" shrinkToFit="1"/>
    </xf>
    <xf numFmtId="0" fontId="189" fillId="0" borderId="0" xfId="303" applyFont="1" applyAlignment="1">
      <alignment horizontal="center" vertical="center" shrinkToFit="1"/>
    </xf>
    <xf numFmtId="0" fontId="125" fillId="0" borderId="23" xfId="303" applyBorder="1" applyAlignment="1">
      <alignment horizontal="center" vertical="center" wrapText="1"/>
    </xf>
    <xf numFmtId="0" fontId="125" fillId="0" borderId="90" xfId="303" applyBorder="1" applyAlignment="1">
      <alignment horizontal="center" vertical="center" wrapText="1"/>
    </xf>
    <xf numFmtId="0" fontId="125" fillId="0" borderId="0" xfId="303" applyBorder="1" applyAlignment="1">
      <alignment horizontal="center" vertical="center" wrapText="1"/>
    </xf>
    <xf numFmtId="0" fontId="125" fillId="0" borderId="109" xfId="303" applyBorder="1" applyAlignment="1">
      <alignment horizontal="center" vertical="center" wrapText="1"/>
    </xf>
    <xf numFmtId="0" fontId="125" fillId="0" borderId="27" xfId="303" applyBorder="1" applyAlignment="1">
      <alignment horizontal="center" vertical="center" wrapText="1"/>
    </xf>
    <xf numFmtId="0" fontId="125" fillId="0" borderId="91" xfId="303" applyBorder="1" applyAlignment="1">
      <alignment horizontal="center" vertical="center" wrapText="1"/>
    </xf>
    <xf numFmtId="0" fontId="109" fillId="0" borderId="45" xfId="303" applyFont="1" applyBorder="1" applyAlignment="1">
      <alignment horizontal="center" vertical="center"/>
    </xf>
    <xf numFmtId="0" fontId="109" fillId="0" borderId="0" xfId="303" applyFont="1" applyBorder="1" applyAlignment="1">
      <alignment horizontal="center" vertical="center"/>
    </xf>
    <xf numFmtId="0" fontId="109" fillId="0" borderId="57" xfId="303" applyFont="1" applyBorder="1" applyAlignment="1">
      <alignment horizontal="center" vertical="center"/>
    </xf>
    <xf numFmtId="0" fontId="109" fillId="0" borderId="27" xfId="303" applyFont="1" applyBorder="1" applyAlignment="1">
      <alignment horizontal="center" vertical="center"/>
    </xf>
    <xf numFmtId="0" fontId="99" fillId="0" borderId="43" xfId="303" applyFont="1" applyBorder="1" applyAlignment="1">
      <alignment horizontal="center" vertical="center"/>
    </xf>
    <xf numFmtId="0" fontId="99" fillId="0" borderId="23" xfId="303" applyFont="1" applyBorder="1" applyAlignment="1">
      <alignment horizontal="center" vertical="center"/>
    </xf>
    <xf numFmtId="0" fontId="99" fillId="0" borderId="22" xfId="303" applyFont="1" applyBorder="1" applyAlignment="1">
      <alignment horizontal="center" vertical="center"/>
    </xf>
    <xf numFmtId="0" fontId="99" fillId="0" borderId="57" xfId="303" applyFont="1" applyBorder="1" applyAlignment="1">
      <alignment horizontal="center" vertical="center"/>
    </xf>
    <xf numFmtId="0" fontId="99" fillId="0" borderId="27" xfId="303" applyFont="1" applyBorder="1" applyAlignment="1">
      <alignment horizontal="center" vertical="center"/>
    </xf>
    <xf numFmtId="0" fontId="99" fillId="0" borderId="26" xfId="303" applyFont="1" applyBorder="1" applyAlignment="1">
      <alignment horizontal="center" vertical="center"/>
    </xf>
    <xf numFmtId="0" fontId="110" fillId="25" borderId="36" xfId="303" applyFont="1" applyFill="1" applyBorder="1" applyAlignment="1">
      <alignment horizontal="center" vertical="center"/>
    </xf>
    <xf numFmtId="0" fontId="142" fillId="0" borderId="15" xfId="0" applyFont="1" applyBorder="1" applyAlignment="1">
      <alignment horizontal="left" vertical="center"/>
    </xf>
    <xf numFmtId="0" fontId="142" fillId="0" borderId="4" xfId="0" applyFont="1" applyBorder="1" applyAlignment="1">
      <alignment horizontal="left" vertical="center"/>
    </xf>
    <xf numFmtId="0" fontId="163" fillId="0" borderId="23" xfId="0" applyFont="1" applyBorder="1" applyAlignment="1">
      <alignment horizontal="center" vertical="center"/>
    </xf>
    <xf numFmtId="0" fontId="163" fillId="0" borderId="22" xfId="0" applyFont="1" applyBorder="1" applyAlignment="1">
      <alignment horizontal="center" vertical="center"/>
    </xf>
    <xf numFmtId="0" fontId="163" fillId="0" borderId="27" xfId="0" applyFont="1" applyBorder="1" applyAlignment="1">
      <alignment horizontal="center" vertical="center"/>
    </xf>
    <xf numFmtId="0" fontId="163" fillId="0" borderId="26" xfId="0" applyFont="1" applyBorder="1" applyAlignment="1">
      <alignment horizontal="center" vertical="center"/>
    </xf>
    <xf numFmtId="181" fontId="163" fillId="0" borderId="57" xfId="0" applyNumberFormat="1" applyFont="1" applyBorder="1" applyAlignment="1">
      <alignment horizontal="center" vertical="center"/>
    </xf>
    <xf numFmtId="181" fontId="163" fillId="0" borderId="27" xfId="0" applyNumberFormat="1" applyFont="1" applyBorder="1" applyAlignment="1">
      <alignment horizontal="center" vertical="center"/>
    </xf>
    <xf numFmtId="0" fontId="163" fillId="0" borderId="23" xfId="0" applyFont="1" applyBorder="1" applyAlignment="1">
      <alignment horizontal="left" vertical="center" shrinkToFit="1"/>
    </xf>
    <xf numFmtId="0" fontId="163" fillId="0" borderId="27" xfId="0" applyFont="1" applyBorder="1" applyAlignment="1">
      <alignment horizontal="center" vertical="center" shrinkToFit="1"/>
    </xf>
    <xf numFmtId="0" fontId="147" fillId="0" borderId="50" xfId="0" applyFont="1" applyBorder="1" applyAlignment="1">
      <alignment horizontal="center" vertical="center"/>
    </xf>
    <xf numFmtId="0" fontId="147" fillId="0" borderId="3" xfId="0" applyFont="1" applyBorder="1" applyAlignment="1">
      <alignment horizontal="center" vertical="center"/>
    </xf>
    <xf numFmtId="0" fontId="0" fillId="0" borderId="23" xfId="0" applyBorder="1" applyAlignment="1">
      <alignment horizontal="center" vertical="center"/>
    </xf>
    <xf numFmtId="0" fontId="0" fillId="0" borderId="27" xfId="0" applyBorder="1" applyAlignment="1">
      <alignment horizontal="center" vertical="center"/>
    </xf>
    <xf numFmtId="0" fontId="163" fillId="0" borderId="158" xfId="0" applyFont="1" applyBorder="1" applyAlignment="1">
      <alignment horizontal="center" vertical="center"/>
    </xf>
    <xf numFmtId="0" fontId="163" fillId="0" borderId="159" xfId="0" applyFont="1" applyBorder="1" applyAlignment="1">
      <alignment horizontal="center" vertical="center"/>
    </xf>
    <xf numFmtId="179" fontId="163" fillId="0" borderId="160" xfId="0" applyNumberFormat="1" applyFont="1" applyBorder="1" applyAlignment="1">
      <alignment vertical="center" shrinkToFit="1"/>
    </xf>
    <xf numFmtId="179" fontId="163" fillId="0" borderId="17" xfId="0" applyNumberFormat="1" applyFont="1" applyBorder="1" applyAlignment="1">
      <alignment vertical="center" shrinkToFit="1"/>
    </xf>
    <xf numFmtId="180" fontId="162" fillId="0" borderId="160" xfId="0" applyNumberFormat="1" applyFont="1" applyBorder="1" applyAlignment="1">
      <alignment horizontal="center" vertical="center" shrinkToFit="1"/>
    </xf>
    <xf numFmtId="180" fontId="162" fillId="0" borderId="17" xfId="0" applyNumberFormat="1" applyFont="1" applyBorder="1" applyAlignment="1">
      <alignment horizontal="center" vertical="center" shrinkToFit="1"/>
    </xf>
    <xf numFmtId="0" fontId="162" fillId="0" borderId="161" xfId="0" applyFont="1" applyBorder="1" applyAlignment="1">
      <alignment horizontal="center" vertical="center" wrapText="1" shrinkToFit="1"/>
    </xf>
    <xf numFmtId="0" fontId="162" fillId="0" borderId="162" xfId="0" applyFont="1" applyBorder="1" applyAlignment="1">
      <alignment horizontal="center" vertical="center" wrapText="1" shrinkToFit="1"/>
    </xf>
    <xf numFmtId="0" fontId="157" fillId="60" borderId="22" xfId="0" applyFont="1" applyFill="1" applyBorder="1" applyAlignment="1">
      <alignment horizontal="center" vertical="center" shrinkToFit="1"/>
    </xf>
    <xf numFmtId="0" fontId="157" fillId="60" borderId="26" xfId="0" applyFont="1" applyFill="1" applyBorder="1" applyAlignment="1">
      <alignment horizontal="center" vertical="center" shrinkToFit="1"/>
    </xf>
    <xf numFmtId="0" fontId="0" fillId="0" borderId="50" xfId="0" applyBorder="1" applyAlignment="1">
      <alignment horizontal="center" vertical="center"/>
    </xf>
    <xf numFmtId="0" fontId="0" fillId="0" borderId="3" xfId="0" applyBorder="1" applyAlignment="1">
      <alignment horizontal="center" vertical="center"/>
    </xf>
    <xf numFmtId="14" fontId="164" fillId="60" borderId="50" xfId="0" applyNumberFormat="1" applyFont="1" applyFill="1" applyBorder="1" applyAlignment="1">
      <alignment horizontal="center" vertical="center"/>
    </xf>
    <xf numFmtId="14" fontId="164" fillId="60" borderId="3" xfId="0" applyNumberFormat="1" applyFont="1" applyFill="1" applyBorder="1" applyAlignment="1">
      <alignment horizontal="center" vertical="center"/>
    </xf>
    <xf numFmtId="0" fontId="163" fillId="0" borderId="163" xfId="0" applyFont="1" applyBorder="1" applyAlignment="1">
      <alignment horizontal="center" vertical="center"/>
    </xf>
    <xf numFmtId="179" fontId="163" fillId="0" borderId="16" xfId="0" applyNumberFormat="1" applyFont="1" applyBorder="1" applyAlignment="1">
      <alignment vertical="center" shrinkToFit="1"/>
    </xf>
    <xf numFmtId="180" fontId="162" fillId="0" borderId="16" xfId="0" applyNumberFormat="1" applyFont="1" applyBorder="1" applyAlignment="1">
      <alignment horizontal="center" vertical="center" shrinkToFit="1"/>
    </xf>
    <xf numFmtId="0" fontId="162" fillId="0" borderId="164" xfId="0" applyFont="1" applyBorder="1" applyAlignment="1">
      <alignment horizontal="center" vertical="center" wrapText="1" shrinkToFit="1"/>
    </xf>
    <xf numFmtId="180" fontId="162" fillId="0" borderId="167" xfId="0" applyNumberFormat="1" applyFont="1" applyBorder="1" applyAlignment="1">
      <alignment horizontal="center" vertical="center" shrinkToFit="1"/>
    </xf>
    <xf numFmtId="0" fontId="162" fillId="0" borderId="168" xfId="0" applyFont="1" applyBorder="1" applyAlignment="1">
      <alignment horizontal="center" vertical="center" wrapText="1" shrinkToFit="1"/>
    </xf>
    <xf numFmtId="0" fontId="142" fillId="66" borderId="165" xfId="0" applyFont="1" applyFill="1" applyBorder="1" applyAlignment="1">
      <alignment horizontal="center" vertical="center"/>
    </xf>
    <xf numFmtId="182" fontId="217" fillId="0" borderId="0" xfId="0" applyNumberFormat="1" applyFont="1" applyAlignment="1">
      <alignment horizontal="center" vertical="center"/>
    </xf>
    <xf numFmtId="0" fontId="221" fillId="0" borderId="0" xfId="0" applyFont="1" applyAlignment="1">
      <alignment horizontal="center" vertical="center" shrinkToFit="1"/>
    </xf>
    <xf numFmtId="0" fontId="198" fillId="0" borderId="0" xfId="0" applyFont="1" applyAlignment="1">
      <alignment horizontal="center" vertical="center" shrinkToFit="1"/>
    </xf>
    <xf numFmtId="0" fontId="222" fillId="0" borderId="0" xfId="0" applyFont="1" applyAlignment="1">
      <alignment horizontal="center" vertical="center"/>
    </xf>
    <xf numFmtId="0" fontId="163" fillId="0" borderId="166" xfId="0" applyFont="1" applyBorder="1" applyAlignment="1">
      <alignment horizontal="center" vertical="center"/>
    </xf>
    <xf numFmtId="179" fontId="163" fillId="0" borderId="167" xfId="0" applyNumberFormat="1" applyFont="1" applyBorder="1" applyAlignment="1">
      <alignment vertical="center" shrinkToFit="1"/>
    </xf>
    <xf numFmtId="9" fontId="21" fillId="60" borderId="4" xfId="225" applyFont="1" applyFill="1" applyBorder="1" applyAlignment="1">
      <alignment horizontal="center" vertical="center" shrinkToFit="1"/>
    </xf>
    <xf numFmtId="9" fontId="13" fillId="60" borderId="4" xfId="225" applyFont="1" applyFill="1" applyBorder="1" applyAlignment="1">
      <alignment horizontal="center" vertical="center" shrinkToFit="1"/>
    </xf>
    <xf numFmtId="182" fontId="204" fillId="66" borderId="23" xfId="302" applyNumberFormat="1" applyFont="1" applyFill="1" applyBorder="1" applyAlignment="1">
      <alignment horizontal="center" vertical="center"/>
    </xf>
    <xf numFmtId="0" fontId="21" fillId="60" borderId="4" xfId="302" applyFont="1" applyFill="1" applyBorder="1" applyAlignment="1">
      <alignment horizontal="center" vertical="center"/>
    </xf>
    <xf numFmtId="14" fontId="204" fillId="66" borderId="23" xfId="302" applyNumberFormat="1" applyFont="1" applyFill="1" applyBorder="1" applyAlignment="1">
      <alignment horizontal="center" vertical="center"/>
    </xf>
    <xf numFmtId="0" fontId="15" fillId="0" borderId="23" xfId="302" applyFont="1" applyBorder="1" applyAlignment="1">
      <alignment horizontal="center" vertical="center"/>
    </xf>
    <xf numFmtId="0" fontId="15" fillId="0" borderId="22" xfId="302" applyFont="1" applyBorder="1" applyAlignment="1">
      <alignment horizontal="center" vertical="center"/>
    </xf>
    <xf numFmtId="0" fontId="15" fillId="0" borderId="0" xfId="302" applyFont="1" applyAlignment="1">
      <alignment horizontal="center" vertical="center"/>
    </xf>
    <xf numFmtId="0" fontId="15" fillId="0" borderId="47" xfId="302" applyFont="1" applyBorder="1" applyAlignment="1">
      <alignment horizontal="center" vertical="center"/>
    </xf>
    <xf numFmtId="0" fontId="15" fillId="0" borderId="27" xfId="302" applyFont="1" applyBorder="1" applyAlignment="1">
      <alignment horizontal="center" vertical="center"/>
    </xf>
    <xf numFmtId="0" fontId="15" fillId="0" borderId="26" xfId="302" applyFont="1" applyBorder="1" applyAlignment="1">
      <alignment horizontal="center" vertical="center"/>
    </xf>
    <xf numFmtId="0" fontId="15" fillId="0" borderId="43" xfId="302" applyFont="1" applyBorder="1" applyAlignment="1">
      <alignment horizontal="center" vertical="center" wrapText="1"/>
    </xf>
    <xf numFmtId="0" fontId="15" fillId="0" borderId="23" xfId="302" applyFont="1" applyBorder="1" applyAlignment="1">
      <alignment horizontal="center" vertical="center" wrapText="1"/>
    </xf>
    <xf numFmtId="0" fontId="15" fillId="0" borderId="45" xfId="302" applyFont="1" applyBorder="1" applyAlignment="1">
      <alignment horizontal="center" vertical="center" wrapText="1"/>
    </xf>
    <xf numFmtId="0" fontId="15" fillId="0" borderId="0" xfId="302" applyFont="1" applyAlignment="1">
      <alignment horizontal="center" vertical="center" wrapText="1"/>
    </xf>
    <xf numFmtId="0" fontId="15" fillId="0" borderId="57" xfId="302" applyFont="1" applyBorder="1" applyAlignment="1">
      <alignment horizontal="center" vertical="center" wrapText="1"/>
    </xf>
    <xf numFmtId="0" fontId="15" fillId="0" borderId="27" xfId="302" applyFont="1" applyBorder="1" applyAlignment="1">
      <alignment horizontal="center" vertical="center" wrapText="1"/>
    </xf>
    <xf numFmtId="0" fontId="15" fillId="57" borderId="67" xfId="302" applyFont="1" applyFill="1" applyBorder="1" applyAlignment="1">
      <alignment horizontal="center" vertical="center"/>
    </xf>
    <xf numFmtId="0" fontId="13" fillId="60" borderId="4" xfId="302" applyFont="1" applyFill="1" applyBorder="1" applyAlignment="1">
      <alignment horizontal="center" vertical="center" shrinkToFit="1"/>
    </xf>
    <xf numFmtId="14" fontId="204" fillId="0" borderId="0" xfId="302" applyNumberFormat="1" applyFont="1" applyAlignment="1">
      <alignment horizontal="center" vertical="center"/>
    </xf>
    <xf numFmtId="0" fontId="204" fillId="0" borderId="0" xfId="302" applyFont="1" applyAlignment="1">
      <alignment horizontal="center" vertical="center"/>
    </xf>
    <xf numFmtId="0" fontId="191" fillId="0" borderId="0" xfId="302" applyFont="1" applyAlignment="1">
      <alignment horizontal="center" vertical="center" shrinkToFit="1"/>
    </xf>
    <xf numFmtId="0" fontId="13" fillId="0" borderId="27" xfId="302" applyFont="1" applyBorder="1" applyAlignment="1">
      <alignment horizontal="center" vertical="center"/>
    </xf>
    <xf numFmtId="182" fontId="204" fillId="66" borderId="23" xfId="302" quotePrefix="1" applyNumberFormat="1" applyFont="1" applyFill="1" applyBorder="1" applyAlignment="1">
      <alignment horizontal="center" vertical="center"/>
    </xf>
    <xf numFmtId="211" fontId="15" fillId="72" borderId="67" xfId="302" applyNumberFormat="1" applyFont="1" applyFill="1" applyBorder="1" applyAlignment="1">
      <alignment horizontal="center" vertical="center"/>
    </xf>
    <xf numFmtId="211" fontId="15" fillId="72" borderId="0" xfId="302" applyNumberFormat="1" applyFont="1" applyFill="1" applyAlignment="1">
      <alignment horizontal="center" vertical="center"/>
    </xf>
    <xf numFmtId="0" fontId="166" fillId="66" borderId="23" xfId="302" applyFont="1" applyFill="1" applyBorder="1" applyAlignment="1">
      <alignment horizontal="center" vertical="center"/>
    </xf>
    <xf numFmtId="0" fontId="166" fillId="66" borderId="27" xfId="302" applyFont="1" applyFill="1" applyBorder="1" applyAlignment="1">
      <alignment horizontal="center" vertical="center"/>
    </xf>
    <xf numFmtId="3" fontId="118" fillId="64" borderId="23" xfId="248" applyNumberFormat="1" applyFont="1" applyFill="1" applyBorder="1" applyAlignment="1">
      <alignment horizontal="center" vertical="center"/>
    </xf>
    <xf numFmtId="3" fontId="118" fillId="64" borderId="0" xfId="248" applyNumberFormat="1" applyFont="1" applyFill="1" applyBorder="1" applyAlignment="1">
      <alignment horizontal="center" vertical="center"/>
    </xf>
    <xf numFmtId="3" fontId="118" fillId="64" borderId="27" xfId="248" applyNumberFormat="1" applyFont="1" applyFill="1" applyBorder="1" applyAlignment="1">
      <alignment horizontal="center" vertical="center"/>
    </xf>
    <xf numFmtId="0" fontId="13" fillId="0" borderId="0" xfId="302" applyFont="1" applyAlignment="1">
      <alignment horizontal="center" vertical="center"/>
    </xf>
    <xf numFmtId="0" fontId="13" fillId="0" borderId="23" xfId="302" applyFont="1" applyBorder="1" applyAlignment="1">
      <alignment horizontal="center" vertical="center"/>
    </xf>
    <xf numFmtId="0" fontId="13" fillId="0" borderId="23" xfId="302" quotePrefix="1" applyFont="1" applyBorder="1" applyAlignment="1">
      <alignment horizontal="center" vertical="center"/>
    </xf>
    <xf numFmtId="0" fontId="206" fillId="0" borderId="0" xfId="302" applyFont="1" applyAlignment="1">
      <alignment horizontal="center" vertical="center"/>
    </xf>
    <xf numFmtId="0" fontId="206" fillId="0" borderId="23" xfId="302" applyFont="1" applyBorder="1" applyAlignment="1">
      <alignment horizontal="center" vertical="center"/>
    </xf>
    <xf numFmtId="182" fontId="223" fillId="66" borderId="23" xfId="302" applyNumberFormat="1" applyFont="1" applyFill="1" applyBorder="1" applyAlignment="1">
      <alignment horizontal="center" vertical="center" shrinkToFit="1"/>
    </xf>
    <xf numFmtId="182" fontId="179" fillId="0" borderId="169" xfId="302" applyNumberFormat="1" applyFont="1" applyBorder="1" applyAlignment="1">
      <alignment horizontal="center" vertical="center" shrinkToFit="1"/>
    </xf>
    <xf numFmtId="182" fontId="204" fillId="66" borderId="23" xfId="302" applyNumberFormat="1" applyFont="1" applyFill="1" applyBorder="1" applyAlignment="1">
      <alignment horizontal="center" vertical="center" shrinkToFit="1"/>
    </xf>
    <xf numFmtId="14" fontId="223" fillId="66" borderId="43" xfId="302" applyNumberFormat="1" applyFont="1" applyFill="1" applyBorder="1" applyAlignment="1">
      <alignment horizontal="center" vertical="center"/>
    </xf>
    <xf numFmtId="14" fontId="223" fillId="66" borderId="23" xfId="302" applyNumberFormat="1" applyFont="1" applyFill="1" applyBorder="1" applyAlignment="1">
      <alignment horizontal="center" vertical="center"/>
    </xf>
    <xf numFmtId="14" fontId="223" fillId="66" borderId="57" xfId="302" applyNumberFormat="1" applyFont="1" applyFill="1" applyBorder="1" applyAlignment="1">
      <alignment horizontal="center" vertical="center"/>
    </xf>
    <xf numFmtId="14" fontId="223" fillId="66" borderId="27" xfId="302" applyNumberFormat="1" applyFont="1" applyFill="1" applyBorder="1" applyAlignment="1">
      <alignment horizontal="center" vertical="center"/>
    </xf>
    <xf numFmtId="0" fontId="21" fillId="0" borderId="23" xfId="302" applyFont="1" applyBorder="1" applyAlignment="1">
      <alignment horizontal="center" vertical="center"/>
    </xf>
    <xf numFmtId="0" fontId="21" fillId="0" borderId="27" xfId="302" applyFont="1" applyBorder="1" applyAlignment="1">
      <alignment horizontal="center" vertical="center"/>
    </xf>
    <xf numFmtId="182" fontId="224" fillId="0" borderId="169" xfId="302" applyNumberFormat="1" applyFont="1" applyBorder="1" applyAlignment="1">
      <alignment horizontal="center" vertical="center" shrinkToFit="1"/>
    </xf>
    <xf numFmtId="182" fontId="224" fillId="0" borderId="137" xfId="302" applyNumberFormat="1" applyFont="1" applyBorder="1" applyAlignment="1">
      <alignment horizontal="center" vertical="center" shrinkToFit="1"/>
    </xf>
    <xf numFmtId="0" fontId="186" fillId="0" borderId="27" xfId="302" applyFont="1" applyBorder="1" applyAlignment="1">
      <alignment horizontal="center" vertical="center"/>
    </xf>
    <xf numFmtId="183" fontId="225" fillId="0" borderId="137" xfId="0" applyNumberFormat="1" applyFont="1" applyBorder="1" applyAlignment="1">
      <alignment horizontal="center" vertical="center"/>
    </xf>
    <xf numFmtId="0" fontId="168" fillId="0" borderId="0" xfId="302" applyFont="1" applyAlignment="1">
      <alignment horizontal="center" vertical="center"/>
    </xf>
    <xf numFmtId="0" fontId="168" fillId="0" borderId="47" xfId="302" applyFont="1" applyBorder="1" applyAlignment="1">
      <alignment horizontal="center" vertical="center"/>
    </xf>
    <xf numFmtId="0" fontId="168" fillId="0" borderId="27" xfId="302" applyFont="1" applyBorder="1" applyAlignment="1">
      <alignment horizontal="center" vertical="center"/>
    </xf>
    <xf numFmtId="0" fontId="168" fillId="0" borderId="26" xfId="302" applyFont="1" applyBorder="1" applyAlignment="1">
      <alignment horizontal="center" vertical="center"/>
    </xf>
    <xf numFmtId="0" fontId="179" fillId="0" borderId="169" xfId="302" applyFont="1" applyBorder="1" applyAlignment="1">
      <alignment horizontal="center" vertical="center"/>
    </xf>
    <xf numFmtId="0" fontId="179" fillId="0" borderId="170" xfId="302" applyFont="1" applyBorder="1" applyAlignment="1">
      <alignment horizontal="center" vertical="center"/>
    </xf>
    <xf numFmtId="0" fontId="179" fillId="0" borderId="137" xfId="302" applyFont="1" applyBorder="1" applyAlignment="1">
      <alignment horizontal="center" vertical="center"/>
    </xf>
    <xf numFmtId="0" fontId="179" fillId="0" borderId="171" xfId="302" applyFont="1" applyBorder="1" applyAlignment="1">
      <alignment horizontal="center" vertical="center"/>
    </xf>
    <xf numFmtId="179" fontId="179" fillId="0" borderId="172" xfId="302" applyNumberFormat="1" applyFont="1" applyBorder="1" applyAlignment="1">
      <alignment horizontal="center" vertical="center"/>
    </xf>
    <xf numFmtId="179" fontId="179" fillId="0" borderId="169" xfId="302" applyNumberFormat="1" applyFont="1" applyBorder="1" applyAlignment="1">
      <alignment horizontal="center" vertical="center"/>
    </xf>
    <xf numFmtId="179" fontId="179" fillId="0" borderId="136" xfId="302" applyNumberFormat="1" applyFont="1" applyBorder="1" applyAlignment="1">
      <alignment horizontal="center" vertical="center"/>
    </xf>
    <xf numFmtId="179" fontId="179" fillId="0" borderId="137" xfId="302" applyNumberFormat="1" applyFont="1" applyBorder="1" applyAlignment="1">
      <alignment horizontal="center" vertical="center"/>
    </xf>
    <xf numFmtId="0" fontId="226" fillId="0" borderId="169" xfId="302" applyFont="1" applyBorder="1" applyAlignment="1">
      <alignment horizontal="center" vertical="center" wrapText="1"/>
    </xf>
    <xf numFmtId="0" fontId="226" fillId="0" borderId="170" xfId="302" applyFont="1" applyBorder="1" applyAlignment="1">
      <alignment horizontal="center" vertical="center" wrapText="1"/>
    </xf>
    <xf numFmtId="0" fontId="226" fillId="0" borderId="0" xfId="302" applyFont="1" applyAlignment="1">
      <alignment horizontal="center" vertical="center" wrapText="1"/>
    </xf>
    <xf numFmtId="0" fontId="226" fillId="0" borderId="47" xfId="302" applyFont="1" applyBorder="1" applyAlignment="1">
      <alignment horizontal="center" vertical="center" wrapText="1"/>
    </xf>
    <xf numFmtId="0" fontId="226" fillId="0" borderId="137" xfId="302" applyFont="1" applyBorder="1" applyAlignment="1">
      <alignment horizontal="center" vertical="center" wrapText="1"/>
    </xf>
    <xf numFmtId="0" fontId="226" fillId="0" borderId="171" xfId="302" applyFont="1" applyBorder="1" applyAlignment="1">
      <alignment horizontal="center" vertical="center" wrapText="1"/>
    </xf>
    <xf numFmtId="0" fontId="15" fillId="0" borderId="43" xfId="302" applyFont="1" applyBorder="1" applyAlignment="1">
      <alignment horizontal="center" vertical="center"/>
    </xf>
    <xf numFmtId="0" fontId="15" fillId="0" borderId="45" xfId="302" applyFont="1" applyBorder="1" applyAlignment="1">
      <alignment horizontal="center" vertical="center"/>
    </xf>
    <xf numFmtId="0" fontId="15" fillId="0" borderId="57" xfId="302" applyFont="1" applyBorder="1" applyAlignment="1">
      <alignment horizontal="center" vertical="center"/>
    </xf>
    <xf numFmtId="0" fontId="197" fillId="0" borderId="4" xfId="0" applyFont="1" applyBorder="1" applyAlignment="1">
      <alignment horizontal="center" vertical="center"/>
    </xf>
    <xf numFmtId="9" fontId="0" fillId="0" borderId="4" xfId="0" applyNumberFormat="1" applyBorder="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xf>
    <xf numFmtId="0" fontId="187" fillId="0" borderId="23" xfId="303" applyFont="1" applyBorder="1" applyAlignment="1">
      <alignment horizontal="left" vertical="center" wrapText="1"/>
    </xf>
    <xf numFmtId="0" fontId="187" fillId="0" borderId="27" xfId="303" applyFont="1" applyBorder="1" applyAlignment="1">
      <alignment horizontal="left" vertical="center" wrapText="1"/>
    </xf>
    <xf numFmtId="0" fontId="204" fillId="0" borderId="27" xfId="303" applyFont="1" applyBorder="1" applyAlignment="1">
      <alignment horizontal="center" vertical="center"/>
    </xf>
    <xf numFmtId="0" fontId="187" fillId="0" borderId="23" xfId="303" applyFont="1" applyBorder="1" applyAlignment="1">
      <alignment horizontal="center" vertical="center"/>
    </xf>
    <xf numFmtId="0" fontId="187" fillId="0" borderId="22" xfId="303" applyFont="1" applyBorder="1" applyAlignment="1">
      <alignment horizontal="center" vertical="center"/>
    </xf>
    <xf numFmtId="0" fontId="187" fillId="0" borderId="27" xfId="303" applyFont="1" applyBorder="1" applyAlignment="1">
      <alignment horizontal="center" vertical="center"/>
    </xf>
    <xf numFmtId="0" fontId="187" fillId="0" borderId="26" xfId="303" applyFont="1" applyBorder="1" applyAlignment="1">
      <alignment horizontal="center" vertical="center"/>
    </xf>
    <xf numFmtId="181" fontId="227" fillId="0" borderId="23" xfId="303" applyNumberFormat="1" applyFont="1" applyBorder="1" applyAlignment="1">
      <alignment horizontal="center" vertical="center"/>
    </xf>
    <xf numFmtId="181" fontId="227" fillId="0" borderId="22" xfId="303" applyNumberFormat="1" applyFont="1" applyBorder="1" applyAlignment="1">
      <alignment horizontal="center" vertical="center"/>
    </xf>
    <xf numFmtId="181" fontId="227" fillId="0" borderId="27" xfId="303" applyNumberFormat="1" applyFont="1" applyBorder="1" applyAlignment="1">
      <alignment horizontal="center" vertical="center"/>
    </xf>
    <xf numFmtId="181" fontId="227" fillId="0" borderId="26" xfId="303" applyNumberFormat="1" applyFont="1" applyBorder="1" applyAlignment="1">
      <alignment horizontal="center" vertical="center"/>
    </xf>
    <xf numFmtId="179" fontId="187" fillId="0" borderId="23" xfId="303" applyNumberFormat="1" applyFont="1" applyBorder="1" applyAlignment="1">
      <alignment horizontal="center" vertical="center"/>
    </xf>
    <xf numFmtId="179" fontId="187" fillId="0" borderId="27" xfId="303" applyNumberFormat="1" applyFont="1" applyBorder="1" applyAlignment="1">
      <alignment horizontal="center" vertical="center"/>
    </xf>
    <xf numFmtId="0" fontId="125" fillId="0" borderId="46" xfId="303" applyBorder="1" applyAlignment="1">
      <alignment horizontal="center" vertical="center"/>
    </xf>
    <xf numFmtId="0" fontId="125" fillId="0" borderId="15" xfId="303" applyBorder="1" applyAlignment="1">
      <alignment horizontal="center" vertical="center"/>
    </xf>
    <xf numFmtId="0" fontId="125" fillId="0" borderId="50" xfId="303" applyBorder="1" applyAlignment="1">
      <alignment horizontal="center" vertical="center"/>
    </xf>
    <xf numFmtId="207" fontId="227" fillId="0" borderId="23" xfId="303" applyNumberFormat="1" applyFont="1" applyBorder="1" applyAlignment="1">
      <alignment horizontal="left" vertical="center" indent="1"/>
    </xf>
    <xf numFmtId="207" fontId="227" fillId="0" borderId="27" xfId="303" applyNumberFormat="1" applyFont="1" applyBorder="1" applyAlignment="1">
      <alignment horizontal="left" vertical="center" indent="1"/>
    </xf>
    <xf numFmtId="208" fontId="186" fillId="0" borderId="4" xfId="303" applyNumberFormat="1" applyFont="1" applyBorder="1" applyAlignment="1">
      <alignment horizontal="center" vertical="center"/>
    </xf>
    <xf numFmtId="208" fontId="186" fillId="0" borderId="50" xfId="303" applyNumberFormat="1" applyFont="1" applyBorder="1" applyAlignment="1">
      <alignment horizontal="center" vertical="center"/>
    </xf>
    <xf numFmtId="0" fontId="186" fillId="0" borderId="15" xfId="303" applyFont="1" applyBorder="1" applyAlignment="1">
      <alignment horizontal="center" vertical="center"/>
    </xf>
    <xf numFmtId="0" fontId="186" fillId="0" borderId="4" xfId="303" applyFont="1" applyBorder="1" applyAlignment="1">
      <alignment horizontal="center" vertical="center"/>
    </xf>
    <xf numFmtId="179" fontId="186" fillId="0" borderId="4" xfId="303" applyNumberFormat="1" applyFont="1" applyBorder="1" applyAlignment="1">
      <alignment horizontal="center" vertical="center"/>
    </xf>
    <xf numFmtId="41" fontId="186" fillId="0" borderId="4" xfId="268" applyFont="1" applyBorder="1" applyAlignment="1">
      <alignment horizontal="center" vertical="center"/>
    </xf>
    <xf numFmtId="182" fontId="187" fillId="0" borderId="0" xfId="303" applyNumberFormat="1" applyFont="1" applyBorder="1" applyAlignment="1">
      <alignment horizontal="center" vertical="center"/>
    </xf>
    <xf numFmtId="0" fontId="228" fillId="0" borderId="0" xfId="303" applyFont="1" applyBorder="1" applyAlignment="1">
      <alignment horizontal="center" vertical="center"/>
    </xf>
    <xf numFmtId="0" fontId="228" fillId="0" borderId="0" xfId="303" applyFont="1" applyAlignment="1">
      <alignment horizontal="center" vertical="center"/>
    </xf>
    <xf numFmtId="0" fontId="199" fillId="71" borderId="111" xfId="310" applyFont="1" applyFill="1" applyBorder="1" applyAlignment="1">
      <alignment horizontal="center" vertical="center"/>
    </xf>
    <xf numFmtId="0" fontId="199" fillId="71" borderId="112" xfId="310" applyFont="1" applyFill="1" applyBorder="1" applyAlignment="1">
      <alignment horizontal="left" vertical="center"/>
    </xf>
    <xf numFmtId="0" fontId="199" fillId="71" borderId="93" xfId="310" applyFont="1" applyFill="1" applyBorder="1" applyAlignment="1">
      <alignment horizontal="left" vertical="center"/>
    </xf>
    <xf numFmtId="0" fontId="199" fillId="71" borderId="108" xfId="310" applyFont="1" applyFill="1" applyBorder="1" applyAlignment="1">
      <alignment horizontal="left" vertical="center"/>
    </xf>
    <xf numFmtId="0" fontId="199" fillId="71" borderId="113" xfId="310" applyFont="1" applyFill="1" applyBorder="1" applyAlignment="1">
      <alignment horizontal="left" vertical="center"/>
    </xf>
    <xf numFmtId="0" fontId="199" fillId="71" borderId="114" xfId="310" applyFont="1" applyFill="1" applyBorder="1" applyAlignment="1">
      <alignment horizontal="left" vertical="center"/>
    </xf>
    <xf numFmtId="0" fontId="199" fillId="71" borderId="115" xfId="310" applyFont="1" applyFill="1" applyBorder="1" applyAlignment="1">
      <alignment horizontal="left" vertical="center"/>
    </xf>
    <xf numFmtId="0" fontId="199" fillId="71" borderId="116" xfId="310" applyFont="1" applyFill="1" applyBorder="1" applyAlignment="1">
      <alignment horizontal="center" vertical="center"/>
    </xf>
    <xf numFmtId="0" fontId="199" fillId="71" borderId="100" xfId="310" applyFont="1" applyFill="1" applyBorder="1" applyAlignment="1">
      <alignment horizontal="left" vertical="center"/>
    </xf>
    <xf numFmtId="0" fontId="229" fillId="0" borderId="0" xfId="310" applyFont="1" applyAlignment="1">
      <alignment horizontal="center" vertical="center"/>
    </xf>
    <xf numFmtId="0" fontId="199" fillId="71" borderId="0" xfId="310" applyFont="1" applyFill="1" applyAlignment="1">
      <alignment horizontal="right" vertical="center" wrapText="1"/>
    </xf>
    <xf numFmtId="0" fontId="199" fillId="71" borderId="111" xfId="310" applyFont="1" applyFill="1" applyBorder="1" applyAlignment="1">
      <alignment horizontal="center" vertical="center" wrapText="1"/>
    </xf>
    <xf numFmtId="0" fontId="199" fillId="71" borderId="117" xfId="310" applyFont="1" applyFill="1" applyBorder="1" applyAlignment="1">
      <alignment horizontal="center" vertical="center"/>
    </xf>
    <xf numFmtId="0" fontId="199" fillId="71" borderId="92" xfId="310" applyFont="1" applyFill="1" applyBorder="1" applyAlignment="1">
      <alignment horizontal="center" vertical="center"/>
    </xf>
    <xf numFmtId="0" fontId="199" fillId="71" borderId="110" xfId="310" applyFont="1" applyFill="1" applyBorder="1" applyAlignment="1">
      <alignment horizontal="center" vertical="center"/>
    </xf>
    <xf numFmtId="0" fontId="199" fillId="71" borderId="113" xfId="310" applyFont="1" applyFill="1" applyBorder="1" applyAlignment="1">
      <alignment horizontal="center" vertical="center" shrinkToFit="1"/>
    </xf>
    <xf numFmtId="0" fontId="199" fillId="71" borderId="115" xfId="310" applyFont="1" applyFill="1" applyBorder="1" applyAlignment="1">
      <alignment horizontal="center" vertical="center" shrinkToFit="1"/>
    </xf>
    <xf numFmtId="0" fontId="230" fillId="71" borderId="111" xfId="0" applyFont="1" applyFill="1" applyBorder="1" applyAlignment="1">
      <alignment horizontal="center" vertical="center"/>
    </xf>
    <xf numFmtId="0" fontId="230" fillId="71" borderId="100" xfId="0" applyFont="1" applyFill="1" applyBorder="1" applyAlignment="1">
      <alignment horizontal="center" vertical="center"/>
    </xf>
    <xf numFmtId="0" fontId="230" fillId="71" borderId="116" xfId="0" applyFont="1" applyFill="1" applyBorder="1" applyAlignment="1">
      <alignment horizontal="center" vertical="center"/>
    </xf>
    <xf numFmtId="0" fontId="199" fillId="71" borderId="111" xfId="0" applyFont="1" applyFill="1" applyBorder="1" applyAlignment="1">
      <alignment horizontal="center" vertical="center"/>
    </xf>
    <xf numFmtId="0" fontId="199" fillId="71" borderId="116" xfId="0" applyFont="1" applyFill="1" applyBorder="1" applyAlignment="1">
      <alignment horizontal="center" vertical="center"/>
    </xf>
    <xf numFmtId="0" fontId="229" fillId="0" borderId="0" xfId="314" applyFont="1" applyBorder="1" applyAlignment="1">
      <alignment horizontal="center" vertical="center"/>
    </xf>
    <xf numFmtId="0" fontId="199" fillId="71" borderId="0" xfId="314" applyFont="1" applyFill="1" applyBorder="1" applyAlignment="1">
      <alignment horizontal="right" vertical="center" wrapText="1"/>
    </xf>
    <xf numFmtId="0" fontId="199" fillId="71" borderId="113" xfId="0" applyFont="1" applyFill="1" applyBorder="1" applyAlignment="1">
      <alignment horizontal="center" vertical="center" shrinkToFit="1"/>
    </xf>
    <xf numFmtId="0" fontId="199" fillId="71" borderId="115" xfId="0" applyFont="1" applyFill="1" applyBorder="1" applyAlignment="1">
      <alignment horizontal="center" vertical="center" shrinkToFit="1"/>
    </xf>
    <xf numFmtId="0" fontId="199" fillId="71" borderId="100" xfId="0" applyFont="1" applyFill="1" applyBorder="1" applyAlignment="1">
      <alignment horizontal="center" vertical="center"/>
    </xf>
    <xf numFmtId="0" fontId="199" fillId="71" borderId="111" xfId="0" applyFont="1" applyFill="1" applyBorder="1" applyAlignment="1">
      <alignment horizontal="center" vertical="center" wrapText="1"/>
    </xf>
    <xf numFmtId="0" fontId="199" fillId="71" borderId="117" xfId="0" applyFont="1" applyFill="1" applyBorder="1" applyAlignment="1">
      <alignment horizontal="center" vertical="center"/>
    </xf>
    <xf numFmtId="0" fontId="199" fillId="71" borderId="92" xfId="0" applyFont="1" applyFill="1" applyBorder="1" applyAlignment="1">
      <alignment horizontal="center" vertical="center"/>
    </xf>
    <xf numFmtId="0" fontId="199" fillId="71" borderId="110" xfId="0" applyFont="1" applyFill="1" applyBorder="1" applyAlignment="1">
      <alignment horizontal="center" vertical="center"/>
    </xf>
    <xf numFmtId="0" fontId="0" fillId="57" borderId="47" xfId="0" applyFill="1" applyBorder="1" applyAlignment="1">
      <alignment horizontal="center" vertical="center" wrapText="1"/>
    </xf>
    <xf numFmtId="3" fontId="217" fillId="0" borderId="4" xfId="0" applyNumberFormat="1" applyFont="1" applyBorder="1">
      <alignment vertical="center"/>
    </xf>
    <xf numFmtId="215" fontId="142" fillId="69" borderId="4" xfId="0" applyNumberFormat="1" applyFont="1" applyFill="1" applyBorder="1" applyAlignment="1">
      <alignment horizontal="center" vertical="center"/>
    </xf>
  </cellXfs>
  <cellStyles count="332">
    <cellStyle name=")" xfId="1" xr:uid="{00000000-0005-0000-0000-000000000000}"/>
    <cellStyle name=")omma_9월경비 (2)_97회비 (2)_1월회비내역ͬ(2)" xfId="2" xr:uid="{00000000-0005-0000-0000-000001000000}"/>
    <cellStyle name="?" xfId="3" xr:uid="{00000000-0005-0000-0000-000002000000}"/>
    <cellStyle name="?? [0]_CODE (2)BU" xfId="4" xr:uid="{00000000-0005-0000-0000-000003000000}"/>
    <cellStyle name="??&amp;O?&amp;H?_x0008__x000f__x0007_?_x0007__x0001__x0001_" xfId="5" xr:uid="{00000000-0005-0000-0000-000004000000}"/>
    <cellStyle name="??&amp;O?&amp;H?_x0008_??_x0007__x0001__x0001_" xfId="6" xr:uid="{00000000-0005-0000-0000-000005000000}"/>
    <cellStyle name="???" xfId="7" xr:uid="{00000000-0005-0000-0000-000006000000}"/>
    <cellStyle name="???? [0.00]_PRODUCT DETAIL Q1can " xfId="8" xr:uid="{00000000-0005-0000-0000-000007000000}"/>
    <cellStyle name="????_PRODUCT DETAIL Q1TAIL" xfId="9" xr:uid="{00000000-0005-0000-0000-000008000000}"/>
    <cellStyle name="??_ALGERIA MEETING" xfId="10" xr:uid="{00000000-0005-0000-0000-000009000000}"/>
    <cellStyle name="_'03.9월 임율표" xfId="11" xr:uid="{00000000-0005-0000-0000-00000A000000}"/>
    <cellStyle name="_'04(상)수당(근속수당)" xfId="12" xr:uid="{00000000-0005-0000-0000-00000B000000}"/>
    <cellStyle name="_'04(상)수당(생산장려수당)" xfId="13" xr:uid="{00000000-0005-0000-0000-00000C000000}"/>
    <cellStyle name="_'04(상)품의(법정비용,복후비)" xfId="14" xr:uid="{00000000-0005-0000-0000-00000D000000}"/>
    <cellStyle name="_'04시급적용안(업체별 조사결과)(1)" xfId="15" xr:uid="{00000000-0005-0000-0000-00000E000000}"/>
    <cellStyle name="_1" xfId="16" xr:uid="{00000000-0005-0000-0000-00000F000000}"/>
    <cellStyle name="_1월직행율_2" xfId="17" xr:uid="{00000000-0005-0000-0000-000010000000}"/>
    <cellStyle name="_2공장시급(비의장)" xfId="18" xr:uid="{00000000-0005-0000-0000-000011000000}"/>
    <cellStyle name="_2공장시급(의장)" xfId="19" xr:uid="{00000000-0005-0000-0000-000012000000}"/>
    <cellStyle name="_5공장시급" xfId="20" xr:uid="{00000000-0005-0000-0000-000013000000}"/>
    <cellStyle name="_9-4공장시급(전주)" xfId="21" xr:uid="{00000000-0005-0000-0000-000014000000}"/>
    <cellStyle name="_9-5공장시급(아산)" xfId="22" xr:uid="{00000000-0005-0000-0000-000015000000}"/>
    <cellStyle name="_9ct2wjhVUP8s0ZPSbNxjaUl2F" xfId="23" xr:uid="{00000000-0005-0000-0000-000016000000}"/>
    <cellStyle name="_EF2_2" xfId="24" xr:uid="{00000000-0005-0000-0000-000017000000}"/>
    <cellStyle name="_jqk_3" xfId="25" xr:uid="{00000000-0005-0000-0000-000018000000}"/>
    <cellStyle name="_비정규차량dc('03.12).2xls" xfId="26" xr:uid="{00000000-0005-0000-0000-000019000000}"/>
    <cellStyle name="_양식통일(기안,공문,문서처리,보고서)" xfId="27" xr:uid="{00000000-0005-0000-0000-00001A000000}"/>
    <cellStyle name="_팩스교신" xfId="28" xr:uid="{00000000-0005-0000-0000-00001B000000}"/>
    <cellStyle name="æØè [0.00]_PRODUCT DETAIL Q1" xfId="29" xr:uid="{00000000-0005-0000-0000-00001C000000}"/>
    <cellStyle name="æØè_PRODUCT DETAIL Q1" xfId="30" xr:uid="{00000000-0005-0000-0000-00001D000000}"/>
    <cellStyle name="ÊÝ [0.00]_PRODUCT DETAIL Q1" xfId="31" xr:uid="{00000000-0005-0000-0000-00001E000000}"/>
    <cellStyle name="ÊÝ_PRODUCT DETAIL Q1" xfId="32" xr:uid="{00000000-0005-0000-0000-00001F000000}"/>
    <cellStyle name="W_BOOKSHIP" xfId="33" xr:uid="{00000000-0005-0000-0000-000020000000}"/>
    <cellStyle name="0뾍R_x0005_?뾍b_x0005_" xfId="34" xr:uid="{00000000-0005-0000-0000-000021000000}"/>
    <cellStyle name="1fcst_1_3월1 (2)_3월전체 (2)_4월 (2)" xfId="35" xr:uid="{00000000-0005-0000-0000-000022000000}"/>
    <cellStyle name="2)" xfId="36" xr:uid="{00000000-0005-0000-0000-000023000000}"/>
    <cellStyle name="20% - 강조색1" xfId="37" builtinId="30" customBuiltin="1"/>
    <cellStyle name="20% - 강조색1 2" xfId="38" xr:uid="{00000000-0005-0000-0000-000025000000}"/>
    <cellStyle name="20% - 강조색2" xfId="39" builtinId="34" customBuiltin="1"/>
    <cellStyle name="20% - 강조색2 2" xfId="40" xr:uid="{00000000-0005-0000-0000-000027000000}"/>
    <cellStyle name="20% - 강조색3" xfId="41" builtinId="38" customBuiltin="1"/>
    <cellStyle name="20% - 강조색3 2" xfId="42" xr:uid="{00000000-0005-0000-0000-000029000000}"/>
    <cellStyle name="20% - 강조색4" xfId="43" builtinId="42" customBuiltin="1"/>
    <cellStyle name="20% - 강조색4 2" xfId="44" xr:uid="{00000000-0005-0000-0000-00002B000000}"/>
    <cellStyle name="20% - 강조색5" xfId="45" builtinId="46" customBuiltin="1"/>
    <cellStyle name="20% - 강조색5 2" xfId="46" xr:uid="{00000000-0005-0000-0000-00002D000000}"/>
    <cellStyle name="20% - 강조색6" xfId="47" builtinId="50" customBuiltin="1"/>
    <cellStyle name="20% - 강조색6 2" xfId="48" xr:uid="{00000000-0005-0000-0000-00002F000000}"/>
    <cellStyle name="3월1 (2)_4월 " xfId="49" xr:uid="{00000000-0005-0000-0000-000030000000}"/>
    <cellStyle name="40% - 강조색1" xfId="50" builtinId="31" customBuiltin="1"/>
    <cellStyle name="40% - 강조색1 2" xfId="51" xr:uid="{00000000-0005-0000-0000-000032000000}"/>
    <cellStyle name="40% - 강조색2" xfId="52" builtinId="35" customBuiltin="1"/>
    <cellStyle name="40% - 강조색2 2" xfId="53" xr:uid="{00000000-0005-0000-0000-000034000000}"/>
    <cellStyle name="40% - 강조색3" xfId="54" builtinId="39" customBuiltin="1"/>
    <cellStyle name="40% - 강조색3 2" xfId="55" xr:uid="{00000000-0005-0000-0000-000036000000}"/>
    <cellStyle name="40% - 강조색4" xfId="56" builtinId="43" customBuiltin="1"/>
    <cellStyle name="40% - 강조색4 2" xfId="57" xr:uid="{00000000-0005-0000-0000-000038000000}"/>
    <cellStyle name="40% - 강조색5" xfId="58" builtinId="47" customBuiltin="1"/>
    <cellStyle name="40% - 강조색5 2" xfId="59" xr:uid="{00000000-0005-0000-0000-00003A000000}"/>
    <cellStyle name="40% - 강조색6" xfId="60" builtinId="51" customBuiltin="1"/>
    <cellStyle name="40% - 강조색6 2" xfId="61" xr:uid="{00000000-0005-0000-0000-00003C000000}"/>
    <cellStyle name="60% - 강조색1" xfId="62" builtinId="32" customBuiltin="1"/>
    <cellStyle name="60% - 강조색1 2" xfId="63" xr:uid="{00000000-0005-0000-0000-00003E000000}"/>
    <cellStyle name="60% - 강조색2" xfId="64" builtinId="36" customBuiltin="1"/>
    <cellStyle name="60% - 강조색2 2" xfId="65" xr:uid="{00000000-0005-0000-0000-000040000000}"/>
    <cellStyle name="60% - 강조색3" xfId="66" builtinId="40" customBuiltin="1"/>
    <cellStyle name="60% - 강조색3 2" xfId="67" xr:uid="{00000000-0005-0000-0000-000042000000}"/>
    <cellStyle name="60% - 강조색4" xfId="68" builtinId="44" customBuiltin="1"/>
    <cellStyle name="60% - 강조색4 2" xfId="69" xr:uid="{00000000-0005-0000-0000-000044000000}"/>
    <cellStyle name="60% - 강조색5" xfId="70" builtinId="48" customBuiltin="1"/>
    <cellStyle name="60% - 강조색5 2" xfId="71" xr:uid="{00000000-0005-0000-0000-000046000000}"/>
    <cellStyle name="60% - 강조색6" xfId="72" builtinId="52" customBuiltin="1"/>
    <cellStyle name="60% - 강조색6 2" xfId="73" xr:uid="{00000000-0005-0000-0000-000048000000}"/>
    <cellStyle name="AeE­ [0]_¡U¾EU￢ A¾COºn±³ " xfId="74" xr:uid="{00000000-0005-0000-0000-000049000000}"/>
    <cellStyle name="ÅëÈ­ [0]_¡Ú¾ÈÜ¬ Á¾ÇÕºñ±³ " xfId="75" xr:uid="{00000000-0005-0000-0000-00004A000000}"/>
    <cellStyle name="AeE­ [0]_¿u°￡" xfId="76" xr:uid="{00000000-0005-0000-0000-00004B000000}"/>
    <cellStyle name="ÅëÈ­ [0]_¼öÃâ½ÇÀû " xfId="77" xr:uid="{00000000-0005-0000-0000-00004C000000}"/>
    <cellStyle name="AeE­ [0]_¼oAOCaA¤½A≫o " xfId="78" xr:uid="{00000000-0005-0000-0000-00004D000000}"/>
    <cellStyle name="ÅëÈ­ [0]_2¿ù¸ÅÃâ " xfId="79" xr:uid="{00000000-0005-0000-0000-00004E000000}"/>
    <cellStyle name="AeE­ [0]_3.MSCHEDULE¿μ¹R " xfId="80" xr:uid="{00000000-0005-0000-0000-00004F000000}"/>
    <cellStyle name="ÅëÈ­ [0]_AMT " xfId="81" xr:uid="{00000000-0005-0000-0000-000050000000}"/>
    <cellStyle name="AeE­ [0]_AN°yC￥ " xfId="82" xr:uid="{00000000-0005-0000-0000-000051000000}"/>
    <cellStyle name="ÅëÈ­ [0]_Çö´ë¾÷¹«ÃßÁø " xfId="83" xr:uid="{00000000-0005-0000-0000-000052000000}"/>
    <cellStyle name="AeE­ [0]_EF PAD " xfId="84" xr:uid="{00000000-0005-0000-0000-000053000000}"/>
    <cellStyle name="ÅëÈ­ [0]_INQUIRY ¿µ¾÷ÃßÁø " xfId="85" xr:uid="{00000000-0005-0000-0000-000054000000}"/>
    <cellStyle name="AeE­ [0]_INQUIRY ¿μ¾÷AßAø " xfId="86" xr:uid="{00000000-0005-0000-0000-000055000000}"/>
    <cellStyle name="AeE­_¡U¾EU￢ A¾COºn±³ " xfId="87" xr:uid="{00000000-0005-0000-0000-000056000000}"/>
    <cellStyle name="ÅëÈ­_¡Ú¾ÈÜ¬ Á¾ÇÕºñ±³ " xfId="88" xr:uid="{00000000-0005-0000-0000-000057000000}"/>
    <cellStyle name="AeE­_¿u°￡" xfId="89" xr:uid="{00000000-0005-0000-0000-000058000000}"/>
    <cellStyle name="ÅëÈ­_¼öÃâ½ÇÀû " xfId="90" xr:uid="{00000000-0005-0000-0000-000059000000}"/>
    <cellStyle name="AeE­_¼oAOCaA¤½A≫o " xfId="91" xr:uid="{00000000-0005-0000-0000-00005A000000}"/>
    <cellStyle name="ÅëÈ­_2¿ù¸ÅÃâ " xfId="92" xr:uid="{00000000-0005-0000-0000-00005B000000}"/>
    <cellStyle name="AeE­_3.MSCHEDULE¿μ¹R " xfId="93" xr:uid="{00000000-0005-0000-0000-00005C000000}"/>
    <cellStyle name="ÅëÈ­_AMT " xfId="94" xr:uid="{00000000-0005-0000-0000-00005D000000}"/>
    <cellStyle name="AeE­_AN°yC￥ " xfId="95" xr:uid="{00000000-0005-0000-0000-00005E000000}"/>
    <cellStyle name="ÅëÈ­_Çö´ë¾÷¹«ÃßÁø " xfId="96" xr:uid="{00000000-0005-0000-0000-00005F000000}"/>
    <cellStyle name="AeE­_EF PAD " xfId="97" xr:uid="{00000000-0005-0000-0000-000060000000}"/>
    <cellStyle name="ÅëÈ­_INQUIRY ¿µ¾÷ÃßÁø " xfId="98" xr:uid="{00000000-0005-0000-0000-000061000000}"/>
    <cellStyle name="AeE­_INQUIRY ¿μ¾÷AßAø " xfId="99" xr:uid="{00000000-0005-0000-0000-000062000000}"/>
    <cellStyle name="AÞ¸¶ [0]_¡U¾EU￢ A¾COºn±³ " xfId="100" xr:uid="{00000000-0005-0000-0000-000063000000}"/>
    <cellStyle name="ÄÞ¸¶ [0]_¡Ú¾ÈÜ¬ Á¾ÇÕºñ±³ " xfId="101" xr:uid="{00000000-0005-0000-0000-000064000000}"/>
    <cellStyle name="AÞ¸¶ [0]_¿e¾i 3AIA¤ " xfId="102" xr:uid="{00000000-0005-0000-0000-000065000000}"/>
    <cellStyle name="ÄÞ¸¶ [0]_¼öÃâ½ÇÀû " xfId="103" xr:uid="{00000000-0005-0000-0000-000066000000}"/>
    <cellStyle name="AÞ¸¶ [0]_¼oAOCaA¤½A≫o " xfId="104" xr:uid="{00000000-0005-0000-0000-000067000000}"/>
    <cellStyle name="ÄÞ¸¶ [0]_2¿ù¸ÅÃâ " xfId="105" xr:uid="{00000000-0005-0000-0000-000068000000}"/>
    <cellStyle name="AÞ¸¶ [0]_3.MSCHEDULE¿μ¹R " xfId="106" xr:uid="{00000000-0005-0000-0000-000069000000}"/>
    <cellStyle name="ÄÞ¸¶ [0]_Çö´ë¾÷¹«ÃßÁø " xfId="107" xr:uid="{00000000-0005-0000-0000-00006A000000}"/>
    <cellStyle name="AÞ¸¶ [0]_Co¾÷±³A°_ßæß§ºÐ´aaÐ " xfId="108" xr:uid="{00000000-0005-0000-0000-00006B000000}"/>
    <cellStyle name="ÄÞ¸¶ [0]_INQUIRY ¿µ¾÷ÃßÁø " xfId="109" xr:uid="{00000000-0005-0000-0000-00006C000000}"/>
    <cellStyle name="AÞ¸¶ [0]_INQUIRY ¿μ¾÷AßAø " xfId="110" xr:uid="{00000000-0005-0000-0000-00006D000000}"/>
    <cellStyle name="AÞ¸¶_¡U¾EU￢ A¾COºn±³ " xfId="111" xr:uid="{00000000-0005-0000-0000-00006E000000}"/>
    <cellStyle name="ÄÞ¸¶_¡Ú¾ÈÜ¬ Á¾ÇÕºñ±³ " xfId="112" xr:uid="{00000000-0005-0000-0000-00006F000000}"/>
    <cellStyle name="AÞ¸¶_¿e¾i 3AIA¤ " xfId="113" xr:uid="{00000000-0005-0000-0000-000070000000}"/>
    <cellStyle name="ÄÞ¸¶_¼öÃâ½ÇÀû " xfId="114" xr:uid="{00000000-0005-0000-0000-000071000000}"/>
    <cellStyle name="AÞ¸¶_¼oAOCaA¤½A≫o " xfId="115" xr:uid="{00000000-0005-0000-0000-000072000000}"/>
    <cellStyle name="ÄÞ¸¶_2¿ù¸ÅÃâ " xfId="116" xr:uid="{00000000-0005-0000-0000-000073000000}"/>
    <cellStyle name="AÞ¸¶_3.MSCHEDULE¿μ¹R " xfId="117" xr:uid="{00000000-0005-0000-0000-000074000000}"/>
    <cellStyle name="ÄÞ¸¶_Çö´ë¾÷¹«ÃßÁø " xfId="118" xr:uid="{00000000-0005-0000-0000-000075000000}"/>
    <cellStyle name="AÞ¸¶_CuA¶Au_96°eE¹ " xfId="119" xr:uid="{00000000-0005-0000-0000-000076000000}"/>
    <cellStyle name="ÄÞ¸¶_INQUIRY ¿µ¾÷ÃßÁø " xfId="120" xr:uid="{00000000-0005-0000-0000-000077000000}"/>
    <cellStyle name="AÞ¸¶_INQUIRY ¿μ¾÷AßAø " xfId="121" xr:uid="{00000000-0005-0000-0000-000078000000}"/>
    <cellStyle name="Body" xfId="122" xr:uid="{00000000-0005-0000-0000-000079000000}"/>
    <cellStyle name="C￥AØ_¡ßFO AoAUºnºn±³ " xfId="123" xr:uid="{00000000-0005-0000-0000-00007A000000}"/>
    <cellStyle name="Ç¥ÁØ_´Ü°èº° ±¸Ãà¾È" xfId="124" xr:uid="{00000000-0005-0000-0000-00007B000000}"/>
    <cellStyle name="C￥AØ_¸nA÷ " xfId="125" xr:uid="{00000000-0005-0000-0000-00007C000000}"/>
    <cellStyle name="Ç¥ÁØ_¿µ¾÷ÇöÈ² " xfId="126" xr:uid="{00000000-0005-0000-0000-00007D000000}"/>
    <cellStyle name="C￥AØ_¿μ¾÷CoE² " xfId="127" xr:uid="{00000000-0005-0000-0000-00007E000000}"/>
    <cellStyle name="Ç¥ÁØ_±â¾È " xfId="128" xr:uid="{00000000-0005-0000-0000-00007F000000}"/>
    <cellStyle name="C￥AØ_≫c¾÷ºIº° AN°e " xfId="129" xr:uid="{00000000-0005-0000-0000-000080000000}"/>
    <cellStyle name="Ç¥ÁØ_0N-HANDLING " xfId="130" xr:uid="{00000000-0005-0000-0000-000081000000}"/>
    <cellStyle name="C￥AØ_¼³¹RA¶≫c¼­ " xfId="131" xr:uid="{00000000-0005-0000-0000-000082000000}"/>
    <cellStyle name="Ç¥ÁØ_¾ç½Ä " xfId="132" xr:uid="{00000000-0005-0000-0000-000083000000}"/>
    <cellStyle name="C￥AØ_1.ÆC¸A½CAu " xfId="133" xr:uid="{00000000-0005-0000-0000-000084000000}"/>
    <cellStyle name="Ç¥ÁØ_¹«¿ª°æºñÀå " xfId="134" xr:uid="{00000000-0005-0000-0000-000085000000}"/>
    <cellStyle name="C￥AØ_10+10 " xfId="135" xr:uid="{00000000-0005-0000-0000-000086000000}"/>
    <cellStyle name="Ç¥ÁØ_2¿ù¸ÅÃâ " xfId="136" xr:uid="{00000000-0005-0000-0000-000087000000}"/>
    <cellStyle name="C￥AØ_3.MSCHEDULE¿μ¹R " xfId="137" xr:uid="{00000000-0005-0000-0000-000088000000}"/>
    <cellStyle name="Ç¥ÁØ_5-1±¤°í " xfId="138" xr:uid="{00000000-0005-0000-0000-000089000000}"/>
    <cellStyle name="C￥AØ_5-1±¤°i  2" xfId="139" xr:uid="{00000000-0005-0000-0000-00008A000000}"/>
    <cellStyle name="Ç¥ÁØ_5-1±¤°í  2" xfId="140" xr:uid="{00000000-0005-0000-0000-00008B000000}"/>
    <cellStyle name="C￥AØ_5-3-3-1-1.≫y≫e±¸A¶ºÐ¼R-MAT'L¡­ " xfId="141" xr:uid="{00000000-0005-0000-0000-00008C000000}"/>
    <cellStyle name="Ç¥ÁØ_ÃµÈ£3¿ù " xfId="142" xr:uid="{00000000-0005-0000-0000-00008D000000}"/>
    <cellStyle name="C￥AØ_A¶A¡ÆAº° " xfId="143" xr:uid="{00000000-0005-0000-0000-00008E000000}"/>
    <cellStyle name="Ç¥ÁØ_Æ¯±â3_p.mix " xfId="144" xr:uid="{00000000-0005-0000-0000-00008F000000}"/>
    <cellStyle name="C￥AØ_AI¿ø¹× A¶A÷(96.5.2.) " xfId="145" xr:uid="{00000000-0005-0000-0000-000090000000}"/>
    <cellStyle name="Ç¥ÁØ_ÃßÁ¤´ëÂ÷ " xfId="146" xr:uid="{00000000-0005-0000-0000-000091000000}"/>
    <cellStyle name="C￥AØ_AUAcº≫ºI " xfId="147" xr:uid="{00000000-0005-0000-0000-000092000000}"/>
    <cellStyle name="Ç¥ÁØ_Áý°èÇ¥(2¿ù) " xfId="148" xr:uid="{00000000-0005-0000-0000-000093000000}"/>
    <cellStyle name="C￥AØ_Ay°eC￥(2¿u)  2" xfId="149" xr:uid="{00000000-0005-0000-0000-000094000000}"/>
    <cellStyle name="Ç¥ÁØ_Áý°èÇ¥(2¿ù)  2" xfId="150" xr:uid="{00000000-0005-0000-0000-000095000000}"/>
    <cellStyle name="C￥AØ_C￥Ao " xfId="151" xr:uid="{00000000-0005-0000-0000-000096000000}"/>
    <cellStyle name="Ç¥ÁØ_Çö´ë¾÷¹«ÃßÁø " xfId="152" xr:uid="{00000000-0005-0000-0000-000097000000}"/>
    <cellStyle name="C￥AØ_CoAo¹yAI °A¾×¿ⓒ½A " xfId="153" xr:uid="{00000000-0005-0000-0000-000098000000}"/>
    <cellStyle name="Ç¥ÁØ_ºÐ±âº° " xfId="154" xr:uid="{00000000-0005-0000-0000-000099000000}"/>
    <cellStyle name="C￥AØ_ºIAUAc(A¾CO0.8) " xfId="155" xr:uid="{00000000-0005-0000-0000-00009A000000}"/>
    <cellStyle name="Ç¥ÁØ_p.mix " xfId="156" xr:uid="{00000000-0005-0000-0000-00009B000000}"/>
    <cellStyle name="C￥AØ_PAGE1 " xfId="157" xr:uid="{00000000-0005-0000-0000-00009C000000}"/>
    <cellStyle name="Ç¥ÁØ_Sheet1_¿µ¾÷ÇöÈ² " xfId="158" xr:uid="{00000000-0005-0000-0000-00009D000000}"/>
    <cellStyle name="C￥AØ_Sheet1_¿μ¾÷CoE² " xfId="159" xr:uid="{00000000-0005-0000-0000-00009E000000}"/>
    <cellStyle name="Ç¥ÁØ_Sheet1_0N-HANDLING " xfId="160" xr:uid="{00000000-0005-0000-0000-00009F000000}"/>
    <cellStyle name="C￥AØ_Sheet1_1.SUMMARY " xfId="161" xr:uid="{00000000-0005-0000-0000-0000A0000000}"/>
    <cellStyle name="Ç¥ÁØ_Sheet1_Áý°èÇ¥(2¿ù) " xfId="162" xr:uid="{00000000-0005-0000-0000-0000A1000000}"/>
    <cellStyle name="C￥AØ_Sheet1_Ay°eC￥(2¿u)  2" xfId="163" xr:uid="{00000000-0005-0000-0000-0000A2000000}"/>
    <cellStyle name="Ç¥ÁØ_SOON1 " xfId="164" xr:uid="{00000000-0005-0000-0000-0000A3000000}"/>
    <cellStyle name="C￥AØ_ßæß§ºÐ´aaÐ " xfId="165" xr:uid="{00000000-0005-0000-0000-0000A4000000}"/>
    <cellStyle name="category" xfId="166" xr:uid="{00000000-0005-0000-0000-0000A5000000}"/>
    <cellStyle name="Comma  - Style1" xfId="167" xr:uid="{00000000-0005-0000-0000-0000A6000000}"/>
    <cellStyle name="Comma [0]_ SG&amp;A Bridge" xfId="168" xr:uid="{00000000-0005-0000-0000-0000A7000000}"/>
    <cellStyle name="Comma_ SG&amp;A Bridge" xfId="169" xr:uid="{00000000-0005-0000-0000-0000A8000000}"/>
    <cellStyle name="Curren - Style2" xfId="170" xr:uid="{00000000-0005-0000-0000-0000A9000000}"/>
    <cellStyle name="Currency [0]_ SG&amp;A Bridge" xfId="171" xr:uid="{00000000-0005-0000-0000-0000AA000000}"/>
    <cellStyle name="Currency_ SG&amp;A Bridge" xfId="172" xr:uid="{00000000-0005-0000-0000-0000AB000000}"/>
    <cellStyle name="Currency1" xfId="173" xr:uid="{00000000-0005-0000-0000-0000AC000000}"/>
    <cellStyle name="Currency1 2" xfId="174" xr:uid="{00000000-0005-0000-0000-0000AD000000}"/>
    <cellStyle name="Euro" xfId="175" xr:uid="{00000000-0005-0000-0000-0000AE000000}"/>
    <cellStyle name="Grey" xfId="176" xr:uid="{00000000-0005-0000-0000-0000AF000000}"/>
    <cellStyle name="HEADER" xfId="177" xr:uid="{00000000-0005-0000-0000-0000B0000000}"/>
    <cellStyle name="Header1" xfId="178" xr:uid="{00000000-0005-0000-0000-0000B1000000}"/>
    <cellStyle name="Header2" xfId="179" xr:uid="{00000000-0005-0000-0000-0000B2000000}"/>
    <cellStyle name="iles|_x0005_h" xfId="180" xr:uid="{00000000-0005-0000-0000-0000B3000000}"/>
    <cellStyle name="Input [yellow]" xfId="181" xr:uid="{00000000-0005-0000-0000-0000B4000000}"/>
    <cellStyle name="les" xfId="182" xr:uid="{00000000-0005-0000-0000-0000B5000000}"/>
    <cellStyle name="Model" xfId="183" xr:uid="{00000000-0005-0000-0000-0000B6000000}"/>
    <cellStyle name="no dec" xfId="184" xr:uid="{00000000-0005-0000-0000-0000B7000000}"/>
    <cellStyle name="Normal - Style1" xfId="185" xr:uid="{00000000-0005-0000-0000-0000B8000000}"/>
    <cellStyle name="Normal - Style1 2" xfId="186" xr:uid="{00000000-0005-0000-0000-0000B9000000}"/>
    <cellStyle name="Normal_ SG&amp;A Bridge" xfId="187" xr:uid="{00000000-0005-0000-0000-0000BA000000}"/>
    <cellStyle name="Percent [2]" xfId="188" xr:uid="{00000000-0005-0000-0000-0000BB000000}"/>
    <cellStyle name="Percent_Book3" xfId="189" xr:uid="{00000000-0005-0000-0000-0000BC000000}"/>
    <cellStyle name="R?" xfId="190" xr:uid="{00000000-0005-0000-0000-0000BD000000}"/>
    <cellStyle name="sche|_x0005_" xfId="191" xr:uid="{00000000-0005-0000-0000-0000BE000000}"/>
    <cellStyle name="subhead" xfId="192" xr:uid="{00000000-0005-0000-0000-0000BF000000}"/>
    <cellStyle name="t_1_3월1 (2)_4월 _x001a_뷭?_Q1fcst_1_3월1 (2)_4월 " xfId="193" xr:uid="{00000000-0005-0000-0000-0000C0000000}"/>
    <cellStyle name="XLS'|_x0005_t" xfId="194" xr:uid="{00000000-0005-0000-0000-0000C1000000}"/>
    <cellStyle name="강조색1" xfId="195" builtinId="29" customBuiltin="1"/>
    <cellStyle name="강조색1 2" xfId="196" xr:uid="{00000000-0005-0000-0000-0000C3000000}"/>
    <cellStyle name="강조색2" xfId="197" builtinId="33" customBuiltin="1"/>
    <cellStyle name="강조색2 2" xfId="198" xr:uid="{00000000-0005-0000-0000-0000C5000000}"/>
    <cellStyle name="강조색3" xfId="199" builtinId="37" customBuiltin="1"/>
    <cellStyle name="강조색3 2" xfId="200" xr:uid="{00000000-0005-0000-0000-0000C7000000}"/>
    <cellStyle name="강조색4" xfId="201" builtinId="41" customBuiltin="1"/>
    <cellStyle name="강조색4 2" xfId="202" xr:uid="{00000000-0005-0000-0000-0000C9000000}"/>
    <cellStyle name="강조색5" xfId="203" builtinId="45" customBuiltin="1"/>
    <cellStyle name="강조색5 2" xfId="204" xr:uid="{00000000-0005-0000-0000-0000CB000000}"/>
    <cellStyle name="강조색6" xfId="205" builtinId="49" customBuiltin="1"/>
    <cellStyle name="강조색6 2" xfId="206" xr:uid="{00000000-0005-0000-0000-0000CD000000}"/>
    <cellStyle name="경고문" xfId="207" builtinId="11" customBuiltin="1"/>
    <cellStyle name="경고문 2" xfId="208" xr:uid="{00000000-0005-0000-0000-0000CF000000}"/>
    <cellStyle name="계산" xfId="209" builtinId="22" customBuiltin="1"/>
    <cellStyle name="계산 2" xfId="210" xr:uid="{00000000-0005-0000-0000-0000D1000000}"/>
    <cellStyle name="고정출력2_10월2W타부 " xfId="211" xr:uid="{00000000-0005-0000-0000-0000D2000000}"/>
    <cellStyle name="나쁨" xfId="212" builtinId="27" customBuiltin="1"/>
    <cellStyle name="나쁨 2" xfId="213" xr:uid="{00000000-0005-0000-0000-0000D4000000}"/>
    <cellStyle name="뒤에 오는 하이퍼링크_0.표지(7월)" xfId="214" xr:uid="{00000000-0005-0000-0000-0000D5000000}"/>
    <cellStyle name="똿떓죶Ø괻 [0.00]_PRODUCT DETAIL Q1" xfId="215" xr:uid="{00000000-0005-0000-0000-0000D6000000}"/>
    <cellStyle name="똿떓죶Ø괻_PRODUCT DETAIL Q1" xfId="216" xr:uid="{00000000-0005-0000-0000-0000D7000000}"/>
    <cellStyle name="똿뗦먛귟 [0.00]_PRODUCT DETAIL Q1" xfId="217" xr:uid="{00000000-0005-0000-0000-0000D8000000}"/>
    <cellStyle name="똿뗦먛귟_PRODUCT DETAIL Q1" xfId="218" xr:uid="{00000000-0005-0000-0000-0000D9000000}"/>
    <cellStyle name="메모" xfId="219" builtinId="10" customBuiltin="1"/>
    <cellStyle name="메모 2" xfId="220" xr:uid="{00000000-0005-0000-0000-0000DB000000}"/>
    <cellStyle name="묮뎋 [0.00]_PRODUCT DETAIL Q1" xfId="221" xr:uid="{00000000-0005-0000-0000-0000DC000000}"/>
    <cellStyle name="묮뎋_PRODUCT DETAIL Q1" xfId="222" xr:uid="{00000000-0005-0000-0000-0000DD000000}"/>
    <cellStyle name="믅됞 [0.00]_PRODUCT DETAIL Q1" xfId="223" xr:uid="{00000000-0005-0000-0000-0000DE000000}"/>
    <cellStyle name="믅됞_PRODUCT DETAIL Q1" xfId="224" xr:uid="{00000000-0005-0000-0000-0000DF000000}"/>
    <cellStyle name="백분율" xfId="225" builtinId="5"/>
    <cellStyle name="백분율 2" xfId="226" xr:uid="{00000000-0005-0000-0000-0000E1000000}"/>
    <cellStyle name="백분율 2 2" xfId="227" xr:uid="{00000000-0005-0000-0000-0000E2000000}"/>
    <cellStyle name="백분율 2 2 2" xfId="228" xr:uid="{00000000-0005-0000-0000-0000E3000000}"/>
    <cellStyle name="백분율 2 3" xfId="229" xr:uid="{00000000-0005-0000-0000-0000E4000000}"/>
    <cellStyle name="백분율 3" xfId="230" xr:uid="{00000000-0005-0000-0000-0000E5000000}"/>
    <cellStyle name="백분율 3 2" xfId="231" xr:uid="{00000000-0005-0000-0000-0000E6000000}"/>
    <cellStyle name="백분율 3 2 2" xfId="232" xr:uid="{00000000-0005-0000-0000-0000E7000000}"/>
    <cellStyle name="백분율 3 3" xfId="233" xr:uid="{00000000-0005-0000-0000-0000E8000000}"/>
    <cellStyle name="백분율 4" xfId="234" xr:uid="{00000000-0005-0000-0000-0000E9000000}"/>
    <cellStyle name="백분율 4 2" xfId="235" xr:uid="{00000000-0005-0000-0000-0000EA000000}"/>
    <cellStyle name="백분율 4 3" xfId="236" xr:uid="{00000000-0005-0000-0000-0000EB000000}"/>
    <cellStyle name="백분율 5" xfId="237" xr:uid="{00000000-0005-0000-0000-0000EC000000}"/>
    <cellStyle name="보통" xfId="238" builtinId="28" customBuiltin="1"/>
    <cellStyle name="보통 2" xfId="239" xr:uid="{00000000-0005-0000-0000-0000EE000000}"/>
    <cellStyle name="뷭?" xfId="240" xr:uid="{00000000-0005-0000-0000-0000EF000000}"/>
    <cellStyle name="뷭? 2" xfId="241" xr:uid="{00000000-0005-0000-0000-0000F0000000}"/>
    <cellStyle name="뷭?_BOOKSHIP" xfId="242" xr:uid="{00000000-0005-0000-0000-0000F1000000}"/>
    <cellStyle name="설명 텍스트" xfId="243" builtinId="53" customBuiltin="1"/>
    <cellStyle name="설명 텍스트 2" xfId="244" xr:uid="{00000000-0005-0000-0000-0000F3000000}"/>
    <cellStyle name="셀 확인" xfId="245" builtinId="23" customBuiltin="1"/>
    <cellStyle name="셀 확인 2" xfId="246" xr:uid="{00000000-0005-0000-0000-0000F5000000}"/>
    <cellStyle name="셈迷?XLS!check_filesche|_x0005_" xfId="247" xr:uid="{00000000-0005-0000-0000-0000F6000000}"/>
    <cellStyle name="쉼표 [0]" xfId="248" builtinId="6"/>
    <cellStyle name="쉼표 [0] 10" xfId="249" xr:uid="{00000000-0005-0000-0000-0000F8000000}"/>
    <cellStyle name="쉼표 [0] 2" xfId="250" xr:uid="{00000000-0005-0000-0000-0000F9000000}"/>
    <cellStyle name="쉼표 [0] 2 2" xfId="251" xr:uid="{00000000-0005-0000-0000-0000FA000000}"/>
    <cellStyle name="쉼표 [0] 2 2 2" xfId="252" xr:uid="{00000000-0005-0000-0000-0000FB000000}"/>
    <cellStyle name="쉼표 [0] 2 2 2 2" xfId="253" xr:uid="{00000000-0005-0000-0000-0000FC000000}"/>
    <cellStyle name="쉼표 [0] 2 2 3" xfId="254" xr:uid="{00000000-0005-0000-0000-0000FD000000}"/>
    <cellStyle name="쉼표 [0] 2 3" xfId="255" xr:uid="{00000000-0005-0000-0000-0000FE000000}"/>
    <cellStyle name="쉼표 [0] 2 3 2" xfId="256" xr:uid="{00000000-0005-0000-0000-0000FF000000}"/>
    <cellStyle name="쉼표 [0] 2 4" xfId="257" xr:uid="{00000000-0005-0000-0000-000000010000}"/>
    <cellStyle name="쉼표 [0] 2 5" xfId="258" xr:uid="{00000000-0005-0000-0000-000001010000}"/>
    <cellStyle name="쉼표 [0] 2 6" xfId="259" xr:uid="{00000000-0005-0000-0000-000002010000}"/>
    <cellStyle name="쉼표 [0] 3" xfId="260" xr:uid="{00000000-0005-0000-0000-000003010000}"/>
    <cellStyle name="쉼표 [0] 3 2" xfId="261" xr:uid="{00000000-0005-0000-0000-000004010000}"/>
    <cellStyle name="쉼표 [0] 4" xfId="262" xr:uid="{00000000-0005-0000-0000-000005010000}"/>
    <cellStyle name="쉼표 [0] 5" xfId="263" xr:uid="{00000000-0005-0000-0000-000006010000}"/>
    <cellStyle name="쉼표 [0] 6" xfId="264" xr:uid="{00000000-0005-0000-0000-000007010000}"/>
    <cellStyle name="쉼표 [0] 7" xfId="265" xr:uid="{00000000-0005-0000-0000-000008010000}"/>
    <cellStyle name="쉼표 [0] 7 2" xfId="266" xr:uid="{00000000-0005-0000-0000-000009010000}"/>
    <cellStyle name="쉼표 [0] 7 2 2" xfId="267" xr:uid="{00000000-0005-0000-0000-00000A010000}"/>
    <cellStyle name="쉼표 [0] 8" xfId="268" xr:uid="{00000000-0005-0000-0000-00000B010000}"/>
    <cellStyle name="스타일 1" xfId="269" xr:uid="{00000000-0005-0000-0000-00000C010000}"/>
    <cellStyle name="연결된 셀" xfId="270" builtinId="24" customBuiltin="1"/>
    <cellStyle name="연결된 셀 2" xfId="271" xr:uid="{00000000-0005-0000-0000-00000E010000}"/>
    <cellStyle name="요약" xfId="272" builtinId="25" customBuiltin="1"/>
    <cellStyle name="요약 2" xfId="273" xr:uid="{00000000-0005-0000-0000-000010010000}"/>
    <cellStyle name="一般_INDUSTRY" xfId="274" xr:uid="{00000000-0005-0000-0000-000011010000}"/>
    <cellStyle name="입력" xfId="275" builtinId="20" customBuiltin="1"/>
    <cellStyle name="입력 2" xfId="276" xr:uid="{00000000-0005-0000-0000-000013010000}"/>
    <cellStyle name="제목" xfId="277" builtinId="15" customBuiltin="1"/>
    <cellStyle name="제목 1" xfId="278" builtinId="16" customBuiltin="1"/>
    <cellStyle name="제목 1 2" xfId="279" xr:uid="{00000000-0005-0000-0000-000016010000}"/>
    <cellStyle name="제목 2" xfId="280" builtinId="17" customBuiltin="1"/>
    <cellStyle name="제목 2 2" xfId="281" xr:uid="{00000000-0005-0000-0000-000018010000}"/>
    <cellStyle name="제목 3" xfId="282" builtinId="18" customBuiltin="1"/>
    <cellStyle name="제목 3 2" xfId="283" xr:uid="{00000000-0005-0000-0000-00001A010000}"/>
    <cellStyle name="제목 4" xfId="284" builtinId="19" customBuiltin="1"/>
    <cellStyle name="제목 4 2" xfId="285" xr:uid="{00000000-0005-0000-0000-00001C010000}"/>
    <cellStyle name="제목 5" xfId="286" xr:uid="{00000000-0005-0000-0000-00001D010000}"/>
    <cellStyle name="좋음" xfId="287" builtinId="26" customBuiltin="1"/>
    <cellStyle name="좋음 2" xfId="288" xr:uid="{00000000-0005-0000-0000-00001F010000}"/>
    <cellStyle name="출력" xfId="289" builtinId="21" customBuiltin="1"/>
    <cellStyle name="출력 2" xfId="290" xr:uid="{00000000-0005-0000-0000-000021010000}"/>
    <cellStyle name="콤? [0]" xfId="291" xr:uid="{00000000-0005-0000-0000-000022010000}"/>
    <cellStyle name="콤? [0] 2" xfId="292" xr:uid="{00000000-0005-0000-0000-000023010000}"/>
    <cellStyle name="콤마 [0]_ 2팀층별 " xfId="293" xr:uid="{00000000-0005-0000-0000-000024010000}"/>
    <cellStyle name="콤마,_x0005__x0014_" xfId="294" xr:uid="{00000000-0005-0000-0000-000025010000}"/>
    <cellStyle name="콤마_ 2.장기판매계획" xfId="295" xr:uid="{00000000-0005-0000-0000-000026010000}"/>
    <cellStyle name="표준" xfId="0" builtinId="0"/>
    <cellStyle name="표준 10" xfId="296" xr:uid="{00000000-0005-0000-0000-000028010000}"/>
    <cellStyle name="표준 11" xfId="297" xr:uid="{00000000-0005-0000-0000-000029010000}"/>
    <cellStyle name="표준 12" xfId="298" xr:uid="{00000000-0005-0000-0000-00002A010000}"/>
    <cellStyle name="표준 13" xfId="299" xr:uid="{00000000-0005-0000-0000-00002B010000}"/>
    <cellStyle name="표준 15" xfId="300" xr:uid="{00000000-0005-0000-0000-00002C010000}"/>
    <cellStyle name="표준 2" xfId="301" xr:uid="{00000000-0005-0000-0000-00002D010000}"/>
    <cellStyle name="표준 2 2" xfId="302" xr:uid="{00000000-0005-0000-0000-00002E010000}"/>
    <cellStyle name="표준 2 2 2" xfId="303" xr:uid="{00000000-0005-0000-0000-00002F010000}"/>
    <cellStyle name="표준 2 2 3" xfId="304" xr:uid="{00000000-0005-0000-0000-000030010000}"/>
    <cellStyle name="표준 2 3" xfId="305" xr:uid="{00000000-0005-0000-0000-000031010000}"/>
    <cellStyle name="표준 2 3 2" xfId="306" xr:uid="{00000000-0005-0000-0000-000032010000}"/>
    <cellStyle name="표준 2 3 2 2" xfId="307" xr:uid="{00000000-0005-0000-0000-000033010000}"/>
    <cellStyle name="표준 2 4" xfId="308" xr:uid="{00000000-0005-0000-0000-000034010000}"/>
    <cellStyle name="표준 2 4 2" xfId="309" xr:uid="{00000000-0005-0000-0000-000035010000}"/>
    <cellStyle name="표준 2 4 2 2" xfId="310" xr:uid="{00000000-0005-0000-0000-000036010000}"/>
    <cellStyle name="표준 2 5" xfId="311" xr:uid="{00000000-0005-0000-0000-000037010000}"/>
    <cellStyle name="표준 2 5 2" xfId="312" xr:uid="{00000000-0005-0000-0000-000038010000}"/>
    <cellStyle name="표준 2 6" xfId="313" xr:uid="{00000000-0005-0000-0000-000039010000}"/>
    <cellStyle name="표준 3" xfId="314" xr:uid="{00000000-0005-0000-0000-00003A010000}"/>
    <cellStyle name="표준 3 2" xfId="315" xr:uid="{00000000-0005-0000-0000-00003B010000}"/>
    <cellStyle name="표준 3 2 2" xfId="316" xr:uid="{00000000-0005-0000-0000-00003C010000}"/>
    <cellStyle name="표준 4" xfId="317" xr:uid="{00000000-0005-0000-0000-00003D010000}"/>
    <cellStyle name="표준 5" xfId="318" xr:uid="{00000000-0005-0000-0000-00003E010000}"/>
    <cellStyle name="표준 5 2" xfId="319" xr:uid="{00000000-0005-0000-0000-00003F010000}"/>
    <cellStyle name="표준 5 2 2" xfId="320" xr:uid="{00000000-0005-0000-0000-000040010000}"/>
    <cellStyle name="표준 6" xfId="321" xr:uid="{00000000-0005-0000-0000-000041010000}"/>
    <cellStyle name="표준 7" xfId="322" xr:uid="{00000000-0005-0000-0000-000042010000}"/>
    <cellStyle name="표준 8" xfId="323" xr:uid="{00000000-0005-0000-0000-000043010000}"/>
    <cellStyle name="표준 9" xfId="324" xr:uid="{00000000-0005-0000-0000-000044010000}"/>
    <cellStyle name="하이퍼링크" xfId="325" builtinId="8"/>
    <cellStyle name="하이퍼링크 2" xfId="326" xr:uid="{00000000-0005-0000-0000-000046010000}"/>
    <cellStyle name="하이퍼링크 2 2" xfId="327" xr:uid="{00000000-0005-0000-0000-000047010000}"/>
    <cellStyle name="하이퍼링크 3" xfId="328" xr:uid="{00000000-0005-0000-0000-000048010000}"/>
    <cellStyle name="하이퍼링크 4" xfId="329" xr:uid="{00000000-0005-0000-0000-000049010000}"/>
    <cellStyle name="하이퍼링크 5" xfId="330" xr:uid="{00000000-0005-0000-0000-00004A010000}"/>
    <cellStyle name="회비" xfId="331" xr:uid="{00000000-0005-0000-0000-00004B010000}"/>
  </cellStyles>
  <dxfs count="633">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theme="9" tint="-0.24994659260841701"/>
      </font>
      <fill>
        <patternFill>
          <bgColor theme="6" tint="0.59996337778862885"/>
        </patternFill>
      </fill>
    </dxf>
    <dxf>
      <font>
        <color theme="0"/>
      </font>
      <fill>
        <patternFill>
          <bgColor theme="3"/>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checked="Checked" firstButton="1" fmlaLink="$AM$5"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checked="Checked" firstButton="1" fmlaLink="$AM$5"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checked="Checked" firstButton="1" fmlaLink="$AM$5"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I$18" lockText="1" noThreeD="1"/>
</file>

<file path=xl/ctrlProps/ctrlProp20.xml><?xml version="1.0" encoding="utf-8"?>
<formControlPr xmlns="http://schemas.microsoft.com/office/spreadsheetml/2009/9/main" objectType="Radio" checked="Checked" firstButton="1" fmlaLink="$AM$5"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firstButton="1" fmlaLink="$AM$5"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checked="Checked" firstButton="1" fmlaLink="$AM$5"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firstButton="1" fmlaLink="$AU$10"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checked="Checked"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fmlaLink="$AU$10"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AM$5"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AM$5" lockText="1" noThreeD="1"/>
</file>

<file path=xl/ctrlProps/ctrlProp43.xml><?xml version="1.0" encoding="utf-8"?>
<formControlPr xmlns="http://schemas.microsoft.com/office/spreadsheetml/2009/9/main" objectType="Radio" checked="Checked"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AM$5"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AM$5" lockText="1" noThreeD="1"/>
</file>

<file path=xl/ctrlProps/ctrlProp49.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I$21"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AM$5"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Radio" firstButton="1" fmlaLink="$AM$5" lockText="1" noThreeD="1"/>
</file>

<file path=xl/ctrlProps/ctrlProp55.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AM$5" lockText="1" noThreeD="1"/>
</file>

<file path=xl/ctrlProps/ctrlProp58.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AM$5" lockText="1" noThreeD="1"/>
</file>

<file path=xl/ctrlProps/ctrlProp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16</xdr:row>
          <xdr:rowOff>38100</xdr:rowOff>
        </xdr:from>
        <xdr:to>
          <xdr:col>7</xdr:col>
          <xdr:colOff>19050</xdr:colOff>
          <xdr:row>18</xdr:row>
          <xdr:rowOff>57150</xdr:rowOff>
        </xdr:to>
        <xdr:sp macro="" textlink="">
          <xdr:nvSpPr>
            <xdr:cNvPr id="76801" name="Group Box 1" hidden="1">
              <a:extLst>
                <a:ext uri="{63B3BB69-23CF-44E3-9099-C40C66FF867C}">
                  <a14:compatExt spid="_x0000_s76801"/>
                </a:ext>
                <a:ext uri="{FF2B5EF4-FFF2-40B4-BE49-F238E27FC236}">
                  <a16:creationId xmlns:a16="http://schemas.microsoft.com/office/drawing/2014/main" id="{00000000-0008-0000-0000-000001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고용보험 산재보험  부담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xdr:row>
          <xdr:rowOff>200025</xdr:rowOff>
        </xdr:from>
        <xdr:to>
          <xdr:col>5</xdr:col>
          <xdr:colOff>962025</xdr:colOff>
          <xdr:row>18</xdr:row>
          <xdr:rowOff>9525</xdr:rowOff>
        </xdr:to>
        <xdr:sp macro="" textlink="">
          <xdr:nvSpPr>
            <xdr:cNvPr id="76802" name="Option Button 2" hidden="1">
              <a:extLst>
                <a:ext uri="{63B3BB69-23CF-44E3-9099-C40C66FF867C}">
                  <a14:compatExt spid="_x0000_s76802"/>
                </a:ext>
                <a:ext uri="{FF2B5EF4-FFF2-40B4-BE49-F238E27FC236}">
                  <a16:creationId xmlns:a16="http://schemas.microsoft.com/office/drawing/2014/main" id="{00000000-0008-0000-00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부담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1038225</xdr:colOff>
          <xdr:row>16</xdr:row>
          <xdr:rowOff>200025</xdr:rowOff>
        </xdr:from>
        <xdr:to>
          <xdr:col>6</xdr:col>
          <xdr:colOff>581025</xdr:colOff>
          <xdr:row>18</xdr:row>
          <xdr:rowOff>9525</xdr:rowOff>
        </xdr:to>
        <xdr:sp macro="" textlink="">
          <xdr:nvSpPr>
            <xdr:cNvPr id="76803" name="Option Button 3" hidden="1">
              <a:extLst>
                <a:ext uri="{63B3BB69-23CF-44E3-9099-C40C66FF867C}">
                  <a14:compatExt spid="_x0000_s76803"/>
                </a:ext>
                <a:ext uri="{FF2B5EF4-FFF2-40B4-BE49-F238E27FC236}">
                  <a16:creationId xmlns:a16="http://schemas.microsoft.com/office/drawing/2014/main" id="{00000000-0008-0000-00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원도급자</a:t>
              </a:r>
            </a:p>
          </xdr:txBody>
        </xdr:sp>
        <xdr:clientData/>
      </xdr:twoCellAnchor>
    </mc:Choice>
    <mc:Fallback/>
  </mc:AlternateContent>
  <xdr:twoCellAnchor editAs="oneCell">
    <xdr:from>
      <xdr:col>1</xdr:col>
      <xdr:colOff>66675</xdr:colOff>
      <xdr:row>0</xdr:row>
      <xdr:rowOff>0</xdr:rowOff>
    </xdr:from>
    <xdr:to>
      <xdr:col>8</xdr:col>
      <xdr:colOff>200025</xdr:colOff>
      <xdr:row>12</xdr:row>
      <xdr:rowOff>95250</xdr:rowOff>
    </xdr:to>
    <xdr:pic>
      <xdr:nvPicPr>
        <xdr:cNvPr id="76810" name="그림 4">
          <a:extLst>
            <a:ext uri="{FF2B5EF4-FFF2-40B4-BE49-F238E27FC236}">
              <a16:creationId xmlns:a16="http://schemas.microsoft.com/office/drawing/2014/main" id="{00000000-0008-0000-0000-00000A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616267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19</xdr:row>
          <xdr:rowOff>161925</xdr:rowOff>
        </xdr:from>
        <xdr:to>
          <xdr:col>7</xdr:col>
          <xdr:colOff>57150</xdr:colOff>
          <xdr:row>21</xdr:row>
          <xdr:rowOff>180975</xdr:rowOff>
        </xdr:to>
        <xdr:sp macro="" textlink="">
          <xdr:nvSpPr>
            <xdr:cNvPr id="76804" name="Group Box 4" hidden="1">
              <a:extLst>
                <a:ext uri="{63B3BB69-23CF-44E3-9099-C40C66FF867C}">
                  <a14:compatExt spid="_x0000_s76804"/>
                </a:ext>
                <a:ext uri="{FF2B5EF4-FFF2-40B4-BE49-F238E27FC236}">
                  <a16:creationId xmlns:a16="http://schemas.microsoft.com/office/drawing/2014/main" id="{00000000-0008-0000-0000-0000042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연도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20</xdr:row>
          <xdr:rowOff>66675</xdr:rowOff>
        </xdr:from>
        <xdr:to>
          <xdr:col>5</xdr:col>
          <xdr:colOff>838200</xdr:colOff>
          <xdr:row>21</xdr:row>
          <xdr:rowOff>95250</xdr:rowOff>
        </xdr:to>
        <xdr:sp macro="" textlink="">
          <xdr:nvSpPr>
            <xdr:cNvPr id="76805" name="Option Button 5" hidden="1">
              <a:extLst>
                <a:ext uri="{63B3BB69-23CF-44E3-9099-C40C66FF867C}">
                  <a14:compatExt spid="_x0000_s76805"/>
                </a:ext>
                <a:ext uri="{FF2B5EF4-FFF2-40B4-BE49-F238E27FC236}">
                  <a16:creationId xmlns:a16="http://schemas.microsoft.com/office/drawing/2014/main" id="{00000000-0008-0000-00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2021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1028700</xdr:colOff>
          <xdr:row>20</xdr:row>
          <xdr:rowOff>85725</xdr:rowOff>
        </xdr:from>
        <xdr:to>
          <xdr:col>6</xdr:col>
          <xdr:colOff>495300</xdr:colOff>
          <xdr:row>21</xdr:row>
          <xdr:rowOff>114300</xdr:rowOff>
        </xdr:to>
        <xdr:sp macro="" textlink="">
          <xdr:nvSpPr>
            <xdr:cNvPr id="76806" name="Option Button 6" hidden="1">
              <a:extLst>
                <a:ext uri="{63B3BB69-23CF-44E3-9099-C40C66FF867C}">
                  <a14:compatExt spid="_x0000_s76806"/>
                </a:ext>
                <a:ext uri="{FF2B5EF4-FFF2-40B4-BE49-F238E27FC236}">
                  <a16:creationId xmlns:a16="http://schemas.microsoft.com/office/drawing/2014/main" id="{00000000-0008-0000-00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2022</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27812" name="그림 1" descr="소봉투.gif">
          <a:extLst>
            <a:ext uri="{FF2B5EF4-FFF2-40B4-BE49-F238E27FC236}">
              <a16:creationId xmlns:a16="http://schemas.microsoft.com/office/drawing/2014/main" id="{00000000-0008-0000-0900-0000A4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27813" name="Picture 10">
              <a:extLst>
                <a:ext uri="{FF2B5EF4-FFF2-40B4-BE49-F238E27FC236}">
                  <a16:creationId xmlns:a16="http://schemas.microsoft.com/office/drawing/2014/main" id="{00000000-0008-0000-0900-0000A56C0000}"/>
                </a:ext>
              </a:extLst>
            </xdr:cNvPr>
            <xdr:cNvPicPr>
              <a:picLocks noChangeAspect="1" noChangeArrowheads="1"/>
              <a:extLst>
                <a:ext uri="{84589F7E-364E-4C9E-8A38-B11213B215E9}">
                  <a14:cameraTool cellRange="결재!$B$5:$F$7" spid="_x0000_s27830"/>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0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0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0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28836" name="그림 1" descr="소봉투.gif">
          <a:extLst>
            <a:ext uri="{FF2B5EF4-FFF2-40B4-BE49-F238E27FC236}">
              <a16:creationId xmlns:a16="http://schemas.microsoft.com/office/drawing/2014/main" id="{00000000-0008-0000-0A00-0000A47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28837" name="Picture 10">
              <a:extLst>
                <a:ext uri="{FF2B5EF4-FFF2-40B4-BE49-F238E27FC236}">
                  <a16:creationId xmlns:a16="http://schemas.microsoft.com/office/drawing/2014/main" id="{00000000-0008-0000-0A00-0000A5700000}"/>
                </a:ext>
              </a:extLst>
            </xdr:cNvPr>
            <xdr:cNvPicPr>
              <a:picLocks noChangeAspect="1" noChangeArrowheads="1"/>
              <a:extLst>
                <a:ext uri="{84589F7E-364E-4C9E-8A38-B11213B215E9}">
                  <a14:cameraTool cellRange="결재!$B$5:$F$7" spid="_x0000_s28854"/>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0A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0A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0A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29860" name="그림 1" descr="소봉투.gif">
          <a:extLst>
            <a:ext uri="{FF2B5EF4-FFF2-40B4-BE49-F238E27FC236}">
              <a16:creationId xmlns:a16="http://schemas.microsoft.com/office/drawing/2014/main" id="{00000000-0008-0000-0B00-0000A47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29861" name="Picture 10">
              <a:extLst>
                <a:ext uri="{FF2B5EF4-FFF2-40B4-BE49-F238E27FC236}">
                  <a16:creationId xmlns:a16="http://schemas.microsoft.com/office/drawing/2014/main" id="{00000000-0008-0000-0B00-0000A5740000}"/>
                </a:ext>
              </a:extLst>
            </xdr:cNvPr>
            <xdr:cNvPicPr>
              <a:picLocks noChangeAspect="1" noChangeArrowheads="1"/>
              <a:extLst>
                <a:ext uri="{84589F7E-364E-4C9E-8A38-B11213B215E9}">
                  <a14:cameraTool cellRange="결재!$B$5:$F$7" spid="_x0000_s29878"/>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0B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30881" name="그림 1" descr="소봉투.gif">
          <a:extLst>
            <a:ext uri="{FF2B5EF4-FFF2-40B4-BE49-F238E27FC236}">
              <a16:creationId xmlns:a16="http://schemas.microsoft.com/office/drawing/2014/main" id="{00000000-0008-0000-0C00-0000A1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30882" name="Picture 10">
              <a:extLst>
                <a:ext uri="{FF2B5EF4-FFF2-40B4-BE49-F238E27FC236}">
                  <a16:creationId xmlns:a16="http://schemas.microsoft.com/office/drawing/2014/main" id="{00000000-0008-0000-0C00-0000A2780000}"/>
                </a:ext>
              </a:extLst>
            </xdr:cNvPr>
            <xdr:cNvPicPr>
              <a:picLocks noChangeAspect="1" noChangeArrowheads="1"/>
              <a:extLst>
                <a:ext uri="{84589F7E-364E-4C9E-8A38-B11213B215E9}">
                  <a14:cameraTool cellRange="결재!$B$5:$F$7" spid="_x0000_s30899"/>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30721" name="Group Box 1" hidden="1">
              <a:extLst>
                <a:ext uri="{63B3BB69-23CF-44E3-9099-C40C66FF867C}">
                  <a14:compatExt spid="_x0000_s30721"/>
                </a:ext>
                <a:ext uri="{FF2B5EF4-FFF2-40B4-BE49-F238E27FC236}">
                  <a16:creationId xmlns:a16="http://schemas.microsoft.com/office/drawing/2014/main" id="{00000000-0008-0000-0C00-000001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0C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0C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31907" name="그림 1" descr="소봉투.gif">
          <a:extLst>
            <a:ext uri="{FF2B5EF4-FFF2-40B4-BE49-F238E27FC236}">
              <a16:creationId xmlns:a16="http://schemas.microsoft.com/office/drawing/2014/main" id="{00000000-0008-0000-0D00-0000A3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31908" name="Picture 10">
              <a:extLst>
                <a:ext uri="{FF2B5EF4-FFF2-40B4-BE49-F238E27FC236}">
                  <a16:creationId xmlns:a16="http://schemas.microsoft.com/office/drawing/2014/main" id="{00000000-0008-0000-0D00-0000A47C0000}"/>
                </a:ext>
              </a:extLst>
            </xdr:cNvPr>
            <xdr:cNvPicPr>
              <a:picLocks noChangeAspect="1" noChangeArrowheads="1"/>
              <a:extLst>
                <a:ext uri="{84589F7E-364E-4C9E-8A38-B11213B215E9}">
                  <a14:cameraTool cellRange="결재!$B$5:$F$7" spid="_x0000_s31926"/>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31745" name="Group Box 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31746" name="Option Button 2" hidden="1">
              <a:extLst>
                <a:ext uri="{63B3BB69-23CF-44E3-9099-C40C66FF867C}">
                  <a14:compatExt spid="_x0000_s31746"/>
                </a:ext>
                <a:ext uri="{FF2B5EF4-FFF2-40B4-BE49-F238E27FC236}">
                  <a16:creationId xmlns:a16="http://schemas.microsoft.com/office/drawing/2014/main" id="{00000000-0008-0000-0D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0D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35</xdr:col>
      <xdr:colOff>190500</xdr:colOff>
      <xdr:row>50</xdr:row>
      <xdr:rowOff>95250</xdr:rowOff>
    </xdr:from>
    <xdr:to>
      <xdr:col>68</xdr:col>
      <xdr:colOff>161925</xdr:colOff>
      <xdr:row>146</xdr:row>
      <xdr:rowOff>76200</xdr:rowOff>
    </xdr:to>
    <xdr:pic>
      <xdr:nvPicPr>
        <xdr:cNvPr id="8195" name="그림 1" descr="두루누리.png">
          <a:extLst>
            <a:ext uri="{FF2B5EF4-FFF2-40B4-BE49-F238E27FC236}">
              <a16:creationId xmlns:a16="http://schemas.microsoft.com/office/drawing/2014/main" id="{00000000-0008-0000-0E00-000003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9220200"/>
          <a:ext cx="10248900" cy="155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27</xdr:row>
      <xdr:rowOff>85725</xdr:rowOff>
    </xdr:from>
    <xdr:to>
      <xdr:col>3</xdr:col>
      <xdr:colOff>581025</xdr:colOff>
      <xdr:row>30</xdr:row>
      <xdr:rowOff>200025</xdr:rowOff>
    </xdr:to>
    <xdr:pic>
      <xdr:nvPicPr>
        <xdr:cNvPr id="51229" name="그림 1" descr="소봉투.gif">
          <a:extLst>
            <a:ext uri="{FF2B5EF4-FFF2-40B4-BE49-F238E27FC236}">
              <a16:creationId xmlns:a16="http://schemas.microsoft.com/office/drawing/2014/main" id="{00000000-0008-0000-0F00-00001DC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3775"/>
          <a:ext cx="25717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27</xdr:row>
      <xdr:rowOff>0</xdr:rowOff>
    </xdr:from>
    <xdr:to>
      <xdr:col>23</xdr:col>
      <xdr:colOff>466725</xdr:colOff>
      <xdr:row>88</xdr:row>
      <xdr:rowOff>0</xdr:rowOff>
    </xdr:to>
    <xdr:pic>
      <xdr:nvPicPr>
        <xdr:cNvPr id="51230" name="그림 2" descr="중소기업취업.jpg">
          <a:extLst>
            <a:ext uri="{FF2B5EF4-FFF2-40B4-BE49-F238E27FC236}">
              <a16:creationId xmlns:a16="http://schemas.microsoft.com/office/drawing/2014/main" id="{00000000-0008-0000-0F00-00001EC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6675" y="7258050"/>
          <a:ext cx="9753600" cy="1215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0</xdr:rowOff>
    </xdr:from>
    <xdr:to>
      <xdr:col>11</xdr:col>
      <xdr:colOff>609600</xdr:colOff>
      <xdr:row>59</xdr:row>
      <xdr:rowOff>104775</xdr:rowOff>
    </xdr:to>
    <xdr:pic>
      <xdr:nvPicPr>
        <xdr:cNvPr id="51231" name="그림 3">
          <a:extLst>
            <a:ext uri="{FF2B5EF4-FFF2-40B4-BE49-F238E27FC236}">
              <a16:creationId xmlns:a16="http://schemas.microsoft.com/office/drawing/2014/main" id="{00000000-0008-0000-0F00-00001FC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982200"/>
          <a:ext cx="761047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68</xdr:row>
      <xdr:rowOff>104775</xdr:rowOff>
    </xdr:from>
    <xdr:to>
      <xdr:col>37</xdr:col>
      <xdr:colOff>152400</xdr:colOff>
      <xdr:row>88</xdr:row>
      <xdr:rowOff>28575</xdr:rowOff>
    </xdr:to>
    <xdr:pic>
      <xdr:nvPicPr>
        <xdr:cNvPr id="49172" name="그림 1" descr="중소기업 취업자소득세 감면.png">
          <a:extLst>
            <a:ext uri="{FF2B5EF4-FFF2-40B4-BE49-F238E27FC236}">
              <a16:creationId xmlns:a16="http://schemas.microsoft.com/office/drawing/2014/main" id="{00000000-0008-0000-1000-000014C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1172825"/>
          <a:ext cx="6772275"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41</xdr:row>
      <xdr:rowOff>19050</xdr:rowOff>
    </xdr:from>
    <xdr:to>
      <xdr:col>8</xdr:col>
      <xdr:colOff>161925</xdr:colOff>
      <xdr:row>44</xdr:row>
      <xdr:rowOff>28575</xdr:rowOff>
    </xdr:to>
    <xdr:pic>
      <xdr:nvPicPr>
        <xdr:cNvPr id="49173" name="그림 2" descr="선우회계로고-최종.jpg">
          <a:extLst>
            <a:ext uri="{FF2B5EF4-FFF2-40B4-BE49-F238E27FC236}">
              <a16:creationId xmlns:a16="http://schemas.microsoft.com/office/drawing/2014/main" id="{00000000-0008-0000-1000-000015C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6972300"/>
          <a:ext cx="11715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39</xdr:col>
          <xdr:colOff>447675</xdr:colOff>
          <xdr:row>8</xdr:row>
          <xdr:rowOff>66675</xdr:rowOff>
        </xdr:from>
        <xdr:to>
          <xdr:col>40</xdr:col>
          <xdr:colOff>400050</xdr:colOff>
          <xdr:row>9</xdr:row>
          <xdr:rowOff>123825</xdr:rowOff>
        </xdr:to>
        <xdr:sp macro="" textlink="">
          <xdr:nvSpPr>
            <xdr:cNvPr id="49165" name="Option Button 13" hidden="1">
              <a:extLst>
                <a:ext uri="{63B3BB69-23CF-44E3-9099-C40C66FF867C}">
                  <a14:compatExt spid="_x0000_s49165"/>
                </a:ext>
                <a:ext uri="{FF2B5EF4-FFF2-40B4-BE49-F238E27FC236}">
                  <a16:creationId xmlns:a16="http://schemas.microsoft.com/office/drawing/2014/main" id="{00000000-0008-0000-10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청년(15세~34)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695325</xdr:colOff>
          <xdr:row>8</xdr:row>
          <xdr:rowOff>57150</xdr:rowOff>
        </xdr:from>
        <xdr:to>
          <xdr:col>41</xdr:col>
          <xdr:colOff>895350</xdr:colOff>
          <xdr:row>9</xdr:row>
          <xdr:rowOff>104775</xdr:rowOff>
        </xdr:to>
        <xdr:sp macro="" textlink="">
          <xdr:nvSpPr>
            <xdr:cNvPr id="49166" name="Option Button 14" hidden="1">
              <a:extLst>
                <a:ext uri="{63B3BB69-23CF-44E3-9099-C40C66FF867C}">
                  <a14:compatExt spid="_x0000_s49166"/>
                </a:ext>
                <a:ext uri="{FF2B5EF4-FFF2-40B4-BE49-F238E27FC236}">
                  <a16:creationId xmlns:a16="http://schemas.microsoft.com/office/drawing/2014/main" id="{00000000-0008-0000-10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60세 이상 사람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952500</xdr:colOff>
          <xdr:row>8</xdr:row>
          <xdr:rowOff>57150</xdr:rowOff>
        </xdr:from>
        <xdr:to>
          <xdr:col>42</xdr:col>
          <xdr:colOff>657225</xdr:colOff>
          <xdr:row>9</xdr:row>
          <xdr:rowOff>104775</xdr:rowOff>
        </xdr:to>
        <xdr:sp macro="" textlink="">
          <xdr:nvSpPr>
            <xdr:cNvPr id="49167" name="Option Button 15" hidden="1">
              <a:extLst>
                <a:ext uri="{63B3BB69-23CF-44E3-9099-C40C66FF867C}">
                  <a14:compatExt spid="_x0000_s49167"/>
                </a:ext>
                <a:ext uri="{FF2B5EF4-FFF2-40B4-BE49-F238E27FC236}">
                  <a16:creationId xmlns:a16="http://schemas.microsoft.com/office/drawing/2014/main" id="{00000000-0008-0000-10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장애인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752475</xdr:colOff>
          <xdr:row>8</xdr:row>
          <xdr:rowOff>66675</xdr:rowOff>
        </xdr:from>
        <xdr:to>
          <xdr:col>43</xdr:col>
          <xdr:colOff>685800</xdr:colOff>
          <xdr:row>9</xdr:row>
          <xdr:rowOff>85725</xdr:rowOff>
        </xdr:to>
        <xdr:sp macro="" textlink="">
          <xdr:nvSpPr>
            <xdr:cNvPr id="49168" name="Option Button 16" hidden="1">
              <a:extLst>
                <a:ext uri="{63B3BB69-23CF-44E3-9099-C40C66FF867C}">
                  <a14:compatExt spid="_x0000_s49168"/>
                </a:ext>
                <a:ext uri="{FF2B5EF4-FFF2-40B4-BE49-F238E27FC236}">
                  <a16:creationId xmlns:a16="http://schemas.microsoft.com/office/drawing/2014/main" id="{00000000-0008-0000-10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경력단절여성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257175</xdr:colOff>
          <xdr:row>6</xdr:row>
          <xdr:rowOff>133350</xdr:rowOff>
        </xdr:from>
        <xdr:to>
          <xdr:col>44</xdr:col>
          <xdr:colOff>142875</xdr:colOff>
          <xdr:row>11</xdr:row>
          <xdr:rowOff>95250</xdr:rowOff>
        </xdr:to>
        <xdr:sp macro="" textlink="">
          <xdr:nvSpPr>
            <xdr:cNvPr id="49169" name="Group Box 17" hidden="1">
              <a:extLst>
                <a:ext uri="{63B3BB69-23CF-44E3-9099-C40C66FF867C}">
                  <a14:compatExt spid="_x0000_s49169"/>
                </a:ext>
                <a:ext uri="{FF2B5EF4-FFF2-40B4-BE49-F238E27FC236}">
                  <a16:creationId xmlns:a16="http://schemas.microsoft.com/office/drawing/2014/main" id="{00000000-0008-0000-1000-00001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취업자 유형</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68</xdr:row>
      <xdr:rowOff>104775</xdr:rowOff>
    </xdr:from>
    <xdr:to>
      <xdr:col>37</xdr:col>
      <xdr:colOff>152400</xdr:colOff>
      <xdr:row>88</xdr:row>
      <xdr:rowOff>28575</xdr:rowOff>
    </xdr:to>
    <xdr:pic>
      <xdr:nvPicPr>
        <xdr:cNvPr id="52251" name="그림 1" descr="중소기업 취업자소득세 감면.png">
          <a:extLst>
            <a:ext uri="{FF2B5EF4-FFF2-40B4-BE49-F238E27FC236}">
              <a16:creationId xmlns:a16="http://schemas.microsoft.com/office/drawing/2014/main" id="{00000000-0008-0000-1100-00001BC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1172825"/>
          <a:ext cx="6772275"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41</xdr:row>
      <xdr:rowOff>19050</xdr:rowOff>
    </xdr:from>
    <xdr:to>
      <xdr:col>8</xdr:col>
      <xdr:colOff>161925</xdr:colOff>
      <xdr:row>44</xdr:row>
      <xdr:rowOff>28575</xdr:rowOff>
    </xdr:to>
    <xdr:pic>
      <xdr:nvPicPr>
        <xdr:cNvPr id="52252" name="그림 2" descr="선우회계로고-최종.jpg">
          <a:extLst>
            <a:ext uri="{FF2B5EF4-FFF2-40B4-BE49-F238E27FC236}">
              <a16:creationId xmlns:a16="http://schemas.microsoft.com/office/drawing/2014/main" id="{00000000-0008-0000-1100-00001CC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6972300"/>
          <a:ext cx="11715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39</xdr:col>
          <xdr:colOff>447675</xdr:colOff>
          <xdr:row>8</xdr:row>
          <xdr:rowOff>66675</xdr:rowOff>
        </xdr:from>
        <xdr:to>
          <xdr:col>40</xdr:col>
          <xdr:colOff>400050</xdr:colOff>
          <xdr:row>9</xdr:row>
          <xdr:rowOff>123825</xdr:rowOff>
        </xdr:to>
        <xdr:sp macro="" textlink="">
          <xdr:nvSpPr>
            <xdr:cNvPr id="52225" name="Option Button 1" hidden="1">
              <a:extLst>
                <a:ext uri="{63B3BB69-23CF-44E3-9099-C40C66FF867C}">
                  <a14:compatExt spid="_x0000_s52225"/>
                </a:ext>
                <a:ext uri="{FF2B5EF4-FFF2-40B4-BE49-F238E27FC236}">
                  <a16:creationId xmlns:a16="http://schemas.microsoft.com/office/drawing/2014/main" id="{00000000-0008-0000-1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청년(15세~34)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695325</xdr:colOff>
          <xdr:row>8</xdr:row>
          <xdr:rowOff>57150</xdr:rowOff>
        </xdr:from>
        <xdr:to>
          <xdr:col>41</xdr:col>
          <xdr:colOff>895350</xdr:colOff>
          <xdr:row>9</xdr:row>
          <xdr:rowOff>104775</xdr:rowOff>
        </xdr:to>
        <xdr:sp macro="" textlink="">
          <xdr:nvSpPr>
            <xdr:cNvPr id="52226" name="Option Button 2" hidden="1">
              <a:extLst>
                <a:ext uri="{63B3BB69-23CF-44E3-9099-C40C66FF867C}">
                  <a14:compatExt spid="_x0000_s52226"/>
                </a:ext>
                <a:ext uri="{FF2B5EF4-FFF2-40B4-BE49-F238E27FC236}">
                  <a16:creationId xmlns:a16="http://schemas.microsoft.com/office/drawing/2014/main" id="{00000000-0008-0000-1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60세 이상 사람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952500</xdr:colOff>
          <xdr:row>8</xdr:row>
          <xdr:rowOff>57150</xdr:rowOff>
        </xdr:from>
        <xdr:to>
          <xdr:col>42</xdr:col>
          <xdr:colOff>657225</xdr:colOff>
          <xdr:row>9</xdr:row>
          <xdr:rowOff>104775</xdr:rowOff>
        </xdr:to>
        <xdr:sp macro="" textlink="">
          <xdr:nvSpPr>
            <xdr:cNvPr id="52227" name="Option Button 3" hidden="1">
              <a:extLst>
                <a:ext uri="{63B3BB69-23CF-44E3-9099-C40C66FF867C}">
                  <a14:compatExt spid="_x0000_s52227"/>
                </a:ext>
                <a:ext uri="{FF2B5EF4-FFF2-40B4-BE49-F238E27FC236}">
                  <a16:creationId xmlns:a16="http://schemas.microsoft.com/office/drawing/2014/main" id="{00000000-0008-0000-1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장애인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752475</xdr:colOff>
          <xdr:row>8</xdr:row>
          <xdr:rowOff>66675</xdr:rowOff>
        </xdr:from>
        <xdr:to>
          <xdr:col>43</xdr:col>
          <xdr:colOff>685800</xdr:colOff>
          <xdr:row>9</xdr:row>
          <xdr:rowOff>85725</xdr:rowOff>
        </xdr:to>
        <xdr:sp macro="" textlink="">
          <xdr:nvSpPr>
            <xdr:cNvPr id="52228" name="Option Button 4" hidden="1">
              <a:extLst>
                <a:ext uri="{63B3BB69-23CF-44E3-9099-C40C66FF867C}">
                  <a14:compatExt spid="_x0000_s52228"/>
                </a:ext>
                <a:ext uri="{FF2B5EF4-FFF2-40B4-BE49-F238E27FC236}">
                  <a16:creationId xmlns:a16="http://schemas.microsoft.com/office/drawing/2014/main" id="{00000000-0008-0000-1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경력단절여성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257175</xdr:colOff>
          <xdr:row>6</xdr:row>
          <xdr:rowOff>133350</xdr:rowOff>
        </xdr:from>
        <xdr:to>
          <xdr:col>44</xdr:col>
          <xdr:colOff>142875</xdr:colOff>
          <xdr:row>11</xdr:row>
          <xdr:rowOff>95250</xdr:rowOff>
        </xdr:to>
        <xdr:sp macro="" textlink="">
          <xdr:nvSpPr>
            <xdr:cNvPr id="52229" name="Group Box 5" hidden="1">
              <a:extLst>
                <a:ext uri="{63B3BB69-23CF-44E3-9099-C40C66FF867C}">
                  <a14:compatExt spid="_x0000_s52229"/>
                </a:ext>
                <a:ext uri="{FF2B5EF4-FFF2-40B4-BE49-F238E27FC236}">
                  <a16:creationId xmlns:a16="http://schemas.microsoft.com/office/drawing/2014/main" id="{00000000-0008-0000-1100-000005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취업자 유형</a:t>
              </a:r>
            </a:p>
          </xdr:txBody>
        </xdr:sp>
        <xdr:clientData/>
      </xdr:twoCellAnchor>
    </mc:Choice>
    <mc:Fallback/>
  </mc:AlternateContent>
  <xdr:twoCellAnchor>
    <xdr:from>
      <xdr:col>29</xdr:col>
      <xdr:colOff>133350</xdr:colOff>
      <xdr:row>3</xdr:row>
      <xdr:rowOff>28575</xdr:rowOff>
    </xdr:from>
    <xdr:to>
      <xdr:col>30</xdr:col>
      <xdr:colOff>9525</xdr:colOff>
      <xdr:row>4</xdr:row>
      <xdr:rowOff>38100</xdr:rowOff>
    </xdr:to>
    <xdr:sp macro="" textlink="">
      <xdr:nvSpPr>
        <xdr:cNvPr id="9" name="화살표: 아래쪽 8">
          <a:extLst>
            <a:ext uri="{FF2B5EF4-FFF2-40B4-BE49-F238E27FC236}">
              <a16:creationId xmlns:a16="http://schemas.microsoft.com/office/drawing/2014/main" id="{00000000-0008-0000-1100-000009000000}"/>
            </a:ext>
          </a:extLst>
        </xdr:cNvPr>
        <xdr:cNvSpPr/>
      </xdr:nvSpPr>
      <xdr:spPr>
        <a:xfrm>
          <a:off x="5381625" y="542925"/>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twoCellAnchor>
    <xdr:from>
      <xdr:col>12</xdr:col>
      <xdr:colOff>85725</xdr:colOff>
      <xdr:row>3</xdr:row>
      <xdr:rowOff>28575</xdr:rowOff>
    </xdr:from>
    <xdr:to>
      <xdr:col>12</xdr:col>
      <xdr:colOff>142875</xdr:colOff>
      <xdr:row>4</xdr:row>
      <xdr:rowOff>38100</xdr:rowOff>
    </xdr:to>
    <xdr:sp macro="" textlink="">
      <xdr:nvSpPr>
        <xdr:cNvPr id="10" name="화살표: 아래쪽 9">
          <a:extLst>
            <a:ext uri="{FF2B5EF4-FFF2-40B4-BE49-F238E27FC236}">
              <a16:creationId xmlns:a16="http://schemas.microsoft.com/office/drawing/2014/main" id="{00000000-0008-0000-1100-00000A000000}"/>
            </a:ext>
          </a:extLst>
        </xdr:cNvPr>
        <xdr:cNvSpPr/>
      </xdr:nvSpPr>
      <xdr:spPr>
        <a:xfrm>
          <a:off x="2257425" y="542925"/>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twoCellAnchor>
    <xdr:from>
      <xdr:col>12</xdr:col>
      <xdr:colOff>85725</xdr:colOff>
      <xdr:row>5</xdr:row>
      <xdr:rowOff>133350</xdr:rowOff>
    </xdr:from>
    <xdr:to>
      <xdr:col>12</xdr:col>
      <xdr:colOff>142875</xdr:colOff>
      <xdr:row>7</xdr:row>
      <xdr:rowOff>0</xdr:rowOff>
    </xdr:to>
    <xdr:sp macro="" textlink="">
      <xdr:nvSpPr>
        <xdr:cNvPr id="11" name="화살표: 아래쪽 10">
          <a:extLst>
            <a:ext uri="{FF2B5EF4-FFF2-40B4-BE49-F238E27FC236}">
              <a16:creationId xmlns:a16="http://schemas.microsoft.com/office/drawing/2014/main" id="{00000000-0008-0000-1100-00000B000000}"/>
            </a:ext>
          </a:extLst>
        </xdr:cNvPr>
        <xdr:cNvSpPr/>
      </xdr:nvSpPr>
      <xdr:spPr>
        <a:xfrm>
          <a:off x="2257425" y="1038225"/>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twoCellAnchor>
    <xdr:from>
      <xdr:col>21</xdr:col>
      <xdr:colOff>123825</xdr:colOff>
      <xdr:row>11</xdr:row>
      <xdr:rowOff>38100</xdr:rowOff>
    </xdr:from>
    <xdr:to>
      <xdr:col>22</xdr:col>
      <xdr:colOff>0</xdr:colOff>
      <xdr:row>12</xdr:row>
      <xdr:rowOff>0</xdr:rowOff>
    </xdr:to>
    <xdr:sp macro="" textlink="">
      <xdr:nvSpPr>
        <xdr:cNvPr id="12" name="화살표: 아래쪽 11">
          <a:extLst>
            <a:ext uri="{FF2B5EF4-FFF2-40B4-BE49-F238E27FC236}">
              <a16:creationId xmlns:a16="http://schemas.microsoft.com/office/drawing/2014/main" id="{00000000-0008-0000-1100-00000C000000}"/>
            </a:ext>
          </a:extLst>
        </xdr:cNvPr>
        <xdr:cNvSpPr/>
      </xdr:nvSpPr>
      <xdr:spPr>
        <a:xfrm>
          <a:off x="3924300" y="1876425"/>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twoCellAnchor>
    <xdr:from>
      <xdr:col>21</xdr:col>
      <xdr:colOff>123825</xdr:colOff>
      <xdr:row>15</xdr:row>
      <xdr:rowOff>0</xdr:rowOff>
    </xdr:from>
    <xdr:to>
      <xdr:col>22</xdr:col>
      <xdr:colOff>0</xdr:colOff>
      <xdr:row>16</xdr:row>
      <xdr:rowOff>0</xdr:rowOff>
    </xdr:to>
    <xdr:sp macro="" textlink="">
      <xdr:nvSpPr>
        <xdr:cNvPr id="13" name="화살표: 아래쪽 12">
          <a:extLst>
            <a:ext uri="{FF2B5EF4-FFF2-40B4-BE49-F238E27FC236}">
              <a16:creationId xmlns:a16="http://schemas.microsoft.com/office/drawing/2014/main" id="{00000000-0008-0000-1100-00000D000000}"/>
            </a:ext>
          </a:extLst>
        </xdr:cNvPr>
        <xdr:cNvSpPr/>
      </xdr:nvSpPr>
      <xdr:spPr>
        <a:xfrm>
          <a:off x="3924300" y="2571750"/>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twoCellAnchor>
    <xdr:from>
      <xdr:col>32</xdr:col>
      <xdr:colOff>66675</xdr:colOff>
      <xdr:row>15</xdr:row>
      <xdr:rowOff>0</xdr:rowOff>
    </xdr:from>
    <xdr:to>
      <xdr:col>32</xdr:col>
      <xdr:colOff>123825</xdr:colOff>
      <xdr:row>16</xdr:row>
      <xdr:rowOff>0</xdr:rowOff>
    </xdr:to>
    <xdr:sp macro="" textlink="">
      <xdr:nvSpPr>
        <xdr:cNvPr id="14" name="화살표: 아래쪽 13">
          <a:extLst>
            <a:ext uri="{FF2B5EF4-FFF2-40B4-BE49-F238E27FC236}">
              <a16:creationId xmlns:a16="http://schemas.microsoft.com/office/drawing/2014/main" id="{00000000-0008-0000-1100-00000E000000}"/>
            </a:ext>
          </a:extLst>
        </xdr:cNvPr>
        <xdr:cNvSpPr/>
      </xdr:nvSpPr>
      <xdr:spPr>
        <a:xfrm>
          <a:off x="5857875" y="2571750"/>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twoCellAnchor>
    <xdr:from>
      <xdr:col>40</xdr:col>
      <xdr:colOff>590550</xdr:colOff>
      <xdr:row>5</xdr:row>
      <xdr:rowOff>66675</xdr:rowOff>
    </xdr:from>
    <xdr:to>
      <xdr:col>40</xdr:col>
      <xdr:colOff>647700</xdr:colOff>
      <xdr:row>6</xdr:row>
      <xdr:rowOff>104775</xdr:rowOff>
    </xdr:to>
    <xdr:sp macro="" textlink="">
      <xdr:nvSpPr>
        <xdr:cNvPr id="15" name="화살표: 아래쪽 14">
          <a:extLst>
            <a:ext uri="{FF2B5EF4-FFF2-40B4-BE49-F238E27FC236}">
              <a16:creationId xmlns:a16="http://schemas.microsoft.com/office/drawing/2014/main" id="{00000000-0008-0000-1100-00000F000000}"/>
            </a:ext>
          </a:extLst>
        </xdr:cNvPr>
        <xdr:cNvSpPr/>
      </xdr:nvSpPr>
      <xdr:spPr>
        <a:xfrm>
          <a:off x="9505950" y="971550"/>
          <a:ext cx="57150" cy="2190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ko-KR" altLang="en-US"/>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676275</xdr:colOff>
      <xdr:row>7</xdr:row>
      <xdr:rowOff>66675</xdr:rowOff>
    </xdr:from>
    <xdr:to>
      <xdr:col>14</xdr:col>
      <xdr:colOff>514350</xdr:colOff>
      <xdr:row>44</xdr:row>
      <xdr:rowOff>85725</xdr:rowOff>
    </xdr:to>
    <xdr:pic>
      <xdr:nvPicPr>
        <xdr:cNvPr id="95234" name="그림 1">
          <a:extLst>
            <a:ext uri="{FF2B5EF4-FFF2-40B4-BE49-F238E27FC236}">
              <a16:creationId xmlns:a16="http://schemas.microsoft.com/office/drawing/2014/main" id="{00000000-0008-0000-1200-0000027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1724025"/>
          <a:ext cx="9439275"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7</xdr:col>
      <xdr:colOff>66675</xdr:colOff>
      <xdr:row>57</xdr:row>
      <xdr:rowOff>133350</xdr:rowOff>
    </xdr:to>
    <xdr:pic>
      <xdr:nvPicPr>
        <xdr:cNvPr id="4103" name="그림 3" descr="두루누리.png">
          <a:extLst>
            <a:ext uri="{FF2B5EF4-FFF2-40B4-BE49-F238E27FC236}">
              <a16:creationId xmlns:a16="http://schemas.microsoft.com/office/drawing/2014/main" id="{00000000-0008-0000-01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8620125"/>
          <a:ext cx="4962525"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30</xdr:row>
      <xdr:rowOff>0</xdr:rowOff>
    </xdr:from>
    <xdr:to>
      <xdr:col>14</xdr:col>
      <xdr:colOff>752475</xdr:colOff>
      <xdr:row>36</xdr:row>
      <xdr:rowOff>9525</xdr:rowOff>
    </xdr:to>
    <xdr:pic>
      <xdr:nvPicPr>
        <xdr:cNvPr id="4104" name="그림 5">
          <a:extLst>
            <a:ext uri="{FF2B5EF4-FFF2-40B4-BE49-F238E27FC236}">
              <a16:creationId xmlns:a16="http://schemas.microsoft.com/office/drawing/2014/main" id="{00000000-0008-0000-0100-000008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4775" y="5619750"/>
          <a:ext cx="553402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37</xdr:row>
      <xdr:rowOff>0</xdr:rowOff>
    </xdr:from>
    <xdr:to>
      <xdr:col>14</xdr:col>
      <xdr:colOff>66675</xdr:colOff>
      <xdr:row>52</xdr:row>
      <xdr:rowOff>57150</xdr:rowOff>
    </xdr:to>
    <xdr:pic>
      <xdr:nvPicPr>
        <xdr:cNvPr id="4105" name="그림 7">
          <a:extLst>
            <a:ext uri="{FF2B5EF4-FFF2-40B4-BE49-F238E27FC236}">
              <a16:creationId xmlns:a16="http://schemas.microsoft.com/office/drawing/2014/main" id="{00000000-0008-0000-0100-0000091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24775" y="7781925"/>
          <a:ext cx="48482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30</xdr:row>
      <xdr:rowOff>0</xdr:rowOff>
    </xdr:from>
    <xdr:to>
      <xdr:col>25</xdr:col>
      <xdr:colOff>333375</xdr:colOff>
      <xdr:row>36</xdr:row>
      <xdr:rowOff>0</xdr:rowOff>
    </xdr:to>
    <xdr:pic>
      <xdr:nvPicPr>
        <xdr:cNvPr id="4106" name="그림 9">
          <a:extLst>
            <a:ext uri="{FF2B5EF4-FFF2-40B4-BE49-F238E27FC236}">
              <a16:creationId xmlns:a16="http://schemas.microsoft.com/office/drawing/2014/main" id="{00000000-0008-0000-0100-00000A1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078325" y="5619750"/>
          <a:ext cx="37814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37</xdr:col>
      <xdr:colOff>38100</xdr:colOff>
      <xdr:row>1</xdr:row>
      <xdr:rowOff>19050</xdr:rowOff>
    </xdr:from>
    <xdr:to>
      <xdr:col>75</xdr:col>
      <xdr:colOff>47625</xdr:colOff>
      <xdr:row>83</xdr:row>
      <xdr:rowOff>57150</xdr:rowOff>
    </xdr:to>
    <xdr:pic>
      <xdr:nvPicPr>
        <xdr:cNvPr id="96258" name="그림 1" descr="보험료 지원 제외신청서.png">
          <a:extLst>
            <a:ext uri="{FF2B5EF4-FFF2-40B4-BE49-F238E27FC236}">
              <a16:creationId xmlns:a16="http://schemas.microsoft.com/office/drawing/2014/main" id="{00000000-0008-0000-1600-0000027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190500"/>
          <a:ext cx="9058275" cy="1396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66636" name="그림 1" descr="소봉투.gif">
          <a:extLst>
            <a:ext uri="{FF2B5EF4-FFF2-40B4-BE49-F238E27FC236}">
              <a16:creationId xmlns:a16="http://schemas.microsoft.com/office/drawing/2014/main" id="{00000000-0008-0000-1700-00004C0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66637" name="Picture 10">
              <a:extLst>
                <a:ext uri="{FF2B5EF4-FFF2-40B4-BE49-F238E27FC236}">
                  <a16:creationId xmlns:a16="http://schemas.microsoft.com/office/drawing/2014/main" id="{00000000-0008-0000-1700-00004D040100}"/>
                </a:ext>
              </a:extLst>
            </xdr:cNvPr>
            <xdr:cNvPicPr>
              <a:picLocks noChangeAspect="1" noChangeArrowheads="1"/>
              <a:extLst>
                <a:ext uri="{84589F7E-364E-4C9E-8A38-B11213B215E9}">
                  <a14:cameraTool cellRange="결재!$B$5:$F$7" spid="_x0000_s66654"/>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66561" name="Group Box 1" hidden="1">
              <a:extLst>
                <a:ext uri="{63B3BB69-23CF-44E3-9099-C40C66FF867C}">
                  <a14:compatExt spid="_x0000_s66561"/>
                </a:ext>
                <a:ext uri="{FF2B5EF4-FFF2-40B4-BE49-F238E27FC236}">
                  <a16:creationId xmlns:a16="http://schemas.microsoft.com/office/drawing/2014/main" id="{00000000-0008-0000-1700-0000010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66562" name="Option Button 2" hidden="1">
              <a:extLst>
                <a:ext uri="{63B3BB69-23CF-44E3-9099-C40C66FF867C}">
                  <a14:compatExt spid="_x0000_s66562"/>
                </a:ext>
                <a:ext uri="{FF2B5EF4-FFF2-40B4-BE49-F238E27FC236}">
                  <a16:creationId xmlns:a16="http://schemas.microsoft.com/office/drawing/2014/main" id="{00000000-0008-0000-17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66563" name="Option Button 3" hidden="1">
              <a:extLst>
                <a:ext uri="{63B3BB69-23CF-44E3-9099-C40C66FF867C}">
                  <a14:compatExt spid="_x0000_s66563"/>
                </a:ext>
                <a:ext uri="{FF2B5EF4-FFF2-40B4-BE49-F238E27FC236}">
                  <a16:creationId xmlns:a16="http://schemas.microsoft.com/office/drawing/2014/main" id="{00000000-0008-0000-17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67661" name="그림 1" descr="소봉투.gif">
          <a:extLst>
            <a:ext uri="{FF2B5EF4-FFF2-40B4-BE49-F238E27FC236}">
              <a16:creationId xmlns:a16="http://schemas.microsoft.com/office/drawing/2014/main" id="{00000000-0008-0000-1800-00004D0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67662" name="Picture 10">
              <a:extLst>
                <a:ext uri="{FF2B5EF4-FFF2-40B4-BE49-F238E27FC236}">
                  <a16:creationId xmlns:a16="http://schemas.microsoft.com/office/drawing/2014/main" id="{00000000-0008-0000-1800-00004E080100}"/>
                </a:ext>
              </a:extLst>
            </xdr:cNvPr>
            <xdr:cNvPicPr>
              <a:picLocks noChangeAspect="1" noChangeArrowheads="1"/>
              <a:extLst>
                <a:ext uri="{84589F7E-364E-4C9E-8A38-B11213B215E9}">
                  <a14:cameraTool cellRange="결재!$B$5:$F$7" spid="_x0000_s67679"/>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67585" name="Group Box 1" hidden="1">
              <a:extLst>
                <a:ext uri="{63B3BB69-23CF-44E3-9099-C40C66FF867C}">
                  <a14:compatExt spid="_x0000_s67585"/>
                </a:ext>
                <a:ext uri="{FF2B5EF4-FFF2-40B4-BE49-F238E27FC236}">
                  <a16:creationId xmlns:a16="http://schemas.microsoft.com/office/drawing/2014/main" id="{00000000-0008-0000-1800-000001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18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18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68684" name="그림 1" descr="소봉투.gif">
          <a:extLst>
            <a:ext uri="{FF2B5EF4-FFF2-40B4-BE49-F238E27FC236}">
              <a16:creationId xmlns:a16="http://schemas.microsoft.com/office/drawing/2014/main" id="{00000000-0008-0000-1900-00004C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68685" name="Picture 10">
              <a:extLst>
                <a:ext uri="{FF2B5EF4-FFF2-40B4-BE49-F238E27FC236}">
                  <a16:creationId xmlns:a16="http://schemas.microsoft.com/office/drawing/2014/main" id="{00000000-0008-0000-1900-00004D0C0100}"/>
                </a:ext>
              </a:extLst>
            </xdr:cNvPr>
            <xdr:cNvPicPr>
              <a:picLocks noChangeAspect="1" noChangeArrowheads="1"/>
              <a:extLst>
                <a:ext uri="{84589F7E-364E-4C9E-8A38-B11213B215E9}">
                  <a14:cameraTool cellRange="결재!$B$5:$F$7" spid="_x0000_s68702"/>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68609" name="Group Box 1" hidden="1">
              <a:extLst>
                <a:ext uri="{63B3BB69-23CF-44E3-9099-C40C66FF867C}">
                  <a14:compatExt spid="_x0000_s68609"/>
                </a:ext>
                <a:ext uri="{FF2B5EF4-FFF2-40B4-BE49-F238E27FC236}">
                  <a16:creationId xmlns:a16="http://schemas.microsoft.com/office/drawing/2014/main" id="{00000000-0008-0000-1900-000001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68610" name="Option Button 2" hidden="1">
              <a:extLst>
                <a:ext uri="{63B3BB69-23CF-44E3-9099-C40C66FF867C}">
                  <a14:compatExt spid="_x0000_s68610"/>
                </a:ext>
                <a:ext uri="{FF2B5EF4-FFF2-40B4-BE49-F238E27FC236}">
                  <a16:creationId xmlns:a16="http://schemas.microsoft.com/office/drawing/2014/main" id="{00000000-0008-0000-19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68611" name="Option Button 3" hidden="1">
              <a:extLst>
                <a:ext uri="{63B3BB69-23CF-44E3-9099-C40C66FF867C}">
                  <a14:compatExt spid="_x0000_s68611"/>
                </a:ext>
                <a:ext uri="{FF2B5EF4-FFF2-40B4-BE49-F238E27FC236}">
                  <a16:creationId xmlns:a16="http://schemas.microsoft.com/office/drawing/2014/main" id="{00000000-0008-0000-19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69708" name="그림 1" descr="소봉투.gif">
          <a:extLst>
            <a:ext uri="{FF2B5EF4-FFF2-40B4-BE49-F238E27FC236}">
              <a16:creationId xmlns:a16="http://schemas.microsoft.com/office/drawing/2014/main" id="{00000000-0008-0000-1A00-00004C1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69709" name="Picture 10">
              <a:extLst>
                <a:ext uri="{FF2B5EF4-FFF2-40B4-BE49-F238E27FC236}">
                  <a16:creationId xmlns:a16="http://schemas.microsoft.com/office/drawing/2014/main" id="{00000000-0008-0000-1A00-00004D100100}"/>
                </a:ext>
              </a:extLst>
            </xdr:cNvPr>
            <xdr:cNvPicPr>
              <a:picLocks noChangeAspect="1" noChangeArrowheads="1"/>
              <a:extLst>
                <a:ext uri="{84589F7E-364E-4C9E-8A38-B11213B215E9}">
                  <a14:cameraTool cellRange="결재!$B$5:$F$7" spid="_x0000_s69726"/>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69633" name="Group Box 1" hidden="1">
              <a:extLst>
                <a:ext uri="{63B3BB69-23CF-44E3-9099-C40C66FF867C}">
                  <a14:compatExt spid="_x0000_s69633"/>
                </a:ext>
                <a:ext uri="{FF2B5EF4-FFF2-40B4-BE49-F238E27FC236}">
                  <a16:creationId xmlns:a16="http://schemas.microsoft.com/office/drawing/2014/main" id="{00000000-0008-0000-1A00-000001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69634" name="Option Button 2" hidden="1">
              <a:extLst>
                <a:ext uri="{63B3BB69-23CF-44E3-9099-C40C66FF867C}">
                  <a14:compatExt spid="_x0000_s69634"/>
                </a:ext>
                <a:ext uri="{FF2B5EF4-FFF2-40B4-BE49-F238E27FC236}">
                  <a16:creationId xmlns:a16="http://schemas.microsoft.com/office/drawing/2014/main" id="{00000000-0008-0000-1A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69635" name="Option Button 3" hidden="1">
              <a:extLst>
                <a:ext uri="{63B3BB69-23CF-44E3-9099-C40C66FF867C}">
                  <a14:compatExt spid="_x0000_s69635"/>
                </a:ext>
                <a:ext uri="{FF2B5EF4-FFF2-40B4-BE49-F238E27FC236}">
                  <a16:creationId xmlns:a16="http://schemas.microsoft.com/office/drawing/2014/main" id="{00000000-0008-0000-1A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70732" name="그림 1" descr="소봉투.gif">
          <a:extLst>
            <a:ext uri="{FF2B5EF4-FFF2-40B4-BE49-F238E27FC236}">
              <a16:creationId xmlns:a16="http://schemas.microsoft.com/office/drawing/2014/main" id="{00000000-0008-0000-1B00-00004C1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70733" name="Picture 10">
              <a:extLst>
                <a:ext uri="{FF2B5EF4-FFF2-40B4-BE49-F238E27FC236}">
                  <a16:creationId xmlns:a16="http://schemas.microsoft.com/office/drawing/2014/main" id="{00000000-0008-0000-1B00-00004D140100}"/>
                </a:ext>
              </a:extLst>
            </xdr:cNvPr>
            <xdr:cNvPicPr>
              <a:picLocks noChangeAspect="1" noChangeArrowheads="1"/>
              <a:extLst>
                <a:ext uri="{84589F7E-364E-4C9E-8A38-B11213B215E9}">
                  <a14:cameraTool cellRange="결재!$B$5:$F$7" spid="_x0000_s70750"/>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70657" name="Group Box 1" hidden="1">
              <a:extLst>
                <a:ext uri="{63B3BB69-23CF-44E3-9099-C40C66FF867C}">
                  <a14:compatExt spid="_x0000_s70657"/>
                </a:ext>
                <a:ext uri="{FF2B5EF4-FFF2-40B4-BE49-F238E27FC236}">
                  <a16:creationId xmlns:a16="http://schemas.microsoft.com/office/drawing/2014/main" id="{00000000-0008-0000-1B00-000001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70658" name="Option Button 2" hidden="1">
              <a:extLst>
                <a:ext uri="{63B3BB69-23CF-44E3-9099-C40C66FF867C}">
                  <a14:compatExt spid="_x0000_s70658"/>
                </a:ext>
                <a:ext uri="{FF2B5EF4-FFF2-40B4-BE49-F238E27FC236}">
                  <a16:creationId xmlns:a16="http://schemas.microsoft.com/office/drawing/2014/main" id="{00000000-0008-0000-1B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70659" name="Option Button 3" hidden="1">
              <a:extLst>
                <a:ext uri="{63B3BB69-23CF-44E3-9099-C40C66FF867C}">
                  <a14:compatExt spid="_x0000_s70659"/>
                </a:ext>
                <a:ext uri="{FF2B5EF4-FFF2-40B4-BE49-F238E27FC236}">
                  <a16:creationId xmlns:a16="http://schemas.microsoft.com/office/drawing/2014/main" id="{00000000-0008-0000-1B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71756" name="그림 1" descr="소봉투.gif">
          <a:extLst>
            <a:ext uri="{FF2B5EF4-FFF2-40B4-BE49-F238E27FC236}">
              <a16:creationId xmlns:a16="http://schemas.microsoft.com/office/drawing/2014/main" id="{00000000-0008-0000-1C00-00004C1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71757" name="Picture 10">
              <a:extLst>
                <a:ext uri="{FF2B5EF4-FFF2-40B4-BE49-F238E27FC236}">
                  <a16:creationId xmlns:a16="http://schemas.microsoft.com/office/drawing/2014/main" id="{00000000-0008-0000-1C00-00004D180100}"/>
                </a:ext>
              </a:extLst>
            </xdr:cNvPr>
            <xdr:cNvPicPr>
              <a:picLocks noChangeAspect="1" noChangeArrowheads="1"/>
              <a:extLst>
                <a:ext uri="{84589F7E-364E-4C9E-8A38-B11213B215E9}">
                  <a14:cameraTool cellRange="결재!$B$5:$F$7" spid="_x0000_s71774"/>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71681" name="Group Box 1" hidden="1">
              <a:extLst>
                <a:ext uri="{63B3BB69-23CF-44E3-9099-C40C66FF867C}">
                  <a14:compatExt spid="_x0000_s71681"/>
                </a:ext>
                <a:ext uri="{FF2B5EF4-FFF2-40B4-BE49-F238E27FC236}">
                  <a16:creationId xmlns:a16="http://schemas.microsoft.com/office/drawing/2014/main" id="{00000000-0008-0000-1C00-000001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71682" name="Option Button 2" hidden="1">
              <a:extLst>
                <a:ext uri="{63B3BB69-23CF-44E3-9099-C40C66FF867C}">
                  <a14:compatExt spid="_x0000_s71682"/>
                </a:ext>
                <a:ext uri="{FF2B5EF4-FFF2-40B4-BE49-F238E27FC236}">
                  <a16:creationId xmlns:a16="http://schemas.microsoft.com/office/drawing/2014/main" id="{00000000-0008-0000-1C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71683" name="Option Button 3" hidden="1">
              <a:extLst>
                <a:ext uri="{63B3BB69-23CF-44E3-9099-C40C66FF867C}">
                  <a14:compatExt spid="_x0000_s71683"/>
                </a:ext>
                <a:ext uri="{FF2B5EF4-FFF2-40B4-BE49-F238E27FC236}">
                  <a16:creationId xmlns:a16="http://schemas.microsoft.com/office/drawing/2014/main" id="{00000000-0008-0000-1C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72780" name="그림 1" descr="소봉투.gif">
          <a:extLst>
            <a:ext uri="{FF2B5EF4-FFF2-40B4-BE49-F238E27FC236}">
              <a16:creationId xmlns:a16="http://schemas.microsoft.com/office/drawing/2014/main" id="{00000000-0008-0000-1D00-00004C1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72781" name="Picture 10">
              <a:extLst>
                <a:ext uri="{FF2B5EF4-FFF2-40B4-BE49-F238E27FC236}">
                  <a16:creationId xmlns:a16="http://schemas.microsoft.com/office/drawing/2014/main" id="{00000000-0008-0000-1D00-00004D1C0100}"/>
                </a:ext>
              </a:extLst>
            </xdr:cNvPr>
            <xdr:cNvPicPr>
              <a:picLocks noChangeAspect="1" noChangeArrowheads="1"/>
              <a:extLst>
                <a:ext uri="{84589F7E-364E-4C9E-8A38-B11213B215E9}">
                  <a14:cameraTool cellRange="결재!$B$5:$F$7" spid="_x0000_s72798"/>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72705" name="Group Box 1" hidden="1">
              <a:extLst>
                <a:ext uri="{63B3BB69-23CF-44E3-9099-C40C66FF867C}">
                  <a14:compatExt spid="_x0000_s72705"/>
                </a:ext>
                <a:ext uri="{FF2B5EF4-FFF2-40B4-BE49-F238E27FC236}">
                  <a16:creationId xmlns:a16="http://schemas.microsoft.com/office/drawing/2014/main" id="{00000000-0008-0000-1D00-0000011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72706" name="Option Button 2" hidden="1">
              <a:extLst>
                <a:ext uri="{63B3BB69-23CF-44E3-9099-C40C66FF867C}">
                  <a14:compatExt spid="_x0000_s72706"/>
                </a:ext>
                <a:ext uri="{FF2B5EF4-FFF2-40B4-BE49-F238E27FC236}">
                  <a16:creationId xmlns:a16="http://schemas.microsoft.com/office/drawing/2014/main" id="{00000000-0008-0000-1D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72707" name="Option Button 3" hidden="1">
              <a:extLst>
                <a:ext uri="{63B3BB69-23CF-44E3-9099-C40C66FF867C}">
                  <a14:compatExt spid="_x0000_s72707"/>
                </a:ext>
                <a:ext uri="{FF2B5EF4-FFF2-40B4-BE49-F238E27FC236}">
                  <a16:creationId xmlns:a16="http://schemas.microsoft.com/office/drawing/2014/main" id="{00000000-0008-0000-1D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14</xdr:col>
      <xdr:colOff>0</xdr:colOff>
      <xdr:row>17</xdr:row>
      <xdr:rowOff>0</xdr:rowOff>
    </xdr:from>
    <xdr:to>
      <xdr:col>38</xdr:col>
      <xdr:colOff>619125</xdr:colOff>
      <xdr:row>110</xdr:row>
      <xdr:rowOff>152400</xdr:rowOff>
    </xdr:to>
    <xdr:pic>
      <xdr:nvPicPr>
        <xdr:cNvPr id="104451" name="그림 2" descr="근로소득 간이세액표.jpg">
          <a:extLst>
            <a:ext uri="{FF2B5EF4-FFF2-40B4-BE49-F238E27FC236}">
              <a16:creationId xmlns:a16="http://schemas.microsoft.com/office/drawing/2014/main" id="{00000000-0008-0000-1F00-0000039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3867150"/>
          <a:ext cx="17802225" cy="1964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665</xdr:row>
      <xdr:rowOff>57150</xdr:rowOff>
    </xdr:from>
    <xdr:to>
      <xdr:col>11</xdr:col>
      <xdr:colOff>523875</xdr:colOff>
      <xdr:row>713</xdr:row>
      <xdr:rowOff>57150</xdr:rowOff>
    </xdr:to>
    <xdr:pic>
      <xdr:nvPicPr>
        <xdr:cNvPr id="104452" name="그림 5">
          <a:extLst>
            <a:ext uri="{FF2B5EF4-FFF2-40B4-BE49-F238E27FC236}">
              <a16:creationId xmlns:a16="http://schemas.microsoft.com/office/drawing/2014/main" id="{00000000-0008-0000-1F00-0000049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 y="139836525"/>
          <a:ext cx="716280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657225</xdr:colOff>
      <xdr:row>26</xdr:row>
      <xdr:rowOff>47625</xdr:rowOff>
    </xdr:to>
    <xdr:pic>
      <xdr:nvPicPr>
        <xdr:cNvPr id="105474" name="그림 1" descr="임금대장.png">
          <a:extLst>
            <a:ext uri="{FF2B5EF4-FFF2-40B4-BE49-F238E27FC236}">
              <a16:creationId xmlns:a16="http://schemas.microsoft.com/office/drawing/2014/main" id="{00000000-0008-0000-2100-0000029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19100"/>
          <a:ext cx="8201025" cy="507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76200</xdr:colOff>
      <xdr:row>8</xdr:row>
      <xdr:rowOff>19050</xdr:rowOff>
    </xdr:from>
    <xdr:to>
      <xdr:col>17</xdr:col>
      <xdr:colOff>76200</xdr:colOff>
      <xdr:row>55</xdr:row>
      <xdr:rowOff>57150</xdr:rowOff>
    </xdr:to>
    <xdr:pic>
      <xdr:nvPicPr>
        <xdr:cNvPr id="25603" name="그림 2">
          <a:extLst>
            <a:ext uri="{FF2B5EF4-FFF2-40B4-BE49-F238E27FC236}">
              <a16:creationId xmlns:a16="http://schemas.microsoft.com/office/drawing/2014/main" id="{00000000-0008-0000-0200-000003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06150" y="1562100"/>
          <a:ext cx="6858000" cy="851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104775</xdr:colOff>
      <xdr:row>2</xdr:row>
      <xdr:rowOff>85725</xdr:rowOff>
    </xdr:from>
    <xdr:to>
      <xdr:col>22</xdr:col>
      <xdr:colOff>323850</xdr:colOff>
      <xdr:row>20</xdr:row>
      <xdr:rowOff>28575</xdr:rowOff>
    </xdr:to>
    <xdr:pic>
      <xdr:nvPicPr>
        <xdr:cNvPr id="106499" name="그림 2" descr="지급조서 제출대상 소득.png">
          <a:extLst>
            <a:ext uri="{FF2B5EF4-FFF2-40B4-BE49-F238E27FC236}">
              <a16:creationId xmlns:a16="http://schemas.microsoft.com/office/drawing/2014/main" id="{00000000-0008-0000-2200-000003A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77575" y="504825"/>
          <a:ext cx="4333875"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xdr:row>
      <xdr:rowOff>0</xdr:rowOff>
    </xdr:from>
    <xdr:to>
      <xdr:col>10</xdr:col>
      <xdr:colOff>152400</xdr:colOff>
      <xdr:row>49</xdr:row>
      <xdr:rowOff>0</xdr:rowOff>
    </xdr:to>
    <xdr:pic>
      <xdr:nvPicPr>
        <xdr:cNvPr id="106500" name="그림 4">
          <a:extLst>
            <a:ext uri="{FF2B5EF4-FFF2-40B4-BE49-F238E27FC236}">
              <a16:creationId xmlns:a16="http://schemas.microsoft.com/office/drawing/2014/main" id="{00000000-0008-0000-2200-000004A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209550"/>
          <a:ext cx="598170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685800</xdr:colOff>
      <xdr:row>2</xdr:row>
      <xdr:rowOff>0</xdr:rowOff>
    </xdr:from>
    <xdr:to>
      <xdr:col>13</xdr:col>
      <xdr:colOff>542925</xdr:colOff>
      <xdr:row>89</xdr:row>
      <xdr:rowOff>133350</xdr:rowOff>
    </xdr:to>
    <xdr:pic>
      <xdr:nvPicPr>
        <xdr:cNvPr id="79874" name="그림 2">
          <a:extLst>
            <a:ext uri="{FF2B5EF4-FFF2-40B4-BE49-F238E27FC236}">
              <a16:creationId xmlns:a16="http://schemas.microsoft.com/office/drawing/2014/main" id="{00000000-0008-0000-0300-000002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19100"/>
          <a:ext cx="8772525" cy="1836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438150</xdr:colOff>
      <xdr:row>66</xdr:row>
      <xdr:rowOff>133350</xdr:rowOff>
    </xdr:to>
    <xdr:pic>
      <xdr:nvPicPr>
        <xdr:cNvPr id="80898" name="그림 2">
          <a:extLst>
            <a:ext uri="{FF2B5EF4-FFF2-40B4-BE49-F238E27FC236}">
              <a16:creationId xmlns:a16="http://schemas.microsoft.com/office/drawing/2014/main" id="{00000000-0008-0000-0400-000002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19100"/>
          <a:ext cx="10039350" cy="135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228600</xdr:colOff>
      <xdr:row>28</xdr:row>
      <xdr:rowOff>171450</xdr:rowOff>
    </xdr:to>
    <xdr:pic>
      <xdr:nvPicPr>
        <xdr:cNvPr id="81922" name="그림 2">
          <a:extLst>
            <a:ext uri="{FF2B5EF4-FFF2-40B4-BE49-F238E27FC236}">
              <a16:creationId xmlns:a16="http://schemas.microsoft.com/office/drawing/2014/main" id="{00000000-0008-0000-0500-000002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19100"/>
          <a:ext cx="7772400"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7</xdr:col>
      <xdr:colOff>266700</xdr:colOff>
      <xdr:row>26</xdr:row>
      <xdr:rowOff>66675</xdr:rowOff>
    </xdr:to>
    <xdr:pic>
      <xdr:nvPicPr>
        <xdr:cNvPr id="82946" name="그림 2">
          <a:extLst>
            <a:ext uri="{FF2B5EF4-FFF2-40B4-BE49-F238E27FC236}">
              <a16:creationId xmlns:a16="http://schemas.microsoft.com/office/drawing/2014/main" id="{00000000-0008-0000-0600-000002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5029200"/>
          <a:ext cx="43815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5</xdr:col>
      <xdr:colOff>85725</xdr:colOff>
      <xdr:row>2</xdr:row>
      <xdr:rowOff>190500</xdr:rowOff>
    </xdr:to>
    <xdr:pic>
      <xdr:nvPicPr>
        <xdr:cNvPr id="1248" name="그림 2" descr="소봉투.gif">
          <a:extLst>
            <a:ext uri="{FF2B5EF4-FFF2-40B4-BE49-F238E27FC236}">
              <a16:creationId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523875</xdr:colOff>
          <xdr:row>5</xdr:row>
          <xdr:rowOff>95250</xdr:rowOff>
        </xdr:to>
        <xdr:pic>
          <xdr:nvPicPr>
            <xdr:cNvPr id="1249" name="Picture 10">
              <a:extLst>
                <a:ext uri="{FF2B5EF4-FFF2-40B4-BE49-F238E27FC236}">
                  <a16:creationId xmlns:a16="http://schemas.microsoft.com/office/drawing/2014/main" id="{00000000-0008-0000-0700-0000E1040000}"/>
                </a:ext>
              </a:extLst>
            </xdr:cNvPr>
            <xdr:cNvPicPr>
              <a:picLocks noChangeAspect="1" noChangeArrowheads="1"/>
              <a:extLst>
                <a:ext uri="{84589F7E-364E-4C9E-8A38-B11213B215E9}">
                  <a14:cameraTool cellRange="결재!$B$5:$F$7" spid="_x0000_s1267"/>
                </a:ext>
              </a:extLst>
            </xdr:cNvPicPr>
          </xdr:nvPicPr>
          <xdr:blipFill>
            <a:blip xmlns:r="http://schemas.openxmlformats.org/officeDocument/2006/relationships" r:embed="rId2"/>
            <a:srcRect/>
            <a:stretch>
              <a:fillRect/>
            </a:stretch>
          </xdr:blipFill>
          <xdr:spPr bwMode="auto">
            <a:xfrm>
              <a:off x="16221075" y="95250"/>
              <a:ext cx="2914650" cy="1028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1063" name="Group Box 39" hidden="1">
              <a:extLst>
                <a:ext uri="{63B3BB69-23CF-44E3-9099-C40C66FF867C}">
                  <a14:compatExt spid="_x0000_s1063"/>
                </a:ext>
                <a:ext uri="{FF2B5EF4-FFF2-40B4-BE49-F238E27FC236}">
                  <a16:creationId xmlns:a16="http://schemas.microsoft.com/office/drawing/2014/main" id="{00000000-0008-0000-0700-00002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1064" name="Option Button 40" hidden="1">
              <a:extLst>
                <a:ext uri="{63B3BB69-23CF-44E3-9099-C40C66FF867C}">
                  <a14:compatExt spid="_x0000_s1064"/>
                </a:ext>
                <a:ext uri="{FF2B5EF4-FFF2-40B4-BE49-F238E27FC236}">
                  <a16:creationId xmlns:a16="http://schemas.microsoft.com/office/drawing/2014/main" id="{00000000-0008-0000-07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1065" name="Option Button 41" hidden="1">
              <a:extLst>
                <a:ext uri="{63B3BB69-23CF-44E3-9099-C40C66FF867C}">
                  <a14:compatExt spid="_x0000_s1065"/>
                </a:ext>
                <a:ext uri="{FF2B5EF4-FFF2-40B4-BE49-F238E27FC236}">
                  <a16:creationId xmlns:a16="http://schemas.microsoft.com/office/drawing/2014/main" id="{00000000-0008-0000-07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7</xdr:col>
      <xdr:colOff>85725</xdr:colOff>
      <xdr:row>2</xdr:row>
      <xdr:rowOff>190500</xdr:rowOff>
    </xdr:to>
    <xdr:pic>
      <xdr:nvPicPr>
        <xdr:cNvPr id="26789" name="그림 1" descr="소봉투.gif">
          <a:extLst>
            <a:ext uri="{FF2B5EF4-FFF2-40B4-BE49-F238E27FC236}">
              <a16:creationId xmlns:a16="http://schemas.microsoft.com/office/drawing/2014/main" id="{00000000-0008-0000-0800-0000A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2875"/>
          <a:ext cx="1762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26</xdr:col>
          <xdr:colOff>552450</xdr:colOff>
          <xdr:row>1</xdr:row>
          <xdr:rowOff>0</xdr:rowOff>
        </xdr:from>
        <xdr:to>
          <xdr:col>36</xdr:col>
          <xdr:colOff>609600</xdr:colOff>
          <xdr:row>5</xdr:row>
          <xdr:rowOff>123825</xdr:rowOff>
        </xdr:to>
        <xdr:pic>
          <xdr:nvPicPr>
            <xdr:cNvPr id="26790" name="Picture 10">
              <a:extLst>
                <a:ext uri="{FF2B5EF4-FFF2-40B4-BE49-F238E27FC236}">
                  <a16:creationId xmlns:a16="http://schemas.microsoft.com/office/drawing/2014/main" id="{00000000-0008-0000-0800-0000A6680000}"/>
                </a:ext>
              </a:extLst>
            </xdr:cNvPr>
            <xdr:cNvPicPr>
              <a:picLocks noChangeAspect="1" noChangeArrowheads="1"/>
              <a:extLst>
                <a:ext uri="{84589F7E-364E-4C9E-8A38-B11213B215E9}">
                  <a14:cameraTool cellRange="결재!$B$5:$F$7" spid="_x0000_s26808"/>
                </a:ext>
              </a:extLst>
            </xdr:cNvPicPr>
          </xdr:nvPicPr>
          <xdr:blipFill>
            <a:blip xmlns:r="http://schemas.openxmlformats.org/officeDocument/2006/relationships" r:embed="rId2"/>
            <a:srcRect/>
            <a:stretch>
              <a:fillRect/>
            </a:stretch>
          </xdr:blipFill>
          <xdr:spPr bwMode="auto">
            <a:xfrm>
              <a:off x="12277725" y="95250"/>
              <a:ext cx="3000375" cy="1057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628650</xdr:colOff>
          <xdr:row>1</xdr:row>
          <xdr:rowOff>104775</xdr:rowOff>
        </xdr:from>
        <xdr:to>
          <xdr:col>40</xdr:col>
          <xdr:colOff>381000</xdr:colOff>
          <xdr:row>3</xdr:row>
          <xdr:rowOff>266700</xdr:rowOff>
        </xdr:to>
        <xdr:sp macro="" textlink="">
          <xdr:nvSpPr>
            <xdr:cNvPr id="26625" name="Group Box 1" hidden="1">
              <a:extLst>
                <a:ext uri="{63B3BB69-23CF-44E3-9099-C40C66FF867C}">
                  <a14:compatExt spid="_x0000_s26625"/>
                </a:ext>
                <a:ext uri="{FF2B5EF4-FFF2-40B4-BE49-F238E27FC236}">
                  <a16:creationId xmlns:a16="http://schemas.microsoft.com/office/drawing/2014/main" id="{00000000-0008-0000-0800-00000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ko-KR" altLang="en-US" sz="900" b="0" i="0" u="none" strike="noStrike" baseline="0">
                  <a:solidFill>
                    <a:srgbClr val="000000"/>
                  </a:solidFill>
                  <a:latin typeface="굴림"/>
                  <a:ea typeface="굴림"/>
                </a:rPr>
                <a:t>연금 · 건강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2</xdr:row>
          <xdr:rowOff>104775</xdr:rowOff>
        </xdr:from>
        <xdr:to>
          <xdr:col>39</xdr:col>
          <xdr:colOff>47625</xdr:colOff>
          <xdr:row>3</xdr:row>
          <xdr:rowOff>133350</xdr:rowOff>
        </xdr:to>
        <xdr:sp macro="" textlink="">
          <xdr:nvSpPr>
            <xdr:cNvPr id="26626" name="Option Button 2" hidden="1">
              <a:extLst>
                <a:ext uri="{63B3BB69-23CF-44E3-9099-C40C66FF867C}">
                  <a14:compatExt spid="_x0000_s26626"/>
                </a:ext>
                <a:ext uri="{FF2B5EF4-FFF2-40B4-BE49-F238E27FC236}">
                  <a16:creationId xmlns:a16="http://schemas.microsoft.com/office/drawing/2014/main" id="{00000000-0008-0000-08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고지(정석)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200025</xdr:colOff>
          <xdr:row>2</xdr:row>
          <xdr:rowOff>133350</xdr:rowOff>
        </xdr:from>
        <xdr:to>
          <xdr:col>40</xdr:col>
          <xdr:colOff>209550</xdr:colOff>
          <xdr:row>3</xdr:row>
          <xdr:rowOff>133350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08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요율적용</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ster/Downloads/2015&#45380;%20&#44480;&#49549;%20&#50672;&#47568;&#51221;&#49328;%20&#49888;&#52397;&#49436;%20%20-%20&#49440;&#50864;&#54924;&#44228;&#48277;&#51064;%20(&#51452;&#54889;&#44508;)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ster/Desktop/&#44277;&#51061;&#48277;&#51064;/&#49324;&#50629;&#49548;&#46301;%20&#44592;&#53440;&#49548;&#46301;/1%20-%20&#49324;&#50629;&#49548;&#46301;&#45824;&#51109;%20-%20&#51452;&#54889;&#44508;&#54016;&#51109;%202020-08-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메모"/>
      <sheetName val="신청서(1)"/>
      <sheetName val="안분"/>
      <sheetName val="야간근로수당"/>
      <sheetName val="위탁아동"/>
      <sheetName val="기부금"/>
      <sheetName val="근로자신청서(간단)"/>
      <sheetName val="근로자신청서(복잡)"/>
      <sheetName val="Sheet1"/>
    </sheetNames>
    <sheetDataSet>
      <sheetData sheetId="0"/>
      <sheetData sheetId="1">
        <row r="48">
          <cell r="BI48">
            <v>0</v>
          </cell>
          <cell r="BJ48">
            <v>5000000</v>
          </cell>
          <cell r="BK48">
            <v>0</v>
          </cell>
          <cell r="BL48">
            <v>0</v>
          </cell>
          <cell r="BM48">
            <v>0.7</v>
          </cell>
          <cell r="BN48">
            <v>0</v>
          </cell>
          <cell r="BO48">
            <v>0</v>
          </cell>
        </row>
        <row r="49">
          <cell r="BI49">
            <v>5000001</v>
          </cell>
          <cell r="BJ49">
            <v>15000000</v>
          </cell>
          <cell r="BK49">
            <v>3500000</v>
          </cell>
          <cell r="BL49">
            <v>5000000</v>
          </cell>
          <cell r="BM49">
            <v>0.4</v>
          </cell>
          <cell r="BN49">
            <v>1500000</v>
          </cell>
          <cell r="BO49">
            <v>-1500000</v>
          </cell>
        </row>
        <row r="50">
          <cell r="BI50">
            <v>15000001</v>
          </cell>
          <cell r="BJ50">
            <v>45000000</v>
          </cell>
          <cell r="BK50">
            <v>7500000</v>
          </cell>
          <cell r="BL50">
            <v>15000000</v>
          </cell>
          <cell r="BM50">
            <v>0.15</v>
          </cell>
          <cell r="BN50">
            <v>5250000</v>
          </cell>
          <cell r="BO50">
            <v>-5250000</v>
          </cell>
        </row>
        <row r="51">
          <cell r="BI51">
            <v>45000001</v>
          </cell>
          <cell r="BJ51">
            <v>100000000</v>
          </cell>
          <cell r="BK51">
            <v>12000000</v>
          </cell>
          <cell r="BL51">
            <v>45000000</v>
          </cell>
          <cell r="BM51">
            <v>0.05</v>
          </cell>
          <cell r="BN51">
            <v>9750000</v>
          </cell>
          <cell r="BO51">
            <v>-9750000</v>
          </cell>
        </row>
        <row r="52">
          <cell r="BI52">
            <v>100000001</v>
          </cell>
          <cell r="BJ52">
            <v>1E+17</v>
          </cell>
          <cell r="BK52">
            <v>14750000</v>
          </cell>
          <cell r="BL52">
            <v>100000000</v>
          </cell>
          <cell r="BM52">
            <v>0.02</v>
          </cell>
          <cell r="BN52">
            <v>12750000</v>
          </cell>
          <cell r="BO52">
            <v>-12750000</v>
          </cell>
        </row>
      </sheetData>
      <sheetData sheetId="2">
        <row r="9">
          <cell r="I9">
            <v>0</v>
          </cell>
          <cell r="J9">
            <v>12000000</v>
          </cell>
          <cell r="K9">
            <v>0.06</v>
          </cell>
          <cell r="L9">
            <v>0</v>
          </cell>
        </row>
        <row r="10">
          <cell r="I10">
            <v>12000001</v>
          </cell>
          <cell r="J10">
            <v>46000000</v>
          </cell>
          <cell r="K10">
            <v>0.15</v>
          </cell>
          <cell r="L10">
            <v>-1080000</v>
          </cell>
        </row>
        <row r="11">
          <cell r="I11">
            <v>46000001</v>
          </cell>
          <cell r="J11">
            <v>88000000</v>
          </cell>
          <cell r="K11">
            <v>0.24</v>
          </cell>
          <cell r="L11">
            <v>-5220000</v>
          </cell>
        </row>
        <row r="12">
          <cell r="I12">
            <v>88000001</v>
          </cell>
          <cell r="J12">
            <v>150000000</v>
          </cell>
          <cell r="K12">
            <v>0.35</v>
          </cell>
          <cell r="L12">
            <v>-14900000</v>
          </cell>
        </row>
        <row r="13">
          <cell r="I13">
            <v>150000001</v>
          </cell>
          <cell r="J13">
            <v>100000000000000</v>
          </cell>
          <cell r="K13">
            <v>0.38</v>
          </cell>
          <cell r="L13">
            <v>-19400000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업소득대장 해설"/>
      <sheetName val="사업소득대장 예제"/>
      <sheetName val="기본입력사항"/>
      <sheetName val="2020년1월"/>
      <sheetName val="2020년2월"/>
      <sheetName val="2020년3월"/>
      <sheetName val="2020년4월"/>
      <sheetName val="2020년5월"/>
      <sheetName val="2020년6월"/>
      <sheetName val="2020년7월"/>
      <sheetName val="2020년8월"/>
      <sheetName val="2020년9월"/>
      <sheetName val="2020년10월"/>
      <sheetName val="2020년11월"/>
      <sheetName val="2020년12월"/>
      <sheetName val="종목"/>
      <sheetName val="사업소득원천징수영수증"/>
      <sheetName val="사업소득지급명세서-수정"/>
      <sheetName val="기타소득지급명세서"/>
      <sheetName val="기타소득지급명세서-수정"/>
      <sheetName val="기타소득원천징수영수증"/>
      <sheetName val="기타소득작성법"/>
      <sheetName val="근로사업기타의 구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B6">
            <v>851101</v>
          </cell>
          <cell r="C6" t="str">
            <v>병의원</v>
          </cell>
        </row>
        <row r="7">
          <cell r="B7">
            <v>940100</v>
          </cell>
          <cell r="C7" t="str">
            <v>저술가</v>
          </cell>
        </row>
        <row r="8">
          <cell r="B8">
            <v>940200</v>
          </cell>
          <cell r="C8" t="str">
            <v>화가관련</v>
          </cell>
        </row>
        <row r="9">
          <cell r="B9">
            <v>940301</v>
          </cell>
          <cell r="C9" t="str">
            <v>작곡가</v>
          </cell>
        </row>
        <row r="10">
          <cell r="B10">
            <v>940302</v>
          </cell>
          <cell r="C10" t="str">
            <v>배우</v>
          </cell>
        </row>
        <row r="11">
          <cell r="B11">
            <v>940303</v>
          </cell>
          <cell r="C11" t="str">
            <v>모델</v>
          </cell>
        </row>
        <row r="12">
          <cell r="B12">
            <v>940304</v>
          </cell>
          <cell r="C12" t="str">
            <v>가수</v>
          </cell>
        </row>
        <row r="13">
          <cell r="B13">
            <v>940305</v>
          </cell>
          <cell r="C13" t="str">
            <v>성악가</v>
          </cell>
        </row>
        <row r="14">
          <cell r="B14">
            <v>940306</v>
          </cell>
          <cell r="C14" t="str">
            <v>1이미디어 콘텐츠창작자</v>
          </cell>
        </row>
        <row r="15">
          <cell r="B15">
            <v>940500</v>
          </cell>
          <cell r="C15" t="str">
            <v>연예보조</v>
          </cell>
        </row>
        <row r="16">
          <cell r="B16">
            <v>940600</v>
          </cell>
          <cell r="C16" t="str">
            <v>자문ㆍ고문</v>
          </cell>
        </row>
        <row r="17">
          <cell r="B17">
            <v>940901</v>
          </cell>
          <cell r="C17" t="str">
            <v>바둑기사</v>
          </cell>
        </row>
        <row r="18">
          <cell r="B18">
            <v>940902</v>
          </cell>
          <cell r="C18" t="str">
            <v>꽃꽃이교사</v>
          </cell>
        </row>
        <row r="19">
          <cell r="B19">
            <v>940903</v>
          </cell>
          <cell r="C19" t="str">
            <v>학원강사</v>
          </cell>
        </row>
        <row r="20">
          <cell r="B20">
            <v>940904</v>
          </cell>
          <cell r="C20" t="str">
            <v>직업운동가</v>
          </cell>
        </row>
        <row r="21">
          <cell r="B21">
            <v>940905</v>
          </cell>
          <cell r="C21" t="str">
            <v>봉사료수취자</v>
          </cell>
        </row>
        <row r="22">
          <cell r="B22">
            <v>940906</v>
          </cell>
          <cell r="C22" t="str">
            <v>보험설계</v>
          </cell>
        </row>
        <row r="23">
          <cell r="B23">
            <v>940907</v>
          </cell>
          <cell r="C23" t="str">
            <v>음료배달</v>
          </cell>
        </row>
        <row r="24">
          <cell r="B24">
            <v>940908</v>
          </cell>
          <cell r="C24" t="str">
            <v>방판.외판</v>
          </cell>
        </row>
        <row r="25">
          <cell r="B25">
            <v>940909</v>
          </cell>
          <cell r="C25" t="str">
            <v>기타자영업</v>
          </cell>
        </row>
        <row r="26">
          <cell r="B26">
            <v>940910</v>
          </cell>
          <cell r="C26" t="str">
            <v>다단계판매</v>
          </cell>
        </row>
        <row r="27">
          <cell r="B27">
            <v>940911</v>
          </cell>
          <cell r="C27" t="str">
            <v>기타모집수당</v>
          </cell>
        </row>
        <row r="28">
          <cell r="B28">
            <v>940912</v>
          </cell>
          <cell r="C28" t="str">
            <v>간병인</v>
          </cell>
        </row>
        <row r="29">
          <cell r="B29">
            <v>940913</v>
          </cell>
          <cell r="C29" t="str">
            <v>대리운전</v>
          </cell>
        </row>
        <row r="30">
          <cell r="B30">
            <v>940914</v>
          </cell>
          <cell r="C30" t="str">
            <v>캐디</v>
          </cell>
        </row>
        <row r="31">
          <cell r="B31">
            <v>940915</v>
          </cell>
          <cell r="C31" t="str">
            <v>목욕관리사</v>
          </cell>
        </row>
        <row r="32">
          <cell r="B32">
            <v>940916</v>
          </cell>
          <cell r="C32" t="str">
            <v>행사도우미</v>
          </cell>
        </row>
        <row r="33">
          <cell r="B33">
            <v>940917</v>
          </cell>
          <cell r="C33" t="str">
            <v>심부름용역</v>
          </cell>
        </row>
        <row r="34">
          <cell r="B34">
            <v>940918</v>
          </cell>
          <cell r="C34" t="str">
            <v>퀵서비스</v>
          </cell>
        </row>
        <row r="35">
          <cell r="B35">
            <v>940919</v>
          </cell>
          <cell r="C35" t="str">
            <v>물품배달</v>
          </cell>
        </row>
      </sheetData>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omments" Target="../comments1.xml"/><Relationship Id="rId3" Type="http://schemas.openxmlformats.org/officeDocument/2006/relationships/hyperlink" Target="https://www.4insure.or.kr/ins4/ptl/data/calc/forwardInsuFeeMockCalcRenewal.do"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s://cafe.daum.net/transtax/QJhz/35" TargetMode="External"/><Relationship Id="rId1" Type="http://schemas.openxmlformats.org/officeDocument/2006/relationships/hyperlink" Target="https://cafe.daum.net/transtax/FWkz/200"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0" Type="http://schemas.openxmlformats.org/officeDocument/2006/relationships/ctrlProp" Target="../ctrlProps/ctrlProp4.xml"/><Relationship Id="rId4" Type="http://schemas.openxmlformats.org/officeDocument/2006/relationships/printerSettings" Target="../printerSettings/printerSettings1.bin"/><Relationship Id="rId9"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10.xml"/><Relationship Id="rId18" Type="http://schemas.openxmlformats.org/officeDocument/2006/relationships/comments" Target="../comments6.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9.bin"/><Relationship Id="rId17" Type="http://schemas.openxmlformats.org/officeDocument/2006/relationships/ctrlProp" Target="../ctrlProps/ctrlProp15.xml"/><Relationship Id="rId2" Type="http://schemas.openxmlformats.org/officeDocument/2006/relationships/hyperlink" Target="http://si4n.nhis.or.kr/" TargetMode="External"/><Relationship Id="rId16" Type="http://schemas.openxmlformats.org/officeDocument/2006/relationships/ctrlProp" Target="../ctrlProps/ctrlProp14.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13.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11.xml"/><Relationship Id="rId18" Type="http://schemas.openxmlformats.org/officeDocument/2006/relationships/comments" Target="../comments7.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10.bin"/><Relationship Id="rId17" Type="http://schemas.openxmlformats.org/officeDocument/2006/relationships/ctrlProp" Target="../ctrlProps/ctrlProp18.xml"/><Relationship Id="rId2" Type="http://schemas.openxmlformats.org/officeDocument/2006/relationships/hyperlink" Target="http://si4n.nhis.or.kr/" TargetMode="External"/><Relationship Id="rId16" Type="http://schemas.openxmlformats.org/officeDocument/2006/relationships/ctrlProp" Target="../ctrlProps/ctrlProp17.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16.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12.xml"/><Relationship Id="rId18" Type="http://schemas.openxmlformats.org/officeDocument/2006/relationships/comments" Target="../comments8.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11.bin"/><Relationship Id="rId17" Type="http://schemas.openxmlformats.org/officeDocument/2006/relationships/ctrlProp" Target="../ctrlProps/ctrlProp21.xml"/><Relationship Id="rId2" Type="http://schemas.openxmlformats.org/officeDocument/2006/relationships/hyperlink" Target="http://si4n.nhis.or.kr/" TargetMode="External"/><Relationship Id="rId16" Type="http://schemas.openxmlformats.org/officeDocument/2006/relationships/ctrlProp" Target="../ctrlProps/ctrlProp20.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19.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13.xml"/><Relationship Id="rId18" Type="http://schemas.openxmlformats.org/officeDocument/2006/relationships/comments" Target="../comments9.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12.bin"/><Relationship Id="rId17" Type="http://schemas.openxmlformats.org/officeDocument/2006/relationships/ctrlProp" Target="../ctrlProps/ctrlProp24.xml"/><Relationship Id="rId2" Type="http://schemas.openxmlformats.org/officeDocument/2006/relationships/hyperlink" Target="http://si4n.nhis.or.kr/" TargetMode="External"/><Relationship Id="rId16" Type="http://schemas.openxmlformats.org/officeDocument/2006/relationships/ctrlProp" Target="../ctrlProps/ctrlProp23.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22.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14.xml"/><Relationship Id="rId18" Type="http://schemas.openxmlformats.org/officeDocument/2006/relationships/comments" Target="../comments10.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13.bin"/><Relationship Id="rId17" Type="http://schemas.openxmlformats.org/officeDocument/2006/relationships/ctrlProp" Target="../ctrlProps/ctrlProp27.xml"/><Relationship Id="rId2" Type="http://schemas.openxmlformats.org/officeDocument/2006/relationships/hyperlink" Target="http://si4n.nhis.or.kr/" TargetMode="External"/><Relationship Id="rId16" Type="http://schemas.openxmlformats.org/officeDocument/2006/relationships/ctrlProp" Target="../ctrlProps/ctrlProp26.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25.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insurancesupport.or.kr/durunuri/intro.asp"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drawing" Target="../drawings/drawing17.xml"/><Relationship Id="rId7" Type="http://schemas.openxmlformats.org/officeDocument/2006/relationships/ctrlProp" Target="../ctrlProps/ctrlProp30.xml"/><Relationship Id="rId2" Type="http://schemas.openxmlformats.org/officeDocument/2006/relationships/printerSettings" Target="../printerSettings/printerSettings16.bin"/><Relationship Id="rId1" Type="http://schemas.openxmlformats.org/officeDocument/2006/relationships/hyperlink" Target="http://cafe.daum.net/transtax/Q2Ux/92" TargetMode="External"/><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omments" Target="../comments13.xml"/><Relationship Id="rId4" Type="http://schemas.openxmlformats.org/officeDocument/2006/relationships/vmlDrawing" Target="../drawings/vmlDrawing13.vml"/><Relationship Id="rId9" Type="http://schemas.openxmlformats.org/officeDocument/2006/relationships/ctrlProp" Target="../ctrlProps/ctrlProp3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drawing" Target="../drawings/drawing18.xml"/><Relationship Id="rId7" Type="http://schemas.openxmlformats.org/officeDocument/2006/relationships/ctrlProp" Target="../ctrlProps/ctrlProp35.xml"/><Relationship Id="rId2" Type="http://schemas.openxmlformats.org/officeDocument/2006/relationships/printerSettings" Target="../printerSettings/printerSettings17.bin"/><Relationship Id="rId1" Type="http://schemas.openxmlformats.org/officeDocument/2006/relationships/hyperlink" Target="http://cafe.daum.net/transtax/Q2Ux/92" TargetMode="External"/><Relationship Id="rId6" Type="http://schemas.openxmlformats.org/officeDocument/2006/relationships/ctrlProp" Target="../ctrlProps/ctrlProp34.xml"/><Relationship Id="rId5" Type="http://schemas.openxmlformats.org/officeDocument/2006/relationships/ctrlProp" Target="../ctrlProps/ctrlProp33.xml"/><Relationship Id="rId10" Type="http://schemas.openxmlformats.org/officeDocument/2006/relationships/comments" Target="../comments14.xml"/><Relationship Id="rId4" Type="http://schemas.openxmlformats.org/officeDocument/2006/relationships/vmlDrawing" Target="../drawings/vmlDrawing14.vml"/><Relationship Id="rId9" Type="http://schemas.openxmlformats.org/officeDocument/2006/relationships/ctrlProp" Target="../ctrlProps/ctrlProp3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kcomwel.or.kr/kcomwel/info/data/work/work_lst.jsp?mode=view&amp;article_no=721517&amp;board_wrapper=%2Fkcomwel%2Finfo%2Fdata%2Fwork%2Fwork_lst.jsp&amp;pager.offset=0&amp;board_no=232" TargetMode="External"/><Relationship Id="rId7" Type="http://schemas.openxmlformats.org/officeDocument/2006/relationships/drawing" Target="../drawings/drawing2.xml"/><Relationship Id="rId2" Type="http://schemas.openxmlformats.org/officeDocument/2006/relationships/hyperlink" Target="http://www.jobfunds.or.kr/intro/target.html" TargetMode="External"/><Relationship Id="rId1" Type="http://schemas.openxmlformats.org/officeDocument/2006/relationships/hyperlink" Target="http://insurancesupport.or.kr/durunuri/intro.asp" TargetMode="External"/><Relationship Id="rId6" Type="http://schemas.openxmlformats.org/officeDocument/2006/relationships/printerSettings" Target="../printerSettings/printerSettings2.bin"/><Relationship Id="rId5" Type="http://schemas.openxmlformats.org/officeDocument/2006/relationships/hyperlink" Target="https://si4n.nhis.or.kr/jpbc/JpBca00202.do" TargetMode="External"/><Relationship Id="rId4" Type="http://schemas.openxmlformats.org/officeDocument/2006/relationships/hyperlink" Target="https://edi.nhis.or.kr/webedi/ClipReport4/reportview.jsp" TargetMode="Externa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1.xml"/><Relationship Id="rId18" Type="http://schemas.openxmlformats.org/officeDocument/2006/relationships/comments" Target="../comments15.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1.bin"/><Relationship Id="rId17" Type="http://schemas.openxmlformats.org/officeDocument/2006/relationships/ctrlProp" Target="../ctrlProps/ctrlProp40.xml"/><Relationship Id="rId2" Type="http://schemas.openxmlformats.org/officeDocument/2006/relationships/hyperlink" Target="http://si4n.nhis.or.kr/" TargetMode="External"/><Relationship Id="rId16" Type="http://schemas.openxmlformats.org/officeDocument/2006/relationships/ctrlProp" Target="../ctrlProps/ctrlProp39.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38.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2.xml"/><Relationship Id="rId18" Type="http://schemas.openxmlformats.org/officeDocument/2006/relationships/comments" Target="../comments16.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2.bin"/><Relationship Id="rId17" Type="http://schemas.openxmlformats.org/officeDocument/2006/relationships/ctrlProp" Target="../ctrlProps/ctrlProp43.xml"/><Relationship Id="rId2" Type="http://schemas.openxmlformats.org/officeDocument/2006/relationships/hyperlink" Target="http://si4n.nhis.or.kr/" TargetMode="External"/><Relationship Id="rId16" Type="http://schemas.openxmlformats.org/officeDocument/2006/relationships/ctrlProp" Target="../ctrlProps/ctrlProp42.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41.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3.xml"/><Relationship Id="rId18" Type="http://schemas.openxmlformats.org/officeDocument/2006/relationships/comments" Target="../comments17.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3.bin"/><Relationship Id="rId17" Type="http://schemas.openxmlformats.org/officeDocument/2006/relationships/ctrlProp" Target="../ctrlProps/ctrlProp46.xml"/><Relationship Id="rId2" Type="http://schemas.openxmlformats.org/officeDocument/2006/relationships/hyperlink" Target="http://si4n.nhis.or.kr/" TargetMode="External"/><Relationship Id="rId16" Type="http://schemas.openxmlformats.org/officeDocument/2006/relationships/ctrlProp" Target="../ctrlProps/ctrlProp45.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44.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4.xml"/><Relationship Id="rId18" Type="http://schemas.openxmlformats.org/officeDocument/2006/relationships/comments" Target="../comments18.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4.bin"/><Relationship Id="rId17" Type="http://schemas.openxmlformats.org/officeDocument/2006/relationships/ctrlProp" Target="../ctrlProps/ctrlProp49.xml"/><Relationship Id="rId2" Type="http://schemas.openxmlformats.org/officeDocument/2006/relationships/hyperlink" Target="http://si4n.nhis.or.kr/" TargetMode="External"/><Relationship Id="rId16" Type="http://schemas.openxmlformats.org/officeDocument/2006/relationships/ctrlProp" Target="../ctrlProps/ctrlProp48.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47.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5.xml"/><Relationship Id="rId18" Type="http://schemas.openxmlformats.org/officeDocument/2006/relationships/comments" Target="../comments19.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5.bin"/><Relationship Id="rId17" Type="http://schemas.openxmlformats.org/officeDocument/2006/relationships/ctrlProp" Target="../ctrlProps/ctrlProp52.xml"/><Relationship Id="rId2" Type="http://schemas.openxmlformats.org/officeDocument/2006/relationships/hyperlink" Target="http://si4n.nhis.or.kr/" TargetMode="External"/><Relationship Id="rId16" Type="http://schemas.openxmlformats.org/officeDocument/2006/relationships/ctrlProp" Target="../ctrlProps/ctrlProp51.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50.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6.xml"/><Relationship Id="rId18" Type="http://schemas.openxmlformats.org/officeDocument/2006/relationships/comments" Target="../comments20.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6.bin"/><Relationship Id="rId17" Type="http://schemas.openxmlformats.org/officeDocument/2006/relationships/ctrlProp" Target="../ctrlProps/ctrlProp55.xml"/><Relationship Id="rId2" Type="http://schemas.openxmlformats.org/officeDocument/2006/relationships/hyperlink" Target="http://si4n.nhis.or.kr/" TargetMode="External"/><Relationship Id="rId16" Type="http://schemas.openxmlformats.org/officeDocument/2006/relationships/ctrlProp" Target="../ctrlProps/ctrlProp54.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53.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jobfunds.or.kr/requirement.mo" TargetMode="External"/><Relationship Id="rId7" Type="http://schemas.openxmlformats.org/officeDocument/2006/relationships/printerSettings" Target="../printerSettings/printerSettings3.bin"/><Relationship Id="rId2" Type="http://schemas.openxmlformats.org/officeDocument/2006/relationships/hyperlink" Target="http://www.insurancesupport.or.kr/durunuri/intro.php" TargetMode="External"/><Relationship Id="rId1" Type="http://schemas.openxmlformats.org/officeDocument/2006/relationships/hyperlink" Target="http://cafe.daum.net/transtax/QNG9/11" TargetMode="External"/><Relationship Id="rId6" Type="http://schemas.openxmlformats.org/officeDocument/2006/relationships/hyperlink" Target="http://si4n.nhis.or.kr/" TargetMode="External"/><Relationship Id="rId5" Type="http://schemas.openxmlformats.org/officeDocument/2006/relationships/hyperlink" Target="http://cafe.daum.net/transtax/QWkJ/16" TargetMode="External"/><Relationship Id="rId10" Type="http://schemas.openxmlformats.org/officeDocument/2006/relationships/comments" Target="../comments3.xml"/><Relationship Id="rId4" Type="http://schemas.openxmlformats.org/officeDocument/2006/relationships/hyperlink" Target="http://cafe.daum.net/transtax/Q2Ux/92" TargetMode="External"/><Relationship Id="rId9"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27.xml"/><Relationship Id="rId18" Type="http://schemas.openxmlformats.org/officeDocument/2006/relationships/comments" Target="../comments21.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27.bin"/><Relationship Id="rId17" Type="http://schemas.openxmlformats.org/officeDocument/2006/relationships/ctrlProp" Target="../ctrlProps/ctrlProp58.xml"/><Relationship Id="rId2" Type="http://schemas.openxmlformats.org/officeDocument/2006/relationships/hyperlink" Target="http://si4n.nhis.or.kr/" TargetMode="External"/><Relationship Id="rId16" Type="http://schemas.openxmlformats.org/officeDocument/2006/relationships/ctrlProp" Target="../ctrlProps/ctrlProp57.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56.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s://www.hometax.go.kr/websquare/websquare.wq?w2xPath=/ui/pp/index_pp.xml&amp;tmIdx=1&amp;tm2lIdx=&amp;tm3lIdx="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hyperlink" Target="http://www.minimumwage.go.kr/prroom/page.jsp?onMenu=noti01" TargetMode="External"/><Relationship Id="rId2" Type="http://schemas.openxmlformats.org/officeDocument/2006/relationships/hyperlink" Target="http://www.minimumwage.go.kr/prroom/page.jsp?onMenu=noti01" TargetMode="External"/><Relationship Id="rId1" Type="http://schemas.openxmlformats.org/officeDocument/2006/relationships/hyperlink" Target="http://www.minimumwage.go.kr/prroom/page.jsp?onMenu=noti01" TargetMode="External"/><Relationship Id="rId5" Type="http://schemas.openxmlformats.org/officeDocument/2006/relationships/printerSettings" Target="../printerSettings/printerSettings33.bin"/><Relationship Id="rId4" Type="http://schemas.openxmlformats.org/officeDocument/2006/relationships/hyperlink" Target="http://www.minimumwage.go.kr/prroom/page.jsp?onMenu=noti01"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cafe.daum.net/transtax/6ax6/172"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surancesupport.or.kr/durunuri/intro.ph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jobfunds.or.kr/requirement.m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all.nts.go.kr/call/qna/selectQnaInfo.do?mi=1318&amp;ctgId=CTG11902" TargetMode="External"/><Relationship Id="rId2" Type="http://schemas.openxmlformats.org/officeDocument/2006/relationships/hyperlink" Target="https://cafe.daum.net/transtax/Q2Ux/92" TargetMode="External"/><Relationship Id="rId1" Type="http://schemas.openxmlformats.org/officeDocument/2006/relationships/hyperlink" Target="http://cafe.daum.net/transtax/Q2Ux/92"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4insure.or.kr/ins4/ptl/data/calc/forwardInsuFeeMockCalcRenewal.do" TargetMode="External"/><Relationship Id="rId2" Type="http://schemas.openxmlformats.org/officeDocument/2006/relationships/hyperlink" Target="https://cafe.daum.net/transtax/RN5E/1" TargetMode="External"/><Relationship Id="rId1" Type="http://schemas.openxmlformats.org/officeDocument/2006/relationships/hyperlink" Target="https://cafe.daum.net/transtax/CUf2/286"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8.xml"/><Relationship Id="rId18" Type="http://schemas.openxmlformats.org/officeDocument/2006/relationships/comments" Target="../comments4.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7.bin"/><Relationship Id="rId17" Type="http://schemas.openxmlformats.org/officeDocument/2006/relationships/ctrlProp" Target="../ctrlProps/ctrlProp9.xml"/><Relationship Id="rId2" Type="http://schemas.openxmlformats.org/officeDocument/2006/relationships/hyperlink" Target="http://si4n.nhis.or.kr/" TargetMode="External"/><Relationship Id="rId16" Type="http://schemas.openxmlformats.org/officeDocument/2006/relationships/ctrlProp" Target="../ctrlProps/ctrlProp8.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7.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8" Type="http://schemas.openxmlformats.org/officeDocument/2006/relationships/hyperlink" Target="http://cafe.daum.net/transtax/R96D/33" TargetMode="External"/><Relationship Id="rId13" Type="http://schemas.openxmlformats.org/officeDocument/2006/relationships/drawing" Target="../drawings/drawing9.xml"/><Relationship Id="rId18" Type="http://schemas.openxmlformats.org/officeDocument/2006/relationships/comments" Target="../comments5.xml"/><Relationship Id="rId3" Type="http://schemas.openxmlformats.org/officeDocument/2006/relationships/hyperlink" Target="http://cafe.daum.net/transtax/R7UY/34" TargetMode="External"/><Relationship Id="rId7" Type="http://schemas.openxmlformats.org/officeDocument/2006/relationships/hyperlink" Target="http://insurancesupport.or.kr/durunuri/intro.asp" TargetMode="External"/><Relationship Id="rId12" Type="http://schemas.openxmlformats.org/officeDocument/2006/relationships/printerSettings" Target="../printerSettings/printerSettings8.bin"/><Relationship Id="rId17" Type="http://schemas.openxmlformats.org/officeDocument/2006/relationships/ctrlProp" Target="../ctrlProps/ctrlProp12.xml"/><Relationship Id="rId2" Type="http://schemas.openxmlformats.org/officeDocument/2006/relationships/hyperlink" Target="http://si4n.nhis.or.kr/" TargetMode="External"/><Relationship Id="rId16" Type="http://schemas.openxmlformats.org/officeDocument/2006/relationships/ctrlProp" Target="../ctrlProps/ctrlProp11.xml"/><Relationship Id="rId1" Type="http://schemas.openxmlformats.org/officeDocument/2006/relationships/hyperlink" Target="http://cafe.daum.net/transtax/QWkJ/16" TargetMode="External"/><Relationship Id="rId6" Type="http://schemas.openxmlformats.org/officeDocument/2006/relationships/hyperlink" Target="http://www.jobfunds.or.kr/" TargetMode="External"/><Relationship Id="rId11" Type="http://schemas.openxmlformats.org/officeDocument/2006/relationships/hyperlink" Target="https://si4n.nhis.or.kr/" TargetMode="External"/><Relationship Id="rId5" Type="http://schemas.openxmlformats.org/officeDocument/2006/relationships/hyperlink" Target="http://insurancesupport.or.kr/durunuri/intro.asp" TargetMode="External"/><Relationship Id="rId15" Type="http://schemas.openxmlformats.org/officeDocument/2006/relationships/ctrlProp" Target="../ctrlProps/ctrlProp10.xml"/><Relationship Id="rId10" Type="http://schemas.openxmlformats.org/officeDocument/2006/relationships/hyperlink" Target="http://cafe.daum.net/transtax/R96D/1" TargetMode="External"/><Relationship Id="rId4" Type="http://schemas.openxmlformats.org/officeDocument/2006/relationships/hyperlink" Target="http://cafe.daum.net/transtax/R7UY/30" TargetMode="External"/><Relationship Id="rId9" Type="http://schemas.openxmlformats.org/officeDocument/2006/relationships/hyperlink" Target="http://cafe.daum.net/transtax/QWkJ/5" TargetMode="External"/><Relationship Id="rId1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2"/>
  <sheetViews>
    <sheetView showGridLines="0" topLeftCell="A10" workbookViewId="0">
      <selection activeCell="D22" sqref="D22"/>
    </sheetView>
  </sheetViews>
  <sheetFormatPr defaultRowHeight="16.5"/>
  <cols>
    <col min="1" max="1" width="1.625" style="240" customWidth="1"/>
    <col min="2" max="2" width="11.875" style="240" bestFit="1" customWidth="1"/>
    <col min="3" max="3" width="9.25" style="3" bestFit="1" customWidth="1"/>
    <col min="4" max="4" width="12" style="3" customWidth="1"/>
    <col min="5" max="5" width="9" style="3"/>
    <col min="6" max="6" width="14.375" style="3" customWidth="1"/>
    <col min="7" max="7" width="12.375" style="3" customWidth="1"/>
    <col min="8" max="8" width="10.25" style="3" customWidth="1"/>
    <col min="9" max="9" width="11.875" style="3" bestFit="1" customWidth="1"/>
    <col min="10" max="10" width="12.375" style="3" customWidth="1"/>
    <col min="11" max="11" width="11" style="3" bestFit="1" customWidth="1"/>
    <col min="12" max="12" width="15" style="3" bestFit="1" customWidth="1"/>
    <col min="13" max="16" width="14.375" style="3" customWidth="1"/>
    <col min="17" max="16384" width="9" style="3"/>
  </cols>
  <sheetData>
    <row r="1" spans="2:15" s="240" customFormat="1"/>
    <row r="2" spans="2:15" s="240" customFormat="1">
      <c r="K2" s="534" t="s">
        <v>1063</v>
      </c>
    </row>
    <row r="3" spans="2:15" s="240" customFormat="1"/>
    <row r="4" spans="2:15" s="240" customFormat="1"/>
    <row r="5" spans="2:15" s="240" customFormat="1">
      <c r="K5" s="595" t="s">
        <v>1064</v>
      </c>
    </row>
    <row r="6" spans="2:15" s="240" customFormat="1">
      <c r="K6" s="494" t="s">
        <v>1065</v>
      </c>
    </row>
    <row r="7" spans="2:15" s="240" customFormat="1">
      <c r="K7" s="647" t="s">
        <v>185</v>
      </c>
      <c r="L7" s="647"/>
      <c r="M7" s="594" t="s">
        <v>1066</v>
      </c>
      <c r="N7" s="594" t="s">
        <v>1067</v>
      </c>
      <c r="O7" s="594" t="s">
        <v>971</v>
      </c>
    </row>
    <row r="8" spans="2:15" s="240" customFormat="1">
      <c r="K8" s="647" t="s">
        <v>1068</v>
      </c>
      <c r="L8" s="647"/>
      <c r="M8" s="596">
        <f>8/1000</f>
        <v>8.0000000000000002E-3</v>
      </c>
      <c r="N8" s="596">
        <f>8/1000</f>
        <v>8.0000000000000002E-3</v>
      </c>
      <c r="O8" s="597">
        <f>SUM(M8:N8)</f>
        <v>1.6E-2</v>
      </c>
    </row>
    <row r="9" spans="2:15" s="240" customFormat="1">
      <c r="K9" s="646" t="s">
        <v>1069</v>
      </c>
      <c r="L9" s="109" t="s">
        <v>1070</v>
      </c>
      <c r="M9" s="596">
        <v>0</v>
      </c>
      <c r="N9" s="596">
        <f>2.5/1000</f>
        <v>2.5000000000000001E-3</v>
      </c>
      <c r="O9" s="597">
        <f>SUM(M9:N9)</f>
        <v>2.5000000000000001E-3</v>
      </c>
    </row>
    <row r="10" spans="2:15" s="240" customFormat="1" ht="30">
      <c r="K10" s="647"/>
      <c r="L10" s="598" t="s">
        <v>1071</v>
      </c>
      <c r="M10" s="599"/>
      <c r="N10" s="600">
        <f>4.5/1000</f>
        <v>4.4999999999999997E-3</v>
      </c>
      <c r="O10" s="601">
        <f>SUM(M10:N10)</f>
        <v>4.4999999999999997E-3</v>
      </c>
    </row>
    <row r="11" spans="2:15" s="240" customFormat="1" ht="27">
      <c r="K11" s="647"/>
      <c r="L11" s="602" t="s">
        <v>1072</v>
      </c>
      <c r="M11" s="599"/>
      <c r="N11" s="600">
        <f>6.5/1000</f>
        <v>6.4999999999999997E-3</v>
      </c>
      <c r="O11" s="601">
        <f>SUM(M11:N11)</f>
        <v>6.4999999999999997E-3</v>
      </c>
    </row>
    <row r="12" spans="2:15" s="240" customFormat="1" ht="40.5">
      <c r="K12" s="647"/>
      <c r="L12" s="602" t="s">
        <v>1073</v>
      </c>
      <c r="M12" s="599"/>
      <c r="N12" s="600">
        <f>8.5/1000</f>
        <v>8.5000000000000006E-3</v>
      </c>
      <c r="O12" s="601">
        <f>SUM(M12:N12)</f>
        <v>8.5000000000000006E-3</v>
      </c>
    </row>
    <row r="13" spans="2:15" s="240" customFormat="1">
      <c r="K13" s="594" t="s">
        <v>394</v>
      </c>
      <c r="L13" s="109"/>
      <c r="M13" s="597">
        <f>SUM(M8:M9)</f>
        <v>8.0000000000000002E-3</v>
      </c>
      <c r="N13" s="597">
        <f>SUM(N8:N9)</f>
        <v>1.0500000000000001E-2</v>
      </c>
      <c r="O13" s="597">
        <f>SUM(O8:O9)</f>
        <v>1.8499999999999999E-2</v>
      </c>
    </row>
    <row r="14" spans="2:15" s="240" customFormat="1">
      <c r="B14" s="240" t="s">
        <v>1109</v>
      </c>
      <c r="D14" s="36" t="s">
        <v>1110</v>
      </c>
    </row>
    <row r="15" spans="2:15" s="240" customFormat="1">
      <c r="C15" s="240" t="s">
        <v>1074</v>
      </c>
      <c r="K15" s="603">
        <f>6%*4.5%</f>
        <v>2.6999999999999997E-3</v>
      </c>
    </row>
    <row r="16" spans="2:15" s="240" customFormat="1">
      <c r="L16" s="3">
        <v>200000</v>
      </c>
    </row>
    <row r="17" spans="2:16" s="240" customFormat="1" ht="17.25" thickBot="1">
      <c r="L17" s="3">
        <f>L16-150000</f>
        <v>50000</v>
      </c>
      <c r="O17" s="534" t="s">
        <v>1075</v>
      </c>
    </row>
    <row r="18" spans="2:16" s="240" customFormat="1" ht="17.25" thickBot="1">
      <c r="B18" s="240" t="s">
        <v>1076</v>
      </c>
      <c r="C18" s="274" t="s">
        <v>1077</v>
      </c>
      <c r="D18" s="233"/>
      <c r="E18" s="232"/>
      <c r="I18" s="604">
        <v>1</v>
      </c>
      <c r="K18" s="468">
        <f>L18/L17</f>
        <v>2.7E-2</v>
      </c>
      <c r="L18" s="240">
        <f>L17*6%*45%</f>
        <v>1350</v>
      </c>
      <c r="O18" s="240" t="s">
        <v>1078</v>
      </c>
    </row>
    <row r="19" spans="2:16" s="240" customFormat="1" ht="17.25" thickBot="1">
      <c r="B19" s="240" t="s">
        <v>1079</v>
      </c>
      <c r="C19" s="236" t="s">
        <v>1080</v>
      </c>
      <c r="D19" s="242"/>
      <c r="E19" s="235"/>
      <c r="N19" s="595" t="s">
        <v>1081</v>
      </c>
      <c r="O19" s="605">
        <v>0.01</v>
      </c>
    </row>
    <row r="20" spans="2:16" s="240" customFormat="1" ht="17.25" thickBot="1">
      <c r="O20" s="606"/>
    </row>
    <row r="21" spans="2:16" s="240" customFormat="1" ht="17.25" thickBot="1">
      <c r="B21" s="595" t="s">
        <v>739</v>
      </c>
      <c r="C21" s="607">
        <v>6.8599999999999994E-2</v>
      </c>
      <c r="D21" s="608">
        <v>0.1152</v>
      </c>
      <c r="E21" s="609">
        <v>0.09</v>
      </c>
      <c r="I21" s="604">
        <v>2</v>
      </c>
      <c r="L21" s="240" t="s">
        <v>1082</v>
      </c>
      <c r="O21" s="606"/>
    </row>
    <row r="22" spans="2:16" s="240" customFormat="1" ht="17.25" thickBot="1">
      <c r="B22" s="595" t="s">
        <v>1115</v>
      </c>
      <c r="C22" s="607">
        <v>6.9900000000000004E-2</v>
      </c>
      <c r="D22" s="608">
        <v>0.1227</v>
      </c>
      <c r="E22" s="609">
        <v>0.09</v>
      </c>
      <c r="L22" s="240" t="s">
        <v>1083</v>
      </c>
      <c r="O22" s="606"/>
    </row>
    <row r="23" spans="2:16" s="240" customFormat="1" ht="34.5" customHeight="1">
      <c r="B23" s="647" t="s">
        <v>1084</v>
      </c>
      <c r="C23" s="550" t="s">
        <v>929</v>
      </c>
      <c r="D23" s="550" t="s">
        <v>1085</v>
      </c>
      <c r="E23" s="610" t="s">
        <v>1086</v>
      </c>
      <c r="F23" s="594" t="s">
        <v>1064</v>
      </c>
      <c r="G23" s="649" t="s">
        <v>1087</v>
      </c>
      <c r="H23" s="650"/>
      <c r="I23" s="646" t="s">
        <v>1088</v>
      </c>
      <c r="K23" s="611" t="s">
        <v>185</v>
      </c>
      <c r="L23" s="612" t="s">
        <v>929</v>
      </c>
      <c r="M23" s="612" t="s">
        <v>669</v>
      </c>
      <c r="N23" s="612" t="s">
        <v>1064</v>
      </c>
      <c r="O23" s="612" t="s">
        <v>1081</v>
      </c>
      <c r="P23" s="613" t="s">
        <v>381</v>
      </c>
    </row>
    <row r="24" spans="2:16" s="240" customFormat="1">
      <c r="B24" s="647"/>
      <c r="C24" s="653">
        <f>CHOOSE(I21,C21/2,C22/2)</f>
        <v>3.4950000000000002E-2</v>
      </c>
      <c r="D24" s="614">
        <f>CHOOSE(I21,D21,D22)</f>
        <v>0.1227</v>
      </c>
      <c r="E24" s="653">
        <f>E22/2</f>
        <v>4.4999999999999998E-2</v>
      </c>
      <c r="F24" s="655">
        <f>IF(I18=1,$M$13,0)</f>
        <v>8.0000000000000002E-3</v>
      </c>
      <c r="G24" s="651"/>
      <c r="H24" s="652"/>
      <c r="I24" s="647"/>
      <c r="K24" s="615" t="s">
        <v>1089</v>
      </c>
      <c r="L24" s="616">
        <f>C26+D26</f>
        <v>96810</v>
      </c>
      <c r="M24" s="616">
        <f>E26</f>
        <v>111010</v>
      </c>
      <c r="N24" s="617">
        <f>IF($I$18=1,TRUNC(B26*$N$13,-1),0)</f>
        <v>25900</v>
      </c>
      <c r="O24" s="618">
        <f>IF(I18=1,TRUNC(B26*O19,-1),0)</f>
        <v>24670</v>
      </c>
      <c r="P24" s="616">
        <f>SUM(L24:O24)</f>
        <v>258390</v>
      </c>
    </row>
    <row r="25" spans="2:16" s="240" customFormat="1" ht="27.75" thickBot="1">
      <c r="B25" s="648"/>
      <c r="C25" s="653"/>
      <c r="D25" s="619">
        <f>CHOOSE(I21,C21*D24/2,C22*D24/2)</f>
        <v>4.2883650000000006E-3</v>
      </c>
      <c r="E25" s="654"/>
      <c r="F25" s="656"/>
      <c r="G25" s="620" t="s">
        <v>1090</v>
      </c>
      <c r="H25" s="620" t="s">
        <v>1091</v>
      </c>
      <c r="I25" s="647"/>
      <c r="K25" s="621" t="s">
        <v>1092</v>
      </c>
      <c r="L25" s="622">
        <f>L24</f>
        <v>96810</v>
      </c>
      <c r="M25" s="622">
        <f>M24</f>
        <v>111010</v>
      </c>
      <c r="N25" s="623">
        <f>F26</f>
        <v>19730</v>
      </c>
      <c r="O25" s="624"/>
      <c r="P25" s="622">
        <f>SUM(L25:N25)</f>
        <v>227550</v>
      </c>
    </row>
    <row r="26" spans="2:16" s="240" customFormat="1" ht="18" thickTop="1" thickBot="1">
      <c r="B26" s="625">
        <v>2467350</v>
      </c>
      <c r="C26" s="626">
        <f>TRUNC(MAX(MIN(B26,D42),C42)*C24,-1)</f>
        <v>86230</v>
      </c>
      <c r="D26" s="580">
        <f>TRUNC(C26*D24,-1)</f>
        <v>10580</v>
      </c>
      <c r="E26" s="580">
        <f>TRUNC(TRUNC(MAX(MIN(B26,D37),C37),-3)*E24,-1)</f>
        <v>111010</v>
      </c>
      <c r="F26" s="580">
        <f>IF(I18=1,TRUNC(B26*F24,-1),0)</f>
        <v>19730</v>
      </c>
      <c r="G26" s="627"/>
      <c r="H26" s="627"/>
      <c r="I26" s="628">
        <f>B26-SUM(C26:H26)</f>
        <v>2239800</v>
      </c>
      <c r="K26" s="629" t="s">
        <v>1093</v>
      </c>
      <c r="L26" s="630">
        <f>SUM(L24:L25)</f>
        <v>193620</v>
      </c>
      <c r="M26" s="630">
        <f>SUM(M24:M25)</f>
        <v>222020</v>
      </c>
      <c r="N26" s="630">
        <f>SUM(N24:N25)</f>
        <v>45630</v>
      </c>
      <c r="O26" s="630">
        <f>O24</f>
        <v>24670</v>
      </c>
      <c r="P26" s="630">
        <f>SUM(P24:P25)</f>
        <v>485940</v>
      </c>
    </row>
    <row r="27" spans="2:16" s="240" customFormat="1" ht="17.25" thickTop="1">
      <c r="C27" s="927">
        <f>SUM(C24,D25)*2</f>
        <v>7.8476730000000008E-2</v>
      </c>
      <c r="D27" s="927"/>
      <c r="K27" s="631" t="s">
        <v>1089</v>
      </c>
      <c r="L27" s="632">
        <f>L24/$B$26</f>
        <v>3.9236427746367562E-2</v>
      </c>
      <c r="M27" s="632">
        <f t="shared" ref="M27:P29" si="0">M24/$B$26</f>
        <v>4.4991590167588712E-2</v>
      </c>
      <c r="N27" s="632">
        <f t="shared" si="0"/>
        <v>1.0497092021804771E-2</v>
      </c>
      <c r="O27" s="632">
        <f t="shared" si="0"/>
        <v>9.9985814740511068E-3</v>
      </c>
      <c r="P27" s="633">
        <f t="shared" si="0"/>
        <v>0.10472369140981215</v>
      </c>
    </row>
    <row r="28" spans="2:16" s="240" customFormat="1">
      <c r="C28" s="634">
        <f>C21</f>
        <v>6.8599999999999994E-2</v>
      </c>
      <c r="D28" s="635">
        <f>D21*C21</f>
        <v>7.9027199999999985E-3</v>
      </c>
      <c r="K28" s="636" t="s">
        <v>1092</v>
      </c>
      <c r="L28" s="637">
        <f>L25/$B$26</f>
        <v>3.9236427746367562E-2</v>
      </c>
      <c r="M28" s="637">
        <f t="shared" si="0"/>
        <v>4.4991590167588712E-2</v>
      </c>
      <c r="N28" s="637">
        <f t="shared" si="0"/>
        <v>7.9964334204713564E-3</v>
      </c>
      <c r="O28" s="637">
        <f t="shared" si="0"/>
        <v>0</v>
      </c>
      <c r="P28" s="638">
        <f t="shared" si="0"/>
        <v>9.2224451334427623E-2</v>
      </c>
    </row>
    <row r="29" spans="2:16" s="240" customFormat="1" ht="17.25" thickBot="1">
      <c r="B29" s="3"/>
      <c r="C29" s="634">
        <f>C22</f>
        <v>6.9900000000000004E-2</v>
      </c>
      <c r="D29" s="635">
        <f>D22*C22</f>
        <v>8.5767300000000012E-3</v>
      </c>
      <c r="F29" s="3"/>
      <c r="K29" s="639" t="s">
        <v>1093</v>
      </c>
      <c r="L29" s="640">
        <f>L26/$B$26</f>
        <v>7.8472855492735125E-2</v>
      </c>
      <c r="M29" s="640">
        <f t="shared" si="0"/>
        <v>8.9983180335177423E-2</v>
      </c>
      <c r="N29" s="640">
        <f t="shared" si="0"/>
        <v>1.8493525442276126E-2</v>
      </c>
      <c r="O29" s="640">
        <f t="shared" si="0"/>
        <v>9.9985814740511068E-3</v>
      </c>
      <c r="P29" s="641">
        <f t="shared" si="0"/>
        <v>0.19694814274423977</v>
      </c>
    </row>
    <row r="30" spans="2:16" s="240" customFormat="1">
      <c r="L30" s="577">
        <v>7.6502719999999996E-2</v>
      </c>
      <c r="M30" s="104">
        <v>0.09</v>
      </c>
    </row>
    <row r="31" spans="2:16" s="240" customFormat="1">
      <c r="C31" s="634">
        <f>C21/2</f>
        <v>3.4299999999999997E-2</v>
      </c>
      <c r="D31" s="635">
        <f>D26/B26</f>
        <v>4.2880012969380103E-3</v>
      </c>
    </row>
    <row r="32" spans="2:16" s="240" customFormat="1">
      <c r="C32" s="634">
        <f>C22/2</f>
        <v>3.4950000000000002E-2</v>
      </c>
      <c r="D32" s="635">
        <f>D26/B26</f>
        <v>4.2880012969380103E-3</v>
      </c>
    </row>
    <row r="33" spans="2:11" s="240" customFormat="1"/>
    <row r="34" spans="2:11" s="240" customFormat="1">
      <c r="B34" s="646" t="s">
        <v>1094</v>
      </c>
      <c r="C34" s="647" t="s">
        <v>669</v>
      </c>
      <c r="D34" s="647"/>
      <c r="E34" s="3"/>
      <c r="F34" s="645" t="s">
        <v>1095</v>
      </c>
      <c r="G34" s="645"/>
    </row>
    <row r="35" spans="2:11" s="240" customFormat="1">
      <c r="B35" s="647"/>
      <c r="C35" s="594" t="s">
        <v>1096</v>
      </c>
      <c r="D35" s="594" t="s">
        <v>1097</v>
      </c>
      <c r="E35" s="3"/>
      <c r="F35" s="594" t="s">
        <v>1096</v>
      </c>
      <c r="G35" s="594" t="s">
        <v>1097</v>
      </c>
    </row>
    <row r="36" spans="2:11">
      <c r="B36" s="594" t="s">
        <v>1098</v>
      </c>
      <c r="C36" s="627">
        <v>320000</v>
      </c>
      <c r="D36" s="627">
        <v>5030000</v>
      </c>
      <c r="F36" s="926">
        <f>C36*E21</f>
        <v>28800</v>
      </c>
      <c r="G36" s="926">
        <f>D36*E21</f>
        <v>452700</v>
      </c>
    </row>
    <row r="37" spans="2:11">
      <c r="B37" s="594" t="s">
        <v>1099</v>
      </c>
      <c r="C37" s="627">
        <v>330000</v>
      </c>
      <c r="D37" s="627">
        <v>5240000</v>
      </c>
      <c r="F37" s="926">
        <f>C37*E22</f>
        <v>29700</v>
      </c>
      <c r="G37" s="926">
        <f>D37*E22</f>
        <v>471600</v>
      </c>
    </row>
    <row r="39" spans="2:11">
      <c r="B39" s="646" t="s">
        <v>1094</v>
      </c>
      <c r="C39" s="647" t="s">
        <v>1100</v>
      </c>
      <c r="D39" s="647"/>
      <c r="F39" s="645" t="s">
        <v>1083</v>
      </c>
      <c r="G39" s="645"/>
      <c r="H39" s="645"/>
      <c r="I39" s="645" t="s">
        <v>1082</v>
      </c>
      <c r="J39" s="645"/>
      <c r="K39" s="645"/>
    </row>
    <row r="40" spans="2:11">
      <c r="B40" s="647"/>
      <c r="C40" s="594" t="s">
        <v>1096</v>
      </c>
      <c r="D40" s="594" t="s">
        <v>1097</v>
      </c>
      <c r="F40" s="642" t="s">
        <v>1101</v>
      </c>
      <c r="G40" s="642" t="s">
        <v>1102</v>
      </c>
      <c r="H40" s="642" t="s">
        <v>971</v>
      </c>
      <c r="I40" s="642" t="s">
        <v>1101</v>
      </c>
      <c r="J40" s="642" t="s">
        <v>1102</v>
      </c>
      <c r="K40" s="642" t="s">
        <v>971</v>
      </c>
    </row>
    <row r="41" spans="2:11">
      <c r="B41" s="594">
        <v>2021</v>
      </c>
      <c r="C41" s="627">
        <v>279300</v>
      </c>
      <c r="D41" s="627">
        <v>102739068</v>
      </c>
      <c r="F41" s="926">
        <f>C41*C21</f>
        <v>19159.98</v>
      </c>
      <c r="G41" s="926">
        <f>TRUNC(F41*$D$21,-1)</f>
        <v>2200</v>
      </c>
      <c r="H41" s="926">
        <f>SUM(F41:G41)</f>
        <v>21359.98</v>
      </c>
      <c r="I41" s="926">
        <f>D41*C21</f>
        <v>7047900.0647999998</v>
      </c>
      <c r="J41" s="926">
        <f>TRUNC(I41*$D$21,-1)</f>
        <v>811910</v>
      </c>
      <c r="K41" s="926">
        <f>SUM(I41:J41)</f>
        <v>7859810.0647999998</v>
      </c>
    </row>
    <row r="42" spans="2:11">
      <c r="B42" s="594">
        <v>2022</v>
      </c>
      <c r="C42" s="627">
        <v>279300</v>
      </c>
      <c r="D42" s="627">
        <v>102739068</v>
      </c>
      <c r="F42" s="926">
        <f>TRUNC(C42*C22,-1)</f>
        <v>19520</v>
      </c>
      <c r="G42" s="926">
        <f>TRUNC(F42*D22,-1)</f>
        <v>2390</v>
      </c>
      <c r="H42" s="926">
        <f>SUM(F42:G42)</f>
        <v>21910</v>
      </c>
      <c r="I42" s="926">
        <f>TRUNC(D42*C22,-1)</f>
        <v>7181460</v>
      </c>
      <c r="J42" s="926">
        <f>TRUNC(I42*D22,-1)</f>
        <v>881160</v>
      </c>
      <c r="K42" s="926">
        <f>SUM(I42:J42)</f>
        <v>8062620</v>
      </c>
    </row>
  </sheetData>
  <mergeCells count="17">
    <mergeCell ref="K7:L7"/>
    <mergeCell ref="K8:L8"/>
    <mergeCell ref="K9:K12"/>
    <mergeCell ref="B23:B25"/>
    <mergeCell ref="G23:H24"/>
    <mergeCell ref="I23:I25"/>
    <mergeCell ref="C24:C25"/>
    <mergeCell ref="E24:E25"/>
    <mergeCell ref="F24:F25"/>
    <mergeCell ref="I39:K39"/>
    <mergeCell ref="C27:D27"/>
    <mergeCell ref="B34:B35"/>
    <mergeCell ref="C34:D34"/>
    <mergeCell ref="F34:G34"/>
    <mergeCell ref="B39:B40"/>
    <mergeCell ref="C39:D39"/>
    <mergeCell ref="F39:H39"/>
  </mergeCells>
  <phoneticPr fontId="1" type="noConversion"/>
  <hyperlinks>
    <hyperlink ref="O17" r:id="rId1" xr:uid="{00000000-0004-0000-0000-000000000000}"/>
    <hyperlink ref="K2" r:id="rId2" xr:uid="{00000000-0004-0000-0000-000001000000}"/>
    <hyperlink ref="D14" r:id="rId3" xr:uid="{00000000-0004-0000-0000-000002000000}"/>
  </hyperlinks>
  <pageMargins left="0.7" right="0.7" top="0.75" bottom="0.75" header="0.3" footer="0.3"/>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76801" r:id="rId7" name="Group Box 1">
              <controlPr defaultSize="0" autoFill="0" autoPict="0">
                <anchor moveWithCells="1">
                  <from>
                    <xdr:col>5</xdr:col>
                    <xdr:colOff>47625</xdr:colOff>
                    <xdr:row>16</xdr:row>
                    <xdr:rowOff>38100</xdr:rowOff>
                  </from>
                  <to>
                    <xdr:col>7</xdr:col>
                    <xdr:colOff>19050</xdr:colOff>
                    <xdr:row>18</xdr:row>
                    <xdr:rowOff>57150</xdr:rowOff>
                  </to>
                </anchor>
              </controlPr>
            </control>
          </mc:Choice>
        </mc:AlternateContent>
        <mc:AlternateContent xmlns:mc="http://schemas.openxmlformats.org/markup-compatibility/2006">
          <mc:Choice Requires="x14">
            <control shapeId="76802" r:id="rId8" name="Option Button 2">
              <controlPr defaultSize="0" autoFill="0" autoLine="0" autoPict="0">
                <anchor moveWithCells="1">
                  <from>
                    <xdr:col>5</xdr:col>
                    <xdr:colOff>323850</xdr:colOff>
                    <xdr:row>16</xdr:row>
                    <xdr:rowOff>200025</xdr:rowOff>
                  </from>
                  <to>
                    <xdr:col>5</xdr:col>
                    <xdr:colOff>962025</xdr:colOff>
                    <xdr:row>18</xdr:row>
                    <xdr:rowOff>9525</xdr:rowOff>
                  </to>
                </anchor>
              </controlPr>
            </control>
          </mc:Choice>
        </mc:AlternateContent>
        <mc:AlternateContent xmlns:mc="http://schemas.openxmlformats.org/markup-compatibility/2006">
          <mc:Choice Requires="x14">
            <control shapeId="76803" r:id="rId9" name="Option Button 3">
              <controlPr defaultSize="0" autoFill="0" autoLine="0" autoPict="0">
                <anchor moveWithCells="1">
                  <from>
                    <xdr:col>5</xdr:col>
                    <xdr:colOff>1038225</xdr:colOff>
                    <xdr:row>16</xdr:row>
                    <xdr:rowOff>200025</xdr:rowOff>
                  </from>
                  <to>
                    <xdr:col>6</xdr:col>
                    <xdr:colOff>581025</xdr:colOff>
                    <xdr:row>18</xdr:row>
                    <xdr:rowOff>9525</xdr:rowOff>
                  </to>
                </anchor>
              </controlPr>
            </control>
          </mc:Choice>
        </mc:AlternateContent>
        <mc:AlternateContent xmlns:mc="http://schemas.openxmlformats.org/markup-compatibility/2006">
          <mc:Choice Requires="x14">
            <control shapeId="76804" r:id="rId10" name="Group Box 4">
              <controlPr defaultSize="0" autoFill="0" autoPict="0">
                <anchor moveWithCells="1">
                  <from>
                    <xdr:col>5</xdr:col>
                    <xdr:colOff>57150</xdr:colOff>
                    <xdr:row>19</xdr:row>
                    <xdr:rowOff>161925</xdr:rowOff>
                  </from>
                  <to>
                    <xdr:col>7</xdr:col>
                    <xdr:colOff>57150</xdr:colOff>
                    <xdr:row>21</xdr:row>
                    <xdr:rowOff>180975</xdr:rowOff>
                  </to>
                </anchor>
              </controlPr>
            </control>
          </mc:Choice>
        </mc:AlternateContent>
        <mc:AlternateContent xmlns:mc="http://schemas.openxmlformats.org/markup-compatibility/2006">
          <mc:Choice Requires="x14">
            <control shapeId="76805" r:id="rId11" name="Option Button 5">
              <controlPr defaultSize="0" autoFill="0" autoLine="0" autoPict="0">
                <anchor moveWithCells="1">
                  <from>
                    <xdr:col>5</xdr:col>
                    <xdr:colOff>285750</xdr:colOff>
                    <xdr:row>20</xdr:row>
                    <xdr:rowOff>66675</xdr:rowOff>
                  </from>
                  <to>
                    <xdr:col>5</xdr:col>
                    <xdr:colOff>838200</xdr:colOff>
                    <xdr:row>21</xdr:row>
                    <xdr:rowOff>95250</xdr:rowOff>
                  </to>
                </anchor>
              </controlPr>
            </control>
          </mc:Choice>
        </mc:AlternateContent>
        <mc:AlternateContent xmlns:mc="http://schemas.openxmlformats.org/markup-compatibility/2006">
          <mc:Choice Requires="x14">
            <control shapeId="76806" r:id="rId12" name="Option Button 6">
              <controlPr defaultSize="0" autoFill="0" autoLine="0" autoPict="0">
                <anchor moveWithCells="1">
                  <from>
                    <xdr:col>5</xdr:col>
                    <xdr:colOff>1028700</xdr:colOff>
                    <xdr:row>20</xdr:row>
                    <xdr:rowOff>85725</xdr:rowOff>
                  </from>
                  <to>
                    <xdr:col>6</xdr:col>
                    <xdr:colOff>495300</xdr:colOff>
                    <xdr:row>21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BX67"/>
  <sheetViews>
    <sheetView showGridLines="0" workbookViewId="0">
      <pane xSplit="8" ySplit="9" topLeftCell="I10" activePane="bottomRight" state="frozen"/>
      <selection pane="topRight" activeCell="I1" sqref="I1"/>
      <selection pane="bottomLeft" activeCell="A10" sqref="A10"/>
      <selection pane="bottomRight" activeCell="D10" sqref="D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customWidth="1" outlineLevel="1"/>
    <col min="45" max="45" width="8.75" style="240" customWidth="1" outlineLevel="1"/>
    <col min="46" max="46" width="9" style="240" customWidth="1" outlineLevel="1"/>
    <col min="47" max="47" width="26.625" style="240" customWidth="1" outlineLevel="1"/>
    <col min="48" max="48" width="9.25" style="240" customWidth="1" outlineLevel="1"/>
    <col min="49" max="49" width="2.5" style="240" customWidth="1" outlineLevel="1"/>
    <col min="50" max="51" width="12.875" style="240" customWidth="1" outlineLevel="1"/>
    <col min="52" max="52" width="2.5" style="240" customWidth="1" outlineLevel="1"/>
    <col min="53" max="58" width="11.25" style="240" customWidth="1" outlineLevel="1"/>
    <col min="59" max="59" width="9" style="240" customWidth="1" outlineLevel="1"/>
    <col min="60" max="61" width="11.25" style="240" customWidth="1" outlineLevel="1"/>
    <col min="62" max="62" width="9" style="240" customWidth="1" outlineLevel="1"/>
    <col min="63" max="63" width="18" style="240" customWidth="1" outlineLevel="1"/>
    <col min="64"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1</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1</v>
      </c>
      <c r="BI5" s="36" t="s">
        <v>143</v>
      </c>
      <c r="BL5" s="36" t="s">
        <v>81</v>
      </c>
      <c r="BX5" s="36" t="s">
        <v>409</v>
      </c>
    </row>
    <row r="6" spans="2:76" ht="16.5">
      <c r="B6" s="691" t="s">
        <v>74</v>
      </c>
      <c r="C6" s="691"/>
      <c r="D6" s="691"/>
      <c r="E6" s="42">
        <v>44227</v>
      </c>
      <c r="F6" s="41" t="str">
        <f>TEXT(E6,"aaaa")</f>
        <v>일요일</v>
      </c>
      <c r="G6" s="240"/>
      <c r="H6" s="692">
        <f>E6</f>
        <v>44227</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2022년1월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36" t="s">
        <v>152</v>
      </c>
      <c r="AU9" s="205" t="s">
        <v>148</v>
      </c>
      <c r="AV9" s="537" t="s">
        <v>153</v>
      </c>
      <c r="AW9" s="240"/>
      <c r="AX9" s="536" t="s">
        <v>150</v>
      </c>
      <c r="AY9" s="537"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c r="E10" s="405"/>
      <c r="F10" s="406"/>
      <c r="G10" s="407"/>
      <c r="H10" s="408"/>
      <c r="I10" s="414"/>
      <c r="J10" s="415"/>
      <c r="K10" s="415"/>
      <c r="L10" s="416"/>
      <c r="M10" s="416"/>
      <c r="N10" s="416"/>
      <c r="O10" s="415"/>
      <c r="P10" s="416"/>
      <c r="Q10" s="416"/>
      <c r="R10" s="416"/>
      <c r="S10" s="416"/>
      <c r="T10" s="417"/>
      <c r="U10" s="414"/>
      <c r="V10" s="415"/>
      <c r="W10" s="418"/>
      <c r="X10" s="176">
        <f t="shared" ref="X10:X49" si="0">SUM(I10:W10)</f>
        <v>0</v>
      </c>
      <c r="Y10" s="30">
        <f t="shared" ref="Y10:Y49" si="1">IF(BI10&lt;=10000000,VLOOKUP(BI10/1000,간이세액표2021,AM10+AN10+2),VLOOKUP(BI10/1000,간이세액표2021,AM10+AN10+2)+VLOOKUP(BI10,근로세율,3)+(BI10-VLOOKUP(BI10,근로세율,4))*VLOOKUP(BI10,근로세율,5)*VLOOKUP(BI10,근로세율,6))</f>
        <v>0</v>
      </c>
      <c r="Z10" s="184">
        <f>IF(ISERROR(ROUNDDOWN(Y10*10%,-1)),0,ROUNDDOWN(Y10*10%,-1))</f>
        <v>0</v>
      </c>
      <c r="AA10" s="542">
        <f t="shared" ref="AA10:AA49" si="2">IF($AM$5=1,0,IF(BL10&gt;0,MIN(MAX(BL10,연금하한),연금상한),0))</f>
        <v>0</v>
      </c>
      <c r="AB10" s="543">
        <f t="shared" ref="AB10:AB49" si="3">IF($AM$5=1,0,IF(BM10&gt;0,MIN(MAX(BM10,건강하한),건강상한),0))</f>
        <v>0</v>
      </c>
      <c r="AC10" s="544">
        <f t="shared" ref="AC10:AC49" si="4">IF($AM$5=1,0,BN10)</f>
        <v>0</v>
      </c>
      <c r="AD10" s="315">
        <f t="shared" ref="AD10:AD49" si="5">IFERROR(IF(OR($H10="대표이사",$H10="원장",$H10="대표"),0,ROUNDDOWN(($X10-$BH10)*고용보험율,-1)),0)</f>
        <v>0</v>
      </c>
      <c r="AE10" s="50"/>
      <c r="AF10" s="50"/>
      <c r="AG10" s="50"/>
      <c r="AH10" s="51"/>
      <c r="AI10" s="52"/>
      <c r="AJ10" s="53">
        <f>SUM(Y10:AH10)</f>
        <v>0</v>
      </c>
      <c r="AK10" s="54">
        <f>X10-AJ10</f>
        <v>0</v>
      </c>
      <c r="AM10" s="55">
        <v>1</v>
      </c>
      <c r="AN10" s="56"/>
      <c r="AP10" s="31"/>
      <c r="AQ10" s="31"/>
      <c r="AR10" s="263">
        <f>SUM(AP10:AQ10)</f>
        <v>0</v>
      </c>
      <c r="AT10" s="168"/>
      <c r="AU10" s="186"/>
      <c r="AV10" s="169" t="str">
        <f>IF(D10="","",D10)</f>
        <v/>
      </c>
      <c r="AX10" s="168"/>
      <c r="AY10" s="169"/>
      <c r="BA10" s="170">
        <v>0</v>
      </c>
      <c r="BB10" s="171"/>
      <c r="BC10" s="171"/>
      <c r="BD10" s="323"/>
      <c r="BE10" s="437">
        <v>0</v>
      </c>
      <c r="BF10" s="437">
        <v>0</v>
      </c>
      <c r="BH10" s="199">
        <f t="shared" ref="BH10:BH49" si="6">IF(W10&gt;=100000,100000,W10)+IF(V10&gt;=200000,200000,V10)++IF(U10&gt;=100000,100000,U10)</f>
        <v>0</v>
      </c>
      <c r="BI10" s="200">
        <f t="shared" ref="BI10:BI49" si="7">X10-BH10</f>
        <v>0</v>
      </c>
      <c r="BL10" s="251">
        <f t="shared" ref="BL10:BL49" si="8">IFERROR(ROUNDDOWN(TRUNC(($X10-$BH10),-3)*국민연금율*(1-BE10),-1),0)</f>
        <v>0</v>
      </c>
      <c r="BM10" s="252">
        <f>IFERROR(ROUNDDOWN(($X10-$BH10)*건강보험율2022,-1),)</f>
        <v>0</v>
      </c>
      <c r="BN10" s="252">
        <f>IFERROR(ROUNDDOWN($BM10*요양보험율2022,-1),)</f>
        <v>0</v>
      </c>
      <c r="BO10" s="253">
        <f t="shared" ref="BO10:BO49" si="9">IFERROR(IF($H10&lt;&gt;"대표이사",ROUNDDOWN(($X10-$BH10)*고용보험율*(1-BF10),-1),0),)</f>
        <v>0</v>
      </c>
      <c r="BP10" s="254">
        <f>SUM(BL10:BO10)</f>
        <v>0</v>
      </c>
    </row>
    <row r="11" spans="2:76" ht="18.75" customHeight="1">
      <c r="B11" s="35">
        <f>B10+1</f>
        <v>2</v>
      </c>
      <c r="C11" s="267" t="s">
        <v>376</v>
      </c>
      <c r="D11" s="409"/>
      <c r="E11" s="409"/>
      <c r="F11" s="410"/>
      <c r="G11" s="411"/>
      <c r="H11" s="412"/>
      <c r="I11" s="419"/>
      <c r="J11" s="420"/>
      <c r="K11" s="420"/>
      <c r="L11" s="421"/>
      <c r="M11" s="421"/>
      <c r="N11" s="421"/>
      <c r="O11" s="420"/>
      <c r="P11" s="421"/>
      <c r="Q11" s="421"/>
      <c r="R11" s="421"/>
      <c r="S11" s="421"/>
      <c r="T11" s="422"/>
      <c r="U11" s="419"/>
      <c r="V11" s="420"/>
      <c r="W11" s="423"/>
      <c r="X11" s="177">
        <f t="shared" si="0"/>
        <v>0</v>
      </c>
      <c r="Y11" s="30">
        <f t="shared" si="1"/>
        <v>0</v>
      </c>
      <c r="Z11" s="184">
        <f t="shared" ref="Z11:Z49" si="10">IF(ISERROR(ROUNDDOWN(Y11*10%,-1)),0,ROUNDDOWN(Y11*10%,-1))</f>
        <v>0</v>
      </c>
      <c r="AA11" s="538">
        <f t="shared" si="2"/>
        <v>0</v>
      </c>
      <c r="AB11" s="543">
        <f t="shared" si="3"/>
        <v>0</v>
      </c>
      <c r="AC11" s="539">
        <f t="shared" si="4"/>
        <v>0</v>
      </c>
      <c r="AD11" s="315">
        <f t="shared" si="5"/>
        <v>0</v>
      </c>
      <c r="AE11" s="5"/>
      <c r="AF11" s="5"/>
      <c r="AG11" s="5"/>
      <c r="AH11" s="40"/>
      <c r="AI11" s="6"/>
      <c r="AJ11" s="33">
        <f t="shared" ref="AJ11:AJ49" si="11">SUM(Y11:AH11)</f>
        <v>0</v>
      </c>
      <c r="AK11" s="34">
        <f t="shared" ref="AK11:AK49" si="12">X11-AJ11</f>
        <v>0</v>
      </c>
      <c r="AM11" s="48">
        <v>1</v>
      </c>
      <c r="AN11" s="49"/>
      <c r="AP11" s="109"/>
      <c r="AQ11" s="109"/>
      <c r="AR11" s="261">
        <f t="shared" ref="AR11:AR39" si="13">SUM(AP11:AQ11)</f>
        <v>0</v>
      </c>
      <c r="AT11" s="166"/>
      <c r="AU11" s="164"/>
      <c r="AV11" s="167" t="str">
        <f t="shared" ref="AV11:AV49" si="14">IF(D11="","",D11)</f>
        <v/>
      </c>
      <c r="AX11" s="166"/>
      <c r="AY11" s="167"/>
      <c r="BA11" s="165">
        <v>0</v>
      </c>
      <c r="BB11" s="4"/>
      <c r="BC11" s="4"/>
      <c r="BD11" s="324"/>
      <c r="BE11" s="437">
        <v>0</v>
      </c>
      <c r="BF11" s="437">
        <v>0</v>
      </c>
      <c r="BH11" s="190">
        <f t="shared" si="6"/>
        <v>0</v>
      </c>
      <c r="BI11" s="191">
        <f t="shared" si="7"/>
        <v>0</v>
      </c>
      <c r="BL11" s="251">
        <f t="shared" si="8"/>
        <v>0</v>
      </c>
      <c r="BM11" s="252">
        <f>IFERROR(ROUNDDOWN(($X11-$BH11)*건강보험율2022,-1),)</f>
        <v>0</v>
      </c>
      <c r="BN11" s="252">
        <f>IFERROR(ROUNDDOWN($BM11*요양보험율2022,-1),)</f>
        <v>0</v>
      </c>
      <c r="BO11" s="253">
        <f t="shared" si="9"/>
        <v>0</v>
      </c>
      <c r="BP11" s="255">
        <f t="shared" ref="BP11:BP49" si="15">SUM(BL11:BO11)</f>
        <v>0</v>
      </c>
    </row>
    <row r="12" spans="2:76" ht="18.75" customHeight="1">
      <c r="B12" s="35">
        <f t="shared" ref="B12:B49" si="16">B11+1</f>
        <v>3</v>
      </c>
      <c r="C12" s="267" t="s">
        <v>376</v>
      </c>
      <c r="D12" s="409"/>
      <c r="E12" s="409"/>
      <c r="F12" s="410"/>
      <c r="G12" s="411"/>
      <c r="H12" s="412"/>
      <c r="I12" s="419"/>
      <c r="J12" s="420"/>
      <c r="K12" s="420"/>
      <c r="L12" s="421"/>
      <c r="M12" s="421"/>
      <c r="N12" s="421"/>
      <c r="O12" s="420"/>
      <c r="P12" s="421"/>
      <c r="Q12" s="421"/>
      <c r="R12" s="421"/>
      <c r="S12" s="421"/>
      <c r="T12" s="422"/>
      <c r="U12" s="419"/>
      <c r="V12" s="420"/>
      <c r="W12" s="423"/>
      <c r="X12" s="177">
        <f t="shared" si="0"/>
        <v>0</v>
      </c>
      <c r="Y12" s="30">
        <f t="shared" si="1"/>
        <v>0</v>
      </c>
      <c r="Z12" s="184">
        <f t="shared" si="10"/>
        <v>0</v>
      </c>
      <c r="AA12" s="538">
        <f t="shared" si="2"/>
        <v>0</v>
      </c>
      <c r="AB12" s="543">
        <f t="shared" si="3"/>
        <v>0</v>
      </c>
      <c r="AC12" s="539">
        <f t="shared" si="4"/>
        <v>0</v>
      </c>
      <c r="AD12" s="315">
        <f t="shared" si="5"/>
        <v>0</v>
      </c>
      <c r="AE12" s="5"/>
      <c r="AF12" s="5"/>
      <c r="AG12" s="5"/>
      <c r="AH12" s="40"/>
      <c r="AI12" s="6"/>
      <c r="AJ12" s="33">
        <f t="shared" si="11"/>
        <v>0</v>
      </c>
      <c r="AK12" s="34">
        <f t="shared" si="12"/>
        <v>0</v>
      </c>
      <c r="AM12" s="48">
        <v>1</v>
      </c>
      <c r="AN12" s="49"/>
      <c r="AP12" s="109"/>
      <c r="AQ12" s="109"/>
      <c r="AR12" s="261">
        <f t="shared" si="13"/>
        <v>0</v>
      </c>
      <c r="AT12" s="166"/>
      <c r="AU12" s="164"/>
      <c r="AV12" s="167" t="str">
        <f t="shared" si="14"/>
        <v/>
      </c>
      <c r="AX12" s="166"/>
      <c r="AY12" s="167"/>
      <c r="BA12" s="165">
        <v>0</v>
      </c>
      <c r="BB12" s="4"/>
      <c r="BC12" s="4"/>
      <c r="BD12" s="324"/>
      <c r="BE12" s="437">
        <v>0</v>
      </c>
      <c r="BF12" s="437">
        <v>0</v>
      </c>
      <c r="BH12" s="190">
        <f t="shared" si="6"/>
        <v>0</v>
      </c>
      <c r="BI12" s="191">
        <f t="shared" si="7"/>
        <v>0</v>
      </c>
      <c r="BL12" s="251">
        <f t="shared" si="8"/>
        <v>0</v>
      </c>
      <c r="BM12" s="252">
        <f>IFERROR(ROUNDDOWN(($X12-$BH12)*건강보험율2022,-1),)</f>
        <v>0</v>
      </c>
      <c r="BN12" s="252">
        <f>IFERROR(ROUNDDOWN($BM12*요양보험율2022,-1),)</f>
        <v>0</v>
      </c>
      <c r="BO12" s="253">
        <f t="shared" si="9"/>
        <v>0</v>
      </c>
      <c r="BP12" s="255">
        <f t="shared" si="15"/>
        <v>0</v>
      </c>
    </row>
    <row r="13" spans="2:76" ht="18.75" customHeight="1">
      <c r="B13" s="35">
        <f t="shared" si="16"/>
        <v>4</v>
      </c>
      <c r="C13" s="267" t="s">
        <v>376</v>
      </c>
      <c r="D13" s="409"/>
      <c r="E13" s="409"/>
      <c r="F13" s="410"/>
      <c r="G13" s="411"/>
      <c r="H13" s="412"/>
      <c r="I13" s="419"/>
      <c r="J13" s="420"/>
      <c r="K13" s="420"/>
      <c r="L13" s="421"/>
      <c r="M13" s="421"/>
      <c r="N13" s="421"/>
      <c r="O13" s="420"/>
      <c r="P13" s="421"/>
      <c r="Q13" s="421"/>
      <c r="R13" s="421"/>
      <c r="S13" s="421"/>
      <c r="T13" s="422"/>
      <c r="U13" s="419"/>
      <c r="V13" s="420"/>
      <c r="W13" s="423"/>
      <c r="X13" s="177">
        <f t="shared" si="0"/>
        <v>0</v>
      </c>
      <c r="Y13" s="30">
        <f t="shared" si="1"/>
        <v>0</v>
      </c>
      <c r="Z13" s="184">
        <f t="shared" si="10"/>
        <v>0</v>
      </c>
      <c r="AA13" s="538">
        <f t="shared" si="2"/>
        <v>0</v>
      </c>
      <c r="AB13" s="543">
        <f t="shared" si="3"/>
        <v>0</v>
      </c>
      <c r="AC13" s="539">
        <f t="shared" si="4"/>
        <v>0</v>
      </c>
      <c r="AD13" s="315">
        <f t="shared" si="5"/>
        <v>0</v>
      </c>
      <c r="AE13" s="5"/>
      <c r="AF13" s="5"/>
      <c r="AG13" s="5"/>
      <c r="AH13" s="40"/>
      <c r="AI13" s="6"/>
      <c r="AJ13" s="33">
        <f t="shared" si="11"/>
        <v>0</v>
      </c>
      <c r="AK13" s="34">
        <f t="shared" si="12"/>
        <v>0</v>
      </c>
      <c r="AM13" s="48">
        <v>1</v>
      </c>
      <c r="AN13" s="49"/>
      <c r="AP13" s="109"/>
      <c r="AQ13" s="109"/>
      <c r="AR13" s="261">
        <f t="shared" si="13"/>
        <v>0</v>
      </c>
      <c r="AT13" s="166"/>
      <c r="AU13" s="164"/>
      <c r="AV13" s="167" t="str">
        <f t="shared" si="14"/>
        <v/>
      </c>
      <c r="AX13" s="166"/>
      <c r="AY13" s="167"/>
      <c r="BA13" s="165">
        <v>0</v>
      </c>
      <c r="BB13" s="4"/>
      <c r="BC13" s="4"/>
      <c r="BD13" s="324"/>
      <c r="BE13" s="437">
        <v>0</v>
      </c>
      <c r="BF13" s="437">
        <v>0</v>
      </c>
      <c r="BH13" s="190">
        <f t="shared" si="6"/>
        <v>0</v>
      </c>
      <c r="BI13" s="191">
        <f t="shared" si="7"/>
        <v>0</v>
      </c>
      <c r="BL13" s="251">
        <f t="shared" si="8"/>
        <v>0</v>
      </c>
      <c r="BM13" s="252">
        <f>IFERROR(ROUNDDOWN(($X13-$BH13)*건강보험율2022,-1),)</f>
        <v>0</v>
      </c>
      <c r="BN13" s="252">
        <f>IFERROR(ROUNDDOWN($BM13*요양보험율2022,-1),)</f>
        <v>0</v>
      </c>
      <c r="BO13" s="253">
        <f t="shared" si="9"/>
        <v>0</v>
      </c>
      <c r="BP13" s="255">
        <f t="shared" si="15"/>
        <v>0</v>
      </c>
    </row>
    <row r="14" spans="2:76" ht="18.75" customHeight="1">
      <c r="B14" s="35">
        <f t="shared" si="16"/>
        <v>5</v>
      </c>
      <c r="C14" s="267" t="s">
        <v>376</v>
      </c>
      <c r="D14" s="409"/>
      <c r="E14" s="409"/>
      <c r="F14" s="410"/>
      <c r="G14" s="411"/>
      <c r="H14" s="412"/>
      <c r="I14" s="419"/>
      <c r="J14" s="420"/>
      <c r="K14" s="420"/>
      <c r="L14" s="421"/>
      <c r="M14" s="421"/>
      <c r="N14" s="421"/>
      <c r="O14" s="420"/>
      <c r="P14" s="421"/>
      <c r="Q14" s="421"/>
      <c r="R14" s="421"/>
      <c r="S14" s="421"/>
      <c r="T14" s="422"/>
      <c r="U14" s="419"/>
      <c r="V14" s="420"/>
      <c r="W14" s="423"/>
      <c r="X14" s="177">
        <f t="shared" si="0"/>
        <v>0</v>
      </c>
      <c r="Y14" s="30">
        <f t="shared" si="1"/>
        <v>0</v>
      </c>
      <c r="Z14" s="184">
        <f t="shared" si="10"/>
        <v>0</v>
      </c>
      <c r="AA14" s="538">
        <f t="shared" si="2"/>
        <v>0</v>
      </c>
      <c r="AB14" s="543">
        <f t="shared" si="3"/>
        <v>0</v>
      </c>
      <c r="AC14" s="539">
        <f t="shared" si="4"/>
        <v>0</v>
      </c>
      <c r="AD14" s="315">
        <f t="shared" si="5"/>
        <v>0</v>
      </c>
      <c r="AE14" s="5"/>
      <c r="AF14" s="5"/>
      <c r="AG14" s="5"/>
      <c r="AH14" s="40"/>
      <c r="AI14" s="6"/>
      <c r="AJ14" s="33">
        <f t="shared" si="11"/>
        <v>0</v>
      </c>
      <c r="AK14" s="34">
        <f t="shared" si="12"/>
        <v>0</v>
      </c>
      <c r="AM14" s="48">
        <v>1</v>
      </c>
      <c r="AN14" s="49"/>
      <c r="AP14" s="109"/>
      <c r="AQ14" s="109"/>
      <c r="AR14" s="261">
        <f t="shared" si="13"/>
        <v>0</v>
      </c>
      <c r="AT14" s="166"/>
      <c r="AU14" s="164"/>
      <c r="AV14" s="167" t="str">
        <f t="shared" si="14"/>
        <v/>
      </c>
      <c r="AX14" s="166"/>
      <c r="AY14" s="167"/>
      <c r="BA14" s="165">
        <v>0</v>
      </c>
      <c r="BB14" s="4"/>
      <c r="BC14" s="4"/>
      <c r="BD14" s="324"/>
      <c r="BE14" s="437">
        <v>0</v>
      </c>
      <c r="BF14" s="437">
        <v>0</v>
      </c>
      <c r="BH14" s="190">
        <f t="shared" si="6"/>
        <v>0</v>
      </c>
      <c r="BI14" s="191">
        <f t="shared" si="7"/>
        <v>0</v>
      </c>
      <c r="BL14" s="251">
        <f t="shared" si="8"/>
        <v>0</v>
      </c>
      <c r="BM14" s="252">
        <f>IFERROR(ROUNDDOWN(($X14-$BH14)*건강보험율2022,-1),)</f>
        <v>0</v>
      </c>
      <c r="BN14" s="252">
        <f>IFERROR(ROUNDDOWN($BM14*요양보험율2022,-1),)</f>
        <v>0</v>
      </c>
      <c r="BO14" s="253">
        <f t="shared" si="9"/>
        <v>0</v>
      </c>
      <c r="BP14" s="255">
        <f t="shared" si="15"/>
        <v>0</v>
      </c>
    </row>
    <row r="15" spans="2:76" ht="18.75" customHeight="1">
      <c r="B15" s="35">
        <f t="shared" si="16"/>
        <v>6</v>
      </c>
      <c r="C15" s="267" t="s">
        <v>376</v>
      </c>
      <c r="D15" s="409"/>
      <c r="E15" s="409"/>
      <c r="F15" s="410"/>
      <c r="G15" s="411"/>
      <c r="H15" s="412"/>
      <c r="I15" s="419"/>
      <c r="J15" s="420"/>
      <c r="K15" s="420"/>
      <c r="L15" s="421"/>
      <c r="M15" s="421"/>
      <c r="N15" s="421"/>
      <c r="O15" s="420"/>
      <c r="P15" s="421"/>
      <c r="Q15" s="421"/>
      <c r="R15" s="421"/>
      <c r="S15" s="421"/>
      <c r="T15" s="422"/>
      <c r="U15" s="419"/>
      <c r="V15" s="420"/>
      <c r="W15" s="423"/>
      <c r="X15" s="177">
        <f t="shared" si="0"/>
        <v>0</v>
      </c>
      <c r="Y15" s="30">
        <f t="shared" si="1"/>
        <v>0</v>
      </c>
      <c r="Z15" s="184">
        <f t="shared" si="10"/>
        <v>0</v>
      </c>
      <c r="AA15" s="538">
        <f t="shared" si="2"/>
        <v>0</v>
      </c>
      <c r="AB15" s="543">
        <f t="shared" si="3"/>
        <v>0</v>
      </c>
      <c r="AC15" s="539">
        <f t="shared" si="4"/>
        <v>0</v>
      </c>
      <c r="AD15" s="315">
        <f t="shared" si="5"/>
        <v>0</v>
      </c>
      <c r="AE15" s="5"/>
      <c r="AF15" s="5"/>
      <c r="AG15" s="5"/>
      <c r="AH15" s="40"/>
      <c r="AI15" s="6"/>
      <c r="AJ15" s="33">
        <f t="shared" si="11"/>
        <v>0</v>
      </c>
      <c r="AK15" s="34">
        <f t="shared" si="12"/>
        <v>0</v>
      </c>
      <c r="AM15" s="48">
        <v>1</v>
      </c>
      <c r="AN15" s="49"/>
      <c r="AP15" s="109"/>
      <c r="AQ15" s="109"/>
      <c r="AR15" s="261">
        <f t="shared" si="13"/>
        <v>0</v>
      </c>
      <c r="AT15" s="166"/>
      <c r="AU15" s="164"/>
      <c r="AV15" s="167" t="str">
        <f t="shared" si="14"/>
        <v/>
      </c>
      <c r="AX15" s="166"/>
      <c r="AY15" s="167"/>
      <c r="BA15" s="165">
        <v>0</v>
      </c>
      <c r="BB15" s="4"/>
      <c r="BC15" s="4"/>
      <c r="BD15" s="324"/>
      <c r="BE15" s="437">
        <v>0</v>
      </c>
      <c r="BF15" s="437">
        <v>0</v>
      </c>
      <c r="BH15" s="190">
        <f t="shared" si="6"/>
        <v>0</v>
      </c>
      <c r="BI15" s="191">
        <f t="shared" si="7"/>
        <v>0</v>
      </c>
      <c r="BL15" s="251">
        <f t="shared" si="8"/>
        <v>0</v>
      </c>
      <c r="BM15" s="252">
        <f>IFERROR(ROUNDDOWN(($X15-$BH15)*건강보험율2022,-1),)</f>
        <v>0</v>
      </c>
      <c r="BN15" s="252">
        <f>IFERROR(ROUNDDOWN($BM15*요양보험율2022,-1),)</f>
        <v>0</v>
      </c>
      <c r="BO15" s="253">
        <f t="shared" si="9"/>
        <v>0</v>
      </c>
      <c r="BP15" s="255">
        <f t="shared" si="15"/>
        <v>0</v>
      </c>
    </row>
    <row r="16" spans="2:76" ht="18.75" customHeight="1">
      <c r="B16" s="35">
        <f t="shared" si="16"/>
        <v>7</v>
      </c>
      <c r="C16" s="267" t="s">
        <v>376</v>
      </c>
      <c r="D16" s="409"/>
      <c r="E16" s="409"/>
      <c r="F16" s="410"/>
      <c r="G16" s="411"/>
      <c r="H16" s="412"/>
      <c r="I16" s="419"/>
      <c r="J16" s="420"/>
      <c r="K16" s="420"/>
      <c r="L16" s="421"/>
      <c r="M16" s="421"/>
      <c r="N16" s="421"/>
      <c r="O16" s="420"/>
      <c r="P16" s="421"/>
      <c r="Q16" s="421"/>
      <c r="R16" s="421"/>
      <c r="S16" s="421"/>
      <c r="T16" s="422"/>
      <c r="U16" s="419"/>
      <c r="V16" s="420"/>
      <c r="W16" s="423"/>
      <c r="X16" s="177">
        <f t="shared" si="0"/>
        <v>0</v>
      </c>
      <c r="Y16" s="30">
        <f t="shared" si="1"/>
        <v>0</v>
      </c>
      <c r="Z16" s="184">
        <f t="shared" si="10"/>
        <v>0</v>
      </c>
      <c r="AA16" s="538">
        <f t="shared" si="2"/>
        <v>0</v>
      </c>
      <c r="AB16" s="543">
        <f t="shared" si="3"/>
        <v>0</v>
      </c>
      <c r="AC16" s="539">
        <f t="shared" si="4"/>
        <v>0</v>
      </c>
      <c r="AD16" s="315">
        <f t="shared" si="5"/>
        <v>0</v>
      </c>
      <c r="AE16" s="5"/>
      <c r="AF16" s="5"/>
      <c r="AG16" s="5"/>
      <c r="AH16" s="40"/>
      <c r="AI16" s="6"/>
      <c r="AJ16" s="33">
        <f t="shared" si="11"/>
        <v>0</v>
      </c>
      <c r="AK16" s="34">
        <f t="shared" si="12"/>
        <v>0</v>
      </c>
      <c r="AM16" s="48">
        <v>1</v>
      </c>
      <c r="AN16" s="49"/>
      <c r="AP16" s="109"/>
      <c r="AQ16" s="109"/>
      <c r="AR16" s="261">
        <f t="shared" si="13"/>
        <v>0</v>
      </c>
      <c r="AT16" s="166"/>
      <c r="AU16" s="164"/>
      <c r="AV16" s="167" t="str">
        <f t="shared" si="14"/>
        <v/>
      </c>
      <c r="AX16" s="166"/>
      <c r="AY16" s="167"/>
      <c r="BA16" s="165">
        <v>0</v>
      </c>
      <c r="BB16" s="4"/>
      <c r="BC16" s="4"/>
      <c r="BD16" s="324"/>
      <c r="BE16" s="437">
        <v>0</v>
      </c>
      <c r="BF16" s="437">
        <v>0</v>
      </c>
      <c r="BH16" s="190">
        <f t="shared" si="6"/>
        <v>0</v>
      </c>
      <c r="BI16" s="191">
        <f t="shared" si="7"/>
        <v>0</v>
      </c>
      <c r="BL16" s="251">
        <f t="shared" si="8"/>
        <v>0</v>
      </c>
      <c r="BM16" s="252">
        <f>IFERROR(ROUNDDOWN(($X16-$BH16)*건강보험율2022,-1),)</f>
        <v>0</v>
      </c>
      <c r="BN16" s="252">
        <f>IFERROR(ROUNDDOWN($BM16*요양보험율2022,-1),)</f>
        <v>0</v>
      </c>
      <c r="BO16" s="253">
        <f t="shared" si="9"/>
        <v>0</v>
      </c>
      <c r="BP16" s="255">
        <f t="shared" si="15"/>
        <v>0</v>
      </c>
    </row>
    <row r="17" spans="2:68" ht="18.75" customHeight="1">
      <c r="B17" s="35">
        <f t="shared" si="16"/>
        <v>8</v>
      </c>
      <c r="C17" s="267" t="s">
        <v>376</v>
      </c>
      <c r="D17" s="409"/>
      <c r="E17" s="409"/>
      <c r="F17" s="410"/>
      <c r="G17" s="411"/>
      <c r="H17" s="412"/>
      <c r="I17" s="419"/>
      <c r="J17" s="420"/>
      <c r="K17" s="420"/>
      <c r="L17" s="421"/>
      <c r="M17" s="421"/>
      <c r="N17" s="421"/>
      <c r="O17" s="420"/>
      <c r="P17" s="421"/>
      <c r="Q17" s="421"/>
      <c r="R17" s="421"/>
      <c r="S17" s="421"/>
      <c r="T17" s="422"/>
      <c r="U17" s="419"/>
      <c r="V17" s="420"/>
      <c r="W17" s="423"/>
      <c r="X17" s="177">
        <f t="shared" si="0"/>
        <v>0</v>
      </c>
      <c r="Y17" s="30">
        <f t="shared" si="1"/>
        <v>0</v>
      </c>
      <c r="Z17" s="184">
        <f t="shared" si="10"/>
        <v>0</v>
      </c>
      <c r="AA17" s="538">
        <f t="shared" si="2"/>
        <v>0</v>
      </c>
      <c r="AB17" s="543">
        <f t="shared" si="3"/>
        <v>0</v>
      </c>
      <c r="AC17" s="539">
        <f t="shared" si="4"/>
        <v>0</v>
      </c>
      <c r="AD17" s="315">
        <f t="shared" si="5"/>
        <v>0</v>
      </c>
      <c r="AE17" s="5"/>
      <c r="AF17" s="5"/>
      <c r="AG17" s="5"/>
      <c r="AH17" s="40"/>
      <c r="AI17" s="6"/>
      <c r="AJ17" s="33">
        <f t="shared" si="11"/>
        <v>0</v>
      </c>
      <c r="AK17" s="34">
        <f t="shared" si="12"/>
        <v>0</v>
      </c>
      <c r="AM17" s="48">
        <v>1</v>
      </c>
      <c r="AN17" s="49"/>
      <c r="AP17" s="109"/>
      <c r="AQ17" s="109"/>
      <c r="AR17" s="261">
        <f t="shared" si="13"/>
        <v>0</v>
      </c>
      <c r="AT17" s="166"/>
      <c r="AU17" s="164"/>
      <c r="AV17" s="167" t="str">
        <f t="shared" si="14"/>
        <v/>
      </c>
      <c r="AX17" s="166"/>
      <c r="AY17" s="167"/>
      <c r="BA17" s="165">
        <v>0</v>
      </c>
      <c r="BB17" s="4"/>
      <c r="BC17" s="4"/>
      <c r="BD17" s="324"/>
      <c r="BE17" s="437">
        <v>0</v>
      </c>
      <c r="BF17" s="437">
        <v>0</v>
      </c>
      <c r="BH17" s="190">
        <f t="shared" si="6"/>
        <v>0</v>
      </c>
      <c r="BI17" s="191">
        <f t="shared" si="7"/>
        <v>0</v>
      </c>
      <c r="BL17" s="251">
        <f t="shared" si="8"/>
        <v>0</v>
      </c>
      <c r="BM17" s="252">
        <f>IFERROR(ROUNDDOWN(($X17-$BH17)*건강보험율2022,-1),)</f>
        <v>0</v>
      </c>
      <c r="BN17" s="252">
        <f>IFERROR(ROUNDDOWN($BM17*요양보험율2022,-1),)</f>
        <v>0</v>
      </c>
      <c r="BO17" s="253">
        <f t="shared" si="9"/>
        <v>0</v>
      </c>
      <c r="BP17" s="255">
        <f t="shared" si="15"/>
        <v>0</v>
      </c>
    </row>
    <row r="18" spans="2:68" ht="18.75" customHeight="1">
      <c r="B18" s="35">
        <f t="shared" si="16"/>
        <v>9</v>
      </c>
      <c r="C18" s="267" t="s">
        <v>376</v>
      </c>
      <c r="D18" s="409"/>
      <c r="E18" s="409"/>
      <c r="F18" s="410"/>
      <c r="G18" s="411"/>
      <c r="H18" s="412"/>
      <c r="I18" s="419"/>
      <c r="J18" s="420"/>
      <c r="K18" s="420"/>
      <c r="L18" s="421"/>
      <c r="M18" s="421"/>
      <c r="N18" s="421"/>
      <c r="O18" s="420"/>
      <c r="P18" s="421"/>
      <c r="Q18" s="421"/>
      <c r="R18" s="421"/>
      <c r="S18" s="421"/>
      <c r="T18" s="422"/>
      <c r="U18" s="419"/>
      <c r="V18" s="420"/>
      <c r="W18" s="423"/>
      <c r="X18" s="177">
        <f t="shared" si="0"/>
        <v>0</v>
      </c>
      <c r="Y18" s="30">
        <f t="shared" si="1"/>
        <v>0</v>
      </c>
      <c r="Z18" s="184">
        <f t="shared" si="10"/>
        <v>0</v>
      </c>
      <c r="AA18" s="538">
        <f t="shared" si="2"/>
        <v>0</v>
      </c>
      <c r="AB18" s="543">
        <f t="shared" si="3"/>
        <v>0</v>
      </c>
      <c r="AC18" s="539">
        <f t="shared" si="4"/>
        <v>0</v>
      </c>
      <c r="AD18" s="315">
        <f t="shared" si="5"/>
        <v>0</v>
      </c>
      <c r="AE18" s="5"/>
      <c r="AF18" s="5"/>
      <c r="AG18" s="5"/>
      <c r="AH18" s="40"/>
      <c r="AI18" s="6"/>
      <c r="AJ18" s="33">
        <f t="shared" si="11"/>
        <v>0</v>
      </c>
      <c r="AK18" s="34">
        <f t="shared" si="12"/>
        <v>0</v>
      </c>
      <c r="AM18" s="48">
        <v>1</v>
      </c>
      <c r="AN18" s="49"/>
      <c r="AP18" s="109"/>
      <c r="AQ18" s="109"/>
      <c r="AR18" s="261">
        <f t="shared" si="13"/>
        <v>0</v>
      </c>
      <c r="AT18" s="166"/>
      <c r="AU18" s="164"/>
      <c r="AV18" s="167" t="str">
        <f t="shared" si="14"/>
        <v/>
      </c>
      <c r="AX18" s="166"/>
      <c r="AY18" s="167"/>
      <c r="BA18" s="165">
        <v>0</v>
      </c>
      <c r="BB18" s="4"/>
      <c r="BC18" s="4"/>
      <c r="BD18" s="324"/>
      <c r="BE18" s="437">
        <v>0</v>
      </c>
      <c r="BF18" s="437">
        <v>0</v>
      </c>
      <c r="BH18" s="190">
        <f t="shared" si="6"/>
        <v>0</v>
      </c>
      <c r="BI18" s="191">
        <f t="shared" si="7"/>
        <v>0</v>
      </c>
      <c r="BL18" s="251">
        <f t="shared" si="8"/>
        <v>0</v>
      </c>
      <c r="BM18" s="252">
        <f>IFERROR(ROUNDDOWN(($X18-$BH18)*건강보험율2022,-1),)</f>
        <v>0</v>
      </c>
      <c r="BN18" s="252">
        <f>IFERROR(ROUNDDOWN($BM18*요양보험율2022,-1),)</f>
        <v>0</v>
      </c>
      <c r="BO18" s="253">
        <f t="shared" si="9"/>
        <v>0</v>
      </c>
      <c r="BP18" s="255">
        <f t="shared" si="15"/>
        <v>0</v>
      </c>
    </row>
    <row r="19" spans="2:68" ht="18.75" customHeight="1">
      <c r="B19" s="35">
        <f t="shared" si="16"/>
        <v>10</v>
      </c>
      <c r="C19" s="267" t="s">
        <v>377</v>
      </c>
      <c r="D19" s="409"/>
      <c r="E19" s="409"/>
      <c r="F19" s="410"/>
      <c r="G19" s="411"/>
      <c r="H19" s="412"/>
      <c r="I19" s="419"/>
      <c r="J19" s="420"/>
      <c r="K19" s="420"/>
      <c r="L19" s="421"/>
      <c r="M19" s="421"/>
      <c r="N19" s="421"/>
      <c r="O19" s="420"/>
      <c r="P19" s="421"/>
      <c r="Q19" s="421"/>
      <c r="R19" s="421"/>
      <c r="S19" s="421"/>
      <c r="T19" s="422"/>
      <c r="U19" s="419"/>
      <c r="V19" s="420"/>
      <c r="W19" s="423"/>
      <c r="X19" s="177">
        <f t="shared" si="0"/>
        <v>0</v>
      </c>
      <c r="Y19" s="30">
        <f t="shared" si="1"/>
        <v>0</v>
      </c>
      <c r="Z19" s="184">
        <f t="shared" si="10"/>
        <v>0</v>
      </c>
      <c r="AA19" s="538">
        <f t="shared" si="2"/>
        <v>0</v>
      </c>
      <c r="AB19" s="543">
        <f t="shared" si="3"/>
        <v>0</v>
      </c>
      <c r="AC19" s="539">
        <f t="shared" si="4"/>
        <v>0</v>
      </c>
      <c r="AD19" s="315">
        <f t="shared" si="5"/>
        <v>0</v>
      </c>
      <c r="AE19" s="5"/>
      <c r="AF19" s="5"/>
      <c r="AG19" s="5"/>
      <c r="AH19" s="40"/>
      <c r="AI19" s="6"/>
      <c r="AJ19" s="33">
        <f t="shared" si="11"/>
        <v>0</v>
      </c>
      <c r="AK19" s="34">
        <f t="shared" si="12"/>
        <v>0</v>
      </c>
      <c r="AM19" s="48">
        <v>1</v>
      </c>
      <c r="AN19" s="49"/>
      <c r="AP19" s="109"/>
      <c r="AQ19" s="109"/>
      <c r="AR19" s="261">
        <f t="shared" si="13"/>
        <v>0</v>
      </c>
      <c r="AT19" s="166"/>
      <c r="AU19" s="164"/>
      <c r="AV19" s="167" t="str">
        <f t="shared" si="14"/>
        <v/>
      </c>
      <c r="AX19" s="166"/>
      <c r="AY19" s="167"/>
      <c r="BA19" s="165">
        <v>0</v>
      </c>
      <c r="BB19" s="4"/>
      <c r="BC19" s="4"/>
      <c r="BD19" s="324"/>
      <c r="BE19" s="437">
        <v>0</v>
      </c>
      <c r="BF19" s="437">
        <v>0</v>
      </c>
      <c r="BH19" s="190">
        <f t="shared" si="6"/>
        <v>0</v>
      </c>
      <c r="BI19" s="191">
        <f t="shared" si="7"/>
        <v>0</v>
      </c>
      <c r="BL19" s="251">
        <f t="shared" si="8"/>
        <v>0</v>
      </c>
      <c r="BM19" s="252">
        <f>IFERROR(ROUNDDOWN(($X19-$BH19)*건강보험율2022,-1),)</f>
        <v>0</v>
      </c>
      <c r="BN19" s="252">
        <f>IFERROR(ROUNDDOWN($BM19*요양보험율2022,-1),)</f>
        <v>0</v>
      </c>
      <c r="BO19" s="253">
        <f t="shared" si="9"/>
        <v>0</v>
      </c>
      <c r="BP19" s="255">
        <f t="shared" si="15"/>
        <v>0</v>
      </c>
    </row>
    <row r="20" spans="2:68" ht="18.75" customHeight="1">
      <c r="B20" s="35">
        <f t="shared" si="16"/>
        <v>11</v>
      </c>
      <c r="C20" s="267" t="s">
        <v>377</v>
      </c>
      <c r="D20" s="409"/>
      <c r="E20" s="409"/>
      <c r="F20" s="410"/>
      <c r="G20" s="411"/>
      <c r="H20" s="412"/>
      <c r="I20" s="419"/>
      <c r="J20" s="420"/>
      <c r="K20" s="420"/>
      <c r="L20" s="421"/>
      <c r="M20" s="421"/>
      <c r="N20" s="421"/>
      <c r="O20" s="420"/>
      <c r="P20" s="421"/>
      <c r="Q20" s="421"/>
      <c r="R20" s="421"/>
      <c r="S20" s="421"/>
      <c r="T20" s="422"/>
      <c r="U20" s="419"/>
      <c r="V20" s="420"/>
      <c r="W20" s="423"/>
      <c r="X20" s="177">
        <f t="shared" si="0"/>
        <v>0</v>
      </c>
      <c r="Y20" s="30">
        <f t="shared" si="1"/>
        <v>0</v>
      </c>
      <c r="Z20" s="184">
        <f t="shared" si="10"/>
        <v>0</v>
      </c>
      <c r="AA20" s="538">
        <f t="shared" si="2"/>
        <v>0</v>
      </c>
      <c r="AB20" s="543">
        <f t="shared" si="3"/>
        <v>0</v>
      </c>
      <c r="AC20" s="539">
        <f t="shared" si="4"/>
        <v>0</v>
      </c>
      <c r="AD20" s="315">
        <f t="shared" si="5"/>
        <v>0</v>
      </c>
      <c r="AE20" s="5"/>
      <c r="AF20" s="5"/>
      <c r="AG20" s="5"/>
      <c r="AH20" s="40"/>
      <c r="AI20" s="6"/>
      <c r="AJ20" s="33">
        <f t="shared" si="11"/>
        <v>0</v>
      </c>
      <c r="AK20" s="34">
        <f t="shared" si="12"/>
        <v>0</v>
      </c>
      <c r="AM20" s="48">
        <v>1</v>
      </c>
      <c r="AN20" s="49"/>
      <c r="AP20" s="109"/>
      <c r="AQ20" s="109"/>
      <c r="AR20" s="261">
        <f t="shared" si="13"/>
        <v>0</v>
      </c>
      <c r="AT20" s="166"/>
      <c r="AU20" s="164"/>
      <c r="AV20" s="167" t="str">
        <f t="shared" si="14"/>
        <v/>
      </c>
      <c r="AX20" s="166"/>
      <c r="AY20" s="167"/>
      <c r="BA20" s="165">
        <v>0</v>
      </c>
      <c r="BB20" s="4"/>
      <c r="BC20" s="4"/>
      <c r="BD20" s="324"/>
      <c r="BE20" s="437">
        <v>0</v>
      </c>
      <c r="BF20" s="437">
        <v>0</v>
      </c>
      <c r="BH20" s="190">
        <f t="shared" si="6"/>
        <v>0</v>
      </c>
      <c r="BI20" s="191">
        <f t="shared" si="7"/>
        <v>0</v>
      </c>
      <c r="BL20" s="251">
        <f t="shared" si="8"/>
        <v>0</v>
      </c>
      <c r="BM20" s="252">
        <f>IFERROR(ROUNDDOWN(($X20-$BH20)*건강보험율2022,-1),)</f>
        <v>0</v>
      </c>
      <c r="BN20" s="252">
        <f>IFERROR(ROUNDDOWN($BM20*요양보험율2022,-1),)</f>
        <v>0</v>
      </c>
      <c r="BO20" s="253">
        <f t="shared" si="9"/>
        <v>0</v>
      </c>
      <c r="BP20" s="255">
        <f t="shared" si="15"/>
        <v>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si="2"/>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2"/>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2"/>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2"/>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2"/>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2"/>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2"/>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2"/>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2"/>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2"/>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2"/>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2"/>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2"/>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2"/>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2"/>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2"/>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SUM(BL36:BO36)</f>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2"/>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SUM(BL37:BO37)</f>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2"/>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2"/>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2"/>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2"/>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2"/>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2"/>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2"/>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2"/>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2"/>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2"/>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2"/>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2"/>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0</v>
      </c>
      <c r="J50" s="57">
        <f t="shared" ref="J50:T50" si="17">SUM(J10:J39)</f>
        <v>0</v>
      </c>
      <c r="K50" s="57"/>
      <c r="L50" s="57">
        <f t="shared" si="17"/>
        <v>0</v>
      </c>
      <c r="M50" s="57"/>
      <c r="N50" s="57"/>
      <c r="O50" s="57">
        <f t="shared" si="17"/>
        <v>0</v>
      </c>
      <c r="P50" s="175">
        <f>SUM(P10:P39)</f>
        <v>0</v>
      </c>
      <c r="Q50" s="57">
        <f>SUM(Q10:Q39)</f>
        <v>0</v>
      </c>
      <c r="R50" s="57">
        <f t="shared" si="17"/>
        <v>0</v>
      </c>
      <c r="S50" s="57">
        <f t="shared" si="17"/>
        <v>0</v>
      </c>
      <c r="T50" s="175">
        <f t="shared" si="17"/>
        <v>0</v>
      </c>
      <c r="U50" s="180">
        <f t="shared" ref="U50:AD50" si="18">SUM(U10:U49)</f>
        <v>0</v>
      </c>
      <c r="V50" s="57">
        <f t="shared" si="18"/>
        <v>0</v>
      </c>
      <c r="W50" s="58">
        <f t="shared" si="18"/>
        <v>0</v>
      </c>
      <c r="X50" s="179">
        <f t="shared" si="18"/>
        <v>0</v>
      </c>
      <c r="Y50" s="57">
        <f t="shared" si="18"/>
        <v>0</v>
      </c>
      <c r="Z50" s="175">
        <f t="shared" si="18"/>
        <v>0</v>
      </c>
      <c r="AA50" s="316">
        <f t="shared" si="18"/>
        <v>0</v>
      </c>
      <c r="AB50" s="317">
        <f t="shared" si="18"/>
        <v>0</v>
      </c>
      <c r="AC50" s="318">
        <f t="shared" si="18"/>
        <v>0</v>
      </c>
      <c r="AD50" s="262">
        <f t="shared" si="18"/>
        <v>0</v>
      </c>
      <c r="AE50" s="179">
        <f>SUM(AE10:AE39)</f>
        <v>0</v>
      </c>
      <c r="AF50" s="57">
        <f>SUM(AF10:AF39)</f>
        <v>0</v>
      </c>
      <c r="AG50" s="57">
        <f>SUM(AG10:AG39)</f>
        <v>0</v>
      </c>
      <c r="AH50" s="57">
        <f>SUM(AH10:AH39)</f>
        <v>0</v>
      </c>
      <c r="AI50" s="57">
        <f>SUM(AI10:AI39)</f>
        <v>0</v>
      </c>
      <c r="AJ50" s="57">
        <f>SUM(AJ10:AJ49)</f>
        <v>0</v>
      </c>
      <c r="AK50" s="58">
        <f>SUM(AK10:AK49)</f>
        <v>0</v>
      </c>
      <c r="AP50" s="180">
        <f>SUM(AP10:AP49)</f>
        <v>0</v>
      </c>
      <c r="AQ50" s="58">
        <f>SUM(AQ10:AQ49)</f>
        <v>0</v>
      </c>
      <c r="AR50" s="262">
        <f>SUM(AR10:AR49)</f>
        <v>0</v>
      </c>
      <c r="BH50" s="192">
        <f>SUM(BH10:BH49)</f>
        <v>0</v>
      </c>
      <c r="BI50" s="187">
        <f>SUM(BI10:BI49)</f>
        <v>0</v>
      </c>
      <c r="BL50" s="192">
        <f>SUM(BL10:BL49)</f>
        <v>0</v>
      </c>
      <c r="BM50" s="192">
        <f>SUM(BM10:BM49)</f>
        <v>0</v>
      </c>
      <c r="BN50" s="192">
        <f>SUM(BN10:BN49)</f>
        <v>0</v>
      </c>
      <c r="BO50" s="192">
        <f>SUM(BO10:BO49)</f>
        <v>0</v>
      </c>
      <c r="BP50" s="192">
        <f>SUM(BP10:BP49)</f>
        <v>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0</v>
      </c>
      <c r="BM52" s="436">
        <f>BM50</f>
        <v>0</v>
      </c>
      <c r="BN52" s="436">
        <f>BN50</f>
        <v>0</v>
      </c>
      <c r="BO52" s="436">
        <f>BO50</f>
        <v>0</v>
      </c>
      <c r="BP52" s="436">
        <f>BP50</f>
        <v>0</v>
      </c>
    </row>
    <row r="53" spans="2:68" ht="18.75" customHeight="1">
      <c r="B53" s="245"/>
      <c r="C53" s="243" t="s">
        <v>386</v>
      </c>
      <c r="D53" s="243"/>
      <c r="E53" s="279">
        <f>N4</f>
        <v>2022</v>
      </c>
      <c r="F53" s="280"/>
      <c r="G53" s="281"/>
      <c r="H53" s="282" t="s">
        <v>405</v>
      </c>
      <c r="I53" s="283">
        <f>U4</f>
        <v>1</v>
      </c>
      <c r="J53" s="243" t="s">
        <v>406</v>
      </c>
      <c r="K53" s="243"/>
      <c r="L53" s="243"/>
      <c r="M53" s="243"/>
      <c r="N53" s="243"/>
      <c r="O53" s="243"/>
      <c r="P53" s="243"/>
      <c r="Q53" s="246"/>
      <c r="BI53" s="435">
        <v>0.01</v>
      </c>
      <c r="BJ53" s="14">
        <f>TRUNC(BI50*BI53,-1)</f>
        <v>0</v>
      </c>
      <c r="BK53" s="109" t="s">
        <v>646</v>
      </c>
      <c r="BL53" s="436">
        <f>BL52</f>
        <v>0</v>
      </c>
      <c r="BM53" s="436">
        <f>BM52</f>
        <v>0</v>
      </c>
      <c r="BN53" s="436">
        <f>BN52</f>
        <v>0</v>
      </c>
      <c r="BO53" s="109">
        <f>TRUNC((BO52/0.65%)*0.9%,0)</f>
        <v>0</v>
      </c>
      <c r="BP53" s="436">
        <f>SUM(BJ53,BL53:BO53)</f>
        <v>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0</v>
      </c>
      <c r="J55" s="243"/>
      <c r="K55" s="243"/>
      <c r="L55" s="273" t="s">
        <v>31</v>
      </c>
      <c r="M55" s="286">
        <v>254</v>
      </c>
      <c r="N55" s="243" t="s">
        <v>397</v>
      </c>
      <c r="O55" s="271">
        <f>Y50</f>
        <v>0</v>
      </c>
      <c r="P55" s="243" t="s">
        <v>399</v>
      </c>
      <c r="Q55" s="246"/>
      <c r="BK55" s="109" t="s">
        <v>647</v>
      </c>
      <c r="BL55" s="436">
        <f>SUM(BL52:BL53)</f>
        <v>0</v>
      </c>
      <c r="BM55" s="436">
        <f>SUM(BM52:BM53)</f>
        <v>0</v>
      </c>
      <c r="BN55" s="436">
        <f>SUM(BN52:BN53)</f>
        <v>0</v>
      </c>
      <c r="BO55" s="436">
        <f>SUM(BO52:BO53)</f>
        <v>0</v>
      </c>
      <c r="BP55" s="436">
        <f>SUM(BP52:BP53)</f>
        <v>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0</v>
      </c>
      <c r="J66" s="243"/>
      <c r="K66" s="243"/>
      <c r="L66" s="273"/>
      <c r="M66" s="243"/>
      <c r="N66" s="243"/>
      <c r="O66" s="271">
        <f>SUM(O55:O65)</f>
        <v>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09000000}"/>
  <dataConsolidate/>
  <mergeCells count="21">
    <mergeCell ref="AM8:AM9"/>
    <mergeCell ref="AN8:AN9"/>
    <mergeCell ref="B4:I5"/>
    <mergeCell ref="N4:O4"/>
    <mergeCell ref="B6:D6"/>
    <mergeCell ref="H6:J6"/>
    <mergeCell ref="B8:B9"/>
    <mergeCell ref="C8:C9"/>
    <mergeCell ref="D8:D9"/>
    <mergeCell ref="E8:E9"/>
    <mergeCell ref="F8:F9"/>
    <mergeCell ref="G8:G9"/>
    <mergeCell ref="H8:H9"/>
    <mergeCell ref="X8:X9"/>
    <mergeCell ref="AJ8:AJ9"/>
    <mergeCell ref="AK8:AK9"/>
    <mergeCell ref="AP8:AR8"/>
    <mergeCell ref="AT8:AV8"/>
    <mergeCell ref="AX8:AY8"/>
    <mergeCell ref="BA8:BD8"/>
    <mergeCell ref="BE8:BF8"/>
  </mergeCells>
  <phoneticPr fontId="1" type="noConversion"/>
  <conditionalFormatting sqref="W10:W65536 U10:U65536">
    <cfRule type="cellIs" dxfId="557" priority="46" operator="greaterThan">
      <formula>100000</formula>
    </cfRule>
  </conditionalFormatting>
  <conditionalFormatting sqref="V10:V65536">
    <cfRule type="cellIs" dxfId="556" priority="45" operator="greaterThan">
      <formula>200000</formula>
    </cfRule>
  </conditionalFormatting>
  <conditionalFormatting sqref="F10:F65536">
    <cfRule type="cellIs" dxfId="555" priority="43" operator="greaterThan">
      <formula>0</formula>
    </cfRule>
  </conditionalFormatting>
  <conditionalFormatting sqref="F6">
    <cfRule type="cellIs" dxfId="554" priority="41" operator="equal">
      <formula>"토요일"</formula>
    </cfRule>
    <cfRule type="cellIs" dxfId="553" priority="42" operator="equal">
      <formula>"일요일"</formula>
    </cfRule>
  </conditionalFormatting>
  <conditionalFormatting sqref="AW52:AZ65536 AN51:AV65536 AX51:AY51">
    <cfRule type="cellIs" dxfId="552" priority="39" operator="greaterThan">
      <formula>0</formula>
    </cfRule>
  </conditionalFormatting>
  <conditionalFormatting sqref="AM51:AM65536">
    <cfRule type="cellIs" dxfId="551" priority="38" operator="greaterThan">
      <formula>1</formula>
    </cfRule>
  </conditionalFormatting>
  <conditionalFormatting sqref="BI51:BI65536">
    <cfRule type="cellIs" dxfId="550" priority="37" operator="between">
      <formula>1</formula>
      <formula>1899999</formula>
    </cfRule>
  </conditionalFormatting>
  <conditionalFormatting sqref="U4">
    <cfRule type="cellIs" dxfId="549" priority="35" operator="greaterThan">
      <formula>12</formula>
    </cfRule>
    <cfRule type="cellIs" dxfId="548" priority="36" operator="lessThan">
      <formula>1</formula>
    </cfRule>
  </conditionalFormatting>
  <conditionalFormatting sqref="C10:C49 C55:C64">
    <cfRule type="cellIs" dxfId="547" priority="29" operator="equal">
      <formula>"개발비"</formula>
    </cfRule>
    <cfRule type="cellIs" dxfId="546" priority="30" operator="equal">
      <formula>"경상연구"</formula>
    </cfRule>
    <cfRule type="cellIs" dxfId="545" priority="31" operator="equal">
      <formula>"분양"</formula>
    </cfRule>
    <cfRule type="cellIs" dxfId="544" priority="32" operator="equal">
      <formula>"도급"</formula>
    </cfRule>
    <cfRule type="cellIs" dxfId="543" priority="33" operator="equal">
      <formula>"제조"</formula>
    </cfRule>
    <cfRule type="cellIs" dxfId="542" priority="34" operator="equal">
      <formula>"판관"</formula>
    </cfRule>
  </conditionalFormatting>
  <conditionalFormatting sqref="O65 O67 I67">
    <cfRule type="cellIs" dxfId="541" priority="28" operator="equal">
      <formula>TRUE</formula>
    </cfRule>
  </conditionalFormatting>
  <conditionalFormatting sqref="AM10:AM49">
    <cfRule type="cellIs" dxfId="540" priority="20" operator="greaterThan">
      <formula>1</formula>
    </cfRule>
    <cfRule type="cellIs" dxfId="539" priority="21" operator="lessThan">
      <formula>1</formula>
    </cfRule>
  </conditionalFormatting>
  <conditionalFormatting sqref="AO50 AS50 AT10:AV50 AN10:AN50 AX10:AY50">
    <cfRule type="cellIs" dxfId="538" priority="19" operator="greaterThan">
      <formula>0</formula>
    </cfRule>
  </conditionalFormatting>
  <conditionalFormatting sqref="AM10:AM50">
    <cfRule type="cellIs" dxfId="537" priority="18" operator="greaterThan">
      <formula>1</formula>
    </cfRule>
  </conditionalFormatting>
  <conditionalFormatting sqref="BI10:BI49">
    <cfRule type="cellIs" dxfId="536" priority="17" operator="between">
      <formula>1</formula>
      <formula>1899999</formula>
    </cfRule>
  </conditionalFormatting>
  <conditionalFormatting sqref="BA10:BA49">
    <cfRule type="cellIs" dxfId="535" priority="14" operator="lessThan">
      <formula>0</formula>
    </cfRule>
    <cfRule type="cellIs" dxfId="534" priority="15" operator="greaterThan">
      <formula>0</formula>
    </cfRule>
    <cfRule type="cellIs" dxfId="533" priority="16" operator="equal">
      <formula>0</formula>
    </cfRule>
  </conditionalFormatting>
  <conditionalFormatting sqref="BE10:BF49">
    <cfRule type="cellIs" dxfId="532" priority="11" operator="lessThan">
      <formula>0</formula>
    </cfRule>
    <cfRule type="cellIs" dxfId="531" priority="12" operator="greaterThan">
      <formula>0</formula>
    </cfRule>
    <cfRule type="cellIs" dxfId="530" priority="13" operator="equal">
      <formula>0</formula>
    </cfRule>
  </conditionalFormatting>
  <conditionalFormatting sqref="BI10:BI49">
    <cfRule type="cellIs" dxfId="529" priority="9" operator="greaterThan">
      <formula>99615293</formula>
    </cfRule>
    <cfRule type="cellIs" dxfId="528" priority="10" operator="lessThan">
      <formula>278861</formula>
    </cfRule>
  </conditionalFormatting>
  <conditionalFormatting sqref="BM10:BM49">
    <cfRule type="cellIs" dxfId="527" priority="7" operator="lessThan">
      <formula>9300</formula>
    </cfRule>
    <cfRule type="cellIs" dxfId="526" priority="8" operator="greaterThan">
      <formula>3322170</formula>
    </cfRule>
  </conditionalFormatting>
  <conditionalFormatting sqref="BL10:BL49">
    <cfRule type="cellIs" dxfId="525" priority="5" operator="lessThan">
      <formula>14400</formula>
    </cfRule>
    <cfRule type="cellIs" dxfId="524" priority="6" operator="greaterThan">
      <formula>226350</formula>
    </cfRule>
  </conditionalFormatting>
  <conditionalFormatting sqref="AA10:AA49">
    <cfRule type="cellIs" dxfId="523" priority="3" operator="greaterThan">
      <formula>226350</formula>
    </cfRule>
    <cfRule type="cellIs" dxfId="522" priority="4" operator="lessThan">
      <formula>14400</formula>
    </cfRule>
  </conditionalFormatting>
  <conditionalFormatting sqref="AB10:AB49">
    <cfRule type="cellIs" dxfId="521" priority="1" operator="lessThan">
      <formula>9300</formula>
    </cfRule>
    <cfRule type="cellIs" dxfId="520" priority="2" operator="greaterThan">
      <formula>3322170</formula>
    </cfRule>
  </conditionalFormatting>
  <dataValidations count="10">
    <dataValidation allowBlank="1" showInputMessage="1" showErrorMessage="1" prompt="직책에 &quot;대표이사&quot; 또는 &quot;원장&quot; 이라고 기재하면 고용보험 제외 " sqref="AD9" xr:uid="{00000000-0002-0000-0900-000000000000}"/>
    <dataValidation type="list" allowBlank="1" showInputMessage="1" showErrorMessage="1" sqref="BA10:BA49" xr:uid="{00000000-0002-0000-0900-000001000000}">
      <formula1>"0%,50%,100%,70%,90%"</formula1>
    </dataValidation>
    <dataValidation type="list" allowBlank="1" showInputMessage="1" showErrorMessage="1" sqref="BE10:BF49" xr:uid="{00000000-0002-0000-09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9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9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900-000005000000}"/>
    <dataValidation allowBlank="1" showInputMessage="1" showErrorMessage="1" prompt="&quot;-&quot;없이 숫자만 입력" sqref="G8:G9" xr:uid="{00000000-0002-0000-0900-000006000000}"/>
    <dataValidation allowBlank="1" showInputMessage="1" showErrorMessage="1" prompt="직책에 &quot;대표이사&quot;  &quot;대표&quot; 또는 &quot;원장&quot; 이라고 기재하면 고용보험 제외" sqref="H8:H9" xr:uid="{00000000-0002-0000-0900-000007000000}"/>
    <dataValidation type="list" allowBlank="1" showInputMessage="1" showErrorMessage="1" sqref="C10:C49 C55:C64" xr:uid="{00000000-0002-0000-0900-000008000000}">
      <formula1>"판관,제조,도급,분양,경상연구,개발비"</formula1>
    </dataValidation>
    <dataValidation type="list" allowBlank="1" showInputMessage="1" showErrorMessage="1" sqref="BD10:BD49" xr:uid="{00000000-0002-0000-0900-000009000000}">
      <formula1>"한도없음,150만원 한도"</formula1>
    </dataValidation>
  </dataValidations>
  <hyperlinks>
    <hyperlink ref="BL5" r:id="rId1" xr:uid="{00000000-0004-0000-0900-000000000000}"/>
    <hyperlink ref="BL3" r:id="rId2" xr:uid="{00000000-0004-0000-0900-000001000000}"/>
    <hyperlink ref="BI3" r:id="rId3" xr:uid="{00000000-0004-0000-0900-000002000000}"/>
    <hyperlink ref="BI5" r:id="rId4" xr:uid="{00000000-0004-0000-0900-000003000000}"/>
    <hyperlink ref="BX3" r:id="rId5" xr:uid="{00000000-0004-0000-0900-000004000000}"/>
    <hyperlink ref="BX5" r:id="rId6" xr:uid="{00000000-0004-0000-0900-000005000000}"/>
    <hyperlink ref="BF6" r:id="rId7" xr:uid="{00000000-0004-0000-0900-000006000000}"/>
    <hyperlink ref="BA6" r:id="rId8" xr:uid="{00000000-0004-0000-0900-000007000000}"/>
    <hyperlink ref="BS6" r:id="rId9" xr:uid="{00000000-0004-0000-0900-000008000000}"/>
    <hyperlink ref="H51" r:id="rId10" xr:uid="{00000000-0004-0000-0900-000009000000}"/>
    <hyperlink ref="AM6" r:id="rId11" xr:uid="{00000000-0004-0000-09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27649"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27650"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27651"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BX67"/>
  <sheetViews>
    <sheetView showGridLines="0" workbookViewId="0">
      <pane xSplit="8" ySplit="9" topLeftCell="AV10" activePane="bottomRight" state="frozen"/>
      <selection pane="topRight" activeCell="I1" sqref="I1"/>
      <selection pane="bottomLeft" activeCell="A10" sqref="A10"/>
      <selection pane="bottomRight" activeCell="BM13" sqref="BM13"/>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customWidth="1" outlineLevel="1"/>
    <col min="45" max="45" width="8.75" style="240" customWidth="1" outlineLevel="1"/>
    <col min="46" max="46" width="9" style="240" customWidth="1" outlineLevel="1"/>
    <col min="47" max="47" width="26.625" style="240" customWidth="1" outlineLevel="1"/>
    <col min="48" max="48" width="9.25" style="240" customWidth="1" outlineLevel="1"/>
    <col min="49" max="49" width="2.5" style="240" customWidth="1" outlineLevel="1"/>
    <col min="50" max="51" width="12.875" style="240" customWidth="1" outlineLevel="1"/>
    <col min="52" max="52" width="2.5" style="240" customWidth="1" outlineLevel="1"/>
    <col min="53" max="58" width="11.25" style="240" customWidth="1" outlineLevel="1"/>
    <col min="59" max="59" width="9" style="240" customWidth="1" outlineLevel="1"/>
    <col min="60" max="61" width="11.25" style="240" customWidth="1" outlineLevel="1"/>
    <col min="62" max="62" width="9" style="240" customWidth="1" outlineLevel="1"/>
    <col min="63" max="63" width="18" style="240" customWidth="1" outlineLevel="1"/>
    <col min="64"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2</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1</v>
      </c>
      <c r="BI5" s="36" t="s">
        <v>143</v>
      </c>
      <c r="BL5" s="36" t="s">
        <v>81</v>
      </c>
      <c r="BX5" s="36" t="s">
        <v>409</v>
      </c>
    </row>
    <row r="6" spans="2:76" ht="16.5">
      <c r="B6" s="691" t="s">
        <v>74</v>
      </c>
      <c r="C6" s="691"/>
      <c r="D6" s="691"/>
      <c r="E6" s="42">
        <v>44255</v>
      </c>
      <c r="F6" s="41" t="str">
        <f>TEXT(E6,"aaaa")</f>
        <v>일요일</v>
      </c>
      <c r="G6" s="240"/>
      <c r="H6" s="692">
        <f>E6</f>
        <v>44255</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2022년2월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36" t="s">
        <v>152</v>
      </c>
      <c r="AU9" s="205" t="s">
        <v>148</v>
      </c>
      <c r="AV9" s="537" t="s">
        <v>153</v>
      </c>
      <c r="AW9" s="240"/>
      <c r="AX9" s="536" t="s">
        <v>150</v>
      </c>
      <c r="AY9" s="537"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c r="E10" s="405"/>
      <c r="F10" s="406"/>
      <c r="G10" s="407"/>
      <c r="H10" s="408"/>
      <c r="I10" s="414"/>
      <c r="J10" s="415"/>
      <c r="K10" s="415"/>
      <c r="L10" s="416"/>
      <c r="M10" s="416"/>
      <c r="N10" s="416"/>
      <c r="O10" s="415"/>
      <c r="P10" s="416"/>
      <c r="Q10" s="416"/>
      <c r="R10" s="416"/>
      <c r="S10" s="416"/>
      <c r="T10" s="417"/>
      <c r="U10" s="414"/>
      <c r="V10" s="415"/>
      <c r="W10" s="418"/>
      <c r="X10" s="176">
        <f t="shared" ref="X10:X49" si="0">SUM(I10:W10)</f>
        <v>0</v>
      </c>
      <c r="Y10" s="30">
        <f t="shared" ref="Y10:Y49" si="1">IF(BI10&lt;=10000000,VLOOKUP(BI10/1000,간이세액표2021,AM10+AN10+2),VLOOKUP(BI10/1000,간이세액표2021,AM10+AN10+2)+VLOOKUP(BI10,근로세율,3)+(BI10-VLOOKUP(BI10,근로세율,4))*VLOOKUP(BI10,근로세율,5)*VLOOKUP(BI10,근로세율,6))</f>
        <v>0</v>
      </c>
      <c r="Z10" s="184">
        <f>IF(ISERROR(ROUNDDOWN(Y10*10%,-1)),0,ROUNDDOWN(Y10*10%,-1))</f>
        <v>0</v>
      </c>
      <c r="AA10" s="542">
        <f t="shared" ref="AA10:AA49" si="2">IF($AM$5=1,0,IF(BL10&gt;0,MIN(MAX(BL10,연금하한),연금상한),0))</f>
        <v>0</v>
      </c>
      <c r="AB10" s="543">
        <f t="shared" ref="AB10:AB49" si="3">IF($AM$5=1,0,IF(BM10&gt;0,MIN(MAX(BM10,건강하한),건강상한),0))</f>
        <v>0</v>
      </c>
      <c r="AC10" s="544">
        <f t="shared" ref="AC10:AC49" si="4">IF($AM$5=1,0,BN10)</f>
        <v>0</v>
      </c>
      <c r="AD10" s="315">
        <f t="shared" ref="AD10:AD49" si="5">IFERROR(IF(OR($H10="대표이사",$H10="원장",$H10="대표"),0,ROUNDDOWN(($X10-$BH10)*고용보험율,-1)),0)</f>
        <v>0</v>
      </c>
      <c r="AE10" s="50"/>
      <c r="AF10" s="50"/>
      <c r="AG10" s="50"/>
      <c r="AH10" s="51"/>
      <c r="AI10" s="52"/>
      <c r="AJ10" s="53">
        <f>SUM(Y10:AH10)</f>
        <v>0</v>
      </c>
      <c r="AK10" s="54">
        <f>X10-AJ10</f>
        <v>0</v>
      </c>
      <c r="AM10" s="55">
        <v>1</v>
      </c>
      <c r="AN10" s="56"/>
      <c r="AP10" s="31"/>
      <c r="AQ10" s="31"/>
      <c r="AR10" s="263">
        <f>SUM(AP10:AQ10)</f>
        <v>0</v>
      </c>
      <c r="AT10" s="168"/>
      <c r="AU10" s="186"/>
      <c r="AV10" s="169" t="str">
        <f>IF(D10="","",D10)</f>
        <v/>
      </c>
      <c r="AX10" s="168"/>
      <c r="AY10" s="169"/>
      <c r="BA10" s="170">
        <v>0</v>
      </c>
      <c r="BB10" s="171"/>
      <c r="BC10" s="171"/>
      <c r="BD10" s="323"/>
      <c r="BE10" s="437">
        <v>0</v>
      </c>
      <c r="BF10" s="437">
        <v>0</v>
      </c>
      <c r="BH10" s="199">
        <f t="shared" ref="BH10:BH49" si="6">IF(W10&gt;=100000,100000,W10)+IF(V10&gt;=200000,200000,V10)++IF(U10&gt;=100000,100000,U10)</f>
        <v>0</v>
      </c>
      <c r="BI10" s="200">
        <f t="shared" ref="BI10:BI49" si="7">X10-BH10</f>
        <v>0</v>
      </c>
      <c r="BL10" s="251">
        <f t="shared" ref="BL10:BL49" si="8">IFERROR(ROUNDDOWN(TRUNC(($X10-$BH10),-3)*국민연금율*(1-BE10),-1),0)</f>
        <v>0</v>
      </c>
      <c r="BM10" s="252">
        <f>IFERROR(ROUNDDOWN(($X10-$BH10)*건강보험율2022,-1),)</f>
        <v>0</v>
      </c>
      <c r="BN10" s="252">
        <f>IFERROR(ROUNDDOWN($BM10*요양보험율2022,-1),)</f>
        <v>0</v>
      </c>
      <c r="BO10" s="253">
        <f t="shared" ref="BO10:BO49" si="9">IFERROR(IF($H10&lt;&gt;"대표이사",ROUNDDOWN(($X10-$BH10)*고용보험율*(1-BF10),-1),0),)</f>
        <v>0</v>
      </c>
      <c r="BP10" s="254">
        <f>SUM(BL10:BO10)</f>
        <v>0</v>
      </c>
    </row>
    <row r="11" spans="2:76" ht="18.75" customHeight="1">
      <c r="B11" s="35">
        <f>B10+1</f>
        <v>2</v>
      </c>
      <c r="C11" s="267" t="s">
        <v>376</v>
      </c>
      <c r="D11" s="409"/>
      <c r="E11" s="409"/>
      <c r="F11" s="410"/>
      <c r="G11" s="411"/>
      <c r="H11" s="412"/>
      <c r="I11" s="419"/>
      <c r="J11" s="420"/>
      <c r="K11" s="420"/>
      <c r="L11" s="421"/>
      <c r="M11" s="421"/>
      <c r="N11" s="421"/>
      <c r="O11" s="420"/>
      <c r="P11" s="421"/>
      <c r="Q11" s="421"/>
      <c r="R11" s="421"/>
      <c r="S11" s="421"/>
      <c r="T11" s="422"/>
      <c r="U11" s="419"/>
      <c r="V11" s="420"/>
      <c r="W11" s="423"/>
      <c r="X11" s="177">
        <f t="shared" si="0"/>
        <v>0</v>
      </c>
      <c r="Y11" s="30">
        <f t="shared" si="1"/>
        <v>0</v>
      </c>
      <c r="Z11" s="184">
        <f t="shared" ref="Z11:Z49" si="10">IF(ISERROR(ROUNDDOWN(Y11*10%,-1)),0,ROUNDDOWN(Y11*10%,-1))</f>
        <v>0</v>
      </c>
      <c r="AA11" s="538">
        <f t="shared" si="2"/>
        <v>0</v>
      </c>
      <c r="AB11" s="543">
        <f t="shared" si="3"/>
        <v>0</v>
      </c>
      <c r="AC11" s="539">
        <f t="shared" si="4"/>
        <v>0</v>
      </c>
      <c r="AD11" s="315">
        <f t="shared" si="5"/>
        <v>0</v>
      </c>
      <c r="AE11" s="5"/>
      <c r="AF11" s="5"/>
      <c r="AG11" s="5"/>
      <c r="AH11" s="40"/>
      <c r="AI11" s="6"/>
      <c r="AJ11" s="33">
        <f t="shared" ref="AJ11:AJ49" si="11">SUM(Y11:AH11)</f>
        <v>0</v>
      </c>
      <c r="AK11" s="34">
        <f t="shared" ref="AK11:AK49" si="12">X11-AJ11</f>
        <v>0</v>
      </c>
      <c r="AM11" s="48">
        <v>1</v>
      </c>
      <c r="AN11" s="49"/>
      <c r="AP11" s="109"/>
      <c r="AQ11" s="109"/>
      <c r="AR11" s="261">
        <f t="shared" ref="AR11:AR39" si="13">SUM(AP11:AQ11)</f>
        <v>0</v>
      </c>
      <c r="AT11" s="166"/>
      <c r="AU11" s="164"/>
      <c r="AV11" s="167" t="str">
        <f t="shared" ref="AV11:AV49" si="14">IF(D11="","",D11)</f>
        <v/>
      </c>
      <c r="AX11" s="166"/>
      <c r="AY11" s="167"/>
      <c r="BA11" s="165">
        <v>0</v>
      </c>
      <c r="BB11" s="4"/>
      <c r="BC11" s="4"/>
      <c r="BD11" s="324"/>
      <c r="BE11" s="437">
        <v>0</v>
      </c>
      <c r="BF11" s="437">
        <v>0</v>
      </c>
      <c r="BH11" s="190">
        <f t="shared" si="6"/>
        <v>0</v>
      </c>
      <c r="BI11" s="191">
        <f t="shared" si="7"/>
        <v>0</v>
      </c>
      <c r="BL11" s="251">
        <f t="shared" si="8"/>
        <v>0</v>
      </c>
      <c r="BM11" s="252">
        <f>IFERROR(ROUNDDOWN(($X11-$BH11)*건강보험율2022,-1),)</f>
        <v>0</v>
      </c>
      <c r="BN11" s="252">
        <f>IFERROR(ROUNDDOWN($BM11*요양보험율2022,-1),)</f>
        <v>0</v>
      </c>
      <c r="BO11" s="253">
        <f t="shared" si="9"/>
        <v>0</v>
      </c>
      <c r="BP11" s="255">
        <f t="shared" ref="BP11:BP49" si="15">SUM(BL11:BO11)</f>
        <v>0</v>
      </c>
    </row>
    <row r="12" spans="2:76" ht="18.75" customHeight="1">
      <c r="B12" s="35">
        <f t="shared" ref="B12:B49" si="16">B11+1</f>
        <v>3</v>
      </c>
      <c r="C12" s="267" t="s">
        <v>376</v>
      </c>
      <c r="D12" s="409"/>
      <c r="E12" s="409"/>
      <c r="F12" s="410"/>
      <c r="G12" s="411"/>
      <c r="H12" s="412"/>
      <c r="I12" s="419"/>
      <c r="J12" s="420"/>
      <c r="K12" s="420"/>
      <c r="L12" s="421"/>
      <c r="M12" s="421"/>
      <c r="N12" s="421"/>
      <c r="O12" s="420"/>
      <c r="P12" s="421"/>
      <c r="Q12" s="421"/>
      <c r="R12" s="421"/>
      <c r="S12" s="421"/>
      <c r="T12" s="422"/>
      <c r="U12" s="419"/>
      <c r="V12" s="420"/>
      <c r="W12" s="423"/>
      <c r="X12" s="177">
        <f t="shared" si="0"/>
        <v>0</v>
      </c>
      <c r="Y12" s="30">
        <f t="shared" si="1"/>
        <v>0</v>
      </c>
      <c r="Z12" s="184">
        <f t="shared" si="10"/>
        <v>0</v>
      </c>
      <c r="AA12" s="538">
        <f t="shared" si="2"/>
        <v>0</v>
      </c>
      <c r="AB12" s="543">
        <f t="shared" si="3"/>
        <v>0</v>
      </c>
      <c r="AC12" s="539">
        <f t="shared" si="4"/>
        <v>0</v>
      </c>
      <c r="AD12" s="315">
        <f t="shared" si="5"/>
        <v>0</v>
      </c>
      <c r="AE12" s="5"/>
      <c r="AF12" s="5"/>
      <c r="AG12" s="5"/>
      <c r="AH12" s="40"/>
      <c r="AI12" s="6"/>
      <c r="AJ12" s="33">
        <f t="shared" si="11"/>
        <v>0</v>
      </c>
      <c r="AK12" s="34">
        <f t="shared" si="12"/>
        <v>0</v>
      </c>
      <c r="AM12" s="48">
        <v>1</v>
      </c>
      <c r="AN12" s="49"/>
      <c r="AP12" s="109"/>
      <c r="AQ12" s="109"/>
      <c r="AR12" s="261">
        <f t="shared" si="13"/>
        <v>0</v>
      </c>
      <c r="AT12" s="166"/>
      <c r="AU12" s="164"/>
      <c r="AV12" s="167" t="str">
        <f t="shared" si="14"/>
        <v/>
      </c>
      <c r="AX12" s="166"/>
      <c r="AY12" s="167"/>
      <c r="BA12" s="165">
        <v>0</v>
      </c>
      <c r="BB12" s="4"/>
      <c r="BC12" s="4"/>
      <c r="BD12" s="324"/>
      <c r="BE12" s="437">
        <v>0</v>
      </c>
      <c r="BF12" s="437">
        <v>0</v>
      </c>
      <c r="BH12" s="190">
        <f t="shared" si="6"/>
        <v>0</v>
      </c>
      <c r="BI12" s="191">
        <f t="shared" si="7"/>
        <v>0</v>
      </c>
      <c r="BL12" s="251">
        <f t="shared" si="8"/>
        <v>0</v>
      </c>
      <c r="BM12" s="252">
        <f>IFERROR(ROUNDDOWN(($X12-$BH12)*건강보험율2022,-1),)</f>
        <v>0</v>
      </c>
      <c r="BN12" s="252">
        <f>IFERROR(ROUNDDOWN($BM12*요양보험율2022,-1),)</f>
        <v>0</v>
      </c>
      <c r="BO12" s="253">
        <f t="shared" si="9"/>
        <v>0</v>
      </c>
      <c r="BP12" s="255">
        <f t="shared" si="15"/>
        <v>0</v>
      </c>
    </row>
    <row r="13" spans="2:76" ht="18.75" customHeight="1">
      <c r="B13" s="35">
        <f t="shared" si="16"/>
        <v>4</v>
      </c>
      <c r="C13" s="267" t="s">
        <v>376</v>
      </c>
      <c r="D13" s="409"/>
      <c r="E13" s="409"/>
      <c r="F13" s="410"/>
      <c r="G13" s="411"/>
      <c r="H13" s="412"/>
      <c r="I13" s="419"/>
      <c r="J13" s="420"/>
      <c r="K13" s="420"/>
      <c r="L13" s="421"/>
      <c r="M13" s="421"/>
      <c r="N13" s="421"/>
      <c r="O13" s="420"/>
      <c r="P13" s="421"/>
      <c r="Q13" s="421"/>
      <c r="R13" s="421"/>
      <c r="S13" s="421"/>
      <c r="T13" s="422"/>
      <c r="U13" s="419"/>
      <c r="V13" s="420"/>
      <c r="W13" s="423"/>
      <c r="X13" s="177">
        <f t="shared" si="0"/>
        <v>0</v>
      </c>
      <c r="Y13" s="30">
        <f t="shared" si="1"/>
        <v>0</v>
      </c>
      <c r="Z13" s="184">
        <f t="shared" si="10"/>
        <v>0</v>
      </c>
      <c r="AA13" s="538">
        <f t="shared" si="2"/>
        <v>0</v>
      </c>
      <c r="AB13" s="543">
        <f t="shared" si="3"/>
        <v>0</v>
      </c>
      <c r="AC13" s="539">
        <f t="shared" si="4"/>
        <v>0</v>
      </c>
      <c r="AD13" s="315">
        <f t="shared" si="5"/>
        <v>0</v>
      </c>
      <c r="AE13" s="5"/>
      <c r="AF13" s="5"/>
      <c r="AG13" s="5"/>
      <c r="AH13" s="40"/>
      <c r="AI13" s="6"/>
      <c r="AJ13" s="33">
        <f t="shared" si="11"/>
        <v>0</v>
      </c>
      <c r="AK13" s="34">
        <f t="shared" si="12"/>
        <v>0</v>
      </c>
      <c r="AM13" s="48">
        <v>1</v>
      </c>
      <c r="AN13" s="49"/>
      <c r="AP13" s="109"/>
      <c r="AQ13" s="109"/>
      <c r="AR13" s="261">
        <f t="shared" si="13"/>
        <v>0</v>
      </c>
      <c r="AT13" s="166"/>
      <c r="AU13" s="164"/>
      <c r="AV13" s="167" t="str">
        <f t="shared" si="14"/>
        <v/>
      </c>
      <c r="AX13" s="166"/>
      <c r="AY13" s="167"/>
      <c r="BA13" s="165">
        <v>0</v>
      </c>
      <c r="BB13" s="4"/>
      <c r="BC13" s="4"/>
      <c r="BD13" s="324"/>
      <c r="BE13" s="437">
        <v>0</v>
      </c>
      <c r="BF13" s="437">
        <v>0</v>
      </c>
      <c r="BH13" s="190">
        <f t="shared" si="6"/>
        <v>0</v>
      </c>
      <c r="BI13" s="191">
        <f t="shared" si="7"/>
        <v>0</v>
      </c>
      <c r="BL13" s="251">
        <f t="shared" si="8"/>
        <v>0</v>
      </c>
      <c r="BM13" s="252">
        <f>IFERROR(ROUNDDOWN(($X13-$BH13)*건강보험율2022,-1),)</f>
        <v>0</v>
      </c>
      <c r="BN13" s="252">
        <f>IFERROR(ROUNDDOWN($BM13*요양보험율2022,-1),)</f>
        <v>0</v>
      </c>
      <c r="BO13" s="253">
        <f t="shared" si="9"/>
        <v>0</v>
      </c>
      <c r="BP13" s="255">
        <f t="shared" si="15"/>
        <v>0</v>
      </c>
    </row>
    <row r="14" spans="2:76" ht="18.75" customHeight="1">
      <c r="B14" s="35">
        <f t="shared" si="16"/>
        <v>5</v>
      </c>
      <c r="C14" s="267" t="s">
        <v>376</v>
      </c>
      <c r="D14" s="409"/>
      <c r="E14" s="409"/>
      <c r="F14" s="410"/>
      <c r="G14" s="411"/>
      <c r="H14" s="412"/>
      <c r="I14" s="419"/>
      <c r="J14" s="420"/>
      <c r="K14" s="420"/>
      <c r="L14" s="421"/>
      <c r="M14" s="421"/>
      <c r="N14" s="421"/>
      <c r="O14" s="420"/>
      <c r="P14" s="421"/>
      <c r="Q14" s="421"/>
      <c r="R14" s="421"/>
      <c r="S14" s="421"/>
      <c r="T14" s="422"/>
      <c r="U14" s="419"/>
      <c r="V14" s="420"/>
      <c r="W14" s="423"/>
      <c r="X14" s="177">
        <f t="shared" si="0"/>
        <v>0</v>
      </c>
      <c r="Y14" s="30">
        <f t="shared" si="1"/>
        <v>0</v>
      </c>
      <c r="Z14" s="184">
        <f t="shared" si="10"/>
        <v>0</v>
      </c>
      <c r="AA14" s="538">
        <f t="shared" si="2"/>
        <v>0</v>
      </c>
      <c r="AB14" s="543">
        <f t="shared" si="3"/>
        <v>0</v>
      </c>
      <c r="AC14" s="539">
        <f t="shared" si="4"/>
        <v>0</v>
      </c>
      <c r="AD14" s="315">
        <f t="shared" si="5"/>
        <v>0</v>
      </c>
      <c r="AE14" s="5"/>
      <c r="AF14" s="5"/>
      <c r="AG14" s="5"/>
      <c r="AH14" s="40"/>
      <c r="AI14" s="6"/>
      <c r="AJ14" s="33">
        <f t="shared" si="11"/>
        <v>0</v>
      </c>
      <c r="AK14" s="34">
        <f t="shared" si="12"/>
        <v>0</v>
      </c>
      <c r="AM14" s="48">
        <v>1</v>
      </c>
      <c r="AN14" s="49"/>
      <c r="AP14" s="109"/>
      <c r="AQ14" s="109"/>
      <c r="AR14" s="261">
        <f t="shared" si="13"/>
        <v>0</v>
      </c>
      <c r="AT14" s="166"/>
      <c r="AU14" s="164"/>
      <c r="AV14" s="167" t="str">
        <f t="shared" si="14"/>
        <v/>
      </c>
      <c r="AX14" s="166"/>
      <c r="AY14" s="167"/>
      <c r="BA14" s="165">
        <v>0</v>
      </c>
      <c r="BB14" s="4"/>
      <c r="BC14" s="4"/>
      <c r="BD14" s="324"/>
      <c r="BE14" s="437">
        <v>0</v>
      </c>
      <c r="BF14" s="437">
        <v>0</v>
      </c>
      <c r="BH14" s="190">
        <f t="shared" si="6"/>
        <v>0</v>
      </c>
      <c r="BI14" s="191">
        <f t="shared" si="7"/>
        <v>0</v>
      </c>
      <c r="BL14" s="251">
        <f t="shared" si="8"/>
        <v>0</v>
      </c>
      <c r="BM14" s="252">
        <f>IFERROR(ROUNDDOWN(($X14-$BH14)*건강보험율2022,-1),)</f>
        <v>0</v>
      </c>
      <c r="BN14" s="252">
        <f>IFERROR(ROUNDDOWN($BM14*요양보험율2022,-1),)</f>
        <v>0</v>
      </c>
      <c r="BO14" s="253">
        <f t="shared" si="9"/>
        <v>0</v>
      </c>
      <c r="BP14" s="255">
        <f t="shared" si="15"/>
        <v>0</v>
      </c>
    </row>
    <row r="15" spans="2:76" ht="18.75" customHeight="1">
      <c r="B15" s="35">
        <f t="shared" si="16"/>
        <v>6</v>
      </c>
      <c r="C15" s="267" t="s">
        <v>376</v>
      </c>
      <c r="D15" s="409"/>
      <c r="E15" s="409"/>
      <c r="F15" s="410"/>
      <c r="G15" s="411"/>
      <c r="H15" s="412"/>
      <c r="I15" s="419"/>
      <c r="J15" s="420"/>
      <c r="K15" s="420"/>
      <c r="L15" s="421"/>
      <c r="M15" s="421"/>
      <c r="N15" s="421"/>
      <c r="O15" s="420"/>
      <c r="P15" s="421"/>
      <c r="Q15" s="421"/>
      <c r="R15" s="421"/>
      <c r="S15" s="421"/>
      <c r="T15" s="422"/>
      <c r="U15" s="419"/>
      <c r="V15" s="420"/>
      <c r="W15" s="423"/>
      <c r="X15" s="177">
        <f t="shared" si="0"/>
        <v>0</v>
      </c>
      <c r="Y15" s="30">
        <f t="shared" si="1"/>
        <v>0</v>
      </c>
      <c r="Z15" s="184">
        <f t="shared" si="10"/>
        <v>0</v>
      </c>
      <c r="AA15" s="538">
        <f t="shared" si="2"/>
        <v>0</v>
      </c>
      <c r="AB15" s="543">
        <f t="shared" si="3"/>
        <v>0</v>
      </c>
      <c r="AC15" s="539">
        <f t="shared" si="4"/>
        <v>0</v>
      </c>
      <c r="AD15" s="315">
        <f t="shared" si="5"/>
        <v>0</v>
      </c>
      <c r="AE15" s="5"/>
      <c r="AF15" s="5"/>
      <c r="AG15" s="5"/>
      <c r="AH15" s="40"/>
      <c r="AI15" s="6"/>
      <c r="AJ15" s="33">
        <f t="shared" si="11"/>
        <v>0</v>
      </c>
      <c r="AK15" s="34">
        <f t="shared" si="12"/>
        <v>0</v>
      </c>
      <c r="AM15" s="48">
        <v>1</v>
      </c>
      <c r="AN15" s="49"/>
      <c r="AP15" s="109"/>
      <c r="AQ15" s="109"/>
      <c r="AR15" s="261">
        <f t="shared" si="13"/>
        <v>0</v>
      </c>
      <c r="AT15" s="166"/>
      <c r="AU15" s="164"/>
      <c r="AV15" s="167" t="str">
        <f t="shared" si="14"/>
        <v/>
      </c>
      <c r="AX15" s="166"/>
      <c r="AY15" s="167"/>
      <c r="BA15" s="165">
        <v>0</v>
      </c>
      <c r="BB15" s="4"/>
      <c r="BC15" s="4"/>
      <c r="BD15" s="324"/>
      <c r="BE15" s="437">
        <v>0</v>
      </c>
      <c r="BF15" s="437">
        <v>0</v>
      </c>
      <c r="BH15" s="190">
        <f t="shared" si="6"/>
        <v>0</v>
      </c>
      <c r="BI15" s="191">
        <f t="shared" si="7"/>
        <v>0</v>
      </c>
      <c r="BL15" s="251">
        <f t="shared" si="8"/>
        <v>0</v>
      </c>
      <c r="BM15" s="252">
        <f>IFERROR(ROUNDDOWN(($X15-$BH15)*건강보험율2022,-1),)</f>
        <v>0</v>
      </c>
      <c r="BN15" s="252">
        <f>IFERROR(ROUNDDOWN($BM15*요양보험율2022,-1),)</f>
        <v>0</v>
      </c>
      <c r="BO15" s="253">
        <f t="shared" si="9"/>
        <v>0</v>
      </c>
      <c r="BP15" s="255">
        <f t="shared" si="15"/>
        <v>0</v>
      </c>
    </row>
    <row r="16" spans="2:76" ht="18.75" customHeight="1">
      <c r="B16" s="35">
        <f t="shared" si="16"/>
        <v>7</v>
      </c>
      <c r="C16" s="267" t="s">
        <v>376</v>
      </c>
      <c r="D16" s="409"/>
      <c r="E16" s="409"/>
      <c r="F16" s="410"/>
      <c r="G16" s="411"/>
      <c r="H16" s="412"/>
      <c r="I16" s="419"/>
      <c r="J16" s="420"/>
      <c r="K16" s="420"/>
      <c r="L16" s="421"/>
      <c r="M16" s="421"/>
      <c r="N16" s="421"/>
      <c r="O16" s="420"/>
      <c r="P16" s="421"/>
      <c r="Q16" s="421"/>
      <c r="R16" s="421"/>
      <c r="S16" s="421"/>
      <c r="T16" s="422"/>
      <c r="U16" s="419"/>
      <c r="V16" s="420"/>
      <c r="W16" s="423"/>
      <c r="X16" s="177">
        <f t="shared" si="0"/>
        <v>0</v>
      </c>
      <c r="Y16" s="30">
        <f t="shared" si="1"/>
        <v>0</v>
      </c>
      <c r="Z16" s="184">
        <f t="shared" si="10"/>
        <v>0</v>
      </c>
      <c r="AA16" s="538">
        <f t="shared" si="2"/>
        <v>0</v>
      </c>
      <c r="AB16" s="543">
        <f t="shared" si="3"/>
        <v>0</v>
      </c>
      <c r="AC16" s="539">
        <f t="shared" si="4"/>
        <v>0</v>
      </c>
      <c r="AD16" s="315">
        <f t="shared" si="5"/>
        <v>0</v>
      </c>
      <c r="AE16" s="5"/>
      <c r="AF16" s="5"/>
      <c r="AG16" s="5"/>
      <c r="AH16" s="40"/>
      <c r="AI16" s="6"/>
      <c r="AJ16" s="33">
        <f t="shared" si="11"/>
        <v>0</v>
      </c>
      <c r="AK16" s="34">
        <f t="shared" si="12"/>
        <v>0</v>
      </c>
      <c r="AM16" s="48">
        <v>1</v>
      </c>
      <c r="AN16" s="49"/>
      <c r="AP16" s="109"/>
      <c r="AQ16" s="109"/>
      <c r="AR16" s="261">
        <f t="shared" si="13"/>
        <v>0</v>
      </c>
      <c r="AT16" s="166"/>
      <c r="AU16" s="164"/>
      <c r="AV16" s="167" t="str">
        <f t="shared" si="14"/>
        <v/>
      </c>
      <c r="AX16" s="166"/>
      <c r="AY16" s="167"/>
      <c r="BA16" s="165">
        <v>0</v>
      </c>
      <c r="BB16" s="4"/>
      <c r="BC16" s="4"/>
      <c r="BD16" s="324"/>
      <c r="BE16" s="437">
        <v>0</v>
      </c>
      <c r="BF16" s="437">
        <v>0</v>
      </c>
      <c r="BH16" s="190">
        <f t="shared" si="6"/>
        <v>0</v>
      </c>
      <c r="BI16" s="191">
        <f t="shared" si="7"/>
        <v>0</v>
      </c>
      <c r="BL16" s="251">
        <f t="shared" si="8"/>
        <v>0</v>
      </c>
      <c r="BM16" s="252">
        <f>IFERROR(ROUNDDOWN(($X16-$BH16)*건강보험율2022,-1),)</f>
        <v>0</v>
      </c>
      <c r="BN16" s="252">
        <f>IFERROR(ROUNDDOWN($BM16*요양보험율2022,-1),)</f>
        <v>0</v>
      </c>
      <c r="BO16" s="253">
        <f t="shared" si="9"/>
        <v>0</v>
      </c>
      <c r="BP16" s="255">
        <f t="shared" si="15"/>
        <v>0</v>
      </c>
    </row>
    <row r="17" spans="2:68" ht="18.75" customHeight="1">
      <c r="B17" s="35">
        <f t="shared" si="16"/>
        <v>8</v>
      </c>
      <c r="C17" s="267" t="s">
        <v>376</v>
      </c>
      <c r="D17" s="409"/>
      <c r="E17" s="409"/>
      <c r="F17" s="410"/>
      <c r="G17" s="411"/>
      <c r="H17" s="412"/>
      <c r="I17" s="419"/>
      <c r="J17" s="420"/>
      <c r="K17" s="420"/>
      <c r="L17" s="421"/>
      <c r="M17" s="421"/>
      <c r="N17" s="421"/>
      <c r="O17" s="420"/>
      <c r="P17" s="421"/>
      <c r="Q17" s="421"/>
      <c r="R17" s="421"/>
      <c r="S17" s="421"/>
      <c r="T17" s="422"/>
      <c r="U17" s="419"/>
      <c r="V17" s="420"/>
      <c r="W17" s="423"/>
      <c r="X17" s="177">
        <f t="shared" si="0"/>
        <v>0</v>
      </c>
      <c r="Y17" s="30">
        <f t="shared" si="1"/>
        <v>0</v>
      </c>
      <c r="Z17" s="184">
        <f t="shared" si="10"/>
        <v>0</v>
      </c>
      <c r="AA17" s="538">
        <f t="shared" si="2"/>
        <v>0</v>
      </c>
      <c r="AB17" s="543">
        <f t="shared" si="3"/>
        <v>0</v>
      </c>
      <c r="AC17" s="539">
        <f t="shared" si="4"/>
        <v>0</v>
      </c>
      <c r="AD17" s="315">
        <f t="shared" si="5"/>
        <v>0</v>
      </c>
      <c r="AE17" s="5"/>
      <c r="AF17" s="5"/>
      <c r="AG17" s="5"/>
      <c r="AH17" s="40"/>
      <c r="AI17" s="6"/>
      <c r="AJ17" s="33">
        <f t="shared" si="11"/>
        <v>0</v>
      </c>
      <c r="AK17" s="34">
        <f t="shared" si="12"/>
        <v>0</v>
      </c>
      <c r="AM17" s="48">
        <v>1</v>
      </c>
      <c r="AN17" s="49"/>
      <c r="AP17" s="109"/>
      <c r="AQ17" s="109"/>
      <c r="AR17" s="261">
        <f t="shared" si="13"/>
        <v>0</v>
      </c>
      <c r="AT17" s="166"/>
      <c r="AU17" s="164"/>
      <c r="AV17" s="167" t="str">
        <f t="shared" si="14"/>
        <v/>
      </c>
      <c r="AX17" s="166"/>
      <c r="AY17" s="167"/>
      <c r="BA17" s="165">
        <v>0</v>
      </c>
      <c r="BB17" s="4"/>
      <c r="BC17" s="4"/>
      <c r="BD17" s="324"/>
      <c r="BE17" s="437">
        <v>0</v>
      </c>
      <c r="BF17" s="437">
        <v>0</v>
      </c>
      <c r="BH17" s="190">
        <f t="shared" si="6"/>
        <v>0</v>
      </c>
      <c r="BI17" s="191">
        <f t="shared" si="7"/>
        <v>0</v>
      </c>
      <c r="BL17" s="251">
        <f t="shared" si="8"/>
        <v>0</v>
      </c>
      <c r="BM17" s="252">
        <f>IFERROR(ROUNDDOWN(($X17-$BH17)*건강보험율2022,-1),)</f>
        <v>0</v>
      </c>
      <c r="BN17" s="252">
        <f>IFERROR(ROUNDDOWN($BM17*요양보험율2022,-1),)</f>
        <v>0</v>
      </c>
      <c r="BO17" s="253">
        <f t="shared" si="9"/>
        <v>0</v>
      </c>
      <c r="BP17" s="255">
        <f t="shared" si="15"/>
        <v>0</v>
      </c>
    </row>
    <row r="18" spans="2:68" ht="18.75" customHeight="1">
      <c r="B18" s="35">
        <f t="shared" si="16"/>
        <v>9</v>
      </c>
      <c r="C18" s="267" t="s">
        <v>376</v>
      </c>
      <c r="D18" s="409"/>
      <c r="E18" s="409"/>
      <c r="F18" s="410"/>
      <c r="G18" s="411"/>
      <c r="H18" s="412"/>
      <c r="I18" s="419"/>
      <c r="J18" s="420"/>
      <c r="K18" s="420"/>
      <c r="L18" s="421"/>
      <c r="M18" s="421"/>
      <c r="N18" s="421"/>
      <c r="O18" s="420"/>
      <c r="P18" s="421"/>
      <c r="Q18" s="421"/>
      <c r="R18" s="421"/>
      <c r="S18" s="421"/>
      <c r="T18" s="422"/>
      <c r="U18" s="419"/>
      <c r="V18" s="420"/>
      <c r="W18" s="423"/>
      <c r="X18" s="177">
        <f t="shared" si="0"/>
        <v>0</v>
      </c>
      <c r="Y18" s="30">
        <f t="shared" si="1"/>
        <v>0</v>
      </c>
      <c r="Z18" s="184">
        <f t="shared" si="10"/>
        <v>0</v>
      </c>
      <c r="AA18" s="538">
        <f t="shared" si="2"/>
        <v>0</v>
      </c>
      <c r="AB18" s="543">
        <f t="shared" si="3"/>
        <v>0</v>
      </c>
      <c r="AC18" s="539">
        <f t="shared" si="4"/>
        <v>0</v>
      </c>
      <c r="AD18" s="315">
        <f t="shared" si="5"/>
        <v>0</v>
      </c>
      <c r="AE18" s="5"/>
      <c r="AF18" s="5"/>
      <c r="AG18" s="5"/>
      <c r="AH18" s="40"/>
      <c r="AI18" s="6"/>
      <c r="AJ18" s="33">
        <f t="shared" si="11"/>
        <v>0</v>
      </c>
      <c r="AK18" s="34">
        <f t="shared" si="12"/>
        <v>0</v>
      </c>
      <c r="AM18" s="48">
        <v>1</v>
      </c>
      <c r="AN18" s="49"/>
      <c r="AP18" s="109"/>
      <c r="AQ18" s="109"/>
      <c r="AR18" s="261">
        <f t="shared" si="13"/>
        <v>0</v>
      </c>
      <c r="AT18" s="166"/>
      <c r="AU18" s="164"/>
      <c r="AV18" s="167" t="str">
        <f t="shared" si="14"/>
        <v/>
      </c>
      <c r="AX18" s="166"/>
      <c r="AY18" s="167"/>
      <c r="BA18" s="165">
        <v>0</v>
      </c>
      <c r="BB18" s="4"/>
      <c r="BC18" s="4"/>
      <c r="BD18" s="324"/>
      <c r="BE18" s="437">
        <v>0</v>
      </c>
      <c r="BF18" s="437">
        <v>0</v>
      </c>
      <c r="BH18" s="190">
        <f t="shared" si="6"/>
        <v>0</v>
      </c>
      <c r="BI18" s="191">
        <f t="shared" si="7"/>
        <v>0</v>
      </c>
      <c r="BL18" s="251">
        <f t="shared" si="8"/>
        <v>0</v>
      </c>
      <c r="BM18" s="252">
        <f>IFERROR(ROUNDDOWN(($X18-$BH18)*건강보험율2022,-1),)</f>
        <v>0</v>
      </c>
      <c r="BN18" s="252">
        <f>IFERROR(ROUNDDOWN($BM18*요양보험율2022,-1),)</f>
        <v>0</v>
      </c>
      <c r="BO18" s="253">
        <f t="shared" si="9"/>
        <v>0</v>
      </c>
      <c r="BP18" s="255">
        <f t="shared" si="15"/>
        <v>0</v>
      </c>
    </row>
    <row r="19" spans="2:68" ht="18.75" customHeight="1">
      <c r="B19" s="35">
        <f t="shared" si="16"/>
        <v>10</v>
      </c>
      <c r="C19" s="267" t="s">
        <v>377</v>
      </c>
      <c r="D19" s="409"/>
      <c r="E19" s="409"/>
      <c r="F19" s="410"/>
      <c r="G19" s="411"/>
      <c r="H19" s="412"/>
      <c r="I19" s="419"/>
      <c r="J19" s="420"/>
      <c r="K19" s="420"/>
      <c r="L19" s="421"/>
      <c r="M19" s="421"/>
      <c r="N19" s="421"/>
      <c r="O19" s="420"/>
      <c r="P19" s="421"/>
      <c r="Q19" s="421"/>
      <c r="R19" s="421"/>
      <c r="S19" s="421"/>
      <c r="T19" s="422"/>
      <c r="U19" s="419"/>
      <c r="V19" s="420"/>
      <c r="W19" s="423"/>
      <c r="X19" s="177">
        <f t="shared" si="0"/>
        <v>0</v>
      </c>
      <c r="Y19" s="30">
        <f t="shared" si="1"/>
        <v>0</v>
      </c>
      <c r="Z19" s="184">
        <f t="shared" si="10"/>
        <v>0</v>
      </c>
      <c r="AA19" s="538">
        <f t="shared" si="2"/>
        <v>0</v>
      </c>
      <c r="AB19" s="543">
        <f t="shared" si="3"/>
        <v>0</v>
      </c>
      <c r="AC19" s="539">
        <f t="shared" si="4"/>
        <v>0</v>
      </c>
      <c r="AD19" s="315">
        <f t="shared" si="5"/>
        <v>0</v>
      </c>
      <c r="AE19" s="5"/>
      <c r="AF19" s="5"/>
      <c r="AG19" s="5"/>
      <c r="AH19" s="40"/>
      <c r="AI19" s="6"/>
      <c r="AJ19" s="33">
        <f t="shared" si="11"/>
        <v>0</v>
      </c>
      <c r="AK19" s="34">
        <f t="shared" si="12"/>
        <v>0</v>
      </c>
      <c r="AM19" s="48">
        <v>1</v>
      </c>
      <c r="AN19" s="49"/>
      <c r="AP19" s="109"/>
      <c r="AQ19" s="109"/>
      <c r="AR19" s="261">
        <f t="shared" si="13"/>
        <v>0</v>
      </c>
      <c r="AT19" s="166"/>
      <c r="AU19" s="164"/>
      <c r="AV19" s="167" t="str">
        <f t="shared" si="14"/>
        <v/>
      </c>
      <c r="AX19" s="166"/>
      <c r="AY19" s="167"/>
      <c r="BA19" s="165">
        <v>0</v>
      </c>
      <c r="BB19" s="4"/>
      <c r="BC19" s="4"/>
      <c r="BD19" s="324"/>
      <c r="BE19" s="437">
        <v>0</v>
      </c>
      <c r="BF19" s="437">
        <v>0</v>
      </c>
      <c r="BH19" s="190">
        <f t="shared" si="6"/>
        <v>0</v>
      </c>
      <c r="BI19" s="191">
        <f t="shared" si="7"/>
        <v>0</v>
      </c>
      <c r="BL19" s="251">
        <f t="shared" si="8"/>
        <v>0</v>
      </c>
      <c r="BM19" s="252">
        <f>IFERROR(ROUNDDOWN(($X19-$BH19)*건강보험율2022,-1),)</f>
        <v>0</v>
      </c>
      <c r="BN19" s="252">
        <f>IFERROR(ROUNDDOWN($BM19*요양보험율2022,-1),)</f>
        <v>0</v>
      </c>
      <c r="BO19" s="253">
        <f t="shared" si="9"/>
        <v>0</v>
      </c>
      <c r="BP19" s="255">
        <f t="shared" si="15"/>
        <v>0</v>
      </c>
    </row>
    <row r="20" spans="2:68" ht="18.75" customHeight="1">
      <c r="B20" s="35">
        <f t="shared" si="16"/>
        <v>11</v>
      </c>
      <c r="C20" s="267" t="s">
        <v>377</v>
      </c>
      <c r="D20" s="409"/>
      <c r="E20" s="409"/>
      <c r="F20" s="410"/>
      <c r="G20" s="411"/>
      <c r="H20" s="412"/>
      <c r="I20" s="419"/>
      <c r="J20" s="420"/>
      <c r="K20" s="420"/>
      <c r="L20" s="421"/>
      <c r="M20" s="421"/>
      <c r="N20" s="421"/>
      <c r="O20" s="420"/>
      <c r="P20" s="421"/>
      <c r="Q20" s="421"/>
      <c r="R20" s="421"/>
      <c r="S20" s="421"/>
      <c r="T20" s="422"/>
      <c r="U20" s="419"/>
      <c r="V20" s="420"/>
      <c r="W20" s="423"/>
      <c r="X20" s="177">
        <f t="shared" si="0"/>
        <v>0</v>
      </c>
      <c r="Y20" s="30">
        <f t="shared" si="1"/>
        <v>0</v>
      </c>
      <c r="Z20" s="184">
        <f t="shared" si="10"/>
        <v>0</v>
      </c>
      <c r="AA20" s="538">
        <f t="shared" si="2"/>
        <v>0</v>
      </c>
      <c r="AB20" s="543">
        <f t="shared" si="3"/>
        <v>0</v>
      </c>
      <c r="AC20" s="539">
        <f t="shared" si="4"/>
        <v>0</v>
      </c>
      <c r="AD20" s="315">
        <f t="shared" si="5"/>
        <v>0</v>
      </c>
      <c r="AE20" s="5"/>
      <c r="AF20" s="5"/>
      <c r="AG20" s="5"/>
      <c r="AH20" s="40"/>
      <c r="AI20" s="6"/>
      <c r="AJ20" s="33">
        <f t="shared" si="11"/>
        <v>0</v>
      </c>
      <c r="AK20" s="34">
        <f t="shared" si="12"/>
        <v>0</v>
      </c>
      <c r="AM20" s="48">
        <v>1</v>
      </c>
      <c r="AN20" s="49"/>
      <c r="AP20" s="109"/>
      <c r="AQ20" s="109"/>
      <c r="AR20" s="261">
        <f t="shared" si="13"/>
        <v>0</v>
      </c>
      <c r="AT20" s="166"/>
      <c r="AU20" s="164"/>
      <c r="AV20" s="167" t="str">
        <f t="shared" si="14"/>
        <v/>
      </c>
      <c r="AX20" s="166"/>
      <c r="AY20" s="167"/>
      <c r="BA20" s="165">
        <v>0</v>
      </c>
      <c r="BB20" s="4"/>
      <c r="BC20" s="4"/>
      <c r="BD20" s="324"/>
      <c r="BE20" s="437">
        <v>0</v>
      </c>
      <c r="BF20" s="437">
        <v>0</v>
      </c>
      <c r="BH20" s="190">
        <f t="shared" si="6"/>
        <v>0</v>
      </c>
      <c r="BI20" s="191">
        <f t="shared" si="7"/>
        <v>0</v>
      </c>
      <c r="BL20" s="251">
        <f t="shared" si="8"/>
        <v>0</v>
      </c>
      <c r="BM20" s="252">
        <f>IFERROR(ROUNDDOWN(($X20-$BH20)*건강보험율2022,-1),)</f>
        <v>0</v>
      </c>
      <c r="BN20" s="252">
        <f>IFERROR(ROUNDDOWN($BM20*요양보험율2022,-1),)</f>
        <v>0</v>
      </c>
      <c r="BO20" s="253">
        <f t="shared" si="9"/>
        <v>0</v>
      </c>
      <c r="BP20" s="255">
        <f t="shared" si="15"/>
        <v>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si="2"/>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2"/>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2"/>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2"/>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2"/>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2"/>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2"/>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2"/>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2"/>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2"/>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2"/>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2"/>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2"/>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2"/>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2"/>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2"/>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SUM(BL36:BO36)</f>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2"/>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SUM(BL37:BO37)</f>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2"/>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2"/>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2"/>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2"/>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2"/>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2"/>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2"/>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2"/>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2"/>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2"/>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2"/>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2"/>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0</v>
      </c>
      <c r="J50" s="57">
        <f t="shared" ref="J50:T50" si="17">SUM(J10:J39)</f>
        <v>0</v>
      </c>
      <c r="K50" s="57"/>
      <c r="L50" s="57">
        <f t="shared" si="17"/>
        <v>0</v>
      </c>
      <c r="M50" s="57"/>
      <c r="N50" s="57"/>
      <c r="O50" s="57">
        <f t="shared" si="17"/>
        <v>0</v>
      </c>
      <c r="P50" s="175">
        <f>SUM(P10:P39)</f>
        <v>0</v>
      </c>
      <c r="Q50" s="57">
        <f>SUM(Q10:Q39)</f>
        <v>0</v>
      </c>
      <c r="R50" s="57">
        <f t="shared" si="17"/>
        <v>0</v>
      </c>
      <c r="S50" s="57">
        <f t="shared" si="17"/>
        <v>0</v>
      </c>
      <c r="T50" s="175">
        <f t="shared" si="17"/>
        <v>0</v>
      </c>
      <c r="U50" s="180">
        <f t="shared" ref="U50:AD50" si="18">SUM(U10:U49)</f>
        <v>0</v>
      </c>
      <c r="V50" s="57">
        <f t="shared" si="18"/>
        <v>0</v>
      </c>
      <c r="W50" s="58">
        <f t="shared" si="18"/>
        <v>0</v>
      </c>
      <c r="X50" s="179">
        <f t="shared" si="18"/>
        <v>0</v>
      </c>
      <c r="Y50" s="57">
        <f t="shared" si="18"/>
        <v>0</v>
      </c>
      <c r="Z50" s="175">
        <f t="shared" si="18"/>
        <v>0</v>
      </c>
      <c r="AA50" s="316">
        <f t="shared" si="18"/>
        <v>0</v>
      </c>
      <c r="AB50" s="317">
        <f t="shared" si="18"/>
        <v>0</v>
      </c>
      <c r="AC50" s="318">
        <f t="shared" si="18"/>
        <v>0</v>
      </c>
      <c r="AD50" s="262">
        <f t="shared" si="18"/>
        <v>0</v>
      </c>
      <c r="AE50" s="179">
        <f>SUM(AE10:AE39)</f>
        <v>0</v>
      </c>
      <c r="AF50" s="57">
        <f>SUM(AF10:AF39)</f>
        <v>0</v>
      </c>
      <c r="AG50" s="57">
        <f>SUM(AG10:AG39)</f>
        <v>0</v>
      </c>
      <c r="AH50" s="57">
        <f>SUM(AH10:AH39)</f>
        <v>0</v>
      </c>
      <c r="AI50" s="57">
        <f>SUM(AI10:AI39)</f>
        <v>0</v>
      </c>
      <c r="AJ50" s="57">
        <f>SUM(AJ10:AJ49)</f>
        <v>0</v>
      </c>
      <c r="AK50" s="58">
        <f>SUM(AK10:AK49)</f>
        <v>0</v>
      </c>
      <c r="AP50" s="180">
        <f>SUM(AP10:AP49)</f>
        <v>0</v>
      </c>
      <c r="AQ50" s="58">
        <f>SUM(AQ10:AQ49)</f>
        <v>0</v>
      </c>
      <c r="AR50" s="262">
        <f>SUM(AR10:AR49)</f>
        <v>0</v>
      </c>
      <c r="BH50" s="192">
        <f>SUM(BH10:BH49)</f>
        <v>0</v>
      </c>
      <c r="BI50" s="187">
        <f>SUM(BI10:BI49)</f>
        <v>0</v>
      </c>
      <c r="BL50" s="192">
        <f>SUM(BL10:BL49)</f>
        <v>0</v>
      </c>
      <c r="BM50" s="192">
        <f>SUM(BM10:BM49)</f>
        <v>0</v>
      </c>
      <c r="BN50" s="192">
        <f>SUM(BN10:BN49)</f>
        <v>0</v>
      </c>
      <c r="BO50" s="192">
        <f>SUM(BO10:BO49)</f>
        <v>0</v>
      </c>
      <c r="BP50" s="192">
        <f>SUM(BP10:BP49)</f>
        <v>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0</v>
      </c>
      <c r="BM52" s="436">
        <f>BM50</f>
        <v>0</v>
      </c>
      <c r="BN52" s="436">
        <f>BN50</f>
        <v>0</v>
      </c>
      <c r="BO52" s="436">
        <f>BO50</f>
        <v>0</v>
      </c>
      <c r="BP52" s="436">
        <f>BP50</f>
        <v>0</v>
      </c>
    </row>
    <row r="53" spans="2:68" ht="18.75" customHeight="1">
      <c r="B53" s="245"/>
      <c r="C53" s="243" t="s">
        <v>386</v>
      </c>
      <c r="D53" s="243"/>
      <c r="E53" s="279">
        <f>N4</f>
        <v>2022</v>
      </c>
      <c r="F53" s="280"/>
      <c r="G53" s="281"/>
      <c r="H53" s="282" t="s">
        <v>405</v>
      </c>
      <c r="I53" s="283">
        <f>U4</f>
        <v>2</v>
      </c>
      <c r="J53" s="243" t="s">
        <v>406</v>
      </c>
      <c r="K53" s="243"/>
      <c r="L53" s="243"/>
      <c r="M53" s="243"/>
      <c r="N53" s="243"/>
      <c r="O53" s="243"/>
      <c r="P53" s="243"/>
      <c r="Q53" s="246"/>
      <c r="BI53" s="435">
        <v>0.01</v>
      </c>
      <c r="BJ53" s="14">
        <f>TRUNC(BI50*BI53,-1)</f>
        <v>0</v>
      </c>
      <c r="BK53" s="109" t="s">
        <v>646</v>
      </c>
      <c r="BL53" s="436">
        <f>BL52</f>
        <v>0</v>
      </c>
      <c r="BM53" s="436">
        <f>BM52</f>
        <v>0</v>
      </c>
      <c r="BN53" s="436">
        <f>BN52</f>
        <v>0</v>
      </c>
      <c r="BO53" s="109">
        <f>TRUNC((BO52/0.65%)*0.9%,0)</f>
        <v>0</v>
      </c>
      <c r="BP53" s="436">
        <f>SUM(BJ53,BL53:BO53)</f>
        <v>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0</v>
      </c>
      <c r="J55" s="243"/>
      <c r="K55" s="243"/>
      <c r="L55" s="273" t="s">
        <v>31</v>
      </c>
      <c r="M55" s="286">
        <v>254</v>
      </c>
      <c r="N55" s="243" t="s">
        <v>397</v>
      </c>
      <c r="O55" s="271">
        <f>Y50</f>
        <v>0</v>
      </c>
      <c r="P55" s="243" t="s">
        <v>399</v>
      </c>
      <c r="Q55" s="246"/>
      <c r="BK55" s="109" t="s">
        <v>647</v>
      </c>
      <c r="BL55" s="436">
        <f>SUM(BL52:BL53)</f>
        <v>0</v>
      </c>
      <c r="BM55" s="436">
        <f>SUM(BM52:BM53)</f>
        <v>0</v>
      </c>
      <c r="BN55" s="436">
        <f>SUM(BN52:BN53)</f>
        <v>0</v>
      </c>
      <c r="BO55" s="436">
        <f>SUM(BO52:BO53)</f>
        <v>0</v>
      </c>
      <c r="BP55" s="436">
        <f>SUM(BP52:BP53)</f>
        <v>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0</v>
      </c>
      <c r="J66" s="243"/>
      <c r="K66" s="243"/>
      <c r="L66" s="273"/>
      <c r="M66" s="243"/>
      <c r="N66" s="243"/>
      <c r="O66" s="271">
        <f>SUM(O55:O65)</f>
        <v>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0A000000}"/>
  <dataConsolidate/>
  <mergeCells count="21">
    <mergeCell ref="AM8:AM9"/>
    <mergeCell ref="AN8:AN9"/>
    <mergeCell ref="B4:I5"/>
    <mergeCell ref="N4:O4"/>
    <mergeCell ref="B6:D6"/>
    <mergeCell ref="H6:J6"/>
    <mergeCell ref="B8:B9"/>
    <mergeCell ref="C8:C9"/>
    <mergeCell ref="D8:D9"/>
    <mergeCell ref="E8:E9"/>
    <mergeCell ref="F8:F9"/>
    <mergeCell ref="G8:G9"/>
    <mergeCell ref="H8:H9"/>
    <mergeCell ref="X8:X9"/>
    <mergeCell ref="AJ8:AJ9"/>
    <mergeCell ref="AK8:AK9"/>
    <mergeCell ref="AP8:AR8"/>
    <mergeCell ref="AT8:AV8"/>
    <mergeCell ref="AX8:AY8"/>
    <mergeCell ref="BA8:BD8"/>
    <mergeCell ref="BE8:BF8"/>
  </mergeCells>
  <phoneticPr fontId="1" type="noConversion"/>
  <conditionalFormatting sqref="W10:W65536 U10:U65536">
    <cfRule type="cellIs" dxfId="519" priority="48" operator="greaterThan">
      <formula>100000</formula>
    </cfRule>
  </conditionalFormatting>
  <conditionalFormatting sqref="V10:V65536">
    <cfRule type="cellIs" dxfId="518" priority="47" operator="greaterThan">
      <formula>200000</formula>
    </cfRule>
  </conditionalFormatting>
  <conditionalFormatting sqref="F10:F65536">
    <cfRule type="cellIs" dxfId="517" priority="45" operator="greaterThan">
      <formula>0</formula>
    </cfRule>
  </conditionalFormatting>
  <conditionalFormatting sqref="F6">
    <cfRule type="cellIs" dxfId="516" priority="43" operator="equal">
      <formula>"토요일"</formula>
    </cfRule>
    <cfRule type="cellIs" dxfId="515" priority="44" operator="equal">
      <formula>"일요일"</formula>
    </cfRule>
  </conditionalFormatting>
  <conditionalFormatting sqref="AW52:AZ65536 AN51:AV65536 AX51:AY51">
    <cfRule type="cellIs" dxfId="514" priority="41" operator="greaterThan">
      <formula>0</formula>
    </cfRule>
  </conditionalFormatting>
  <conditionalFormatting sqref="AM51:AM65536">
    <cfRule type="cellIs" dxfId="513" priority="40" operator="greaterThan">
      <formula>1</formula>
    </cfRule>
  </conditionalFormatting>
  <conditionalFormatting sqref="BI51:BI65536">
    <cfRule type="cellIs" dxfId="512" priority="39" operator="between">
      <formula>1</formula>
      <formula>1899999</formula>
    </cfRule>
  </conditionalFormatting>
  <conditionalFormatting sqref="U4">
    <cfRule type="cellIs" dxfId="511" priority="37" operator="greaterThan">
      <formula>12</formula>
    </cfRule>
    <cfRule type="cellIs" dxfId="510" priority="38" operator="lessThan">
      <formula>1</formula>
    </cfRule>
  </conditionalFormatting>
  <conditionalFormatting sqref="C10:C49 C55:C64">
    <cfRule type="cellIs" dxfId="509" priority="31" operator="equal">
      <formula>"개발비"</formula>
    </cfRule>
    <cfRule type="cellIs" dxfId="508" priority="32" operator="equal">
      <formula>"경상연구"</formula>
    </cfRule>
    <cfRule type="cellIs" dxfId="507" priority="33" operator="equal">
      <formula>"분양"</formula>
    </cfRule>
    <cfRule type="cellIs" dxfId="506" priority="34" operator="equal">
      <formula>"도급"</formula>
    </cfRule>
    <cfRule type="cellIs" dxfId="505" priority="35" operator="equal">
      <formula>"제조"</formula>
    </cfRule>
    <cfRule type="cellIs" dxfId="504" priority="36" operator="equal">
      <formula>"판관"</formula>
    </cfRule>
  </conditionalFormatting>
  <conditionalFormatting sqref="O65 O67 I67">
    <cfRule type="cellIs" dxfId="503" priority="30" operator="equal">
      <formula>TRUE</formula>
    </cfRule>
  </conditionalFormatting>
  <conditionalFormatting sqref="AM10:AM49">
    <cfRule type="cellIs" dxfId="502" priority="22" operator="greaterThan">
      <formula>1</formula>
    </cfRule>
    <cfRule type="cellIs" dxfId="501" priority="23" operator="lessThan">
      <formula>1</formula>
    </cfRule>
  </conditionalFormatting>
  <conditionalFormatting sqref="AO50 AS50 AT10:AV50 AN10:AN50 AX10:AY50">
    <cfRule type="cellIs" dxfId="500" priority="21" operator="greaterThan">
      <formula>0</formula>
    </cfRule>
  </conditionalFormatting>
  <conditionalFormatting sqref="AM10:AM50">
    <cfRule type="cellIs" dxfId="499" priority="20" operator="greaterThan">
      <formula>1</formula>
    </cfRule>
  </conditionalFormatting>
  <conditionalFormatting sqref="BI10:BI49">
    <cfRule type="cellIs" dxfId="498" priority="19" operator="between">
      <formula>1</formula>
      <formula>1899999</formula>
    </cfRule>
  </conditionalFormatting>
  <conditionalFormatting sqref="BA10:BA49">
    <cfRule type="cellIs" dxfId="497" priority="16" operator="lessThan">
      <formula>0</formula>
    </cfRule>
    <cfRule type="cellIs" dxfId="496" priority="17" operator="greaterThan">
      <formula>0</formula>
    </cfRule>
    <cfRule type="cellIs" dxfId="495" priority="18" operator="equal">
      <formula>0</formula>
    </cfRule>
  </conditionalFormatting>
  <conditionalFormatting sqref="BE10:BF49">
    <cfRule type="cellIs" dxfId="494" priority="13" operator="lessThan">
      <formula>0</formula>
    </cfRule>
    <cfRule type="cellIs" dxfId="493" priority="14" operator="greaterThan">
      <formula>0</formula>
    </cfRule>
    <cfRule type="cellIs" dxfId="492" priority="15" operator="equal">
      <formula>0</formula>
    </cfRule>
  </conditionalFormatting>
  <conditionalFormatting sqref="BI10:BI49">
    <cfRule type="cellIs" dxfId="491" priority="11" operator="greaterThan">
      <formula>99615293</formula>
    </cfRule>
    <cfRule type="cellIs" dxfId="490" priority="12" operator="lessThan">
      <formula>278861</formula>
    </cfRule>
  </conditionalFormatting>
  <conditionalFormatting sqref="BM10:BM49">
    <cfRule type="cellIs" dxfId="489" priority="9" operator="lessThan">
      <formula>9300</formula>
    </cfRule>
    <cfRule type="cellIs" dxfId="488" priority="10" operator="greaterThan">
      <formula>3322170</formula>
    </cfRule>
  </conditionalFormatting>
  <conditionalFormatting sqref="AA10:AA49">
    <cfRule type="cellIs" dxfId="487" priority="5" operator="greaterThan">
      <formula>226350</formula>
    </cfRule>
    <cfRule type="cellIs" dxfId="486" priority="6" operator="lessThan">
      <formula>14400</formula>
    </cfRule>
  </conditionalFormatting>
  <conditionalFormatting sqref="AB10:AB49">
    <cfRule type="cellIs" dxfId="485" priority="3" operator="lessThan">
      <formula>9300</formula>
    </cfRule>
    <cfRule type="cellIs" dxfId="484" priority="4" operator="greaterThan">
      <formula>3322170</formula>
    </cfRule>
  </conditionalFormatting>
  <conditionalFormatting sqref="BL10:BL49">
    <cfRule type="cellIs" dxfId="483" priority="1" operator="lessThan">
      <formula>14400</formula>
    </cfRule>
    <cfRule type="cellIs" dxfId="482" priority="2" operator="greaterThan">
      <formula>226350</formula>
    </cfRule>
  </conditionalFormatting>
  <dataValidations count="10">
    <dataValidation type="list" allowBlank="1" showInputMessage="1" showErrorMessage="1" sqref="BD10:BD49" xr:uid="{00000000-0002-0000-0A00-000000000000}">
      <formula1>"한도없음,150만원 한도"</formula1>
    </dataValidation>
    <dataValidation type="list" allowBlank="1" showInputMessage="1" showErrorMessage="1" sqref="C10:C49 C55:C64" xr:uid="{00000000-0002-0000-0A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0A00-000002000000}"/>
    <dataValidation allowBlank="1" showInputMessage="1" showErrorMessage="1" prompt="&quot;-&quot;없이 숫자만 입력" sqref="G8:G9" xr:uid="{00000000-0002-0000-0A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A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A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A00-000006000000}"/>
    <dataValidation type="list" allowBlank="1" showInputMessage="1" showErrorMessage="1" sqref="BE10:BF49" xr:uid="{00000000-0002-0000-0A00-000007000000}">
      <formula1>"0%,40%,80%,90%"</formula1>
    </dataValidation>
    <dataValidation type="list" allowBlank="1" showInputMessage="1" showErrorMessage="1" sqref="BA10:BA49" xr:uid="{00000000-0002-0000-0A00-000008000000}">
      <formula1>"0%,50%,100%,70%,90%"</formula1>
    </dataValidation>
    <dataValidation allowBlank="1" showInputMessage="1" showErrorMessage="1" prompt="직책에 &quot;대표이사&quot; 또는 &quot;원장&quot; 이라고 기재하면 고용보험 제외 " sqref="AD9" xr:uid="{00000000-0002-0000-0A00-000009000000}"/>
  </dataValidations>
  <hyperlinks>
    <hyperlink ref="BL5" r:id="rId1" xr:uid="{00000000-0004-0000-0A00-000000000000}"/>
    <hyperlink ref="BL3" r:id="rId2" xr:uid="{00000000-0004-0000-0A00-000001000000}"/>
    <hyperlink ref="BI3" r:id="rId3" xr:uid="{00000000-0004-0000-0A00-000002000000}"/>
    <hyperlink ref="BI5" r:id="rId4" xr:uid="{00000000-0004-0000-0A00-000003000000}"/>
    <hyperlink ref="BX3" r:id="rId5" xr:uid="{00000000-0004-0000-0A00-000004000000}"/>
    <hyperlink ref="BX5" r:id="rId6" xr:uid="{00000000-0004-0000-0A00-000005000000}"/>
    <hyperlink ref="BF6" r:id="rId7" xr:uid="{00000000-0004-0000-0A00-000006000000}"/>
    <hyperlink ref="BA6" r:id="rId8" xr:uid="{00000000-0004-0000-0A00-000007000000}"/>
    <hyperlink ref="BS6" r:id="rId9" xr:uid="{00000000-0004-0000-0A00-000008000000}"/>
    <hyperlink ref="H51" r:id="rId10" xr:uid="{00000000-0004-0000-0A00-000009000000}"/>
    <hyperlink ref="AM6" r:id="rId11" xr:uid="{00000000-0004-0000-0A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28673"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28674"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28675"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X67"/>
  <sheetViews>
    <sheetView showGridLines="0" workbookViewId="0">
      <pane xSplit="8" ySplit="9" topLeftCell="X10" activePane="bottomRight" state="frozen"/>
      <selection pane="topRight" activeCell="I1" sqref="I1"/>
      <selection pane="bottomLeft" activeCell="A10" sqref="A10"/>
      <selection pane="bottomRight" activeCell="BN10" sqref="BN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3</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1</v>
      </c>
      <c r="BI5" s="36" t="s">
        <v>143</v>
      </c>
      <c r="BL5" s="36" t="s">
        <v>81</v>
      </c>
      <c r="BX5" s="36" t="s">
        <v>409</v>
      </c>
    </row>
    <row r="6" spans="2:76" ht="16.5">
      <c r="B6" s="691" t="s">
        <v>74</v>
      </c>
      <c r="C6" s="691"/>
      <c r="D6" s="691"/>
      <c r="E6" s="42">
        <v>44286</v>
      </c>
      <c r="F6" s="41" t="str">
        <f>TEXT(E6,"aaaa")</f>
        <v>수요일</v>
      </c>
      <c r="G6" s="240"/>
      <c r="H6" s="692">
        <f>E6</f>
        <v>44286</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2022년3월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36" t="s">
        <v>152</v>
      </c>
      <c r="AU9" s="205" t="s">
        <v>148</v>
      </c>
      <c r="AV9" s="537" t="s">
        <v>153</v>
      </c>
      <c r="AW9" s="240"/>
      <c r="AX9" s="536" t="s">
        <v>150</v>
      </c>
      <c r="AY9" s="537"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c r="E10" s="405"/>
      <c r="F10" s="406"/>
      <c r="G10" s="407"/>
      <c r="H10" s="408"/>
      <c r="I10" s="414"/>
      <c r="J10" s="415"/>
      <c r="K10" s="415"/>
      <c r="L10" s="416"/>
      <c r="M10" s="416"/>
      <c r="N10" s="416"/>
      <c r="O10" s="415"/>
      <c r="P10" s="416"/>
      <c r="Q10" s="416"/>
      <c r="R10" s="416"/>
      <c r="S10" s="416"/>
      <c r="T10" s="417"/>
      <c r="U10" s="414"/>
      <c r="V10" s="415"/>
      <c r="W10" s="418"/>
      <c r="X10" s="176">
        <f t="shared" ref="X10:X49" si="0">SUM(I10:W10)</f>
        <v>0</v>
      </c>
      <c r="Y10" s="30">
        <f t="shared" ref="Y10:Y49" si="1">IF(BI10&lt;=10000000,VLOOKUP(BI10/1000,간이세액표2021,AM10+AN10+2),VLOOKUP(BI10/1000,간이세액표2021,AM10+AN10+2)+VLOOKUP(BI10,근로세율,3)+(BI10-VLOOKUP(BI10,근로세율,4))*VLOOKUP(BI10,근로세율,5)*VLOOKUP(BI10,근로세율,6))</f>
        <v>0</v>
      </c>
      <c r="Z10" s="184">
        <f>IF(ISERROR(ROUNDDOWN(Y10*10%,-1)),0,ROUNDDOWN(Y10*10%,-1))</f>
        <v>0</v>
      </c>
      <c r="AA10" s="542">
        <f t="shared" ref="AA10:AA49" si="2">IF($AM$5=1,0,IF(BL10&gt;0,MIN(MAX(BL10,연금하한),연금상한),0))</f>
        <v>0</v>
      </c>
      <c r="AB10" s="543">
        <f t="shared" ref="AB10:AB49" si="3">IF($AM$5=1,0,IF(BM10&gt;0,MIN(MAX(BM10,건강하한),건강상한),0))</f>
        <v>0</v>
      </c>
      <c r="AC10" s="544">
        <f t="shared" ref="AC10:AC49" si="4">IF($AM$5=1,0,BN10)</f>
        <v>0</v>
      </c>
      <c r="AD10" s="315">
        <f t="shared" ref="AD10:AD49" si="5">IFERROR(IF(OR($H10="대표이사",$H10="원장",$H10="대표"),0,ROUNDDOWN(($X10-$BH10)*고용보험율,-1)),0)</f>
        <v>0</v>
      </c>
      <c r="AE10" s="50"/>
      <c r="AF10" s="50"/>
      <c r="AG10" s="50"/>
      <c r="AH10" s="51"/>
      <c r="AI10" s="52"/>
      <c r="AJ10" s="53">
        <f>SUM(Y10:AH10)</f>
        <v>0</v>
      </c>
      <c r="AK10" s="54">
        <f>X10-AJ10</f>
        <v>0</v>
      </c>
      <c r="AM10" s="55">
        <v>1</v>
      </c>
      <c r="AN10" s="56"/>
      <c r="AP10" s="31"/>
      <c r="AQ10" s="31"/>
      <c r="AR10" s="263">
        <f>SUM(AP10:AQ10)</f>
        <v>0</v>
      </c>
      <c r="AT10" s="168"/>
      <c r="AU10" s="186"/>
      <c r="AV10" s="169" t="str">
        <f>IF(D10="","",D10)</f>
        <v/>
      </c>
      <c r="AX10" s="168"/>
      <c r="AY10" s="169"/>
      <c r="BA10" s="170">
        <v>0</v>
      </c>
      <c r="BB10" s="171"/>
      <c r="BC10" s="171"/>
      <c r="BD10" s="323"/>
      <c r="BE10" s="437">
        <v>0</v>
      </c>
      <c r="BF10" s="437">
        <v>0</v>
      </c>
      <c r="BH10" s="199">
        <f t="shared" ref="BH10:BH49" si="6">IF(W10&gt;=100000,100000,W10)+IF(V10&gt;=200000,200000,V10)++IF(U10&gt;=100000,100000,U10)</f>
        <v>0</v>
      </c>
      <c r="BI10" s="200">
        <f t="shared" ref="BI10:BI49" si="7">X10-BH10</f>
        <v>0</v>
      </c>
      <c r="BL10" s="251">
        <f t="shared" ref="BL10:BL49" si="8">IFERROR(ROUNDDOWN(TRUNC(($X10-$BH10),-3)*국민연금율*(1-BE10),-1),0)</f>
        <v>0</v>
      </c>
      <c r="BM10" s="252">
        <f>IFERROR(ROUNDDOWN(($X10-$BH10)*건강보험율2022,-1),)</f>
        <v>0</v>
      </c>
      <c r="BN10" s="252">
        <f>IFERROR(ROUNDDOWN($BM10*요양보험율2022,-1),)</f>
        <v>0</v>
      </c>
      <c r="BO10" s="253">
        <f t="shared" ref="BO10:BO49" si="9">IFERROR(IF($H10&lt;&gt;"대표이사",ROUNDDOWN(($X10-$BH10)*고용보험율*(1-BF10),-1),0),)</f>
        <v>0</v>
      </c>
      <c r="BP10" s="254">
        <f>SUM(BL10:BO10)</f>
        <v>0</v>
      </c>
    </row>
    <row r="11" spans="2:76" ht="18.75" customHeight="1">
      <c r="B11" s="35">
        <f>B10+1</f>
        <v>2</v>
      </c>
      <c r="C11" s="267" t="s">
        <v>376</v>
      </c>
      <c r="D11" s="409"/>
      <c r="E11" s="409"/>
      <c r="F11" s="410"/>
      <c r="G11" s="411"/>
      <c r="H11" s="412"/>
      <c r="I11" s="419"/>
      <c r="J11" s="420"/>
      <c r="K11" s="420"/>
      <c r="L11" s="421"/>
      <c r="M11" s="421"/>
      <c r="N11" s="421"/>
      <c r="O11" s="420"/>
      <c r="P11" s="421"/>
      <c r="Q11" s="421"/>
      <c r="R11" s="421"/>
      <c r="S11" s="421"/>
      <c r="T11" s="422"/>
      <c r="U11" s="419"/>
      <c r="V11" s="420"/>
      <c r="W11" s="423"/>
      <c r="X11" s="177">
        <f t="shared" si="0"/>
        <v>0</v>
      </c>
      <c r="Y11" s="30">
        <f t="shared" si="1"/>
        <v>0</v>
      </c>
      <c r="Z11" s="184">
        <f t="shared" ref="Z11:Z49" si="10">IF(ISERROR(ROUNDDOWN(Y11*10%,-1)),0,ROUNDDOWN(Y11*10%,-1))</f>
        <v>0</v>
      </c>
      <c r="AA11" s="538">
        <f t="shared" si="2"/>
        <v>0</v>
      </c>
      <c r="AB11" s="543">
        <f t="shared" si="3"/>
        <v>0</v>
      </c>
      <c r="AC11" s="539">
        <f t="shared" si="4"/>
        <v>0</v>
      </c>
      <c r="AD11" s="315">
        <f t="shared" si="5"/>
        <v>0</v>
      </c>
      <c r="AE11" s="5"/>
      <c r="AF11" s="5"/>
      <c r="AG11" s="5"/>
      <c r="AH11" s="40"/>
      <c r="AI11" s="6"/>
      <c r="AJ11" s="33">
        <f t="shared" ref="AJ11:AJ49" si="11">SUM(Y11:AH11)</f>
        <v>0</v>
      </c>
      <c r="AK11" s="34">
        <f t="shared" ref="AK11:AK49" si="12">X11-AJ11</f>
        <v>0</v>
      </c>
      <c r="AM11" s="48">
        <v>1</v>
      </c>
      <c r="AN11" s="49"/>
      <c r="AP11" s="109"/>
      <c r="AQ11" s="109"/>
      <c r="AR11" s="261">
        <f t="shared" ref="AR11:AR39" si="13">SUM(AP11:AQ11)</f>
        <v>0</v>
      </c>
      <c r="AT11" s="166"/>
      <c r="AU11" s="164"/>
      <c r="AV11" s="167" t="str">
        <f t="shared" ref="AV11:AV49" si="14">IF(D11="","",D11)</f>
        <v/>
      </c>
      <c r="AX11" s="166"/>
      <c r="AY11" s="167"/>
      <c r="BA11" s="165">
        <v>0</v>
      </c>
      <c r="BB11" s="4"/>
      <c r="BC11" s="4"/>
      <c r="BD11" s="324"/>
      <c r="BE11" s="437">
        <v>0</v>
      </c>
      <c r="BF11" s="437">
        <v>0</v>
      </c>
      <c r="BH11" s="190">
        <f t="shared" si="6"/>
        <v>0</v>
      </c>
      <c r="BI11" s="191">
        <f t="shared" si="7"/>
        <v>0</v>
      </c>
      <c r="BL11" s="251">
        <f t="shared" si="8"/>
        <v>0</v>
      </c>
      <c r="BM11" s="252">
        <f>IFERROR(ROUNDDOWN(($X11-$BH11)*건강보험율2022,-1),)</f>
        <v>0</v>
      </c>
      <c r="BN11" s="252">
        <f>IFERROR(ROUNDDOWN($BM11*요양보험율2022,-1),)</f>
        <v>0</v>
      </c>
      <c r="BO11" s="253">
        <f t="shared" si="9"/>
        <v>0</v>
      </c>
      <c r="BP11" s="255">
        <f t="shared" ref="BP11:BP49" si="15">SUM(BL11:BO11)</f>
        <v>0</v>
      </c>
    </row>
    <row r="12" spans="2:76" ht="18.75" customHeight="1">
      <c r="B12" s="35">
        <f t="shared" ref="B12:B49" si="16">B11+1</f>
        <v>3</v>
      </c>
      <c r="C12" s="267" t="s">
        <v>376</v>
      </c>
      <c r="D12" s="409"/>
      <c r="E12" s="409"/>
      <c r="F12" s="410"/>
      <c r="G12" s="411"/>
      <c r="H12" s="412"/>
      <c r="I12" s="419"/>
      <c r="J12" s="420"/>
      <c r="K12" s="420"/>
      <c r="L12" s="421"/>
      <c r="M12" s="421"/>
      <c r="N12" s="421"/>
      <c r="O12" s="420"/>
      <c r="P12" s="421"/>
      <c r="Q12" s="421"/>
      <c r="R12" s="421"/>
      <c r="S12" s="421"/>
      <c r="T12" s="422"/>
      <c r="U12" s="419"/>
      <c r="V12" s="420"/>
      <c r="W12" s="423"/>
      <c r="X12" s="177">
        <f t="shared" si="0"/>
        <v>0</v>
      </c>
      <c r="Y12" s="30">
        <f t="shared" si="1"/>
        <v>0</v>
      </c>
      <c r="Z12" s="184">
        <f t="shared" si="10"/>
        <v>0</v>
      </c>
      <c r="AA12" s="538">
        <f t="shared" si="2"/>
        <v>0</v>
      </c>
      <c r="AB12" s="543">
        <f t="shared" si="3"/>
        <v>0</v>
      </c>
      <c r="AC12" s="539">
        <f t="shared" si="4"/>
        <v>0</v>
      </c>
      <c r="AD12" s="315">
        <f t="shared" si="5"/>
        <v>0</v>
      </c>
      <c r="AE12" s="5"/>
      <c r="AF12" s="5"/>
      <c r="AG12" s="5"/>
      <c r="AH12" s="40"/>
      <c r="AI12" s="6"/>
      <c r="AJ12" s="33">
        <f t="shared" si="11"/>
        <v>0</v>
      </c>
      <c r="AK12" s="34">
        <f t="shared" si="12"/>
        <v>0</v>
      </c>
      <c r="AM12" s="48">
        <v>1</v>
      </c>
      <c r="AN12" s="49"/>
      <c r="AP12" s="109"/>
      <c r="AQ12" s="109"/>
      <c r="AR12" s="261">
        <f t="shared" si="13"/>
        <v>0</v>
      </c>
      <c r="AT12" s="166"/>
      <c r="AU12" s="164"/>
      <c r="AV12" s="167" t="str">
        <f t="shared" si="14"/>
        <v/>
      </c>
      <c r="AX12" s="166"/>
      <c r="AY12" s="167"/>
      <c r="BA12" s="165">
        <v>0</v>
      </c>
      <c r="BB12" s="4"/>
      <c r="BC12" s="4"/>
      <c r="BD12" s="324"/>
      <c r="BE12" s="437">
        <v>0</v>
      </c>
      <c r="BF12" s="437">
        <v>0</v>
      </c>
      <c r="BH12" s="190">
        <f t="shared" si="6"/>
        <v>0</v>
      </c>
      <c r="BI12" s="191">
        <f t="shared" si="7"/>
        <v>0</v>
      </c>
      <c r="BL12" s="251">
        <f t="shared" si="8"/>
        <v>0</v>
      </c>
      <c r="BM12" s="252">
        <f>IFERROR(ROUNDDOWN(($X12-$BH12)*건강보험율2022,-1),)</f>
        <v>0</v>
      </c>
      <c r="BN12" s="252">
        <f>IFERROR(ROUNDDOWN($BM12*요양보험율2022,-1),)</f>
        <v>0</v>
      </c>
      <c r="BO12" s="253">
        <f t="shared" si="9"/>
        <v>0</v>
      </c>
      <c r="BP12" s="255">
        <f t="shared" si="15"/>
        <v>0</v>
      </c>
    </row>
    <row r="13" spans="2:76" ht="18.75" customHeight="1">
      <c r="B13" s="35">
        <f t="shared" si="16"/>
        <v>4</v>
      </c>
      <c r="C13" s="267" t="s">
        <v>376</v>
      </c>
      <c r="D13" s="409"/>
      <c r="E13" s="409"/>
      <c r="F13" s="410"/>
      <c r="G13" s="411"/>
      <c r="H13" s="412"/>
      <c r="I13" s="419"/>
      <c r="J13" s="420"/>
      <c r="K13" s="420"/>
      <c r="L13" s="421"/>
      <c r="M13" s="421"/>
      <c r="N13" s="421"/>
      <c r="O13" s="420"/>
      <c r="P13" s="421"/>
      <c r="Q13" s="421"/>
      <c r="R13" s="421"/>
      <c r="S13" s="421"/>
      <c r="T13" s="422"/>
      <c r="U13" s="419"/>
      <c r="V13" s="420"/>
      <c r="W13" s="423"/>
      <c r="X13" s="177">
        <f t="shared" si="0"/>
        <v>0</v>
      </c>
      <c r="Y13" s="30">
        <f t="shared" si="1"/>
        <v>0</v>
      </c>
      <c r="Z13" s="184">
        <f t="shared" si="10"/>
        <v>0</v>
      </c>
      <c r="AA13" s="538">
        <f t="shared" si="2"/>
        <v>0</v>
      </c>
      <c r="AB13" s="543">
        <f t="shared" si="3"/>
        <v>0</v>
      </c>
      <c r="AC13" s="539">
        <f t="shared" si="4"/>
        <v>0</v>
      </c>
      <c r="AD13" s="315">
        <f t="shared" si="5"/>
        <v>0</v>
      </c>
      <c r="AE13" s="5"/>
      <c r="AF13" s="5"/>
      <c r="AG13" s="5"/>
      <c r="AH13" s="40"/>
      <c r="AI13" s="6"/>
      <c r="AJ13" s="33">
        <f t="shared" si="11"/>
        <v>0</v>
      </c>
      <c r="AK13" s="34">
        <f t="shared" si="12"/>
        <v>0</v>
      </c>
      <c r="AM13" s="48">
        <v>1</v>
      </c>
      <c r="AN13" s="49"/>
      <c r="AP13" s="109"/>
      <c r="AQ13" s="109"/>
      <c r="AR13" s="261">
        <f t="shared" si="13"/>
        <v>0</v>
      </c>
      <c r="AT13" s="166"/>
      <c r="AU13" s="164"/>
      <c r="AV13" s="167" t="str">
        <f t="shared" si="14"/>
        <v/>
      </c>
      <c r="AX13" s="166"/>
      <c r="AY13" s="167"/>
      <c r="BA13" s="165">
        <v>0</v>
      </c>
      <c r="BB13" s="4"/>
      <c r="BC13" s="4"/>
      <c r="BD13" s="324"/>
      <c r="BE13" s="437">
        <v>0</v>
      </c>
      <c r="BF13" s="437">
        <v>0</v>
      </c>
      <c r="BH13" s="190">
        <f t="shared" si="6"/>
        <v>0</v>
      </c>
      <c r="BI13" s="191">
        <f t="shared" si="7"/>
        <v>0</v>
      </c>
      <c r="BL13" s="251">
        <f t="shared" si="8"/>
        <v>0</v>
      </c>
      <c r="BM13" s="252">
        <f>IFERROR(ROUNDDOWN(($X13-$BH13)*건강보험율2022,-1),)</f>
        <v>0</v>
      </c>
      <c r="BN13" s="252">
        <f>IFERROR(ROUNDDOWN($BM13*요양보험율2022,-1),)</f>
        <v>0</v>
      </c>
      <c r="BO13" s="253">
        <f t="shared" si="9"/>
        <v>0</v>
      </c>
      <c r="BP13" s="255">
        <f t="shared" si="15"/>
        <v>0</v>
      </c>
    </row>
    <row r="14" spans="2:76" ht="18.75" customHeight="1">
      <c r="B14" s="35">
        <f t="shared" si="16"/>
        <v>5</v>
      </c>
      <c r="C14" s="267" t="s">
        <v>376</v>
      </c>
      <c r="D14" s="409"/>
      <c r="E14" s="409"/>
      <c r="F14" s="410"/>
      <c r="G14" s="411"/>
      <c r="H14" s="412"/>
      <c r="I14" s="419"/>
      <c r="J14" s="420"/>
      <c r="K14" s="420"/>
      <c r="L14" s="421"/>
      <c r="M14" s="421"/>
      <c r="N14" s="421"/>
      <c r="O14" s="420"/>
      <c r="P14" s="421"/>
      <c r="Q14" s="421"/>
      <c r="R14" s="421"/>
      <c r="S14" s="421"/>
      <c r="T14" s="422"/>
      <c r="U14" s="419"/>
      <c r="V14" s="420"/>
      <c r="W14" s="423"/>
      <c r="X14" s="177">
        <f t="shared" si="0"/>
        <v>0</v>
      </c>
      <c r="Y14" s="30">
        <f t="shared" si="1"/>
        <v>0</v>
      </c>
      <c r="Z14" s="184">
        <f t="shared" si="10"/>
        <v>0</v>
      </c>
      <c r="AA14" s="538">
        <f t="shared" si="2"/>
        <v>0</v>
      </c>
      <c r="AB14" s="543">
        <f t="shared" si="3"/>
        <v>0</v>
      </c>
      <c r="AC14" s="539">
        <f t="shared" si="4"/>
        <v>0</v>
      </c>
      <c r="AD14" s="315">
        <f t="shared" si="5"/>
        <v>0</v>
      </c>
      <c r="AE14" s="5"/>
      <c r="AF14" s="5"/>
      <c r="AG14" s="5"/>
      <c r="AH14" s="40"/>
      <c r="AI14" s="6"/>
      <c r="AJ14" s="33">
        <f t="shared" si="11"/>
        <v>0</v>
      </c>
      <c r="AK14" s="34">
        <f t="shared" si="12"/>
        <v>0</v>
      </c>
      <c r="AM14" s="48">
        <v>1</v>
      </c>
      <c r="AN14" s="49"/>
      <c r="AP14" s="109"/>
      <c r="AQ14" s="109"/>
      <c r="AR14" s="261">
        <f t="shared" si="13"/>
        <v>0</v>
      </c>
      <c r="AT14" s="166"/>
      <c r="AU14" s="164"/>
      <c r="AV14" s="167" t="str">
        <f t="shared" si="14"/>
        <v/>
      </c>
      <c r="AX14" s="166"/>
      <c r="AY14" s="167"/>
      <c r="BA14" s="165">
        <v>0</v>
      </c>
      <c r="BB14" s="4"/>
      <c r="BC14" s="4"/>
      <c r="BD14" s="324"/>
      <c r="BE14" s="437">
        <v>0</v>
      </c>
      <c r="BF14" s="437">
        <v>0</v>
      </c>
      <c r="BH14" s="190">
        <f t="shared" si="6"/>
        <v>0</v>
      </c>
      <c r="BI14" s="191">
        <f t="shared" si="7"/>
        <v>0</v>
      </c>
      <c r="BL14" s="251">
        <f t="shared" si="8"/>
        <v>0</v>
      </c>
      <c r="BM14" s="252">
        <f>IFERROR(ROUNDDOWN(($X14-$BH14)*건강보험율2022,-1),)</f>
        <v>0</v>
      </c>
      <c r="BN14" s="252">
        <f>IFERROR(ROUNDDOWN($BM14*요양보험율2022,-1),)</f>
        <v>0</v>
      </c>
      <c r="BO14" s="253">
        <f t="shared" si="9"/>
        <v>0</v>
      </c>
      <c r="BP14" s="255">
        <f t="shared" si="15"/>
        <v>0</v>
      </c>
    </row>
    <row r="15" spans="2:76" ht="18.75" customHeight="1">
      <c r="B15" s="35">
        <f t="shared" si="16"/>
        <v>6</v>
      </c>
      <c r="C15" s="267" t="s">
        <v>376</v>
      </c>
      <c r="D15" s="409"/>
      <c r="E15" s="409"/>
      <c r="F15" s="410"/>
      <c r="G15" s="411"/>
      <c r="H15" s="412"/>
      <c r="I15" s="419"/>
      <c r="J15" s="420"/>
      <c r="K15" s="420"/>
      <c r="L15" s="421"/>
      <c r="M15" s="421"/>
      <c r="N15" s="421"/>
      <c r="O15" s="420"/>
      <c r="P15" s="421"/>
      <c r="Q15" s="421"/>
      <c r="R15" s="421"/>
      <c r="S15" s="421"/>
      <c r="T15" s="422"/>
      <c r="U15" s="419"/>
      <c r="V15" s="420"/>
      <c r="W15" s="423"/>
      <c r="X15" s="177">
        <f t="shared" si="0"/>
        <v>0</v>
      </c>
      <c r="Y15" s="30">
        <f t="shared" si="1"/>
        <v>0</v>
      </c>
      <c r="Z15" s="184">
        <f t="shared" si="10"/>
        <v>0</v>
      </c>
      <c r="AA15" s="538">
        <f t="shared" si="2"/>
        <v>0</v>
      </c>
      <c r="AB15" s="543">
        <f t="shared" si="3"/>
        <v>0</v>
      </c>
      <c r="AC15" s="539">
        <f t="shared" si="4"/>
        <v>0</v>
      </c>
      <c r="AD15" s="315">
        <f t="shared" si="5"/>
        <v>0</v>
      </c>
      <c r="AE15" s="5"/>
      <c r="AF15" s="5"/>
      <c r="AG15" s="5"/>
      <c r="AH15" s="40"/>
      <c r="AI15" s="6"/>
      <c r="AJ15" s="33">
        <f t="shared" si="11"/>
        <v>0</v>
      </c>
      <c r="AK15" s="34">
        <f t="shared" si="12"/>
        <v>0</v>
      </c>
      <c r="AM15" s="48">
        <v>1</v>
      </c>
      <c r="AN15" s="49"/>
      <c r="AP15" s="109"/>
      <c r="AQ15" s="109"/>
      <c r="AR15" s="261">
        <f t="shared" si="13"/>
        <v>0</v>
      </c>
      <c r="AT15" s="166"/>
      <c r="AU15" s="164"/>
      <c r="AV15" s="167" t="str">
        <f t="shared" si="14"/>
        <v/>
      </c>
      <c r="AX15" s="166"/>
      <c r="AY15" s="167"/>
      <c r="BA15" s="165">
        <v>0</v>
      </c>
      <c r="BB15" s="4"/>
      <c r="BC15" s="4"/>
      <c r="BD15" s="324"/>
      <c r="BE15" s="437">
        <v>0</v>
      </c>
      <c r="BF15" s="437">
        <v>0</v>
      </c>
      <c r="BH15" s="190">
        <f t="shared" si="6"/>
        <v>0</v>
      </c>
      <c r="BI15" s="191">
        <f t="shared" si="7"/>
        <v>0</v>
      </c>
      <c r="BL15" s="251">
        <f t="shared" si="8"/>
        <v>0</v>
      </c>
      <c r="BM15" s="252">
        <f>IFERROR(ROUNDDOWN(($X15-$BH15)*건강보험율2022,-1),)</f>
        <v>0</v>
      </c>
      <c r="BN15" s="252">
        <f>IFERROR(ROUNDDOWN($BM15*요양보험율2022,-1),)</f>
        <v>0</v>
      </c>
      <c r="BO15" s="253">
        <f t="shared" si="9"/>
        <v>0</v>
      </c>
      <c r="BP15" s="255">
        <f t="shared" si="15"/>
        <v>0</v>
      </c>
    </row>
    <row r="16" spans="2:76" ht="18.75" customHeight="1">
      <c r="B16" s="35">
        <f t="shared" si="16"/>
        <v>7</v>
      </c>
      <c r="C16" s="267" t="s">
        <v>376</v>
      </c>
      <c r="D16" s="409"/>
      <c r="E16" s="409"/>
      <c r="F16" s="410"/>
      <c r="G16" s="411"/>
      <c r="H16" s="412"/>
      <c r="I16" s="419"/>
      <c r="J16" s="420"/>
      <c r="K16" s="420"/>
      <c r="L16" s="421"/>
      <c r="M16" s="421"/>
      <c r="N16" s="421"/>
      <c r="O16" s="420"/>
      <c r="P16" s="421"/>
      <c r="Q16" s="421"/>
      <c r="R16" s="421"/>
      <c r="S16" s="421"/>
      <c r="T16" s="422"/>
      <c r="U16" s="419"/>
      <c r="V16" s="420"/>
      <c r="W16" s="423"/>
      <c r="X16" s="177">
        <f t="shared" si="0"/>
        <v>0</v>
      </c>
      <c r="Y16" s="30">
        <f t="shared" si="1"/>
        <v>0</v>
      </c>
      <c r="Z16" s="184">
        <f t="shared" si="10"/>
        <v>0</v>
      </c>
      <c r="AA16" s="538">
        <f t="shared" si="2"/>
        <v>0</v>
      </c>
      <c r="AB16" s="543">
        <f t="shared" si="3"/>
        <v>0</v>
      </c>
      <c r="AC16" s="539">
        <f t="shared" si="4"/>
        <v>0</v>
      </c>
      <c r="AD16" s="315">
        <f t="shared" si="5"/>
        <v>0</v>
      </c>
      <c r="AE16" s="5"/>
      <c r="AF16" s="5"/>
      <c r="AG16" s="5"/>
      <c r="AH16" s="40"/>
      <c r="AI16" s="6"/>
      <c r="AJ16" s="33">
        <f t="shared" si="11"/>
        <v>0</v>
      </c>
      <c r="AK16" s="34">
        <f t="shared" si="12"/>
        <v>0</v>
      </c>
      <c r="AM16" s="48">
        <v>1</v>
      </c>
      <c r="AN16" s="49"/>
      <c r="AP16" s="109"/>
      <c r="AQ16" s="109"/>
      <c r="AR16" s="261">
        <f t="shared" si="13"/>
        <v>0</v>
      </c>
      <c r="AT16" s="166"/>
      <c r="AU16" s="164"/>
      <c r="AV16" s="167" t="str">
        <f t="shared" si="14"/>
        <v/>
      </c>
      <c r="AX16" s="166"/>
      <c r="AY16" s="167"/>
      <c r="BA16" s="165">
        <v>0</v>
      </c>
      <c r="BB16" s="4"/>
      <c r="BC16" s="4"/>
      <c r="BD16" s="324"/>
      <c r="BE16" s="437">
        <v>0</v>
      </c>
      <c r="BF16" s="437">
        <v>0</v>
      </c>
      <c r="BH16" s="190">
        <f t="shared" si="6"/>
        <v>0</v>
      </c>
      <c r="BI16" s="191">
        <f t="shared" si="7"/>
        <v>0</v>
      </c>
      <c r="BL16" s="251">
        <f t="shared" si="8"/>
        <v>0</v>
      </c>
      <c r="BM16" s="252">
        <f>IFERROR(ROUNDDOWN(($X16-$BH16)*건강보험율2022,-1),)</f>
        <v>0</v>
      </c>
      <c r="BN16" s="252">
        <f>IFERROR(ROUNDDOWN($BM16*요양보험율2022,-1),)</f>
        <v>0</v>
      </c>
      <c r="BO16" s="253">
        <f t="shared" si="9"/>
        <v>0</v>
      </c>
      <c r="BP16" s="255">
        <f t="shared" si="15"/>
        <v>0</v>
      </c>
    </row>
    <row r="17" spans="2:68" ht="18.75" customHeight="1">
      <c r="B17" s="35">
        <f t="shared" si="16"/>
        <v>8</v>
      </c>
      <c r="C17" s="267" t="s">
        <v>376</v>
      </c>
      <c r="D17" s="409"/>
      <c r="E17" s="409"/>
      <c r="F17" s="410"/>
      <c r="G17" s="411"/>
      <c r="H17" s="412"/>
      <c r="I17" s="419"/>
      <c r="J17" s="420"/>
      <c r="K17" s="420"/>
      <c r="L17" s="421"/>
      <c r="M17" s="421"/>
      <c r="N17" s="421"/>
      <c r="O17" s="420"/>
      <c r="P17" s="421"/>
      <c r="Q17" s="421"/>
      <c r="R17" s="421"/>
      <c r="S17" s="421"/>
      <c r="T17" s="422"/>
      <c r="U17" s="419"/>
      <c r="V17" s="420"/>
      <c r="W17" s="423"/>
      <c r="X17" s="177">
        <f t="shared" si="0"/>
        <v>0</v>
      </c>
      <c r="Y17" s="30">
        <f t="shared" si="1"/>
        <v>0</v>
      </c>
      <c r="Z17" s="184">
        <f t="shared" si="10"/>
        <v>0</v>
      </c>
      <c r="AA17" s="538">
        <f t="shared" si="2"/>
        <v>0</v>
      </c>
      <c r="AB17" s="543">
        <f t="shared" si="3"/>
        <v>0</v>
      </c>
      <c r="AC17" s="539">
        <f t="shared" si="4"/>
        <v>0</v>
      </c>
      <c r="AD17" s="315">
        <f t="shared" si="5"/>
        <v>0</v>
      </c>
      <c r="AE17" s="5"/>
      <c r="AF17" s="5"/>
      <c r="AG17" s="5"/>
      <c r="AH17" s="40"/>
      <c r="AI17" s="6"/>
      <c r="AJ17" s="33">
        <f t="shared" si="11"/>
        <v>0</v>
      </c>
      <c r="AK17" s="34">
        <f t="shared" si="12"/>
        <v>0</v>
      </c>
      <c r="AM17" s="48">
        <v>1</v>
      </c>
      <c r="AN17" s="49"/>
      <c r="AP17" s="109"/>
      <c r="AQ17" s="109"/>
      <c r="AR17" s="261">
        <f t="shared" si="13"/>
        <v>0</v>
      </c>
      <c r="AT17" s="166"/>
      <c r="AU17" s="164"/>
      <c r="AV17" s="167" t="str">
        <f t="shared" si="14"/>
        <v/>
      </c>
      <c r="AX17" s="166"/>
      <c r="AY17" s="167"/>
      <c r="BA17" s="165">
        <v>0</v>
      </c>
      <c r="BB17" s="4"/>
      <c r="BC17" s="4"/>
      <c r="BD17" s="324"/>
      <c r="BE17" s="437">
        <v>0</v>
      </c>
      <c r="BF17" s="437">
        <v>0</v>
      </c>
      <c r="BH17" s="190">
        <f t="shared" si="6"/>
        <v>0</v>
      </c>
      <c r="BI17" s="191">
        <f t="shared" si="7"/>
        <v>0</v>
      </c>
      <c r="BL17" s="251">
        <f t="shared" si="8"/>
        <v>0</v>
      </c>
      <c r="BM17" s="252">
        <f>IFERROR(ROUNDDOWN(($X17-$BH17)*건강보험율2022,-1),)</f>
        <v>0</v>
      </c>
      <c r="BN17" s="252">
        <f>IFERROR(ROUNDDOWN($BM17*요양보험율2022,-1),)</f>
        <v>0</v>
      </c>
      <c r="BO17" s="253">
        <f t="shared" si="9"/>
        <v>0</v>
      </c>
      <c r="BP17" s="255">
        <f t="shared" si="15"/>
        <v>0</v>
      </c>
    </row>
    <row r="18" spans="2:68" ht="18.75" customHeight="1">
      <c r="B18" s="35">
        <f t="shared" si="16"/>
        <v>9</v>
      </c>
      <c r="C18" s="267" t="s">
        <v>376</v>
      </c>
      <c r="D18" s="409"/>
      <c r="E18" s="409"/>
      <c r="F18" s="410"/>
      <c r="G18" s="411"/>
      <c r="H18" s="412"/>
      <c r="I18" s="419"/>
      <c r="J18" s="420"/>
      <c r="K18" s="420"/>
      <c r="L18" s="421"/>
      <c r="M18" s="421"/>
      <c r="N18" s="421"/>
      <c r="O18" s="420"/>
      <c r="P18" s="421"/>
      <c r="Q18" s="421"/>
      <c r="R18" s="421"/>
      <c r="S18" s="421"/>
      <c r="T18" s="422"/>
      <c r="U18" s="419"/>
      <c r="V18" s="420"/>
      <c r="W18" s="423"/>
      <c r="X18" s="177">
        <f t="shared" si="0"/>
        <v>0</v>
      </c>
      <c r="Y18" s="30">
        <f t="shared" si="1"/>
        <v>0</v>
      </c>
      <c r="Z18" s="184">
        <f t="shared" si="10"/>
        <v>0</v>
      </c>
      <c r="AA18" s="538">
        <f t="shared" si="2"/>
        <v>0</v>
      </c>
      <c r="AB18" s="543">
        <f t="shared" si="3"/>
        <v>0</v>
      </c>
      <c r="AC18" s="539">
        <f t="shared" si="4"/>
        <v>0</v>
      </c>
      <c r="AD18" s="315">
        <f t="shared" si="5"/>
        <v>0</v>
      </c>
      <c r="AE18" s="5"/>
      <c r="AF18" s="5"/>
      <c r="AG18" s="5"/>
      <c r="AH18" s="40"/>
      <c r="AI18" s="6"/>
      <c r="AJ18" s="33">
        <f t="shared" si="11"/>
        <v>0</v>
      </c>
      <c r="AK18" s="34">
        <f t="shared" si="12"/>
        <v>0</v>
      </c>
      <c r="AM18" s="48">
        <v>1</v>
      </c>
      <c r="AN18" s="49"/>
      <c r="AP18" s="109"/>
      <c r="AQ18" s="109"/>
      <c r="AR18" s="261">
        <f t="shared" si="13"/>
        <v>0</v>
      </c>
      <c r="AT18" s="166"/>
      <c r="AU18" s="164"/>
      <c r="AV18" s="167" t="str">
        <f t="shared" si="14"/>
        <v/>
      </c>
      <c r="AX18" s="166"/>
      <c r="AY18" s="167"/>
      <c r="BA18" s="165">
        <v>0</v>
      </c>
      <c r="BB18" s="4"/>
      <c r="BC18" s="4"/>
      <c r="BD18" s="324"/>
      <c r="BE18" s="437">
        <v>0</v>
      </c>
      <c r="BF18" s="437">
        <v>0</v>
      </c>
      <c r="BH18" s="190">
        <f t="shared" si="6"/>
        <v>0</v>
      </c>
      <c r="BI18" s="191">
        <f t="shared" si="7"/>
        <v>0</v>
      </c>
      <c r="BL18" s="251">
        <f t="shared" si="8"/>
        <v>0</v>
      </c>
      <c r="BM18" s="252">
        <f>IFERROR(ROUNDDOWN(($X18-$BH18)*건강보험율2022,-1),)</f>
        <v>0</v>
      </c>
      <c r="BN18" s="252">
        <f>IFERROR(ROUNDDOWN($BM18*요양보험율2022,-1),)</f>
        <v>0</v>
      </c>
      <c r="BO18" s="253">
        <f t="shared" si="9"/>
        <v>0</v>
      </c>
      <c r="BP18" s="255">
        <f t="shared" si="15"/>
        <v>0</v>
      </c>
    </row>
    <row r="19" spans="2:68" ht="18.75" customHeight="1">
      <c r="B19" s="35">
        <f t="shared" si="16"/>
        <v>10</v>
      </c>
      <c r="C19" s="267" t="s">
        <v>377</v>
      </c>
      <c r="D19" s="409"/>
      <c r="E19" s="409"/>
      <c r="F19" s="410"/>
      <c r="G19" s="411"/>
      <c r="H19" s="412"/>
      <c r="I19" s="419"/>
      <c r="J19" s="420"/>
      <c r="K19" s="420"/>
      <c r="L19" s="421"/>
      <c r="M19" s="421"/>
      <c r="N19" s="421"/>
      <c r="O19" s="420"/>
      <c r="P19" s="421"/>
      <c r="Q19" s="421"/>
      <c r="R19" s="421"/>
      <c r="S19" s="421"/>
      <c r="T19" s="422"/>
      <c r="U19" s="419"/>
      <c r="V19" s="420"/>
      <c r="W19" s="423"/>
      <c r="X19" s="177">
        <f t="shared" si="0"/>
        <v>0</v>
      </c>
      <c r="Y19" s="30">
        <f t="shared" si="1"/>
        <v>0</v>
      </c>
      <c r="Z19" s="184">
        <f t="shared" si="10"/>
        <v>0</v>
      </c>
      <c r="AA19" s="538">
        <f t="shared" si="2"/>
        <v>0</v>
      </c>
      <c r="AB19" s="543">
        <f t="shared" si="3"/>
        <v>0</v>
      </c>
      <c r="AC19" s="539">
        <f t="shared" si="4"/>
        <v>0</v>
      </c>
      <c r="AD19" s="315">
        <f t="shared" si="5"/>
        <v>0</v>
      </c>
      <c r="AE19" s="5"/>
      <c r="AF19" s="5"/>
      <c r="AG19" s="5"/>
      <c r="AH19" s="40"/>
      <c r="AI19" s="6"/>
      <c r="AJ19" s="33">
        <f t="shared" si="11"/>
        <v>0</v>
      </c>
      <c r="AK19" s="34">
        <f t="shared" si="12"/>
        <v>0</v>
      </c>
      <c r="AM19" s="48">
        <v>1</v>
      </c>
      <c r="AN19" s="49"/>
      <c r="AP19" s="109"/>
      <c r="AQ19" s="109"/>
      <c r="AR19" s="261">
        <f t="shared" si="13"/>
        <v>0</v>
      </c>
      <c r="AT19" s="166"/>
      <c r="AU19" s="164"/>
      <c r="AV19" s="167" t="str">
        <f t="shared" si="14"/>
        <v/>
      </c>
      <c r="AX19" s="166"/>
      <c r="AY19" s="167"/>
      <c r="BA19" s="165">
        <v>0</v>
      </c>
      <c r="BB19" s="4"/>
      <c r="BC19" s="4"/>
      <c r="BD19" s="324"/>
      <c r="BE19" s="437">
        <v>0</v>
      </c>
      <c r="BF19" s="437">
        <v>0</v>
      </c>
      <c r="BH19" s="190">
        <f t="shared" si="6"/>
        <v>0</v>
      </c>
      <c r="BI19" s="191">
        <f t="shared" si="7"/>
        <v>0</v>
      </c>
      <c r="BL19" s="251">
        <f t="shared" si="8"/>
        <v>0</v>
      </c>
      <c r="BM19" s="252">
        <f>IFERROR(ROUNDDOWN(($X19-$BH19)*건강보험율2022,-1),)</f>
        <v>0</v>
      </c>
      <c r="BN19" s="252">
        <f>IFERROR(ROUNDDOWN($BM19*요양보험율2022,-1),)</f>
        <v>0</v>
      </c>
      <c r="BO19" s="253">
        <f t="shared" si="9"/>
        <v>0</v>
      </c>
      <c r="BP19" s="255">
        <f t="shared" si="15"/>
        <v>0</v>
      </c>
    </row>
    <row r="20" spans="2:68" ht="18.75" customHeight="1">
      <c r="B20" s="35">
        <f t="shared" si="16"/>
        <v>11</v>
      </c>
      <c r="C20" s="267" t="s">
        <v>377</v>
      </c>
      <c r="D20" s="409"/>
      <c r="E20" s="409"/>
      <c r="F20" s="410"/>
      <c r="G20" s="411"/>
      <c r="H20" s="412"/>
      <c r="I20" s="419"/>
      <c r="J20" s="420"/>
      <c r="K20" s="420"/>
      <c r="L20" s="421"/>
      <c r="M20" s="421"/>
      <c r="N20" s="421"/>
      <c r="O20" s="420"/>
      <c r="P20" s="421"/>
      <c r="Q20" s="421"/>
      <c r="R20" s="421"/>
      <c r="S20" s="421"/>
      <c r="T20" s="422"/>
      <c r="U20" s="419"/>
      <c r="V20" s="420"/>
      <c r="W20" s="423"/>
      <c r="X20" s="177">
        <f t="shared" si="0"/>
        <v>0</v>
      </c>
      <c r="Y20" s="30">
        <f t="shared" si="1"/>
        <v>0</v>
      </c>
      <c r="Z20" s="184">
        <f t="shared" si="10"/>
        <v>0</v>
      </c>
      <c r="AA20" s="538">
        <f t="shared" si="2"/>
        <v>0</v>
      </c>
      <c r="AB20" s="543">
        <f t="shared" si="3"/>
        <v>0</v>
      </c>
      <c r="AC20" s="539">
        <f t="shared" si="4"/>
        <v>0</v>
      </c>
      <c r="AD20" s="315">
        <f t="shared" si="5"/>
        <v>0</v>
      </c>
      <c r="AE20" s="5"/>
      <c r="AF20" s="5"/>
      <c r="AG20" s="5"/>
      <c r="AH20" s="40"/>
      <c r="AI20" s="6"/>
      <c r="AJ20" s="33">
        <f t="shared" si="11"/>
        <v>0</v>
      </c>
      <c r="AK20" s="34">
        <f t="shared" si="12"/>
        <v>0</v>
      </c>
      <c r="AM20" s="48">
        <v>1</v>
      </c>
      <c r="AN20" s="49"/>
      <c r="AP20" s="109"/>
      <c r="AQ20" s="109"/>
      <c r="AR20" s="261">
        <f t="shared" si="13"/>
        <v>0</v>
      </c>
      <c r="AT20" s="166"/>
      <c r="AU20" s="164"/>
      <c r="AV20" s="167" t="str">
        <f t="shared" si="14"/>
        <v/>
      </c>
      <c r="AX20" s="166"/>
      <c r="AY20" s="167"/>
      <c r="BA20" s="165">
        <v>0</v>
      </c>
      <c r="BB20" s="4"/>
      <c r="BC20" s="4"/>
      <c r="BD20" s="324"/>
      <c r="BE20" s="437">
        <v>0</v>
      </c>
      <c r="BF20" s="437">
        <v>0</v>
      </c>
      <c r="BH20" s="190">
        <f t="shared" si="6"/>
        <v>0</v>
      </c>
      <c r="BI20" s="191">
        <f t="shared" si="7"/>
        <v>0</v>
      </c>
      <c r="BL20" s="251">
        <f t="shared" si="8"/>
        <v>0</v>
      </c>
      <c r="BM20" s="252">
        <f>IFERROR(ROUNDDOWN(($X20-$BH20)*건강보험율2022,-1),)</f>
        <v>0</v>
      </c>
      <c r="BN20" s="252">
        <f>IFERROR(ROUNDDOWN($BM20*요양보험율2022,-1),)</f>
        <v>0</v>
      </c>
      <c r="BO20" s="253">
        <f t="shared" si="9"/>
        <v>0</v>
      </c>
      <c r="BP20" s="255">
        <f t="shared" si="15"/>
        <v>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si="2"/>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2"/>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2"/>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2"/>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2"/>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2"/>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2"/>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2"/>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2"/>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2"/>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2"/>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2"/>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2"/>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2"/>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2"/>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2"/>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SUM(BL36:BO36)</f>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2"/>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SUM(BL37:BO37)</f>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2"/>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2"/>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2"/>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2"/>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2"/>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2"/>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2"/>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2"/>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2"/>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2"/>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2"/>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2"/>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0</v>
      </c>
      <c r="J50" s="57">
        <f t="shared" ref="J50:T50" si="17">SUM(J10:J39)</f>
        <v>0</v>
      </c>
      <c r="K50" s="57"/>
      <c r="L50" s="57">
        <f t="shared" si="17"/>
        <v>0</v>
      </c>
      <c r="M50" s="57"/>
      <c r="N50" s="57"/>
      <c r="O50" s="57">
        <f t="shared" si="17"/>
        <v>0</v>
      </c>
      <c r="P50" s="175">
        <f>SUM(P10:P39)</f>
        <v>0</v>
      </c>
      <c r="Q50" s="57">
        <f>SUM(Q10:Q39)</f>
        <v>0</v>
      </c>
      <c r="R50" s="57">
        <f t="shared" si="17"/>
        <v>0</v>
      </c>
      <c r="S50" s="57">
        <f t="shared" si="17"/>
        <v>0</v>
      </c>
      <c r="T50" s="175">
        <f t="shared" si="17"/>
        <v>0</v>
      </c>
      <c r="U50" s="180">
        <f t="shared" ref="U50:AD50" si="18">SUM(U10:U49)</f>
        <v>0</v>
      </c>
      <c r="V50" s="57">
        <f t="shared" si="18"/>
        <v>0</v>
      </c>
      <c r="W50" s="58">
        <f t="shared" si="18"/>
        <v>0</v>
      </c>
      <c r="X50" s="179">
        <f t="shared" si="18"/>
        <v>0</v>
      </c>
      <c r="Y50" s="57">
        <f t="shared" si="18"/>
        <v>0</v>
      </c>
      <c r="Z50" s="175">
        <f t="shared" si="18"/>
        <v>0</v>
      </c>
      <c r="AA50" s="316">
        <f t="shared" si="18"/>
        <v>0</v>
      </c>
      <c r="AB50" s="317">
        <f t="shared" si="18"/>
        <v>0</v>
      </c>
      <c r="AC50" s="318">
        <f t="shared" si="18"/>
        <v>0</v>
      </c>
      <c r="AD50" s="262">
        <f t="shared" si="18"/>
        <v>0</v>
      </c>
      <c r="AE50" s="179">
        <f>SUM(AE10:AE39)</f>
        <v>0</v>
      </c>
      <c r="AF50" s="57">
        <f>SUM(AF10:AF39)</f>
        <v>0</v>
      </c>
      <c r="AG50" s="57">
        <f>SUM(AG10:AG39)</f>
        <v>0</v>
      </c>
      <c r="AH50" s="57">
        <f>SUM(AH10:AH39)</f>
        <v>0</v>
      </c>
      <c r="AI50" s="57">
        <f>SUM(AI10:AI39)</f>
        <v>0</v>
      </c>
      <c r="AJ50" s="57">
        <f>SUM(AJ10:AJ49)</f>
        <v>0</v>
      </c>
      <c r="AK50" s="58">
        <f>SUM(AK10:AK49)</f>
        <v>0</v>
      </c>
      <c r="AP50" s="180">
        <f>SUM(AP10:AP49)</f>
        <v>0</v>
      </c>
      <c r="AQ50" s="58">
        <f>SUM(AQ10:AQ49)</f>
        <v>0</v>
      </c>
      <c r="AR50" s="262">
        <f>SUM(AR10:AR49)</f>
        <v>0</v>
      </c>
      <c r="BH50" s="192">
        <f>SUM(BH10:BH49)</f>
        <v>0</v>
      </c>
      <c r="BI50" s="187">
        <f>SUM(BI10:BI49)</f>
        <v>0</v>
      </c>
      <c r="BL50" s="192">
        <f>SUM(BL10:BL49)</f>
        <v>0</v>
      </c>
      <c r="BM50" s="192">
        <f>SUM(BM10:BM49)</f>
        <v>0</v>
      </c>
      <c r="BN50" s="192">
        <f>SUM(BN10:BN49)</f>
        <v>0</v>
      </c>
      <c r="BO50" s="192">
        <f>SUM(BO10:BO49)</f>
        <v>0</v>
      </c>
      <c r="BP50" s="192">
        <f>SUM(BP10:BP49)</f>
        <v>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0</v>
      </c>
      <c r="BM52" s="436">
        <f>BM50</f>
        <v>0</v>
      </c>
      <c r="BN52" s="436">
        <f>BN50</f>
        <v>0</v>
      </c>
      <c r="BO52" s="436">
        <f>BO50</f>
        <v>0</v>
      </c>
      <c r="BP52" s="436">
        <f>BP50</f>
        <v>0</v>
      </c>
    </row>
    <row r="53" spans="2:68" ht="18.75" customHeight="1">
      <c r="B53" s="245"/>
      <c r="C53" s="243" t="s">
        <v>386</v>
      </c>
      <c r="D53" s="243"/>
      <c r="E53" s="279">
        <f>N4</f>
        <v>2022</v>
      </c>
      <c r="F53" s="280"/>
      <c r="G53" s="281"/>
      <c r="H53" s="282" t="s">
        <v>405</v>
      </c>
      <c r="I53" s="283">
        <f>U4</f>
        <v>3</v>
      </c>
      <c r="J53" s="243" t="s">
        <v>406</v>
      </c>
      <c r="K53" s="243"/>
      <c r="L53" s="243"/>
      <c r="M53" s="243"/>
      <c r="N53" s="243"/>
      <c r="O53" s="243"/>
      <c r="P53" s="243"/>
      <c r="Q53" s="246"/>
      <c r="BI53" s="435">
        <v>0.01</v>
      </c>
      <c r="BJ53" s="14">
        <f>TRUNC(BI50*BI53,-1)</f>
        <v>0</v>
      </c>
      <c r="BK53" s="109" t="s">
        <v>646</v>
      </c>
      <c r="BL53" s="436">
        <f>BL52</f>
        <v>0</v>
      </c>
      <c r="BM53" s="436">
        <f>BM52</f>
        <v>0</v>
      </c>
      <c r="BN53" s="436">
        <f>BN52</f>
        <v>0</v>
      </c>
      <c r="BO53" s="109">
        <f>TRUNC((BO52/0.65%)*0.9%,0)</f>
        <v>0</v>
      </c>
      <c r="BP53" s="436">
        <f>SUM(BJ53,BL53:BO53)</f>
        <v>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0</v>
      </c>
      <c r="J55" s="243"/>
      <c r="K55" s="243"/>
      <c r="L55" s="273" t="s">
        <v>31</v>
      </c>
      <c r="M55" s="286">
        <v>254</v>
      </c>
      <c r="N55" s="243" t="s">
        <v>397</v>
      </c>
      <c r="O55" s="271">
        <f>Y50</f>
        <v>0</v>
      </c>
      <c r="P55" s="243" t="s">
        <v>399</v>
      </c>
      <c r="Q55" s="246"/>
      <c r="BK55" s="109" t="s">
        <v>647</v>
      </c>
      <c r="BL55" s="436">
        <f>SUM(BL52:BL53)</f>
        <v>0</v>
      </c>
      <c r="BM55" s="436">
        <f>SUM(BM52:BM53)</f>
        <v>0</v>
      </c>
      <c r="BN55" s="436">
        <f>SUM(BN52:BN53)</f>
        <v>0</v>
      </c>
      <c r="BO55" s="436">
        <f>SUM(BO52:BO53)</f>
        <v>0</v>
      </c>
      <c r="BP55" s="436">
        <f>SUM(BP52:BP53)</f>
        <v>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0</v>
      </c>
      <c r="J66" s="243"/>
      <c r="K66" s="243"/>
      <c r="L66" s="273"/>
      <c r="M66" s="243"/>
      <c r="N66" s="243"/>
      <c r="O66" s="271">
        <f>SUM(O55:O65)</f>
        <v>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0B000000}"/>
  <dataConsolidate/>
  <mergeCells count="21">
    <mergeCell ref="AM8:AM9"/>
    <mergeCell ref="AN8:AN9"/>
    <mergeCell ref="B4:I5"/>
    <mergeCell ref="N4:O4"/>
    <mergeCell ref="B6:D6"/>
    <mergeCell ref="H6:J6"/>
    <mergeCell ref="B8:B9"/>
    <mergeCell ref="C8:C9"/>
    <mergeCell ref="D8:D9"/>
    <mergeCell ref="E8:E9"/>
    <mergeCell ref="F8:F9"/>
    <mergeCell ref="G8:G9"/>
    <mergeCell ref="H8:H9"/>
    <mergeCell ref="X8:X9"/>
    <mergeCell ref="AJ8:AJ9"/>
    <mergeCell ref="AK8:AK9"/>
    <mergeCell ref="AP8:AR8"/>
    <mergeCell ref="AT8:AV8"/>
    <mergeCell ref="AX8:AY8"/>
    <mergeCell ref="BA8:BD8"/>
    <mergeCell ref="BE8:BF8"/>
  </mergeCells>
  <phoneticPr fontId="1" type="noConversion"/>
  <conditionalFormatting sqref="W10:W65536 U10:U65536">
    <cfRule type="cellIs" dxfId="481" priority="48" operator="greaterThan">
      <formula>100000</formula>
    </cfRule>
  </conditionalFormatting>
  <conditionalFormatting sqref="V10:V65536">
    <cfRule type="cellIs" dxfId="480" priority="47" operator="greaterThan">
      <formula>200000</formula>
    </cfRule>
  </conditionalFormatting>
  <conditionalFormatting sqref="F10:F65536">
    <cfRule type="cellIs" dxfId="479" priority="45" operator="greaterThan">
      <formula>0</formula>
    </cfRule>
  </conditionalFormatting>
  <conditionalFormatting sqref="F6">
    <cfRule type="cellIs" dxfId="478" priority="43" operator="equal">
      <formula>"토요일"</formula>
    </cfRule>
    <cfRule type="cellIs" dxfId="477" priority="44" operator="equal">
      <formula>"일요일"</formula>
    </cfRule>
  </conditionalFormatting>
  <conditionalFormatting sqref="AW52:AZ65536 AN51:AV65536 AX51:AY51">
    <cfRule type="cellIs" dxfId="476" priority="41" operator="greaterThan">
      <formula>0</formula>
    </cfRule>
  </conditionalFormatting>
  <conditionalFormatting sqref="AM51:AM65536">
    <cfRule type="cellIs" dxfId="475" priority="40" operator="greaterThan">
      <formula>1</formula>
    </cfRule>
  </conditionalFormatting>
  <conditionalFormatting sqref="BI51:BI65536">
    <cfRule type="cellIs" dxfId="474" priority="39" operator="between">
      <formula>1</formula>
      <formula>1899999</formula>
    </cfRule>
  </conditionalFormatting>
  <conditionalFormatting sqref="U4">
    <cfRule type="cellIs" dxfId="473" priority="37" operator="greaterThan">
      <formula>12</formula>
    </cfRule>
    <cfRule type="cellIs" dxfId="472" priority="38" operator="lessThan">
      <formula>1</formula>
    </cfRule>
  </conditionalFormatting>
  <conditionalFormatting sqref="C10:C49 C55:C64">
    <cfRule type="cellIs" dxfId="471" priority="31" operator="equal">
      <formula>"개발비"</formula>
    </cfRule>
    <cfRule type="cellIs" dxfId="470" priority="32" operator="equal">
      <formula>"경상연구"</formula>
    </cfRule>
    <cfRule type="cellIs" dxfId="469" priority="33" operator="equal">
      <formula>"분양"</formula>
    </cfRule>
    <cfRule type="cellIs" dxfId="468" priority="34" operator="equal">
      <formula>"도급"</formula>
    </cfRule>
    <cfRule type="cellIs" dxfId="467" priority="35" operator="equal">
      <formula>"제조"</formula>
    </cfRule>
    <cfRule type="cellIs" dxfId="466" priority="36" operator="equal">
      <formula>"판관"</formula>
    </cfRule>
  </conditionalFormatting>
  <conditionalFormatting sqref="O65 O67 I67">
    <cfRule type="cellIs" dxfId="465" priority="30" operator="equal">
      <formula>TRUE</formula>
    </cfRule>
  </conditionalFormatting>
  <conditionalFormatting sqref="AM10:AM49">
    <cfRule type="cellIs" dxfId="464" priority="22" operator="greaterThan">
      <formula>1</formula>
    </cfRule>
    <cfRule type="cellIs" dxfId="463" priority="23" operator="lessThan">
      <formula>1</formula>
    </cfRule>
  </conditionalFormatting>
  <conditionalFormatting sqref="AO50 AS50 AT10:AV50 AN10:AN50 AX10:AY50">
    <cfRule type="cellIs" dxfId="462" priority="21" operator="greaterThan">
      <formula>0</formula>
    </cfRule>
  </conditionalFormatting>
  <conditionalFormatting sqref="AM10:AM50">
    <cfRule type="cellIs" dxfId="461" priority="20" operator="greaterThan">
      <formula>1</formula>
    </cfRule>
  </conditionalFormatting>
  <conditionalFormatting sqref="BI10:BI49">
    <cfRule type="cellIs" dxfId="460" priority="19" operator="between">
      <formula>1</formula>
      <formula>1899999</formula>
    </cfRule>
  </conditionalFormatting>
  <conditionalFormatting sqref="BA10:BA49">
    <cfRule type="cellIs" dxfId="459" priority="16" operator="lessThan">
      <formula>0</formula>
    </cfRule>
    <cfRule type="cellIs" dxfId="458" priority="17" operator="greaterThan">
      <formula>0</formula>
    </cfRule>
    <cfRule type="cellIs" dxfId="457" priority="18" operator="equal">
      <formula>0</formula>
    </cfRule>
  </conditionalFormatting>
  <conditionalFormatting sqref="BE10:BF49">
    <cfRule type="cellIs" dxfId="456" priority="13" operator="lessThan">
      <formula>0</formula>
    </cfRule>
    <cfRule type="cellIs" dxfId="455" priority="14" operator="greaterThan">
      <formula>0</formula>
    </cfRule>
    <cfRule type="cellIs" dxfId="454" priority="15" operator="equal">
      <formula>0</formula>
    </cfRule>
  </conditionalFormatting>
  <conditionalFormatting sqref="BI10:BI49">
    <cfRule type="cellIs" dxfId="453" priority="11" operator="greaterThan">
      <formula>99615293</formula>
    </cfRule>
    <cfRule type="cellIs" dxfId="452" priority="12" operator="lessThan">
      <formula>278861</formula>
    </cfRule>
  </conditionalFormatting>
  <conditionalFormatting sqref="BM10:BM49">
    <cfRule type="cellIs" dxfId="451" priority="9" operator="lessThan">
      <formula>9300</formula>
    </cfRule>
    <cfRule type="cellIs" dxfId="450" priority="10" operator="greaterThan">
      <formula>3322170</formula>
    </cfRule>
  </conditionalFormatting>
  <conditionalFormatting sqref="AA10:AA49">
    <cfRule type="cellIs" dxfId="449" priority="5" operator="greaterThan">
      <formula>226350</formula>
    </cfRule>
    <cfRule type="cellIs" dxfId="448" priority="6" operator="lessThan">
      <formula>14400</formula>
    </cfRule>
  </conditionalFormatting>
  <conditionalFormatting sqref="AB10:AB49">
    <cfRule type="cellIs" dxfId="447" priority="3" operator="lessThan">
      <formula>9300</formula>
    </cfRule>
    <cfRule type="cellIs" dxfId="446" priority="4" operator="greaterThan">
      <formula>3322170</formula>
    </cfRule>
  </conditionalFormatting>
  <conditionalFormatting sqref="BL10:BL49">
    <cfRule type="cellIs" dxfId="445" priority="1" operator="lessThan">
      <formula>14400</formula>
    </cfRule>
    <cfRule type="cellIs" dxfId="444" priority="2" operator="greaterThan">
      <formula>226350</formula>
    </cfRule>
  </conditionalFormatting>
  <dataValidations count="10">
    <dataValidation allowBlank="1" showInputMessage="1" showErrorMessage="1" prompt="직책에 &quot;대표이사&quot; 또는 &quot;원장&quot; 이라고 기재하면 고용보험 제외 " sqref="AD9" xr:uid="{00000000-0002-0000-0B00-000000000000}"/>
    <dataValidation type="list" allowBlank="1" showInputMessage="1" showErrorMessage="1" sqref="BA10:BA49" xr:uid="{00000000-0002-0000-0B00-000001000000}">
      <formula1>"0%,50%,100%,70%,90%"</formula1>
    </dataValidation>
    <dataValidation type="list" allowBlank="1" showInputMessage="1" showErrorMessage="1" sqref="BE10:BF49" xr:uid="{00000000-0002-0000-0B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B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B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B00-000005000000}"/>
    <dataValidation allowBlank="1" showInputMessage="1" showErrorMessage="1" prompt="&quot;-&quot;없이 숫자만 입력" sqref="G8:G9" xr:uid="{00000000-0002-0000-0B00-000006000000}"/>
    <dataValidation allowBlank="1" showInputMessage="1" showErrorMessage="1" prompt="직책에 &quot;대표이사&quot;  &quot;대표&quot; 또는 &quot;원장&quot; 이라고 기재하면 고용보험 제외" sqref="H8:H9" xr:uid="{00000000-0002-0000-0B00-000007000000}"/>
    <dataValidation type="list" allowBlank="1" showInputMessage="1" showErrorMessage="1" sqref="C10:C49 C55:C64" xr:uid="{00000000-0002-0000-0B00-000008000000}">
      <formula1>"판관,제조,도급,분양,경상연구,개발비"</formula1>
    </dataValidation>
    <dataValidation type="list" allowBlank="1" showInputMessage="1" showErrorMessage="1" sqref="BD10:BD49" xr:uid="{00000000-0002-0000-0B00-000009000000}">
      <formula1>"한도없음,150만원 한도"</formula1>
    </dataValidation>
  </dataValidations>
  <hyperlinks>
    <hyperlink ref="BL5" r:id="rId1" xr:uid="{00000000-0004-0000-0B00-000000000000}"/>
    <hyperlink ref="BL3" r:id="rId2" xr:uid="{00000000-0004-0000-0B00-000001000000}"/>
    <hyperlink ref="BI3" r:id="rId3" xr:uid="{00000000-0004-0000-0B00-000002000000}"/>
    <hyperlink ref="BI5" r:id="rId4" xr:uid="{00000000-0004-0000-0B00-000003000000}"/>
    <hyperlink ref="BX3" r:id="rId5" xr:uid="{00000000-0004-0000-0B00-000004000000}"/>
    <hyperlink ref="BX5" r:id="rId6" xr:uid="{00000000-0004-0000-0B00-000005000000}"/>
    <hyperlink ref="BF6" r:id="rId7" xr:uid="{00000000-0004-0000-0B00-000006000000}"/>
    <hyperlink ref="BA6" r:id="rId8" xr:uid="{00000000-0004-0000-0B00-000007000000}"/>
    <hyperlink ref="BS6" r:id="rId9" xr:uid="{00000000-0004-0000-0B00-000008000000}"/>
    <hyperlink ref="H51" r:id="rId10" xr:uid="{00000000-0004-0000-0B00-000009000000}"/>
    <hyperlink ref="AM6" r:id="rId11" xr:uid="{00000000-0004-0000-0B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29697"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29698"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29699"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BX67"/>
  <sheetViews>
    <sheetView showGridLines="0" workbookViewId="0">
      <pane xSplit="8" ySplit="9" topLeftCell="AZ10" activePane="bottomRight" state="frozen"/>
      <selection pane="topRight" activeCell="I1" sqref="I1"/>
      <selection pane="bottomLeft" activeCell="A10" sqref="A10"/>
      <selection pane="bottomRight" activeCell="BM10" sqref="BM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customWidth="1" outlineLevel="1"/>
    <col min="45" max="45" width="8.75" style="240" customWidth="1" outlineLevel="1"/>
    <col min="46" max="46" width="9" style="240" customWidth="1" outlineLevel="1"/>
    <col min="47" max="47" width="26.625" style="240" customWidth="1" outlineLevel="1"/>
    <col min="48" max="48" width="9.25" style="240" customWidth="1" outlineLevel="1"/>
    <col min="49" max="49" width="2.5" style="240" customWidth="1" outlineLevel="1"/>
    <col min="50" max="51" width="12.875" style="240" customWidth="1" outlineLevel="1"/>
    <col min="52" max="52" width="2.5" style="240" customWidth="1" outlineLevel="1"/>
    <col min="53" max="58" width="11.25" style="240" customWidth="1" outlineLevel="1"/>
    <col min="59" max="59" width="9" style="240" customWidth="1" outlineLevel="1"/>
    <col min="60" max="61" width="11.25" style="240" customWidth="1" outlineLevel="1"/>
    <col min="62" max="62" width="9" style="240" customWidth="1" outlineLevel="1"/>
    <col min="63" max="63" width="18" style="240" customWidth="1" outlineLevel="1"/>
    <col min="64"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4</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1</v>
      </c>
      <c r="BI5" s="36" t="s">
        <v>143</v>
      </c>
      <c r="BL5" s="36" t="s">
        <v>81</v>
      </c>
      <c r="BX5" s="36" t="s">
        <v>409</v>
      </c>
    </row>
    <row r="6" spans="2:76" ht="16.5">
      <c r="B6" s="691" t="s">
        <v>74</v>
      </c>
      <c r="C6" s="691"/>
      <c r="D6" s="691"/>
      <c r="E6" s="42">
        <v>44316</v>
      </c>
      <c r="F6" s="41" t="str">
        <f>TEXT(E6,"aaaa")</f>
        <v>금요일</v>
      </c>
      <c r="G6" s="240"/>
      <c r="H6" s="692">
        <f>E6</f>
        <v>44316</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2022년4월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36" t="s">
        <v>152</v>
      </c>
      <c r="AU9" s="205" t="s">
        <v>148</v>
      </c>
      <c r="AV9" s="537" t="s">
        <v>153</v>
      </c>
      <c r="AW9" s="240"/>
      <c r="AX9" s="536" t="s">
        <v>150</v>
      </c>
      <c r="AY9" s="537"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c r="E10" s="405"/>
      <c r="F10" s="406"/>
      <c r="G10" s="407"/>
      <c r="H10" s="408"/>
      <c r="I10" s="414"/>
      <c r="J10" s="415"/>
      <c r="K10" s="415"/>
      <c r="L10" s="416"/>
      <c r="M10" s="416"/>
      <c r="N10" s="416"/>
      <c r="O10" s="415"/>
      <c r="P10" s="416"/>
      <c r="Q10" s="416"/>
      <c r="R10" s="416"/>
      <c r="S10" s="416"/>
      <c r="T10" s="417"/>
      <c r="U10" s="414"/>
      <c r="V10" s="415"/>
      <c r="W10" s="418"/>
      <c r="X10" s="176">
        <f t="shared" ref="X10:X49" si="0">SUM(I10:W10)</f>
        <v>0</v>
      </c>
      <c r="Y10" s="30">
        <f t="shared" ref="Y10:Y49" si="1">IF(BI10&lt;=10000000,VLOOKUP(BI10/1000,간이세액표2021,AM10+AN10+2),VLOOKUP(BI10/1000,간이세액표2021,AM10+AN10+2)+VLOOKUP(BI10,근로세율,3)+(BI10-VLOOKUP(BI10,근로세율,4))*VLOOKUP(BI10,근로세율,5)*VLOOKUP(BI10,근로세율,6))</f>
        <v>0</v>
      </c>
      <c r="Z10" s="184">
        <f>IF(ISERROR(ROUNDDOWN(Y10*10%,-1)),0,ROUNDDOWN(Y10*10%,-1))</f>
        <v>0</v>
      </c>
      <c r="AA10" s="542">
        <f t="shared" ref="AA10:AA49" si="2">IF($AM$5=1,0,IF(BL10&gt;0,MIN(MAX(BL10,연금하한),연금상한),0))</f>
        <v>0</v>
      </c>
      <c r="AB10" s="543">
        <f t="shared" ref="AB10:AB49" si="3">IF($AM$5=1,0,IF(BM10&gt;0,MIN(MAX(BM10,건강하한),건강상한),0))</f>
        <v>0</v>
      </c>
      <c r="AC10" s="544">
        <f t="shared" ref="AC10:AC49" si="4">IF($AM$5=1,0,BN10)</f>
        <v>0</v>
      </c>
      <c r="AD10" s="315">
        <f t="shared" ref="AD10:AD49" si="5">IFERROR(IF(OR($H10="대표이사",$H10="원장",$H10="대표"),0,ROUNDDOWN(($X10-$BH10)*고용보험율,-1)),0)</f>
        <v>0</v>
      </c>
      <c r="AE10" s="50"/>
      <c r="AF10" s="50"/>
      <c r="AG10" s="50"/>
      <c r="AH10" s="51"/>
      <c r="AI10" s="52"/>
      <c r="AJ10" s="53">
        <f>SUM(Y10:AH10)</f>
        <v>0</v>
      </c>
      <c r="AK10" s="54">
        <f>X10-AJ10</f>
        <v>0</v>
      </c>
      <c r="AM10" s="55">
        <v>1</v>
      </c>
      <c r="AN10" s="56"/>
      <c r="AP10" s="31"/>
      <c r="AQ10" s="31"/>
      <c r="AR10" s="263">
        <f>SUM(AP10:AQ10)</f>
        <v>0</v>
      </c>
      <c r="AT10" s="168"/>
      <c r="AU10" s="186"/>
      <c r="AV10" s="169" t="str">
        <f>IF(D10="","",D10)</f>
        <v/>
      </c>
      <c r="AX10" s="168"/>
      <c r="AY10" s="169"/>
      <c r="BA10" s="170">
        <v>0</v>
      </c>
      <c r="BB10" s="171"/>
      <c r="BC10" s="171"/>
      <c r="BD10" s="323"/>
      <c r="BE10" s="437">
        <v>0</v>
      </c>
      <c r="BF10" s="437">
        <v>0</v>
      </c>
      <c r="BH10" s="199">
        <f t="shared" ref="BH10:BH49" si="6">IF(W10&gt;=100000,100000,W10)+IF(V10&gt;=200000,200000,V10)++IF(U10&gt;=100000,100000,U10)</f>
        <v>0</v>
      </c>
      <c r="BI10" s="200">
        <f t="shared" ref="BI10:BI49" si="7">X10-BH10</f>
        <v>0</v>
      </c>
      <c r="BL10" s="251">
        <f t="shared" ref="BL10:BL49" si="8">IFERROR(ROUNDDOWN(TRUNC(($X10-$BH10),-3)*국민연금율*(1-BE10),-1),0)</f>
        <v>0</v>
      </c>
      <c r="BM10" s="252">
        <f>IFERROR(ROUNDDOWN(($X10-$BH10)*건강보험율2022,-1),)</f>
        <v>0</v>
      </c>
      <c r="BN10" s="252">
        <f>IFERROR(ROUNDDOWN($BM10*요양보험율2022,-1),)</f>
        <v>0</v>
      </c>
      <c r="BO10" s="253">
        <f t="shared" ref="BO10:BO49" si="9">IFERROR(IF($H10&lt;&gt;"대표이사",ROUNDDOWN(($X10-$BH10)*고용보험율*(1-BF10),-1),0),)</f>
        <v>0</v>
      </c>
      <c r="BP10" s="254">
        <f>SUM(BL10:BO10)</f>
        <v>0</v>
      </c>
    </row>
    <row r="11" spans="2:76" ht="18.75" customHeight="1">
      <c r="B11" s="35">
        <f>B10+1</f>
        <v>2</v>
      </c>
      <c r="C11" s="267" t="s">
        <v>376</v>
      </c>
      <c r="D11" s="409"/>
      <c r="E11" s="409"/>
      <c r="F11" s="410"/>
      <c r="G11" s="411"/>
      <c r="H11" s="412"/>
      <c r="I11" s="419"/>
      <c r="J11" s="420"/>
      <c r="K11" s="420"/>
      <c r="L11" s="421"/>
      <c r="M11" s="421"/>
      <c r="N11" s="421"/>
      <c r="O11" s="420"/>
      <c r="P11" s="421"/>
      <c r="Q11" s="421"/>
      <c r="R11" s="421"/>
      <c r="S11" s="421"/>
      <c r="T11" s="422"/>
      <c r="U11" s="419"/>
      <c r="V11" s="420"/>
      <c r="W11" s="423"/>
      <c r="X11" s="177">
        <f t="shared" si="0"/>
        <v>0</v>
      </c>
      <c r="Y11" s="30">
        <f t="shared" si="1"/>
        <v>0</v>
      </c>
      <c r="Z11" s="184">
        <f t="shared" ref="Z11:Z49" si="10">IF(ISERROR(ROUNDDOWN(Y11*10%,-1)),0,ROUNDDOWN(Y11*10%,-1))</f>
        <v>0</v>
      </c>
      <c r="AA11" s="538">
        <f t="shared" si="2"/>
        <v>0</v>
      </c>
      <c r="AB11" s="543">
        <f t="shared" si="3"/>
        <v>0</v>
      </c>
      <c r="AC11" s="539">
        <f t="shared" si="4"/>
        <v>0</v>
      </c>
      <c r="AD11" s="315">
        <f t="shared" si="5"/>
        <v>0</v>
      </c>
      <c r="AE11" s="5"/>
      <c r="AF11" s="5"/>
      <c r="AG11" s="5"/>
      <c r="AH11" s="40"/>
      <c r="AI11" s="6"/>
      <c r="AJ11" s="33">
        <f t="shared" ref="AJ11:AJ49" si="11">SUM(Y11:AH11)</f>
        <v>0</v>
      </c>
      <c r="AK11" s="34">
        <f t="shared" ref="AK11:AK49" si="12">X11-AJ11</f>
        <v>0</v>
      </c>
      <c r="AM11" s="48">
        <v>1</v>
      </c>
      <c r="AN11" s="49"/>
      <c r="AP11" s="109"/>
      <c r="AQ11" s="109"/>
      <c r="AR11" s="261">
        <f t="shared" ref="AR11:AR39" si="13">SUM(AP11:AQ11)</f>
        <v>0</v>
      </c>
      <c r="AT11" s="166"/>
      <c r="AU11" s="164"/>
      <c r="AV11" s="167" t="str">
        <f t="shared" ref="AV11:AV49" si="14">IF(D11="","",D11)</f>
        <v/>
      </c>
      <c r="AX11" s="166"/>
      <c r="AY11" s="167"/>
      <c r="BA11" s="165">
        <v>0</v>
      </c>
      <c r="BB11" s="4"/>
      <c r="BC11" s="4"/>
      <c r="BD11" s="324"/>
      <c r="BE11" s="437">
        <v>0</v>
      </c>
      <c r="BF11" s="437">
        <v>0</v>
      </c>
      <c r="BH11" s="190">
        <f t="shared" si="6"/>
        <v>0</v>
      </c>
      <c r="BI11" s="191">
        <f t="shared" si="7"/>
        <v>0</v>
      </c>
      <c r="BL11" s="251">
        <f t="shared" si="8"/>
        <v>0</v>
      </c>
      <c r="BM11" s="252">
        <f>IFERROR(ROUNDDOWN(($X11-$BH11)*건강보험율2022,-1),)</f>
        <v>0</v>
      </c>
      <c r="BN11" s="252">
        <f>IFERROR(ROUNDDOWN($BM11*요양보험율2022,-1),)</f>
        <v>0</v>
      </c>
      <c r="BO11" s="253">
        <f t="shared" si="9"/>
        <v>0</v>
      </c>
      <c r="BP11" s="255">
        <f t="shared" ref="BP11:BP49" si="15">SUM(BL11:BO11)</f>
        <v>0</v>
      </c>
    </row>
    <row r="12" spans="2:76" ht="18.75" customHeight="1">
      <c r="B12" s="35">
        <f t="shared" ref="B12:B49" si="16">B11+1</f>
        <v>3</v>
      </c>
      <c r="C12" s="267" t="s">
        <v>376</v>
      </c>
      <c r="D12" s="409"/>
      <c r="E12" s="409"/>
      <c r="F12" s="410"/>
      <c r="G12" s="411"/>
      <c r="H12" s="412"/>
      <c r="I12" s="419"/>
      <c r="J12" s="420"/>
      <c r="K12" s="420"/>
      <c r="L12" s="421"/>
      <c r="M12" s="421"/>
      <c r="N12" s="421"/>
      <c r="O12" s="420"/>
      <c r="P12" s="421"/>
      <c r="Q12" s="421"/>
      <c r="R12" s="421"/>
      <c r="S12" s="421"/>
      <c r="T12" s="422"/>
      <c r="U12" s="419"/>
      <c r="V12" s="420"/>
      <c r="W12" s="423"/>
      <c r="X12" s="177">
        <f t="shared" si="0"/>
        <v>0</v>
      </c>
      <c r="Y12" s="30">
        <f t="shared" si="1"/>
        <v>0</v>
      </c>
      <c r="Z12" s="184">
        <f t="shared" si="10"/>
        <v>0</v>
      </c>
      <c r="AA12" s="538">
        <f t="shared" si="2"/>
        <v>0</v>
      </c>
      <c r="AB12" s="543">
        <f t="shared" si="3"/>
        <v>0</v>
      </c>
      <c r="AC12" s="539">
        <f t="shared" si="4"/>
        <v>0</v>
      </c>
      <c r="AD12" s="315">
        <f t="shared" si="5"/>
        <v>0</v>
      </c>
      <c r="AE12" s="5"/>
      <c r="AF12" s="5"/>
      <c r="AG12" s="5"/>
      <c r="AH12" s="40"/>
      <c r="AI12" s="6"/>
      <c r="AJ12" s="33">
        <f t="shared" si="11"/>
        <v>0</v>
      </c>
      <c r="AK12" s="34">
        <f t="shared" si="12"/>
        <v>0</v>
      </c>
      <c r="AM12" s="48">
        <v>1</v>
      </c>
      <c r="AN12" s="49"/>
      <c r="AP12" s="109"/>
      <c r="AQ12" s="109"/>
      <c r="AR12" s="261">
        <f t="shared" si="13"/>
        <v>0</v>
      </c>
      <c r="AT12" s="166"/>
      <c r="AU12" s="164"/>
      <c r="AV12" s="167" t="str">
        <f t="shared" si="14"/>
        <v/>
      </c>
      <c r="AX12" s="166"/>
      <c r="AY12" s="167"/>
      <c r="BA12" s="165">
        <v>0</v>
      </c>
      <c r="BB12" s="4"/>
      <c r="BC12" s="4"/>
      <c r="BD12" s="324"/>
      <c r="BE12" s="437">
        <v>0</v>
      </c>
      <c r="BF12" s="437">
        <v>0</v>
      </c>
      <c r="BH12" s="190">
        <f t="shared" si="6"/>
        <v>0</v>
      </c>
      <c r="BI12" s="191">
        <f t="shared" si="7"/>
        <v>0</v>
      </c>
      <c r="BL12" s="251">
        <f t="shared" si="8"/>
        <v>0</v>
      </c>
      <c r="BM12" s="252">
        <f>IFERROR(ROUNDDOWN(($X12-$BH12)*건강보험율2022,-1),)</f>
        <v>0</v>
      </c>
      <c r="BN12" s="252">
        <f>IFERROR(ROUNDDOWN($BM12*요양보험율2022,-1),)</f>
        <v>0</v>
      </c>
      <c r="BO12" s="253">
        <f t="shared" si="9"/>
        <v>0</v>
      </c>
      <c r="BP12" s="255">
        <f t="shared" si="15"/>
        <v>0</v>
      </c>
    </row>
    <row r="13" spans="2:76" ht="18.75" customHeight="1">
      <c r="B13" s="35">
        <f t="shared" si="16"/>
        <v>4</v>
      </c>
      <c r="C13" s="267" t="s">
        <v>376</v>
      </c>
      <c r="D13" s="409"/>
      <c r="E13" s="409"/>
      <c r="F13" s="410"/>
      <c r="G13" s="411"/>
      <c r="H13" s="412"/>
      <c r="I13" s="419"/>
      <c r="J13" s="420"/>
      <c r="K13" s="420"/>
      <c r="L13" s="421"/>
      <c r="M13" s="421"/>
      <c r="N13" s="421"/>
      <c r="O13" s="420"/>
      <c r="P13" s="421"/>
      <c r="Q13" s="421"/>
      <c r="R13" s="421"/>
      <c r="S13" s="421"/>
      <c r="T13" s="422"/>
      <c r="U13" s="419"/>
      <c r="V13" s="420"/>
      <c r="W13" s="423"/>
      <c r="X13" s="177">
        <f t="shared" si="0"/>
        <v>0</v>
      </c>
      <c r="Y13" s="30">
        <f t="shared" si="1"/>
        <v>0</v>
      </c>
      <c r="Z13" s="184">
        <f t="shared" si="10"/>
        <v>0</v>
      </c>
      <c r="AA13" s="538">
        <f t="shared" si="2"/>
        <v>0</v>
      </c>
      <c r="AB13" s="543">
        <f t="shared" si="3"/>
        <v>0</v>
      </c>
      <c r="AC13" s="539">
        <f t="shared" si="4"/>
        <v>0</v>
      </c>
      <c r="AD13" s="315">
        <f t="shared" si="5"/>
        <v>0</v>
      </c>
      <c r="AE13" s="5"/>
      <c r="AF13" s="5"/>
      <c r="AG13" s="5"/>
      <c r="AH13" s="40"/>
      <c r="AI13" s="6"/>
      <c r="AJ13" s="33">
        <f t="shared" si="11"/>
        <v>0</v>
      </c>
      <c r="AK13" s="34">
        <f t="shared" si="12"/>
        <v>0</v>
      </c>
      <c r="AM13" s="48">
        <v>1</v>
      </c>
      <c r="AN13" s="49"/>
      <c r="AP13" s="109"/>
      <c r="AQ13" s="109"/>
      <c r="AR13" s="261">
        <f t="shared" si="13"/>
        <v>0</v>
      </c>
      <c r="AT13" s="166"/>
      <c r="AU13" s="164"/>
      <c r="AV13" s="167" t="str">
        <f t="shared" si="14"/>
        <v/>
      </c>
      <c r="AX13" s="166"/>
      <c r="AY13" s="167"/>
      <c r="BA13" s="165">
        <v>0</v>
      </c>
      <c r="BB13" s="4"/>
      <c r="BC13" s="4"/>
      <c r="BD13" s="324"/>
      <c r="BE13" s="437">
        <v>0</v>
      </c>
      <c r="BF13" s="437">
        <v>0</v>
      </c>
      <c r="BH13" s="190">
        <f t="shared" si="6"/>
        <v>0</v>
      </c>
      <c r="BI13" s="191">
        <f t="shared" si="7"/>
        <v>0</v>
      </c>
      <c r="BL13" s="251">
        <f t="shared" si="8"/>
        <v>0</v>
      </c>
      <c r="BM13" s="252">
        <f>IFERROR(ROUNDDOWN(($X13-$BH13)*건강보험율2022,-1),)</f>
        <v>0</v>
      </c>
      <c r="BN13" s="252">
        <f>IFERROR(ROUNDDOWN($BM13*요양보험율2022,-1),)</f>
        <v>0</v>
      </c>
      <c r="BO13" s="253">
        <f t="shared" si="9"/>
        <v>0</v>
      </c>
      <c r="BP13" s="255">
        <f t="shared" si="15"/>
        <v>0</v>
      </c>
    </row>
    <row r="14" spans="2:76" ht="18.75" customHeight="1">
      <c r="B14" s="35">
        <f t="shared" si="16"/>
        <v>5</v>
      </c>
      <c r="C14" s="267" t="s">
        <v>376</v>
      </c>
      <c r="D14" s="409"/>
      <c r="E14" s="409"/>
      <c r="F14" s="410"/>
      <c r="G14" s="411"/>
      <c r="H14" s="412"/>
      <c r="I14" s="419"/>
      <c r="J14" s="420"/>
      <c r="K14" s="420"/>
      <c r="L14" s="421"/>
      <c r="M14" s="421"/>
      <c r="N14" s="421"/>
      <c r="O14" s="420"/>
      <c r="P14" s="421"/>
      <c r="Q14" s="421"/>
      <c r="R14" s="421"/>
      <c r="S14" s="421"/>
      <c r="T14" s="422"/>
      <c r="U14" s="419"/>
      <c r="V14" s="420"/>
      <c r="W14" s="423"/>
      <c r="X14" s="177">
        <f t="shared" si="0"/>
        <v>0</v>
      </c>
      <c r="Y14" s="30">
        <f t="shared" si="1"/>
        <v>0</v>
      </c>
      <c r="Z14" s="184">
        <f t="shared" si="10"/>
        <v>0</v>
      </c>
      <c r="AA14" s="538">
        <f t="shared" si="2"/>
        <v>0</v>
      </c>
      <c r="AB14" s="543">
        <f t="shared" si="3"/>
        <v>0</v>
      </c>
      <c r="AC14" s="539">
        <f t="shared" si="4"/>
        <v>0</v>
      </c>
      <c r="AD14" s="315">
        <f t="shared" si="5"/>
        <v>0</v>
      </c>
      <c r="AE14" s="5"/>
      <c r="AF14" s="5"/>
      <c r="AG14" s="5"/>
      <c r="AH14" s="40"/>
      <c r="AI14" s="6"/>
      <c r="AJ14" s="33">
        <f t="shared" si="11"/>
        <v>0</v>
      </c>
      <c r="AK14" s="34">
        <f t="shared" si="12"/>
        <v>0</v>
      </c>
      <c r="AM14" s="48">
        <v>1</v>
      </c>
      <c r="AN14" s="49"/>
      <c r="AP14" s="109"/>
      <c r="AQ14" s="109"/>
      <c r="AR14" s="261">
        <f t="shared" si="13"/>
        <v>0</v>
      </c>
      <c r="AT14" s="166"/>
      <c r="AU14" s="164"/>
      <c r="AV14" s="167" t="str">
        <f t="shared" si="14"/>
        <v/>
      </c>
      <c r="AX14" s="166"/>
      <c r="AY14" s="167"/>
      <c r="BA14" s="165">
        <v>0</v>
      </c>
      <c r="BB14" s="4"/>
      <c r="BC14" s="4"/>
      <c r="BD14" s="324"/>
      <c r="BE14" s="437">
        <v>0</v>
      </c>
      <c r="BF14" s="437">
        <v>0</v>
      </c>
      <c r="BH14" s="190">
        <f t="shared" si="6"/>
        <v>0</v>
      </c>
      <c r="BI14" s="191">
        <f t="shared" si="7"/>
        <v>0</v>
      </c>
      <c r="BL14" s="251">
        <f t="shared" si="8"/>
        <v>0</v>
      </c>
      <c r="BM14" s="252">
        <f>IFERROR(ROUNDDOWN(($X14-$BH14)*건강보험율2022,-1),)</f>
        <v>0</v>
      </c>
      <c r="BN14" s="252">
        <f>IFERROR(ROUNDDOWN($BM14*요양보험율2022,-1),)</f>
        <v>0</v>
      </c>
      <c r="BO14" s="253">
        <f t="shared" si="9"/>
        <v>0</v>
      </c>
      <c r="BP14" s="255">
        <f t="shared" si="15"/>
        <v>0</v>
      </c>
    </row>
    <row r="15" spans="2:76" ht="18.75" customHeight="1">
      <c r="B15" s="35">
        <f t="shared" si="16"/>
        <v>6</v>
      </c>
      <c r="C15" s="267" t="s">
        <v>376</v>
      </c>
      <c r="D15" s="409"/>
      <c r="E15" s="409"/>
      <c r="F15" s="410"/>
      <c r="G15" s="411"/>
      <c r="H15" s="412"/>
      <c r="I15" s="419"/>
      <c r="J15" s="420"/>
      <c r="K15" s="420"/>
      <c r="L15" s="421"/>
      <c r="M15" s="421"/>
      <c r="N15" s="421"/>
      <c r="O15" s="420"/>
      <c r="P15" s="421"/>
      <c r="Q15" s="421"/>
      <c r="R15" s="421"/>
      <c r="S15" s="421"/>
      <c r="T15" s="422"/>
      <c r="U15" s="419"/>
      <c r="V15" s="420"/>
      <c r="W15" s="423"/>
      <c r="X15" s="177">
        <f t="shared" si="0"/>
        <v>0</v>
      </c>
      <c r="Y15" s="30">
        <f t="shared" si="1"/>
        <v>0</v>
      </c>
      <c r="Z15" s="184">
        <f t="shared" si="10"/>
        <v>0</v>
      </c>
      <c r="AA15" s="538">
        <f t="shared" si="2"/>
        <v>0</v>
      </c>
      <c r="AB15" s="543">
        <f t="shared" si="3"/>
        <v>0</v>
      </c>
      <c r="AC15" s="539">
        <f t="shared" si="4"/>
        <v>0</v>
      </c>
      <c r="AD15" s="315">
        <f t="shared" si="5"/>
        <v>0</v>
      </c>
      <c r="AE15" s="5"/>
      <c r="AF15" s="5"/>
      <c r="AG15" s="5"/>
      <c r="AH15" s="40"/>
      <c r="AI15" s="6"/>
      <c r="AJ15" s="33">
        <f t="shared" si="11"/>
        <v>0</v>
      </c>
      <c r="AK15" s="34">
        <f t="shared" si="12"/>
        <v>0</v>
      </c>
      <c r="AM15" s="48">
        <v>1</v>
      </c>
      <c r="AN15" s="49"/>
      <c r="AP15" s="109"/>
      <c r="AQ15" s="109"/>
      <c r="AR15" s="261">
        <f t="shared" si="13"/>
        <v>0</v>
      </c>
      <c r="AT15" s="166"/>
      <c r="AU15" s="164"/>
      <c r="AV15" s="167" t="str">
        <f t="shared" si="14"/>
        <v/>
      </c>
      <c r="AX15" s="166"/>
      <c r="AY15" s="167"/>
      <c r="BA15" s="165">
        <v>0</v>
      </c>
      <c r="BB15" s="4"/>
      <c r="BC15" s="4"/>
      <c r="BD15" s="324"/>
      <c r="BE15" s="437">
        <v>0</v>
      </c>
      <c r="BF15" s="437">
        <v>0</v>
      </c>
      <c r="BH15" s="190">
        <f t="shared" si="6"/>
        <v>0</v>
      </c>
      <c r="BI15" s="191">
        <f t="shared" si="7"/>
        <v>0</v>
      </c>
      <c r="BL15" s="251">
        <f t="shared" si="8"/>
        <v>0</v>
      </c>
      <c r="BM15" s="252">
        <f>IFERROR(ROUNDDOWN(($X15-$BH15)*건강보험율2022,-1),)</f>
        <v>0</v>
      </c>
      <c r="BN15" s="252">
        <f>IFERROR(ROUNDDOWN($BM15*요양보험율2022,-1),)</f>
        <v>0</v>
      </c>
      <c r="BO15" s="253">
        <f t="shared" si="9"/>
        <v>0</v>
      </c>
      <c r="BP15" s="255">
        <f t="shared" si="15"/>
        <v>0</v>
      </c>
    </row>
    <row r="16" spans="2:76" ht="18.75" customHeight="1">
      <c r="B16" s="35">
        <f t="shared" si="16"/>
        <v>7</v>
      </c>
      <c r="C16" s="267" t="s">
        <v>376</v>
      </c>
      <c r="D16" s="409"/>
      <c r="E16" s="409"/>
      <c r="F16" s="410"/>
      <c r="G16" s="411"/>
      <c r="H16" s="412"/>
      <c r="I16" s="419"/>
      <c r="J16" s="420"/>
      <c r="K16" s="420"/>
      <c r="L16" s="421"/>
      <c r="M16" s="421"/>
      <c r="N16" s="421"/>
      <c r="O16" s="420"/>
      <c r="P16" s="421"/>
      <c r="Q16" s="421"/>
      <c r="R16" s="421"/>
      <c r="S16" s="421"/>
      <c r="T16" s="422"/>
      <c r="U16" s="419"/>
      <c r="V16" s="420"/>
      <c r="W16" s="423"/>
      <c r="X16" s="177">
        <f t="shared" si="0"/>
        <v>0</v>
      </c>
      <c r="Y16" s="30">
        <f t="shared" si="1"/>
        <v>0</v>
      </c>
      <c r="Z16" s="184">
        <f t="shared" si="10"/>
        <v>0</v>
      </c>
      <c r="AA16" s="538">
        <f t="shared" si="2"/>
        <v>0</v>
      </c>
      <c r="AB16" s="543">
        <f t="shared" si="3"/>
        <v>0</v>
      </c>
      <c r="AC16" s="539">
        <f t="shared" si="4"/>
        <v>0</v>
      </c>
      <c r="AD16" s="315">
        <f t="shared" si="5"/>
        <v>0</v>
      </c>
      <c r="AE16" s="5"/>
      <c r="AF16" s="5"/>
      <c r="AG16" s="5"/>
      <c r="AH16" s="40"/>
      <c r="AI16" s="6"/>
      <c r="AJ16" s="33">
        <f t="shared" si="11"/>
        <v>0</v>
      </c>
      <c r="AK16" s="34">
        <f t="shared" si="12"/>
        <v>0</v>
      </c>
      <c r="AM16" s="48">
        <v>1</v>
      </c>
      <c r="AN16" s="49"/>
      <c r="AP16" s="109"/>
      <c r="AQ16" s="109"/>
      <c r="AR16" s="261">
        <f t="shared" si="13"/>
        <v>0</v>
      </c>
      <c r="AT16" s="166"/>
      <c r="AU16" s="164"/>
      <c r="AV16" s="167" t="str">
        <f t="shared" si="14"/>
        <v/>
      </c>
      <c r="AX16" s="166"/>
      <c r="AY16" s="167"/>
      <c r="BA16" s="165">
        <v>0</v>
      </c>
      <c r="BB16" s="4"/>
      <c r="BC16" s="4"/>
      <c r="BD16" s="324"/>
      <c r="BE16" s="437">
        <v>0</v>
      </c>
      <c r="BF16" s="437">
        <v>0</v>
      </c>
      <c r="BH16" s="190">
        <f t="shared" si="6"/>
        <v>0</v>
      </c>
      <c r="BI16" s="191">
        <f t="shared" si="7"/>
        <v>0</v>
      </c>
      <c r="BL16" s="251">
        <f t="shared" si="8"/>
        <v>0</v>
      </c>
      <c r="BM16" s="252">
        <f>IFERROR(ROUNDDOWN(($X16-$BH16)*건강보험율2022,-1),)</f>
        <v>0</v>
      </c>
      <c r="BN16" s="252">
        <f>IFERROR(ROUNDDOWN($BM16*요양보험율2022,-1),)</f>
        <v>0</v>
      </c>
      <c r="BO16" s="253">
        <f t="shared" si="9"/>
        <v>0</v>
      </c>
      <c r="BP16" s="255">
        <f t="shared" si="15"/>
        <v>0</v>
      </c>
    </row>
    <row r="17" spans="2:68" ht="18.75" customHeight="1">
      <c r="B17" s="35">
        <f t="shared" si="16"/>
        <v>8</v>
      </c>
      <c r="C17" s="267" t="s">
        <v>376</v>
      </c>
      <c r="D17" s="409"/>
      <c r="E17" s="409"/>
      <c r="F17" s="410"/>
      <c r="G17" s="411"/>
      <c r="H17" s="412"/>
      <c r="I17" s="419"/>
      <c r="J17" s="420"/>
      <c r="K17" s="420"/>
      <c r="L17" s="421"/>
      <c r="M17" s="421"/>
      <c r="N17" s="421"/>
      <c r="O17" s="420"/>
      <c r="P17" s="421"/>
      <c r="Q17" s="421"/>
      <c r="R17" s="421"/>
      <c r="S17" s="421"/>
      <c r="T17" s="422"/>
      <c r="U17" s="419"/>
      <c r="V17" s="420"/>
      <c r="W17" s="423"/>
      <c r="X17" s="177">
        <f t="shared" si="0"/>
        <v>0</v>
      </c>
      <c r="Y17" s="30">
        <f t="shared" si="1"/>
        <v>0</v>
      </c>
      <c r="Z17" s="184">
        <f t="shared" si="10"/>
        <v>0</v>
      </c>
      <c r="AA17" s="538">
        <f t="shared" si="2"/>
        <v>0</v>
      </c>
      <c r="AB17" s="543">
        <f t="shared" si="3"/>
        <v>0</v>
      </c>
      <c r="AC17" s="539">
        <f t="shared" si="4"/>
        <v>0</v>
      </c>
      <c r="AD17" s="315">
        <f t="shared" si="5"/>
        <v>0</v>
      </c>
      <c r="AE17" s="5"/>
      <c r="AF17" s="5"/>
      <c r="AG17" s="5"/>
      <c r="AH17" s="40"/>
      <c r="AI17" s="6"/>
      <c r="AJ17" s="33">
        <f t="shared" si="11"/>
        <v>0</v>
      </c>
      <c r="AK17" s="34">
        <f t="shared" si="12"/>
        <v>0</v>
      </c>
      <c r="AM17" s="48">
        <v>1</v>
      </c>
      <c r="AN17" s="49"/>
      <c r="AP17" s="109"/>
      <c r="AQ17" s="109"/>
      <c r="AR17" s="261">
        <f t="shared" si="13"/>
        <v>0</v>
      </c>
      <c r="AT17" s="166"/>
      <c r="AU17" s="164"/>
      <c r="AV17" s="167" t="str">
        <f t="shared" si="14"/>
        <v/>
      </c>
      <c r="AX17" s="166"/>
      <c r="AY17" s="167"/>
      <c r="BA17" s="165">
        <v>0</v>
      </c>
      <c r="BB17" s="4"/>
      <c r="BC17" s="4"/>
      <c r="BD17" s="324"/>
      <c r="BE17" s="437">
        <v>0</v>
      </c>
      <c r="BF17" s="437">
        <v>0</v>
      </c>
      <c r="BH17" s="190">
        <f t="shared" si="6"/>
        <v>0</v>
      </c>
      <c r="BI17" s="191">
        <f t="shared" si="7"/>
        <v>0</v>
      </c>
      <c r="BL17" s="251">
        <f t="shared" si="8"/>
        <v>0</v>
      </c>
      <c r="BM17" s="252">
        <f>IFERROR(ROUNDDOWN(($X17-$BH17)*건강보험율2022,-1),)</f>
        <v>0</v>
      </c>
      <c r="BN17" s="252">
        <f>IFERROR(ROUNDDOWN($BM17*요양보험율2022,-1),)</f>
        <v>0</v>
      </c>
      <c r="BO17" s="253">
        <f t="shared" si="9"/>
        <v>0</v>
      </c>
      <c r="BP17" s="255">
        <f t="shared" si="15"/>
        <v>0</v>
      </c>
    </row>
    <row r="18" spans="2:68" ht="18.75" customHeight="1">
      <c r="B18" s="35">
        <f t="shared" si="16"/>
        <v>9</v>
      </c>
      <c r="C18" s="267" t="s">
        <v>376</v>
      </c>
      <c r="D18" s="409"/>
      <c r="E18" s="409"/>
      <c r="F18" s="410"/>
      <c r="G18" s="411"/>
      <c r="H18" s="412"/>
      <c r="I18" s="419"/>
      <c r="J18" s="420"/>
      <c r="K18" s="420"/>
      <c r="L18" s="421"/>
      <c r="M18" s="421"/>
      <c r="N18" s="421"/>
      <c r="O18" s="420"/>
      <c r="P18" s="421"/>
      <c r="Q18" s="421"/>
      <c r="R18" s="421"/>
      <c r="S18" s="421"/>
      <c r="T18" s="422"/>
      <c r="U18" s="419"/>
      <c r="V18" s="420"/>
      <c r="W18" s="423"/>
      <c r="X18" s="177">
        <f t="shared" si="0"/>
        <v>0</v>
      </c>
      <c r="Y18" s="30">
        <f t="shared" si="1"/>
        <v>0</v>
      </c>
      <c r="Z18" s="184">
        <f t="shared" si="10"/>
        <v>0</v>
      </c>
      <c r="AA18" s="538">
        <f t="shared" si="2"/>
        <v>0</v>
      </c>
      <c r="AB18" s="543">
        <f t="shared" si="3"/>
        <v>0</v>
      </c>
      <c r="AC18" s="539">
        <f t="shared" si="4"/>
        <v>0</v>
      </c>
      <c r="AD18" s="315">
        <f t="shared" si="5"/>
        <v>0</v>
      </c>
      <c r="AE18" s="5"/>
      <c r="AF18" s="5"/>
      <c r="AG18" s="5"/>
      <c r="AH18" s="40"/>
      <c r="AI18" s="6"/>
      <c r="AJ18" s="33">
        <f t="shared" si="11"/>
        <v>0</v>
      </c>
      <c r="AK18" s="34">
        <f t="shared" si="12"/>
        <v>0</v>
      </c>
      <c r="AM18" s="48">
        <v>1</v>
      </c>
      <c r="AN18" s="49"/>
      <c r="AP18" s="109"/>
      <c r="AQ18" s="109"/>
      <c r="AR18" s="261">
        <f t="shared" si="13"/>
        <v>0</v>
      </c>
      <c r="AT18" s="166"/>
      <c r="AU18" s="164"/>
      <c r="AV18" s="167" t="str">
        <f t="shared" si="14"/>
        <v/>
      </c>
      <c r="AX18" s="166"/>
      <c r="AY18" s="167"/>
      <c r="BA18" s="165">
        <v>0</v>
      </c>
      <c r="BB18" s="4"/>
      <c r="BC18" s="4"/>
      <c r="BD18" s="324"/>
      <c r="BE18" s="437">
        <v>0</v>
      </c>
      <c r="BF18" s="437">
        <v>0</v>
      </c>
      <c r="BH18" s="190">
        <f t="shared" si="6"/>
        <v>0</v>
      </c>
      <c r="BI18" s="191">
        <f t="shared" si="7"/>
        <v>0</v>
      </c>
      <c r="BL18" s="251">
        <f t="shared" si="8"/>
        <v>0</v>
      </c>
      <c r="BM18" s="252">
        <f>IFERROR(ROUNDDOWN(($X18-$BH18)*건강보험율2022,-1),)</f>
        <v>0</v>
      </c>
      <c r="BN18" s="252">
        <f>IFERROR(ROUNDDOWN($BM18*요양보험율2022,-1),)</f>
        <v>0</v>
      </c>
      <c r="BO18" s="253">
        <f t="shared" si="9"/>
        <v>0</v>
      </c>
      <c r="BP18" s="255">
        <f t="shared" si="15"/>
        <v>0</v>
      </c>
    </row>
    <row r="19" spans="2:68" ht="18.75" customHeight="1">
      <c r="B19" s="35">
        <f t="shared" si="16"/>
        <v>10</v>
      </c>
      <c r="C19" s="267" t="s">
        <v>377</v>
      </c>
      <c r="D19" s="409"/>
      <c r="E19" s="409"/>
      <c r="F19" s="410"/>
      <c r="G19" s="411"/>
      <c r="H19" s="412"/>
      <c r="I19" s="419"/>
      <c r="J19" s="420"/>
      <c r="K19" s="420"/>
      <c r="L19" s="421"/>
      <c r="M19" s="421"/>
      <c r="N19" s="421"/>
      <c r="O19" s="420"/>
      <c r="P19" s="421"/>
      <c r="Q19" s="421"/>
      <c r="R19" s="421"/>
      <c r="S19" s="421"/>
      <c r="T19" s="422"/>
      <c r="U19" s="419"/>
      <c r="V19" s="420"/>
      <c r="W19" s="423"/>
      <c r="X19" s="177">
        <f t="shared" si="0"/>
        <v>0</v>
      </c>
      <c r="Y19" s="30">
        <f t="shared" si="1"/>
        <v>0</v>
      </c>
      <c r="Z19" s="184">
        <f t="shared" si="10"/>
        <v>0</v>
      </c>
      <c r="AA19" s="538">
        <f t="shared" si="2"/>
        <v>0</v>
      </c>
      <c r="AB19" s="543">
        <f t="shared" si="3"/>
        <v>0</v>
      </c>
      <c r="AC19" s="539">
        <f t="shared" si="4"/>
        <v>0</v>
      </c>
      <c r="AD19" s="315">
        <f t="shared" si="5"/>
        <v>0</v>
      </c>
      <c r="AE19" s="5"/>
      <c r="AF19" s="5"/>
      <c r="AG19" s="5"/>
      <c r="AH19" s="40"/>
      <c r="AI19" s="6"/>
      <c r="AJ19" s="33">
        <f t="shared" si="11"/>
        <v>0</v>
      </c>
      <c r="AK19" s="34">
        <f t="shared" si="12"/>
        <v>0</v>
      </c>
      <c r="AM19" s="48">
        <v>1</v>
      </c>
      <c r="AN19" s="49"/>
      <c r="AP19" s="109"/>
      <c r="AQ19" s="109"/>
      <c r="AR19" s="261">
        <f t="shared" si="13"/>
        <v>0</v>
      </c>
      <c r="AT19" s="166"/>
      <c r="AU19" s="164"/>
      <c r="AV19" s="167" t="str">
        <f t="shared" si="14"/>
        <v/>
      </c>
      <c r="AX19" s="166"/>
      <c r="AY19" s="167"/>
      <c r="BA19" s="165">
        <v>0</v>
      </c>
      <c r="BB19" s="4"/>
      <c r="BC19" s="4"/>
      <c r="BD19" s="324"/>
      <c r="BE19" s="437">
        <v>0</v>
      </c>
      <c r="BF19" s="437">
        <v>0</v>
      </c>
      <c r="BH19" s="190">
        <f t="shared" si="6"/>
        <v>0</v>
      </c>
      <c r="BI19" s="191">
        <f t="shared" si="7"/>
        <v>0</v>
      </c>
      <c r="BL19" s="251">
        <f t="shared" si="8"/>
        <v>0</v>
      </c>
      <c r="BM19" s="252">
        <f>IFERROR(ROUNDDOWN(($X19-$BH19)*건강보험율2022,-1),)</f>
        <v>0</v>
      </c>
      <c r="BN19" s="252">
        <f>IFERROR(ROUNDDOWN($BM19*요양보험율2022,-1),)</f>
        <v>0</v>
      </c>
      <c r="BO19" s="253">
        <f t="shared" si="9"/>
        <v>0</v>
      </c>
      <c r="BP19" s="255">
        <f t="shared" si="15"/>
        <v>0</v>
      </c>
    </row>
    <row r="20" spans="2:68" ht="18.75" customHeight="1">
      <c r="B20" s="35">
        <f t="shared" si="16"/>
        <v>11</v>
      </c>
      <c r="C20" s="267" t="s">
        <v>377</v>
      </c>
      <c r="D20" s="409"/>
      <c r="E20" s="409"/>
      <c r="F20" s="410"/>
      <c r="G20" s="411"/>
      <c r="H20" s="412"/>
      <c r="I20" s="419"/>
      <c r="J20" s="420"/>
      <c r="K20" s="420"/>
      <c r="L20" s="421"/>
      <c r="M20" s="421"/>
      <c r="N20" s="421"/>
      <c r="O20" s="420"/>
      <c r="P20" s="421"/>
      <c r="Q20" s="421"/>
      <c r="R20" s="421"/>
      <c r="S20" s="421"/>
      <c r="T20" s="422"/>
      <c r="U20" s="419"/>
      <c r="V20" s="420"/>
      <c r="W20" s="423"/>
      <c r="X20" s="177">
        <f t="shared" si="0"/>
        <v>0</v>
      </c>
      <c r="Y20" s="30">
        <f t="shared" si="1"/>
        <v>0</v>
      </c>
      <c r="Z20" s="184">
        <f t="shared" si="10"/>
        <v>0</v>
      </c>
      <c r="AA20" s="538">
        <f t="shared" si="2"/>
        <v>0</v>
      </c>
      <c r="AB20" s="543">
        <f t="shared" si="3"/>
        <v>0</v>
      </c>
      <c r="AC20" s="539">
        <f t="shared" si="4"/>
        <v>0</v>
      </c>
      <c r="AD20" s="315">
        <f t="shared" si="5"/>
        <v>0</v>
      </c>
      <c r="AE20" s="5"/>
      <c r="AF20" s="5"/>
      <c r="AG20" s="5"/>
      <c r="AH20" s="40"/>
      <c r="AI20" s="6"/>
      <c r="AJ20" s="33">
        <f t="shared" si="11"/>
        <v>0</v>
      </c>
      <c r="AK20" s="34">
        <f t="shared" si="12"/>
        <v>0</v>
      </c>
      <c r="AM20" s="48">
        <v>1</v>
      </c>
      <c r="AN20" s="49"/>
      <c r="AP20" s="109"/>
      <c r="AQ20" s="109"/>
      <c r="AR20" s="261">
        <f t="shared" si="13"/>
        <v>0</v>
      </c>
      <c r="AT20" s="166"/>
      <c r="AU20" s="164"/>
      <c r="AV20" s="167" t="str">
        <f t="shared" si="14"/>
        <v/>
      </c>
      <c r="AX20" s="166"/>
      <c r="AY20" s="167"/>
      <c r="BA20" s="165">
        <v>0</v>
      </c>
      <c r="BB20" s="4"/>
      <c r="BC20" s="4"/>
      <c r="BD20" s="324"/>
      <c r="BE20" s="437">
        <v>0</v>
      </c>
      <c r="BF20" s="437">
        <v>0</v>
      </c>
      <c r="BH20" s="190">
        <f t="shared" si="6"/>
        <v>0</v>
      </c>
      <c r="BI20" s="191">
        <f t="shared" si="7"/>
        <v>0</v>
      </c>
      <c r="BL20" s="251">
        <f t="shared" si="8"/>
        <v>0</v>
      </c>
      <c r="BM20" s="252">
        <f>IFERROR(ROUNDDOWN(($X20-$BH20)*건강보험율2022,-1),)</f>
        <v>0</v>
      </c>
      <c r="BN20" s="252">
        <f>IFERROR(ROUNDDOWN($BM20*요양보험율2022,-1),)</f>
        <v>0</v>
      </c>
      <c r="BO20" s="253">
        <f t="shared" si="9"/>
        <v>0</v>
      </c>
      <c r="BP20" s="255">
        <f t="shared" si="15"/>
        <v>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si="2"/>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2"/>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2"/>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2"/>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2"/>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2"/>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2"/>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2"/>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2"/>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2"/>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2"/>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2"/>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2"/>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2"/>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2"/>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2"/>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SUM(BL36:BO36)</f>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2"/>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SUM(BL37:BO37)</f>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2"/>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2"/>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2"/>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2"/>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2"/>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2"/>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2"/>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2"/>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2"/>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2"/>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2"/>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2"/>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0</v>
      </c>
      <c r="J50" s="57">
        <f t="shared" ref="J50:T50" si="17">SUM(J10:J39)</f>
        <v>0</v>
      </c>
      <c r="K50" s="57"/>
      <c r="L50" s="57">
        <f t="shared" si="17"/>
        <v>0</v>
      </c>
      <c r="M50" s="57"/>
      <c r="N50" s="57"/>
      <c r="O50" s="57">
        <f t="shared" si="17"/>
        <v>0</v>
      </c>
      <c r="P50" s="175">
        <f>SUM(P10:P39)</f>
        <v>0</v>
      </c>
      <c r="Q50" s="57">
        <f>SUM(Q10:Q39)</f>
        <v>0</v>
      </c>
      <c r="R50" s="57">
        <f t="shared" si="17"/>
        <v>0</v>
      </c>
      <c r="S50" s="57">
        <f t="shared" si="17"/>
        <v>0</v>
      </c>
      <c r="T50" s="175">
        <f t="shared" si="17"/>
        <v>0</v>
      </c>
      <c r="U50" s="180">
        <f t="shared" ref="U50:AD50" si="18">SUM(U10:U49)</f>
        <v>0</v>
      </c>
      <c r="V50" s="57">
        <f t="shared" si="18"/>
        <v>0</v>
      </c>
      <c r="W50" s="58">
        <f t="shared" si="18"/>
        <v>0</v>
      </c>
      <c r="X50" s="179">
        <f t="shared" si="18"/>
        <v>0</v>
      </c>
      <c r="Y50" s="57">
        <f t="shared" si="18"/>
        <v>0</v>
      </c>
      <c r="Z50" s="175">
        <f t="shared" si="18"/>
        <v>0</v>
      </c>
      <c r="AA50" s="316">
        <f t="shared" si="18"/>
        <v>0</v>
      </c>
      <c r="AB50" s="317">
        <f t="shared" si="18"/>
        <v>0</v>
      </c>
      <c r="AC50" s="318">
        <f t="shared" si="18"/>
        <v>0</v>
      </c>
      <c r="AD50" s="262">
        <f t="shared" si="18"/>
        <v>0</v>
      </c>
      <c r="AE50" s="179">
        <f>SUM(AE10:AE39)</f>
        <v>0</v>
      </c>
      <c r="AF50" s="57">
        <f>SUM(AF10:AF39)</f>
        <v>0</v>
      </c>
      <c r="AG50" s="57">
        <f>SUM(AG10:AG39)</f>
        <v>0</v>
      </c>
      <c r="AH50" s="57">
        <f>SUM(AH10:AH39)</f>
        <v>0</v>
      </c>
      <c r="AI50" s="57">
        <f>SUM(AI10:AI39)</f>
        <v>0</v>
      </c>
      <c r="AJ50" s="57">
        <f>SUM(AJ10:AJ49)</f>
        <v>0</v>
      </c>
      <c r="AK50" s="58">
        <f>SUM(AK10:AK49)</f>
        <v>0</v>
      </c>
      <c r="AP50" s="180">
        <f>SUM(AP10:AP49)</f>
        <v>0</v>
      </c>
      <c r="AQ50" s="58">
        <f>SUM(AQ10:AQ49)</f>
        <v>0</v>
      </c>
      <c r="AR50" s="262">
        <f>SUM(AR10:AR49)</f>
        <v>0</v>
      </c>
      <c r="BH50" s="192">
        <f>SUM(BH10:BH49)</f>
        <v>0</v>
      </c>
      <c r="BI50" s="187">
        <f>SUM(BI10:BI49)</f>
        <v>0</v>
      </c>
      <c r="BL50" s="192">
        <f>SUM(BL10:BL49)</f>
        <v>0</v>
      </c>
      <c r="BM50" s="192">
        <f>SUM(BM10:BM49)</f>
        <v>0</v>
      </c>
      <c r="BN50" s="192">
        <f>SUM(BN10:BN49)</f>
        <v>0</v>
      </c>
      <c r="BO50" s="192">
        <f>SUM(BO10:BO49)</f>
        <v>0</v>
      </c>
      <c r="BP50" s="192">
        <f>SUM(BP10:BP49)</f>
        <v>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0</v>
      </c>
      <c r="BM52" s="436">
        <f>BM50</f>
        <v>0</v>
      </c>
      <c r="BN52" s="436">
        <f>BN50</f>
        <v>0</v>
      </c>
      <c r="BO52" s="436">
        <f>BO50</f>
        <v>0</v>
      </c>
      <c r="BP52" s="436">
        <f>BP50</f>
        <v>0</v>
      </c>
    </row>
    <row r="53" spans="2:68" ht="18.75" customHeight="1">
      <c r="B53" s="245"/>
      <c r="C53" s="243" t="s">
        <v>386</v>
      </c>
      <c r="D53" s="243"/>
      <c r="E53" s="279">
        <f>N4</f>
        <v>2022</v>
      </c>
      <c r="F53" s="280"/>
      <c r="G53" s="281"/>
      <c r="H53" s="282" t="s">
        <v>405</v>
      </c>
      <c r="I53" s="283">
        <f>U4</f>
        <v>4</v>
      </c>
      <c r="J53" s="243" t="s">
        <v>406</v>
      </c>
      <c r="K53" s="243"/>
      <c r="L53" s="243"/>
      <c r="M53" s="243"/>
      <c r="N53" s="243"/>
      <c r="O53" s="243"/>
      <c r="P53" s="243"/>
      <c r="Q53" s="246"/>
      <c r="BI53" s="435">
        <v>0.01</v>
      </c>
      <c r="BJ53" s="14">
        <f>TRUNC(BI50*BI53,-1)</f>
        <v>0</v>
      </c>
      <c r="BK53" s="109" t="s">
        <v>646</v>
      </c>
      <c r="BL53" s="436">
        <f>BL52</f>
        <v>0</v>
      </c>
      <c r="BM53" s="436">
        <f>BM52</f>
        <v>0</v>
      </c>
      <c r="BN53" s="436">
        <f>BN52</f>
        <v>0</v>
      </c>
      <c r="BO53" s="109">
        <f>TRUNC((BO52/0.65%)*0.9%,0)</f>
        <v>0</v>
      </c>
      <c r="BP53" s="436">
        <f>SUM(BJ53,BL53:BO53)</f>
        <v>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0</v>
      </c>
      <c r="J55" s="243"/>
      <c r="K55" s="243"/>
      <c r="L55" s="273" t="s">
        <v>31</v>
      </c>
      <c r="M55" s="286">
        <v>254</v>
      </c>
      <c r="N55" s="243" t="s">
        <v>397</v>
      </c>
      <c r="O55" s="271">
        <f>Y50</f>
        <v>0</v>
      </c>
      <c r="P55" s="243" t="s">
        <v>399</v>
      </c>
      <c r="Q55" s="246"/>
      <c r="BK55" s="109" t="s">
        <v>647</v>
      </c>
      <c r="BL55" s="436">
        <f>SUM(BL52:BL53)</f>
        <v>0</v>
      </c>
      <c r="BM55" s="436">
        <f>SUM(BM52:BM53)</f>
        <v>0</v>
      </c>
      <c r="BN55" s="436">
        <f>SUM(BN52:BN53)</f>
        <v>0</v>
      </c>
      <c r="BO55" s="436">
        <f>SUM(BO52:BO53)</f>
        <v>0</v>
      </c>
      <c r="BP55" s="436">
        <f>SUM(BP52:BP53)</f>
        <v>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0</v>
      </c>
      <c r="J66" s="243"/>
      <c r="K66" s="243"/>
      <c r="L66" s="273"/>
      <c r="M66" s="243"/>
      <c r="N66" s="243"/>
      <c r="O66" s="271">
        <f>SUM(O55:O65)</f>
        <v>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0C000000}"/>
  <dataConsolidate/>
  <mergeCells count="21">
    <mergeCell ref="AM8:AM9"/>
    <mergeCell ref="AN8:AN9"/>
    <mergeCell ref="B4:I5"/>
    <mergeCell ref="N4:O4"/>
    <mergeCell ref="B6:D6"/>
    <mergeCell ref="H6:J6"/>
    <mergeCell ref="B8:B9"/>
    <mergeCell ref="C8:C9"/>
    <mergeCell ref="D8:D9"/>
    <mergeCell ref="E8:E9"/>
    <mergeCell ref="F8:F9"/>
    <mergeCell ref="G8:G9"/>
    <mergeCell ref="H8:H9"/>
    <mergeCell ref="X8:X9"/>
    <mergeCell ref="AJ8:AJ9"/>
    <mergeCell ref="AK8:AK9"/>
    <mergeCell ref="AP8:AR8"/>
    <mergeCell ref="AT8:AV8"/>
    <mergeCell ref="AX8:AY8"/>
    <mergeCell ref="BA8:BD8"/>
    <mergeCell ref="BE8:BF8"/>
  </mergeCells>
  <phoneticPr fontId="1" type="noConversion"/>
  <conditionalFormatting sqref="W10:W65536 U10:U65536">
    <cfRule type="cellIs" dxfId="443" priority="48" operator="greaterThan">
      <formula>100000</formula>
    </cfRule>
  </conditionalFormatting>
  <conditionalFormatting sqref="V10:V65536">
    <cfRule type="cellIs" dxfId="442" priority="47" operator="greaterThan">
      <formula>200000</formula>
    </cfRule>
  </conditionalFormatting>
  <conditionalFormatting sqref="F10:F65536">
    <cfRule type="cellIs" dxfId="441" priority="45" operator="greaterThan">
      <formula>0</formula>
    </cfRule>
  </conditionalFormatting>
  <conditionalFormatting sqref="F6">
    <cfRule type="cellIs" dxfId="440" priority="43" operator="equal">
      <formula>"토요일"</formula>
    </cfRule>
    <cfRule type="cellIs" dxfId="439" priority="44" operator="equal">
      <formula>"일요일"</formula>
    </cfRule>
  </conditionalFormatting>
  <conditionalFormatting sqref="AW52:AZ65536 AN51:AV65536 AX51:AY51">
    <cfRule type="cellIs" dxfId="438" priority="41" operator="greaterThan">
      <formula>0</formula>
    </cfRule>
  </conditionalFormatting>
  <conditionalFormatting sqref="AM51:AM65536">
    <cfRule type="cellIs" dxfId="437" priority="40" operator="greaterThan">
      <formula>1</formula>
    </cfRule>
  </conditionalFormatting>
  <conditionalFormatting sqref="BI51:BI65536">
    <cfRule type="cellIs" dxfId="436" priority="39" operator="between">
      <formula>1</formula>
      <formula>1899999</formula>
    </cfRule>
  </conditionalFormatting>
  <conditionalFormatting sqref="U4">
    <cfRule type="cellIs" dxfId="435" priority="37" operator="greaterThan">
      <formula>12</formula>
    </cfRule>
    <cfRule type="cellIs" dxfId="434" priority="38" operator="lessThan">
      <formula>1</formula>
    </cfRule>
  </conditionalFormatting>
  <conditionalFormatting sqref="C10:C49 C55:C64">
    <cfRule type="cellIs" dxfId="433" priority="31" operator="equal">
      <formula>"개발비"</formula>
    </cfRule>
    <cfRule type="cellIs" dxfId="432" priority="32" operator="equal">
      <formula>"경상연구"</formula>
    </cfRule>
    <cfRule type="cellIs" dxfId="431" priority="33" operator="equal">
      <formula>"분양"</formula>
    </cfRule>
    <cfRule type="cellIs" dxfId="430" priority="34" operator="equal">
      <formula>"도급"</formula>
    </cfRule>
    <cfRule type="cellIs" dxfId="429" priority="35" operator="equal">
      <formula>"제조"</formula>
    </cfRule>
    <cfRule type="cellIs" dxfId="428" priority="36" operator="equal">
      <formula>"판관"</formula>
    </cfRule>
  </conditionalFormatting>
  <conditionalFormatting sqref="O65 O67 I67">
    <cfRule type="cellIs" dxfId="427" priority="30" operator="equal">
      <formula>TRUE</formula>
    </cfRule>
  </conditionalFormatting>
  <conditionalFormatting sqref="AM10:AM49">
    <cfRule type="cellIs" dxfId="426" priority="22" operator="greaterThan">
      <formula>1</formula>
    </cfRule>
    <cfRule type="cellIs" dxfId="425" priority="23" operator="lessThan">
      <formula>1</formula>
    </cfRule>
  </conditionalFormatting>
  <conditionalFormatting sqref="AO50 AS50 AT10:AV50 AN10:AN50 AX10:AY50">
    <cfRule type="cellIs" dxfId="424" priority="21" operator="greaterThan">
      <formula>0</formula>
    </cfRule>
  </conditionalFormatting>
  <conditionalFormatting sqref="AM10:AM50">
    <cfRule type="cellIs" dxfId="423" priority="20" operator="greaterThan">
      <formula>1</formula>
    </cfRule>
  </conditionalFormatting>
  <conditionalFormatting sqref="BI10:BI49">
    <cfRule type="cellIs" dxfId="422" priority="19" operator="between">
      <formula>1</formula>
      <formula>1899999</formula>
    </cfRule>
  </conditionalFormatting>
  <conditionalFormatting sqref="BA10:BA49">
    <cfRule type="cellIs" dxfId="421" priority="16" operator="lessThan">
      <formula>0</formula>
    </cfRule>
    <cfRule type="cellIs" dxfId="420" priority="17" operator="greaterThan">
      <formula>0</formula>
    </cfRule>
    <cfRule type="cellIs" dxfId="419" priority="18" operator="equal">
      <formula>0</formula>
    </cfRule>
  </conditionalFormatting>
  <conditionalFormatting sqref="BE10:BF49">
    <cfRule type="cellIs" dxfId="418" priority="13" operator="lessThan">
      <formula>0</formula>
    </cfRule>
    <cfRule type="cellIs" dxfId="417" priority="14" operator="greaterThan">
      <formula>0</formula>
    </cfRule>
    <cfRule type="cellIs" dxfId="416" priority="15" operator="equal">
      <formula>0</formula>
    </cfRule>
  </conditionalFormatting>
  <conditionalFormatting sqref="BI10:BI49">
    <cfRule type="cellIs" dxfId="415" priority="11" operator="greaterThan">
      <formula>99615293</formula>
    </cfRule>
    <cfRule type="cellIs" dxfId="414" priority="12" operator="lessThan">
      <formula>278861</formula>
    </cfRule>
  </conditionalFormatting>
  <conditionalFormatting sqref="BM10:BM49">
    <cfRule type="cellIs" dxfId="413" priority="9" operator="lessThan">
      <formula>9300</formula>
    </cfRule>
    <cfRule type="cellIs" dxfId="412" priority="10" operator="greaterThan">
      <formula>3322170</formula>
    </cfRule>
  </conditionalFormatting>
  <conditionalFormatting sqref="AA10:AA49">
    <cfRule type="cellIs" dxfId="411" priority="5" operator="greaterThan">
      <formula>226350</formula>
    </cfRule>
    <cfRule type="cellIs" dxfId="410" priority="6" operator="lessThan">
      <formula>14400</formula>
    </cfRule>
  </conditionalFormatting>
  <conditionalFormatting sqref="AB10:AB49">
    <cfRule type="cellIs" dxfId="409" priority="3" operator="lessThan">
      <formula>9300</formula>
    </cfRule>
    <cfRule type="cellIs" dxfId="408" priority="4" operator="greaterThan">
      <formula>3322170</formula>
    </cfRule>
  </conditionalFormatting>
  <conditionalFormatting sqref="BL10:BL49">
    <cfRule type="cellIs" dxfId="407" priority="1" operator="lessThan">
      <formula>14400</formula>
    </cfRule>
    <cfRule type="cellIs" dxfId="406" priority="2" operator="greaterThan">
      <formula>226350</formula>
    </cfRule>
  </conditionalFormatting>
  <dataValidations count="10">
    <dataValidation type="list" allowBlank="1" showInputMessage="1" showErrorMessage="1" sqref="BD10:BD49" xr:uid="{00000000-0002-0000-0C00-000000000000}">
      <formula1>"한도없음,150만원 한도"</formula1>
    </dataValidation>
    <dataValidation type="list" allowBlank="1" showInputMessage="1" showErrorMessage="1" sqref="C10:C49 C55:C64" xr:uid="{00000000-0002-0000-0C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0C00-000002000000}"/>
    <dataValidation allowBlank="1" showInputMessage="1" showErrorMessage="1" prompt="&quot;-&quot;없이 숫자만 입력" sqref="G8:G9" xr:uid="{00000000-0002-0000-0C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C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C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C00-000006000000}"/>
    <dataValidation type="list" allowBlank="1" showInputMessage="1" showErrorMessage="1" sqref="BE10:BF49" xr:uid="{00000000-0002-0000-0C00-000007000000}">
      <formula1>"0%,40%,80%,90%"</formula1>
    </dataValidation>
    <dataValidation type="list" allowBlank="1" showInputMessage="1" showErrorMessage="1" sqref="BA10:BA49" xr:uid="{00000000-0002-0000-0C00-000008000000}">
      <formula1>"0%,50%,100%,70%,90%"</formula1>
    </dataValidation>
    <dataValidation allowBlank="1" showInputMessage="1" showErrorMessage="1" prompt="직책에 &quot;대표이사&quot; 또는 &quot;원장&quot; 이라고 기재하면 고용보험 제외 " sqref="AD9" xr:uid="{00000000-0002-0000-0C00-000009000000}"/>
  </dataValidations>
  <hyperlinks>
    <hyperlink ref="BL5" r:id="rId1" xr:uid="{00000000-0004-0000-0C00-000000000000}"/>
    <hyperlink ref="BL3" r:id="rId2" xr:uid="{00000000-0004-0000-0C00-000001000000}"/>
    <hyperlink ref="BI3" r:id="rId3" xr:uid="{00000000-0004-0000-0C00-000002000000}"/>
    <hyperlink ref="BI5" r:id="rId4" xr:uid="{00000000-0004-0000-0C00-000003000000}"/>
    <hyperlink ref="BX3" r:id="rId5" xr:uid="{00000000-0004-0000-0C00-000004000000}"/>
    <hyperlink ref="BX5" r:id="rId6" xr:uid="{00000000-0004-0000-0C00-000005000000}"/>
    <hyperlink ref="BF6" r:id="rId7" xr:uid="{00000000-0004-0000-0C00-000006000000}"/>
    <hyperlink ref="BA6" r:id="rId8" xr:uid="{00000000-0004-0000-0C00-000007000000}"/>
    <hyperlink ref="BS6" r:id="rId9" xr:uid="{00000000-0004-0000-0C00-000008000000}"/>
    <hyperlink ref="H51" r:id="rId10" xr:uid="{00000000-0004-0000-0C00-000009000000}"/>
    <hyperlink ref="AM6" r:id="rId11" xr:uid="{00000000-0004-0000-0C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30721"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30722"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30723"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B1:BX67"/>
  <sheetViews>
    <sheetView showGridLines="0" workbookViewId="0">
      <pane xSplit="8" ySplit="9" topLeftCell="BE10" activePane="bottomRight" state="frozen"/>
      <selection pane="topRight" activeCell="I1" sqref="I1"/>
      <selection pane="bottomLeft" activeCell="A10" sqref="A10"/>
      <selection pane="bottomRight" activeCell="BN10" sqref="BN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customWidth="1" outlineLevel="1"/>
    <col min="45" max="45" width="8.75" style="240" customWidth="1" outlineLevel="1"/>
    <col min="46" max="46" width="9" style="240" customWidth="1" outlineLevel="1"/>
    <col min="47" max="47" width="26.625" style="240" customWidth="1" outlineLevel="1"/>
    <col min="48" max="48" width="9.25" style="240" customWidth="1" outlineLevel="1"/>
    <col min="49" max="49" width="2.5" style="240" customWidth="1" outlineLevel="1"/>
    <col min="50" max="51" width="12.875" style="240" customWidth="1" outlineLevel="1"/>
    <col min="52" max="52" width="2.5" style="240" customWidth="1" outlineLevel="1"/>
    <col min="53" max="58" width="11.25" style="240" customWidth="1" outlineLevel="1"/>
    <col min="59" max="59" width="9" style="240" customWidth="1" outlineLevel="1"/>
    <col min="60" max="61" width="11.25" style="240" customWidth="1" outlineLevel="1"/>
    <col min="62" max="62" width="9" style="240" customWidth="1" outlineLevel="1"/>
    <col min="63" max="63" width="18" style="240" customWidth="1" outlineLevel="1"/>
    <col min="64"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5</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1</v>
      </c>
      <c r="BI5" s="36" t="s">
        <v>143</v>
      </c>
      <c r="BL5" s="36" t="s">
        <v>81</v>
      </c>
      <c r="BX5" s="36" t="s">
        <v>409</v>
      </c>
    </row>
    <row r="6" spans="2:76" ht="16.5">
      <c r="B6" s="691" t="s">
        <v>74</v>
      </c>
      <c r="C6" s="691"/>
      <c r="D6" s="691"/>
      <c r="E6" s="42">
        <v>44352</v>
      </c>
      <c r="F6" s="41" t="str">
        <f>TEXT(E6,"aaaa")</f>
        <v>토요일</v>
      </c>
      <c r="G6" s="240"/>
      <c r="H6" s="692">
        <f>E6</f>
        <v>44352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2022년5월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36" t="s">
        <v>152</v>
      </c>
      <c r="AU9" s="205" t="s">
        <v>148</v>
      </c>
      <c r="AV9" s="537" t="s">
        <v>153</v>
      </c>
      <c r="AW9" s="240"/>
      <c r="AX9" s="536" t="s">
        <v>150</v>
      </c>
      <c r="AY9" s="537"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20" si="1">IF(BI10&lt;=10000000,VLOOKUP(BI10/1000,간이세액표2021,AM10+AN10+2),VLOOKUP(BI10/1000,간이세액표2021,AM10+AN10+2)+VLOOKUP(BI10,근로세율,3)+(BI10-VLOOKUP(BI10,근로세율,4))*VLOOKUP(BI10,근로세율,5)*VLOOKUP(BI10,근로세율,6))</f>
        <v>13150</v>
      </c>
      <c r="Z10" s="184">
        <f>IF(ISERROR(ROUNDDOWN(Y10*10%,-1)),0,ROUNDDOWN(Y10*10%,-1))</f>
        <v>1310</v>
      </c>
      <c r="AA10" s="542">
        <f t="shared" ref="AA10:AA49" si="2">IF($AM$5=1,0,IF(BL10&gt;0,MIN(MAX(BL10,연금하한),연금상한),0))</f>
        <v>0</v>
      </c>
      <c r="AB10" s="543">
        <f t="shared" ref="AB10:AB49" si="3">IF($AM$5=1,0,IF(BM10&gt;0,MIN(MAX(BM10,건강하한),건강상한),0))</f>
        <v>0</v>
      </c>
      <c r="AC10" s="544">
        <f t="shared" ref="AC10:AC49" si="4">IF($AM$5=1,0,BN10)</f>
        <v>0</v>
      </c>
      <c r="AD10" s="315">
        <f t="shared" ref="AD10:AD49" si="5">IFERROR(IF(OR($H10="대표이사",$H10="원장",$H10="대표"),0,ROUNDDOWN(($X10-$BH10)*고용보험율,-1)),0)</f>
        <v>0</v>
      </c>
      <c r="AE10" s="50"/>
      <c r="AF10" s="50"/>
      <c r="AG10" s="50"/>
      <c r="AH10" s="51"/>
      <c r="AI10" s="52"/>
      <c r="AJ10" s="53">
        <f>SUM(Y10:AH10)</f>
        <v>14460</v>
      </c>
      <c r="AK10" s="54">
        <f>X10-AJ10</f>
        <v>2785540</v>
      </c>
      <c r="AM10" s="55">
        <v>3</v>
      </c>
      <c r="AN10" s="56">
        <v>1</v>
      </c>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IFERROR(ROUNDDOWN(($X10-$BH10)*국민연금율*(1-BE10),-1),0)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0</v>
      </c>
      <c r="Z11" s="184">
        <f t="shared" ref="Z11:Z20" si="10">IF(ISERROR(ROUNDDOWN(Y11*10%,-1)),0,ROUNDDOWN(Y11*10%,-1))</f>
        <v>0</v>
      </c>
      <c r="AA11" s="538">
        <f t="shared" si="2"/>
        <v>0</v>
      </c>
      <c r="AB11" s="543">
        <f t="shared" si="3"/>
        <v>0</v>
      </c>
      <c r="AC11" s="539">
        <f t="shared" si="4"/>
        <v>0</v>
      </c>
      <c r="AD11" s="315">
        <f t="shared" si="5"/>
        <v>16000</v>
      </c>
      <c r="AE11" s="5"/>
      <c r="AF11" s="5"/>
      <c r="AG11" s="5"/>
      <c r="AH11" s="40"/>
      <c r="AI11" s="6"/>
      <c r="AJ11" s="33">
        <f t="shared" ref="AJ11:AJ49" si="11">SUM(Y11:AH11)</f>
        <v>16000</v>
      </c>
      <c r="AK11" s="34">
        <f t="shared" ref="AK11:AK49" si="12">X11-AJ11</f>
        <v>2284000</v>
      </c>
      <c r="AM11" s="48">
        <v>3</v>
      </c>
      <c r="AN11" s="49">
        <v>3</v>
      </c>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11650</v>
      </c>
      <c r="Z12" s="184">
        <f t="shared" si="10"/>
        <v>1160</v>
      </c>
      <c r="AA12" s="538">
        <f t="shared" si="2"/>
        <v>0</v>
      </c>
      <c r="AB12" s="543">
        <f t="shared" si="3"/>
        <v>0</v>
      </c>
      <c r="AC12" s="539">
        <f t="shared" si="4"/>
        <v>0</v>
      </c>
      <c r="AD12" s="315">
        <f t="shared" si="5"/>
        <v>14800</v>
      </c>
      <c r="AE12" s="5"/>
      <c r="AF12" s="5"/>
      <c r="AG12" s="5"/>
      <c r="AH12" s="40"/>
      <c r="AI12" s="6"/>
      <c r="AJ12" s="33">
        <f t="shared" si="11"/>
        <v>27610</v>
      </c>
      <c r="AK12" s="34">
        <f t="shared" si="12"/>
        <v>1922390</v>
      </c>
      <c r="AM12" s="48">
        <v>2</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6400</v>
      </c>
      <c r="Z13" s="184">
        <f t="shared" si="10"/>
        <v>640</v>
      </c>
      <c r="AA13" s="538">
        <f t="shared" si="2"/>
        <v>0</v>
      </c>
      <c r="AB13" s="543">
        <f t="shared" si="3"/>
        <v>0</v>
      </c>
      <c r="AC13" s="539">
        <f t="shared" si="4"/>
        <v>0</v>
      </c>
      <c r="AD13" s="315">
        <f t="shared" si="5"/>
        <v>20000</v>
      </c>
      <c r="AE13" s="5"/>
      <c r="AF13" s="5"/>
      <c r="AG13" s="5"/>
      <c r="AH13" s="40"/>
      <c r="AI13" s="6"/>
      <c r="AJ13" s="33">
        <f t="shared" si="11"/>
        <v>27040</v>
      </c>
      <c r="AK13" s="34">
        <f t="shared" si="12"/>
        <v>2772960</v>
      </c>
      <c r="AM13" s="48">
        <v>3</v>
      </c>
      <c r="AN13" s="49">
        <v>3</v>
      </c>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6400</v>
      </c>
      <c r="Z14" s="184">
        <f t="shared" si="10"/>
        <v>640</v>
      </c>
      <c r="AA14" s="538">
        <f t="shared" si="2"/>
        <v>0</v>
      </c>
      <c r="AB14" s="543">
        <f t="shared" si="3"/>
        <v>0</v>
      </c>
      <c r="AC14" s="539">
        <f t="shared" si="4"/>
        <v>0</v>
      </c>
      <c r="AD14" s="315">
        <f t="shared" si="5"/>
        <v>20000</v>
      </c>
      <c r="AE14" s="5"/>
      <c r="AF14" s="5"/>
      <c r="AG14" s="5"/>
      <c r="AH14" s="40"/>
      <c r="AI14" s="6"/>
      <c r="AJ14" s="33">
        <f t="shared" si="11"/>
        <v>27040</v>
      </c>
      <c r="AK14" s="34">
        <f t="shared" si="12"/>
        <v>2772960</v>
      </c>
      <c r="AM14" s="48">
        <v>3</v>
      </c>
      <c r="AN14" s="49">
        <v>3</v>
      </c>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6400</v>
      </c>
      <c r="Z15" s="184">
        <f t="shared" si="10"/>
        <v>640</v>
      </c>
      <c r="AA15" s="538">
        <f t="shared" si="2"/>
        <v>0</v>
      </c>
      <c r="AB15" s="543">
        <f t="shared" si="3"/>
        <v>0</v>
      </c>
      <c r="AC15" s="539">
        <f t="shared" si="4"/>
        <v>0</v>
      </c>
      <c r="AD15" s="315">
        <f t="shared" si="5"/>
        <v>20000</v>
      </c>
      <c r="AE15" s="5"/>
      <c r="AF15" s="5"/>
      <c r="AG15" s="5"/>
      <c r="AH15" s="40"/>
      <c r="AI15" s="6"/>
      <c r="AJ15" s="33">
        <f t="shared" si="11"/>
        <v>27040</v>
      </c>
      <c r="AK15" s="34">
        <f t="shared" si="12"/>
        <v>2772960</v>
      </c>
      <c r="AM15" s="48">
        <v>3</v>
      </c>
      <c r="AN15" s="49">
        <v>3</v>
      </c>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0</v>
      </c>
      <c r="AB16" s="543">
        <f t="shared" si="3"/>
        <v>0</v>
      </c>
      <c r="AC16" s="539">
        <f t="shared" si="4"/>
        <v>0</v>
      </c>
      <c r="AD16" s="315">
        <f t="shared" si="5"/>
        <v>17600</v>
      </c>
      <c r="AE16" s="5"/>
      <c r="AF16" s="5"/>
      <c r="AG16" s="5"/>
      <c r="AH16" s="40"/>
      <c r="AI16" s="6"/>
      <c r="AJ16" s="33">
        <f t="shared" si="11"/>
        <v>46140</v>
      </c>
      <c r="AK16" s="34">
        <f t="shared" si="12"/>
        <v>2453860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0</v>
      </c>
      <c r="Z17" s="184">
        <f t="shared" si="10"/>
        <v>0</v>
      </c>
      <c r="AA17" s="538">
        <f t="shared" si="2"/>
        <v>0</v>
      </c>
      <c r="AB17" s="543">
        <f t="shared" si="3"/>
        <v>0</v>
      </c>
      <c r="AC17" s="539">
        <f t="shared" si="4"/>
        <v>0</v>
      </c>
      <c r="AD17" s="315">
        <f t="shared" si="5"/>
        <v>16000</v>
      </c>
      <c r="AE17" s="5"/>
      <c r="AF17" s="5"/>
      <c r="AG17" s="5"/>
      <c r="AH17" s="40"/>
      <c r="AI17" s="6"/>
      <c r="AJ17" s="33">
        <f t="shared" si="11"/>
        <v>16000</v>
      </c>
      <c r="AK17" s="34">
        <f t="shared" si="12"/>
        <v>2284000</v>
      </c>
      <c r="AM17" s="48">
        <v>3</v>
      </c>
      <c r="AN17" s="49">
        <v>3</v>
      </c>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0</v>
      </c>
      <c r="AB18" s="543">
        <f t="shared" si="3"/>
        <v>0</v>
      </c>
      <c r="AC18" s="539">
        <f t="shared" si="4"/>
        <v>0</v>
      </c>
      <c r="AD18" s="315">
        <f t="shared" si="5"/>
        <v>16000</v>
      </c>
      <c r="AE18" s="5"/>
      <c r="AF18" s="5"/>
      <c r="AG18" s="5"/>
      <c r="AH18" s="40"/>
      <c r="AI18" s="6"/>
      <c r="AJ18" s="33">
        <f t="shared" si="11"/>
        <v>37470</v>
      </c>
      <c r="AK18" s="34">
        <f t="shared" si="12"/>
        <v>2262530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0</v>
      </c>
      <c r="AB19" s="543">
        <f t="shared" si="3"/>
        <v>0</v>
      </c>
      <c r="AC19" s="539">
        <f t="shared" si="4"/>
        <v>0</v>
      </c>
      <c r="AD19" s="315">
        <f t="shared" si="5"/>
        <v>16000</v>
      </c>
      <c r="AE19" s="5"/>
      <c r="AF19" s="5"/>
      <c r="AG19" s="5"/>
      <c r="AH19" s="40"/>
      <c r="AI19" s="6"/>
      <c r="AJ19" s="33">
        <f t="shared" si="11"/>
        <v>37470</v>
      </c>
      <c r="AK19" s="34">
        <f t="shared" si="12"/>
        <v>2062530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thickBo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0</v>
      </c>
      <c r="AB20" s="543">
        <f t="shared" si="3"/>
        <v>0</v>
      </c>
      <c r="AC20" s="539">
        <f t="shared" si="4"/>
        <v>0</v>
      </c>
      <c r="AD20" s="315">
        <f t="shared" si="5"/>
        <v>5600</v>
      </c>
      <c r="AE20" s="5"/>
      <c r="AF20" s="5"/>
      <c r="AG20" s="5"/>
      <c r="AH20" s="40"/>
      <c r="AI20" s="6"/>
      <c r="AJ20" s="33">
        <f t="shared" si="11"/>
        <v>5600</v>
      </c>
      <c r="AK20" s="34">
        <f t="shared" si="12"/>
        <v>794400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hidden="1"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t="e">
        <f>#VALUE!</f>
        <v>#VALUE!</v>
      </c>
      <c r="Z21" s="184">
        <f t="shared" ref="Z21:Z49" si="17">IF(ISERROR(ROUNDDOWN(Y21*10%,-1)),0,ROUNDDOWN(Y21*10%,-1))</f>
        <v>0</v>
      </c>
      <c r="AA21" s="538">
        <f t="shared" si="2"/>
        <v>0</v>
      </c>
      <c r="AB21" s="543">
        <f t="shared" si="3"/>
        <v>0</v>
      </c>
      <c r="AC21" s="539">
        <f t="shared" si="4"/>
        <v>0</v>
      </c>
      <c r="AD21" s="315">
        <f t="shared" si="5"/>
        <v>0</v>
      </c>
      <c r="AE21" s="5"/>
      <c r="AF21" s="5"/>
      <c r="AG21" s="5"/>
      <c r="AH21" s="40"/>
      <c r="AI21" s="6"/>
      <c r="AJ21" s="33" t="e">
        <f t="shared" si="11"/>
        <v>#VALUE!</v>
      </c>
      <c r="AK21" s="34" t="e">
        <f t="shared" si="12"/>
        <v>#VALUE!</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hidden="1"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t="e">
        <f>#VALUE!</f>
        <v>#VALUE!</v>
      </c>
      <c r="Z22" s="184">
        <f t="shared" si="17"/>
        <v>0</v>
      </c>
      <c r="AA22" s="538">
        <f t="shared" si="2"/>
        <v>0</v>
      </c>
      <c r="AB22" s="543">
        <f t="shared" si="3"/>
        <v>0</v>
      </c>
      <c r="AC22" s="539">
        <f t="shared" si="4"/>
        <v>0</v>
      </c>
      <c r="AD22" s="315">
        <f t="shared" si="5"/>
        <v>0</v>
      </c>
      <c r="AE22" s="5"/>
      <c r="AF22" s="5"/>
      <c r="AG22" s="5"/>
      <c r="AH22" s="40"/>
      <c r="AI22" s="6"/>
      <c r="AJ22" s="33" t="e">
        <f t="shared" si="11"/>
        <v>#VALUE!</v>
      </c>
      <c r="AK22" s="34" t="e">
        <f t="shared" si="12"/>
        <v>#VALUE!</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hidden="1"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t="e">
        <f>#VALUE!</f>
        <v>#VALUE!</v>
      </c>
      <c r="Z23" s="184">
        <f t="shared" si="17"/>
        <v>0</v>
      </c>
      <c r="AA23" s="538">
        <f t="shared" si="2"/>
        <v>0</v>
      </c>
      <c r="AB23" s="543">
        <f t="shared" si="3"/>
        <v>0</v>
      </c>
      <c r="AC23" s="539">
        <f t="shared" si="4"/>
        <v>0</v>
      </c>
      <c r="AD23" s="315">
        <f t="shared" si="5"/>
        <v>0</v>
      </c>
      <c r="AE23" s="5"/>
      <c r="AF23" s="5"/>
      <c r="AG23" s="5"/>
      <c r="AH23" s="40"/>
      <c r="AI23" s="6"/>
      <c r="AJ23" s="33" t="e">
        <f t="shared" si="11"/>
        <v>#VALUE!</v>
      </c>
      <c r="AK23" s="34" t="e">
        <f t="shared" si="12"/>
        <v>#VALUE!</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hidden="1"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t="e">
        <f>#VALUE!</f>
        <v>#VALUE!</v>
      </c>
      <c r="Z24" s="184">
        <f t="shared" si="17"/>
        <v>0</v>
      </c>
      <c r="AA24" s="538">
        <f t="shared" si="2"/>
        <v>0</v>
      </c>
      <c r="AB24" s="543">
        <f t="shared" si="3"/>
        <v>0</v>
      </c>
      <c r="AC24" s="539">
        <f t="shared" si="4"/>
        <v>0</v>
      </c>
      <c r="AD24" s="315">
        <f t="shared" si="5"/>
        <v>0</v>
      </c>
      <c r="AE24" s="5"/>
      <c r="AF24" s="5"/>
      <c r="AG24" s="5"/>
      <c r="AH24" s="40"/>
      <c r="AI24" s="6"/>
      <c r="AJ24" s="33" t="e">
        <f t="shared" si="11"/>
        <v>#VALUE!</v>
      </c>
      <c r="AK24" s="34" t="e">
        <f t="shared" si="12"/>
        <v>#VALUE!</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hidden="1"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t="e">
        <f>#VALUE!</f>
        <v>#VALUE!</v>
      </c>
      <c r="Z25" s="184">
        <f t="shared" si="17"/>
        <v>0</v>
      </c>
      <c r="AA25" s="538">
        <f t="shared" si="2"/>
        <v>0</v>
      </c>
      <c r="AB25" s="543">
        <f t="shared" si="3"/>
        <v>0</v>
      </c>
      <c r="AC25" s="539">
        <f t="shared" si="4"/>
        <v>0</v>
      </c>
      <c r="AD25" s="315">
        <f t="shared" si="5"/>
        <v>0</v>
      </c>
      <c r="AE25" s="5"/>
      <c r="AF25" s="5"/>
      <c r="AG25" s="5"/>
      <c r="AH25" s="40"/>
      <c r="AI25" s="6"/>
      <c r="AJ25" s="33" t="e">
        <f t="shared" si="11"/>
        <v>#VALUE!</v>
      </c>
      <c r="AK25" s="34" t="e">
        <f t="shared" si="12"/>
        <v>#VALUE!</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hidden="1"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t="e">
        <f>#VALUE!</f>
        <v>#VALUE!</v>
      </c>
      <c r="Z26" s="184">
        <f t="shared" si="17"/>
        <v>0</v>
      </c>
      <c r="AA26" s="538">
        <f t="shared" si="2"/>
        <v>0</v>
      </c>
      <c r="AB26" s="543">
        <f t="shared" si="3"/>
        <v>0</v>
      </c>
      <c r="AC26" s="539">
        <f t="shared" si="4"/>
        <v>0</v>
      </c>
      <c r="AD26" s="315">
        <f t="shared" si="5"/>
        <v>0</v>
      </c>
      <c r="AE26" s="5"/>
      <c r="AF26" s="5"/>
      <c r="AG26" s="5"/>
      <c r="AH26" s="40"/>
      <c r="AI26" s="6"/>
      <c r="AJ26" s="33" t="e">
        <f t="shared" si="11"/>
        <v>#VALUE!</v>
      </c>
      <c r="AK26" s="34" t="e">
        <f t="shared" si="12"/>
        <v>#VALUE!</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hidden="1"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t="e">
        <f>#VALUE!</f>
        <v>#VALUE!</v>
      </c>
      <c r="Z27" s="184">
        <f t="shared" si="17"/>
        <v>0</v>
      </c>
      <c r="AA27" s="538">
        <f t="shared" si="2"/>
        <v>0</v>
      </c>
      <c r="AB27" s="543">
        <f t="shared" si="3"/>
        <v>0</v>
      </c>
      <c r="AC27" s="539">
        <f t="shared" si="4"/>
        <v>0</v>
      </c>
      <c r="AD27" s="315">
        <f t="shared" si="5"/>
        <v>0</v>
      </c>
      <c r="AE27" s="5"/>
      <c r="AF27" s="5"/>
      <c r="AG27" s="5"/>
      <c r="AH27" s="40"/>
      <c r="AI27" s="6"/>
      <c r="AJ27" s="33" t="e">
        <f t="shared" si="11"/>
        <v>#VALUE!</v>
      </c>
      <c r="AK27" s="34" t="e">
        <f t="shared" si="12"/>
        <v>#VALUE!</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hidden="1"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t="e">
        <f>#VALUE!</f>
        <v>#VALUE!</v>
      </c>
      <c r="Z28" s="184">
        <f t="shared" si="17"/>
        <v>0</v>
      </c>
      <c r="AA28" s="538">
        <f t="shared" si="2"/>
        <v>0</v>
      </c>
      <c r="AB28" s="543">
        <f t="shared" si="3"/>
        <v>0</v>
      </c>
      <c r="AC28" s="539">
        <f t="shared" si="4"/>
        <v>0</v>
      </c>
      <c r="AD28" s="315">
        <f t="shared" si="5"/>
        <v>0</v>
      </c>
      <c r="AE28" s="5"/>
      <c r="AF28" s="5"/>
      <c r="AG28" s="5"/>
      <c r="AH28" s="40"/>
      <c r="AI28" s="6"/>
      <c r="AJ28" s="33" t="e">
        <f t="shared" si="11"/>
        <v>#VALUE!</v>
      </c>
      <c r="AK28" s="34" t="e">
        <f t="shared" si="12"/>
        <v>#VALUE!</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hidden="1"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t="e">
        <f>#VALUE!</f>
        <v>#VALUE!</v>
      </c>
      <c r="Z29" s="184">
        <f t="shared" si="17"/>
        <v>0</v>
      </c>
      <c r="AA29" s="538">
        <f t="shared" si="2"/>
        <v>0</v>
      </c>
      <c r="AB29" s="543">
        <f t="shared" si="3"/>
        <v>0</v>
      </c>
      <c r="AC29" s="539">
        <f t="shared" si="4"/>
        <v>0</v>
      </c>
      <c r="AD29" s="315">
        <f t="shared" si="5"/>
        <v>0</v>
      </c>
      <c r="AE29" s="5"/>
      <c r="AF29" s="5"/>
      <c r="AG29" s="5"/>
      <c r="AH29" s="40"/>
      <c r="AI29" s="6"/>
      <c r="AJ29" s="33" t="e">
        <f t="shared" si="11"/>
        <v>#VALUE!</v>
      </c>
      <c r="AK29" s="34" t="e">
        <f t="shared" si="12"/>
        <v>#VALUE!</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hidden="1"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t="e">
        <f>#VALUE!</f>
        <v>#VALUE!</v>
      </c>
      <c r="Z30" s="184">
        <f t="shared" si="17"/>
        <v>0</v>
      </c>
      <c r="AA30" s="538">
        <f t="shared" si="2"/>
        <v>0</v>
      </c>
      <c r="AB30" s="543">
        <f t="shared" si="3"/>
        <v>0</v>
      </c>
      <c r="AC30" s="539">
        <f t="shared" si="4"/>
        <v>0</v>
      </c>
      <c r="AD30" s="315">
        <f t="shared" si="5"/>
        <v>0</v>
      </c>
      <c r="AE30" s="5"/>
      <c r="AF30" s="5"/>
      <c r="AG30" s="5"/>
      <c r="AH30" s="40"/>
      <c r="AI30" s="6"/>
      <c r="AJ30" s="33" t="e">
        <f t="shared" si="11"/>
        <v>#VALUE!</v>
      </c>
      <c r="AK30" s="34" t="e">
        <f t="shared" si="12"/>
        <v>#VALUE!</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hidden="1"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t="e">
        <f>#VALUE!</f>
        <v>#VALUE!</v>
      </c>
      <c r="Z31" s="184">
        <f t="shared" si="17"/>
        <v>0</v>
      </c>
      <c r="AA31" s="538">
        <f t="shared" si="2"/>
        <v>0</v>
      </c>
      <c r="AB31" s="543">
        <f t="shared" si="3"/>
        <v>0</v>
      </c>
      <c r="AC31" s="539">
        <f t="shared" si="4"/>
        <v>0</v>
      </c>
      <c r="AD31" s="315">
        <f t="shared" si="5"/>
        <v>0</v>
      </c>
      <c r="AE31" s="5"/>
      <c r="AF31" s="5"/>
      <c r="AG31" s="5"/>
      <c r="AH31" s="40"/>
      <c r="AI31" s="6"/>
      <c r="AJ31" s="33" t="e">
        <f t="shared" si="11"/>
        <v>#VALUE!</v>
      </c>
      <c r="AK31" s="34" t="e">
        <f t="shared" si="12"/>
        <v>#VALUE!</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hidden="1"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t="e">
        <f>#VALUE!</f>
        <v>#VALUE!</v>
      </c>
      <c r="Z32" s="184">
        <f t="shared" si="17"/>
        <v>0</v>
      </c>
      <c r="AA32" s="538">
        <f t="shared" si="2"/>
        <v>0</v>
      </c>
      <c r="AB32" s="543">
        <f t="shared" si="3"/>
        <v>0</v>
      </c>
      <c r="AC32" s="539">
        <f t="shared" si="4"/>
        <v>0</v>
      </c>
      <c r="AD32" s="315">
        <f t="shared" si="5"/>
        <v>0</v>
      </c>
      <c r="AE32" s="5"/>
      <c r="AF32" s="5"/>
      <c r="AG32" s="5"/>
      <c r="AH32" s="40"/>
      <c r="AI32" s="6"/>
      <c r="AJ32" s="33" t="e">
        <f t="shared" si="11"/>
        <v>#VALUE!</v>
      </c>
      <c r="AK32" s="34" t="e">
        <f t="shared" si="12"/>
        <v>#VALUE!</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hidden="1"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t="e">
        <f>#VALUE!</f>
        <v>#VALUE!</v>
      </c>
      <c r="Z33" s="184">
        <f t="shared" si="17"/>
        <v>0</v>
      </c>
      <c r="AA33" s="538">
        <f t="shared" si="2"/>
        <v>0</v>
      </c>
      <c r="AB33" s="543">
        <f t="shared" si="3"/>
        <v>0</v>
      </c>
      <c r="AC33" s="539">
        <f t="shared" si="4"/>
        <v>0</v>
      </c>
      <c r="AD33" s="315">
        <f t="shared" si="5"/>
        <v>0</v>
      </c>
      <c r="AE33" s="5"/>
      <c r="AF33" s="5"/>
      <c r="AG33" s="5"/>
      <c r="AH33" s="40"/>
      <c r="AI33" s="6"/>
      <c r="AJ33" s="33" t="e">
        <f t="shared" si="11"/>
        <v>#VALUE!</v>
      </c>
      <c r="AK33" s="34" t="e">
        <f t="shared" si="12"/>
        <v>#VALUE!</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hidden="1"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t="e">
        <f>#VALUE!</f>
        <v>#VALUE!</v>
      </c>
      <c r="Z34" s="184">
        <f t="shared" si="17"/>
        <v>0</v>
      </c>
      <c r="AA34" s="538">
        <f t="shared" si="2"/>
        <v>0</v>
      </c>
      <c r="AB34" s="543">
        <f t="shared" si="3"/>
        <v>0</v>
      </c>
      <c r="AC34" s="539">
        <f t="shared" si="4"/>
        <v>0</v>
      </c>
      <c r="AD34" s="315">
        <f t="shared" si="5"/>
        <v>0</v>
      </c>
      <c r="AE34" s="5"/>
      <c r="AF34" s="5"/>
      <c r="AG34" s="5"/>
      <c r="AH34" s="40"/>
      <c r="AI34" s="6"/>
      <c r="AJ34" s="33" t="e">
        <f t="shared" si="11"/>
        <v>#VALUE!</v>
      </c>
      <c r="AK34" s="34" t="e">
        <f t="shared" si="12"/>
        <v>#VALUE!</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hidden="1"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t="e">
        <f>#VALUE!</f>
        <v>#VALUE!</v>
      </c>
      <c r="Z35" s="184">
        <f t="shared" si="17"/>
        <v>0</v>
      </c>
      <c r="AA35" s="538">
        <f t="shared" si="2"/>
        <v>0</v>
      </c>
      <c r="AB35" s="543">
        <f t="shared" si="3"/>
        <v>0</v>
      </c>
      <c r="AC35" s="539">
        <f t="shared" si="4"/>
        <v>0</v>
      </c>
      <c r="AD35" s="315">
        <f t="shared" si="5"/>
        <v>0</v>
      </c>
      <c r="AE35" s="5"/>
      <c r="AF35" s="5"/>
      <c r="AG35" s="5"/>
      <c r="AH35" s="40"/>
      <c r="AI35" s="6"/>
      <c r="AJ35" s="33" t="e">
        <f t="shared" si="11"/>
        <v>#VALUE!</v>
      </c>
      <c r="AK35" s="34" t="e">
        <f t="shared" si="12"/>
        <v>#VALUE!</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hidden="1"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t="e">
        <f>#VALUE!</f>
        <v>#VALUE!</v>
      </c>
      <c r="Z36" s="184">
        <f t="shared" si="17"/>
        <v>0</v>
      </c>
      <c r="AA36" s="538">
        <f t="shared" si="2"/>
        <v>0</v>
      </c>
      <c r="AB36" s="543">
        <f t="shared" si="3"/>
        <v>0</v>
      </c>
      <c r="AC36" s="539">
        <f t="shared" si="4"/>
        <v>0</v>
      </c>
      <c r="AD36" s="315">
        <f t="shared" si="5"/>
        <v>0</v>
      </c>
      <c r="AE36" s="5"/>
      <c r="AF36" s="5"/>
      <c r="AG36" s="5"/>
      <c r="AH36" s="40"/>
      <c r="AI36" s="6"/>
      <c r="AJ36" s="33" t="e">
        <f t="shared" si="11"/>
        <v>#VALUE!</v>
      </c>
      <c r="AK36" s="34" t="e">
        <f t="shared" si="12"/>
        <v>#VALUE!</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SUM(BL36:BO36)</f>
        <v>0</v>
      </c>
    </row>
    <row r="37" spans="2:68" ht="18.75" hidden="1"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t="e">
        <f>#VALUE!</f>
        <v>#VALUE!</v>
      </c>
      <c r="Z37" s="184">
        <f t="shared" si="17"/>
        <v>0</v>
      </c>
      <c r="AA37" s="538">
        <f t="shared" si="2"/>
        <v>0</v>
      </c>
      <c r="AB37" s="543">
        <f t="shared" si="3"/>
        <v>0</v>
      </c>
      <c r="AC37" s="539">
        <f t="shared" si="4"/>
        <v>0</v>
      </c>
      <c r="AD37" s="315">
        <f t="shared" si="5"/>
        <v>0</v>
      </c>
      <c r="AE37" s="5"/>
      <c r="AF37" s="5"/>
      <c r="AG37" s="5"/>
      <c r="AH37" s="40"/>
      <c r="AI37" s="6"/>
      <c r="AJ37" s="33" t="e">
        <f t="shared" si="11"/>
        <v>#VALUE!</v>
      </c>
      <c r="AK37" s="34" t="e">
        <f t="shared" si="12"/>
        <v>#VALUE!</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SUM(BL37:BO37)</f>
        <v>0</v>
      </c>
    </row>
    <row r="38" spans="2:68" ht="18.75" hidden="1"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t="e">
        <f>#VALUE!</f>
        <v>#VALUE!</v>
      </c>
      <c r="Z38" s="184">
        <f t="shared" si="17"/>
        <v>0</v>
      </c>
      <c r="AA38" s="538">
        <f t="shared" si="2"/>
        <v>0</v>
      </c>
      <c r="AB38" s="543">
        <f t="shared" si="3"/>
        <v>0</v>
      </c>
      <c r="AC38" s="539">
        <f t="shared" si="4"/>
        <v>0</v>
      </c>
      <c r="AD38" s="315">
        <f t="shared" si="5"/>
        <v>0</v>
      </c>
      <c r="AE38" s="5"/>
      <c r="AF38" s="5"/>
      <c r="AG38" s="5"/>
      <c r="AH38" s="40"/>
      <c r="AI38" s="6"/>
      <c r="AJ38" s="33" t="e">
        <f t="shared" si="11"/>
        <v>#VALUE!</v>
      </c>
      <c r="AK38" s="34" t="e">
        <f t="shared" si="12"/>
        <v>#VALUE!</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hidden="1"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t="e">
        <f>#VALUE!</f>
        <v>#VALUE!</v>
      </c>
      <c r="Z39" s="184">
        <f t="shared" si="17"/>
        <v>0</v>
      </c>
      <c r="AA39" s="538">
        <f t="shared" si="2"/>
        <v>0</v>
      </c>
      <c r="AB39" s="543">
        <f t="shared" si="3"/>
        <v>0</v>
      </c>
      <c r="AC39" s="539">
        <f t="shared" si="4"/>
        <v>0</v>
      </c>
      <c r="AD39" s="315">
        <f t="shared" si="5"/>
        <v>0</v>
      </c>
      <c r="AE39" s="43"/>
      <c r="AF39" s="43"/>
      <c r="AG39" s="43"/>
      <c r="AH39" s="44"/>
      <c r="AI39" s="45"/>
      <c r="AJ39" s="46" t="e">
        <f t="shared" si="11"/>
        <v>#VALUE!</v>
      </c>
      <c r="AK39" s="47" t="e">
        <f t="shared" si="12"/>
        <v>#VALUE!</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hidden="1"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t="e">
        <f>#VALUE!</f>
        <v>#VALUE!</v>
      </c>
      <c r="Z40" s="184">
        <f t="shared" si="17"/>
        <v>0</v>
      </c>
      <c r="AA40" s="538">
        <f t="shared" si="2"/>
        <v>0</v>
      </c>
      <c r="AB40" s="543">
        <f t="shared" si="3"/>
        <v>0</v>
      </c>
      <c r="AC40" s="539">
        <f t="shared" si="4"/>
        <v>0</v>
      </c>
      <c r="AD40" s="315">
        <f t="shared" si="5"/>
        <v>0</v>
      </c>
      <c r="AE40" s="5"/>
      <c r="AF40" s="5"/>
      <c r="AG40" s="5"/>
      <c r="AH40" s="40"/>
      <c r="AI40" s="6"/>
      <c r="AJ40" s="33" t="e">
        <f t="shared" si="11"/>
        <v>#VALUE!</v>
      </c>
      <c r="AK40" s="34" t="e">
        <f t="shared" si="12"/>
        <v>#VALUE!</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hidden="1"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t="e">
        <f>#VALUE!</f>
        <v>#VALUE!</v>
      </c>
      <c r="Z41" s="184">
        <f t="shared" si="17"/>
        <v>0</v>
      </c>
      <c r="AA41" s="538">
        <f t="shared" si="2"/>
        <v>0</v>
      </c>
      <c r="AB41" s="543">
        <f t="shared" si="3"/>
        <v>0</v>
      </c>
      <c r="AC41" s="539">
        <f t="shared" si="4"/>
        <v>0</v>
      </c>
      <c r="AD41" s="315">
        <f t="shared" si="5"/>
        <v>0</v>
      </c>
      <c r="AE41" s="5"/>
      <c r="AF41" s="5"/>
      <c r="AG41" s="5"/>
      <c r="AH41" s="40"/>
      <c r="AI41" s="6"/>
      <c r="AJ41" s="33" t="e">
        <f t="shared" si="11"/>
        <v>#VALUE!</v>
      </c>
      <c r="AK41" s="34" t="e">
        <f t="shared" si="12"/>
        <v>#VALUE!</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hidden="1"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t="e">
        <f>#VALUE!</f>
        <v>#VALUE!</v>
      </c>
      <c r="Z42" s="184">
        <f t="shared" si="17"/>
        <v>0</v>
      </c>
      <c r="AA42" s="538">
        <f t="shared" si="2"/>
        <v>0</v>
      </c>
      <c r="AB42" s="543">
        <f t="shared" si="3"/>
        <v>0</v>
      </c>
      <c r="AC42" s="539">
        <f t="shared" si="4"/>
        <v>0</v>
      </c>
      <c r="AD42" s="315">
        <f t="shared" si="5"/>
        <v>0</v>
      </c>
      <c r="AE42" s="5"/>
      <c r="AF42" s="5"/>
      <c r="AG42" s="5"/>
      <c r="AH42" s="40"/>
      <c r="AI42" s="6"/>
      <c r="AJ42" s="33" t="e">
        <f t="shared" si="11"/>
        <v>#VALUE!</v>
      </c>
      <c r="AK42" s="34" t="e">
        <f t="shared" si="12"/>
        <v>#VALUE!</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hidden="1"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t="e">
        <f>#VALUE!</f>
        <v>#VALUE!</v>
      </c>
      <c r="Z43" s="184">
        <f t="shared" si="17"/>
        <v>0</v>
      </c>
      <c r="AA43" s="538">
        <f t="shared" si="2"/>
        <v>0</v>
      </c>
      <c r="AB43" s="543">
        <f t="shared" si="3"/>
        <v>0</v>
      </c>
      <c r="AC43" s="539">
        <f t="shared" si="4"/>
        <v>0</v>
      </c>
      <c r="AD43" s="315">
        <f t="shared" si="5"/>
        <v>0</v>
      </c>
      <c r="AE43" s="5"/>
      <c r="AF43" s="5"/>
      <c r="AG43" s="5"/>
      <c r="AH43" s="40"/>
      <c r="AI43" s="6"/>
      <c r="AJ43" s="33" t="e">
        <f t="shared" si="11"/>
        <v>#VALUE!</v>
      </c>
      <c r="AK43" s="34" t="e">
        <f t="shared" si="12"/>
        <v>#VALUE!</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hidden="1"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t="e">
        <f>#VALUE!</f>
        <v>#VALUE!</v>
      </c>
      <c r="Z44" s="184">
        <f t="shared" si="17"/>
        <v>0</v>
      </c>
      <c r="AA44" s="538">
        <f t="shared" si="2"/>
        <v>0</v>
      </c>
      <c r="AB44" s="543">
        <f t="shared" si="3"/>
        <v>0</v>
      </c>
      <c r="AC44" s="539">
        <f t="shared" si="4"/>
        <v>0</v>
      </c>
      <c r="AD44" s="315">
        <f t="shared" si="5"/>
        <v>0</v>
      </c>
      <c r="AE44" s="5"/>
      <c r="AF44" s="5"/>
      <c r="AG44" s="5"/>
      <c r="AH44" s="40"/>
      <c r="AI44" s="6"/>
      <c r="AJ44" s="33" t="e">
        <f t="shared" si="11"/>
        <v>#VALUE!</v>
      </c>
      <c r="AK44" s="34" t="e">
        <f t="shared" si="12"/>
        <v>#VALUE!</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hidden="1"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t="e">
        <f>#VALUE!</f>
        <v>#VALUE!</v>
      </c>
      <c r="Z45" s="184">
        <f t="shared" si="17"/>
        <v>0</v>
      </c>
      <c r="AA45" s="538">
        <f t="shared" si="2"/>
        <v>0</v>
      </c>
      <c r="AB45" s="543">
        <f t="shared" si="3"/>
        <v>0</v>
      </c>
      <c r="AC45" s="539">
        <f t="shared" si="4"/>
        <v>0</v>
      </c>
      <c r="AD45" s="315">
        <f t="shared" si="5"/>
        <v>0</v>
      </c>
      <c r="AE45" s="5"/>
      <c r="AF45" s="5"/>
      <c r="AG45" s="5"/>
      <c r="AH45" s="40"/>
      <c r="AI45" s="6"/>
      <c r="AJ45" s="33" t="e">
        <f t="shared" si="11"/>
        <v>#VALUE!</v>
      </c>
      <c r="AK45" s="34" t="e">
        <f t="shared" si="12"/>
        <v>#VALUE!</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hidden="1"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t="e">
        <f>#VALUE!</f>
        <v>#VALUE!</v>
      </c>
      <c r="Z46" s="184">
        <f t="shared" si="17"/>
        <v>0</v>
      </c>
      <c r="AA46" s="538">
        <f t="shared" si="2"/>
        <v>0</v>
      </c>
      <c r="AB46" s="543">
        <f t="shared" si="3"/>
        <v>0</v>
      </c>
      <c r="AC46" s="539">
        <f t="shared" si="4"/>
        <v>0</v>
      </c>
      <c r="AD46" s="315">
        <f t="shared" si="5"/>
        <v>0</v>
      </c>
      <c r="AE46" s="5"/>
      <c r="AF46" s="5"/>
      <c r="AG46" s="5"/>
      <c r="AH46" s="40"/>
      <c r="AI46" s="6"/>
      <c r="AJ46" s="33" t="e">
        <f t="shared" si="11"/>
        <v>#VALUE!</v>
      </c>
      <c r="AK46" s="34" t="e">
        <f t="shared" si="12"/>
        <v>#VALUE!</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hidden="1"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t="e">
        <f>#VALUE!</f>
        <v>#VALUE!</v>
      </c>
      <c r="Z47" s="184">
        <f t="shared" si="17"/>
        <v>0</v>
      </c>
      <c r="AA47" s="538">
        <f t="shared" si="2"/>
        <v>0</v>
      </c>
      <c r="AB47" s="543">
        <f t="shared" si="3"/>
        <v>0</v>
      </c>
      <c r="AC47" s="539">
        <f t="shared" si="4"/>
        <v>0</v>
      </c>
      <c r="AD47" s="315">
        <f t="shared" si="5"/>
        <v>0</v>
      </c>
      <c r="AE47" s="5"/>
      <c r="AF47" s="5"/>
      <c r="AG47" s="5"/>
      <c r="AH47" s="40"/>
      <c r="AI47" s="6"/>
      <c r="AJ47" s="33" t="e">
        <f t="shared" si="11"/>
        <v>#VALUE!</v>
      </c>
      <c r="AK47" s="34" t="e">
        <f t="shared" si="12"/>
        <v>#VALUE!</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hidden="1"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t="e">
        <f>#VALUE!</f>
        <v>#VALUE!</v>
      </c>
      <c r="Z48" s="184">
        <f t="shared" si="17"/>
        <v>0</v>
      </c>
      <c r="AA48" s="538">
        <f t="shared" si="2"/>
        <v>0</v>
      </c>
      <c r="AB48" s="543">
        <f t="shared" si="3"/>
        <v>0</v>
      </c>
      <c r="AC48" s="539">
        <f t="shared" si="4"/>
        <v>0</v>
      </c>
      <c r="AD48" s="315">
        <f t="shared" si="5"/>
        <v>0</v>
      </c>
      <c r="AE48" s="5"/>
      <c r="AF48" s="5"/>
      <c r="AG48" s="5"/>
      <c r="AH48" s="40"/>
      <c r="AI48" s="6"/>
      <c r="AJ48" s="33" t="e">
        <f t="shared" si="11"/>
        <v>#VALUE!</v>
      </c>
      <c r="AK48" s="34" t="e">
        <f t="shared" si="12"/>
        <v>#VALUE!</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hidden="1"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t="e">
        <f>#VALUE!</f>
        <v>#VALUE!</v>
      </c>
      <c r="Z49" s="184">
        <f t="shared" si="17"/>
        <v>0</v>
      </c>
      <c r="AA49" s="540">
        <f t="shared" si="2"/>
        <v>0</v>
      </c>
      <c r="AB49" s="543">
        <f t="shared" si="3"/>
        <v>0</v>
      </c>
      <c r="AC49" s="541">
        <f t="shared" si="4"/>
        <v>0</v>
      </c>
      <c r="AD49" s="315">
        <f t="shared" si="5"/>
        <v>0</v>
      </c>
      <c r="AE49" s="5"/>
      <c r="AF49" s="5"/>
      <c r="AG49" s="5"/>
      <c r="AH49" s="40"/>
      <c r="AI49" s="6"/>
      <c r="AJ49" s="33" t="e">
        <f t="shared" si="11"/>
        <v>#VALUE!</v>
      </c>
      <c r="AK49" s="34" t="e">
        <f t="shared" si="12"/>
        <v>#VALUE!</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25450000</v>
      </c>
      <c r="Y50" s="57" t="e">
        <f t="shared" si="19"/>
        <v>#VALUE!</v>
      </c>
      <c r="Z50" s="175">
        <f t="shared" si="19"/>
        <v>10880</v>
      </c>
      <c r="AA50" s="316">
        <f t="shared" si="19"/>
        <v>0</v>
      </c>
      <c r="AB50" s="317">
        <f t="shared" si="19"/>
        <v>0</v>
      </c>
      <c r="AC50" s="318">
        <f t="shared" si="19"/>
        <v>0</v>
      </c>
      <c r="AD50" s="262">
        <f t="shared" si="19"/>
        <v>162000</v>
      </c>
      <c r="AE50" s="179">
        <f>SUM(AE10:AE39)</f>
        <v>0</v>
      </c>
      <c r="AF50" s="57">
        <f>SUM(AF10:AF39)</f>
        <v>0</v>
      </c>
      <c r="AG50" s="57">
        <f>SUM(AG10:AG39)</f>
        <v>0</v>
      </c>
      <c r="AH50" s="57">
        <f>SUM(AH10:AH39)</f>
        <v>0</v>
      </c>
      <c r="AI50" s="57">
        <f>SUM(AI10:AI39)</f>
        <v>0</v>
      </c>
      <c r="AJ50" s="57" t="e">
        <f>SUM(AJ10:AJ49)</f>
        <v>#VALUE!</v>
      </c>
      <c r="AK50" s="592" t="e">
        <f>SUM(AK10:AK49)</f>
        <v>#VALUE!</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5</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t="e">
        <f>Y50</f>
        <v>#VALUE!</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10880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t="e">
        <f>AK50</f>
        <v>#VALUE!</v>
      </c>
      <c r="P64" s="243"/>
      <c r="Q64" s="246"/>
    </row>
    <row r="65" spans="2:17" ht="18.75" customHeight="1">
      <c r="B65" s="245"/>
      <c r="C65" s="243"/>
      <c r="D65" s="243"/>
      <c r="E65" s="284"/>
      <c r="F65" s="280"/>
      <c r="G65" s="281"/>
      <c r="H65" s="285"/>
      <c r="I65" s="243"/>
      <c r="J65" s="243"/>
      <c r="K65" s="243"/>
      <c r="L65" s="273"/>
      <c r="M65" s="243"/>
      <c r="N65" s="243"/>
      <c r="O65" s="243" t="e">
        <f>O64=AK50</f>
        <v>#VALUE!</v>
      </c>
      <c r="P65" s="243"/>
      <c r="Q65" s="246"/>
    </row>
    <row r="66" spans="2:17" ht="18.75" customHeight="1">
      <c r="B66" s="245"/>
      <c r="C66" s="243"/>
      <c r="D66" s="243"/>
      <c r="E66" s="284" t="s">
        <v>394</v>
      </c>
      <c r="F66" s="280"/>
      <c r="G66" s="281"/>
      <c r="H66" s="285"/>
      <c r="I66" s="271">
        <f>SUM(I55:I65)</f>
        <v>25450000</v>
      </c>
      <c r="J66" s="243"/>
      <c r="K66" s="243"/>
      <c r="L66" s="273"/>
      <c r="M66" s="243"/>
      <c r="N66" s="243"/>
      <c r="O66" s="271" t="e">
        <f>SUM(O55:O65)</f>
        <v>#VALUE!</v>
      </c>
      <c r="P66" s="243"/>
      <c r="Q66" s="246"/>
    </row>
    <row r="67" spans="2:17" ht="18.75" customHeight="1" thickBot="1">
      <c r="B67" s="236"/>
      <c r="C67" s="242"/>
      <c r="D67" s="242"/>
      <c r="E67" s="290"/>
      <c r="F67" s="291"/>
      <c r="G67" s="292"/>
      <c r="H67" s="293"/>
      <c r="I67" s="242" t="b">
        <f>I66=X50</f>
        <v>1</v>
      </c>
      <c r="J67" s="242"/>
      <c r="K67" s="242"/>
      <c r="L67" s="294"/>
      <c r="M67" s="242"/>
      <c r="N67" s="242"/>
      <c r="O67" s="242" t="e">
        <f>I66=O66</f>
        <v>#VALUE!</v>
      </c>
      <c r="P67" s="242"/>
      <c r="Q67" s="235"/>
    </row>
  </sheetData>
  <autoFilter ref="C8:C50" xr:uid="{00000000-0009-0000-0000-00000D000000}"/>
  <dataConsolidate/>
  <mergeCells count="21">
    <mergeCell ref="AM8:AM9"/>
    <mergeCell ref="AN8:AN9"/>
    <mergeCell ref="B4:I5"/>
    <mergeCell ref="N4:O4"/>
    <mergeCell ref="B6:D6"/>
    <mergeCell ref="H6:J6"/>
    <mergeCell ref="B8:B9"/>
    <mergeCell ref="C8:C9"/>
    <mergeCell ref="D8:D9"/>
    <mergeCell ref="E8:E9"/>
    <mergeCell ref="F8:F9"/>
    <mergeCell ref="G8:G9"/>
    <mergeCell ref="H8:H9"/>
    <mergeCell ref="X8:X9"/>
    <mergeCell ref="AJ8:AJ9"/>
    <mergeCell ref="AK8:AK9"/>
    <mergeCell ref="AP8:AR8"/>
    <mergeCell ref="AT8:AV8"/>
    <mergeCell ref="AX8:AY8"/>
    <mergeCell ref="BA8:BD8"/>
    <mergeCell ref="BE8:BF8"/>
  </mergeCells>
  <phoneticPr fontId="1" type="noConversion"/>
  <conditionalFormatting sqref="U10:U65536 W10:W65536">
    <cfRule type="cellIs" dxfId="405" priority="46" operator="greaterThan">
      <formula>100000</formula>
    </cfRule>
  </conditionalFormatting>
  <conditionalFormatting sqref="V10:V65536">
    <cfRule type="cellIs" dxfId="404" priority="45" operator="greaterThan">
      <formula>200000</formula>
    </cfRule>
  </conditionalFormatting>
  <conditionalFormatting sqref="F10:F65536">
    <cfRule type="cellIs" dxfId="403" priority="43" operator="greaterThan">
      <formula>0</formula>
    </cfRule>
  </conditionalFormatting>
  <conditionalFormatting sqref="F6">
    <cfRule type="cellIs" dxfId="402" priority="41" operator="equal">
      <formula>"토요일"</formula>
    </cfRule>
    <cfRule type="cellIs" dxfId="401" priority="42" operator="equal">
      <formula>"일요일"</formula>
    </cfRule>
  </conditionalFormatting>
  <conditionalFormatting sqref="AW52:AZ65536 AN51:AV65536 AX51:AY51">
    <cfRule type="cellIs" dxfId="400" priority="39" operator="greaterThan">
      <formula>0</formula>
    </cfRule>
  </conditionalFormatting>
  <conditionalFormatting sqref="AM51:AM65536">
    <cfRule type="cellIs" dxfId="399" priority="38" operator="greaterThan">
      <formula>1</formula>
    </cfRule>
  </conditionalFormatting>
  <conditionalFormatting sqref="BI51:BI65536">
    <cfRule type="cellIs" dxfId="398" priority="37" operator="between">
      <formula>1</formula>
      <formula>1899999</formula>
    </cfRule>
  </conditionalFormatting>
  <conditionalFormatting sqref="U4">
    <cfRule type="cellIs" dxfId="397" priority="35" operator="greaterThan">
      <formula>12</formula>
    </cfRule>
    <cfRule type="cellIs" dxfId="396" priority="36" operator="lessThan">
      <formula>1</formula>
    </cfRule>
  </conditionalFormatting>
  <conditionalFormatting sqref="C55:C64 C10:C49">
    <cfRule type="cellIs" dxfId="395" priority="29" operator="equal">
      <formula>"개발비"</formula>
    </cfRule>
    <cfRule type="cellIs" dxfId="394" priority="30" operator="equal">
      <formula>"경상연구"</formula>
    </cfRule>
    <cfRule type="cellIs" dxfId="393" priority="31" operator="equal">
      <formula>"분양"</formula>
    </cfRule>
    <cfRule type="cellIs" dxfId="392" priority="32" operator="equal">
      <formula>"도급"</formula>
    </cfRule>
    <cfRule type="cellIs" dxfId="391" priority="33" operator="equal">
      <formula>"제조"</formula>
    </cfRule>
    <cfRule type="cellIs" dxfId="390" priority="34" operator="equal">
      <formula>"판관"</formula>
    </cfRule>
  </conditionalFormatting>
  <conditionalFormatting sqref="O65 O67 I67">
    <cfRule type="cellIs" dxfId="389" priority="28" operator="equal">
      <formula>TRUE</formula>
    </cfRule>
  </conditionalFormatting>
  <conditionalFormatting sqref="AM10:AM49">
    <cfRule type="cellIs" dxfId="388" priority="20" operator="greaterThan">
      <formula>1</formula>
    </cfRule>
    <cfRule type="cellIs" dxfId="387" priority="21" operator="lessThan">
      <formula>1</formula>
    </cfRule>
  </conditionalFormatting>
  <conditionalFormatting sqref="AO50 AS50 AT10:AV50 AN10:AN50 AX10:AY50">
    <cfRule type="cellIs" dxfId="386" priority="19" operator="greaterThan">
      <formula>0</formula>
    </cfRule>
  </conditionalFormatting>
  <conditionalFormatting sqref="AM10:AM50">
    <cfRule type="cellIs" dxfId="385" priority="18" operator="greaterThan">
      <formula>1</formula>
    </cfRule>
  </conditionalFormatting>
  <conditionalFormatting sqref="BI10:BI49">
    <cfRule type="cellIs" dxfId="384" priority="17" operator="between">
      <formula>1</formula>
      <formula>1899999</formula>
    </cfRule>
  </conditionalFormatting>
  <conditionalFormatting sqref="BA10:BA49">
    <cfRule type="cellIs" dxfId="383" priority="14" operator="lessThan">
      <formula>0</formula>
    </cfRule>
    <cfRule type="cellIs" dxfId="382" priority="15" operator="greaterThan">
      <formula>0</formula>
    </cfRule>
    <cfRule type="cellIs" dxfId="381" priority="16" operator="equal">
      <formula>0</formula>
    </cfRule>
  </conditionalFormatting>
  <conditionalFormatting sqref="BE10:BF49">
    <cfRule type="cellIs" dxfId="380" priority="11" operator="lessThan">
      <formula>0</formula>
    </cfRule>
    <cfRule type="cellIs" dxfId="379" priority="12" operator="greaterThan">
      <formula>0</formula>
    </cfRule>
    <cfRule type="cellIs" dxfId="378" priority="13" operator="equal">
      <formula>0</formula>
    </cfRule>
  </conditionalFormatting>
  <conditionalFormatting sqref="BI10:BI49">
    <cfRule type="cellIs" dxfId="377" priority="9" operator="greaterThan">
      <formula>99615293</formula>
    </cfRule>
    <cfRule type="cellIs" dxfId="376" priority="10" operator="lessThan">
      <formula>278861</formula>
    </cfRule>
  </conditionalFormatting>
  <conditionalFormatting sqref="BM10:BM49">
    <cfRule type="cellIs" dxfId="375" priority="7" operator="lessThan">
      <formula>9300</formula>
    </cfRule>
    <cfRule type="cellIs" dxfId="374" priority="8" operator="greaterThan">
      <formula>3322170</formula>
    </cfRule>
  </conditionalFormatting>
  <conditionalFormatting sqref="BL10:BL49">
    <cfRule type="cellIs" dxfId="373" priority="5" operator="lessThan">
      <formula>14400</formula>
    </cfRule>
    <cfRule type="cellIs" dxfId="372" priority="6" operator="greaterThan">
      <formula>226350</formula>
    </cfRule>
  </conditionalFormatting>
  <conditionalFormatting sqref="AA10:AA49">
    <cfRule type="cellIs" dxfId="371" priority="3" operator="greaterThan">
      <formula>226350</formula>
    </cfRule>
    <cfRule type="cellIs" dxfId="370" priority="4" operator="lessThan">
      <formula>14400</formula>
    </cfRule>
  </conditionalFormatting>
  <conditionalFormatting sqref="AB10:AB49">
    <cfRule type="cellIs" dxfId="369" priority="1" operator="lessThan">
      <formula>9300</formula>
    </cfRule>
    <cfRule type="cellIs" dxfId="368" priority="2" operator="greaterThan">
      <formula>3322170</formula>
    </cfRule>
  </conditionalFormatting>
  <dataValidations count="10">
    <dataValidation allowBlank="1" showInputMessage="1" showErrorMessage="1" prompt="직책에 &quot;대표이사&quot; 또는 &quot;원장&quot; 이라고 기재하면 고용보험 제외 " sqref="AD9" xr:uid="{00000000-0002-0000-0D00-000000000000}"/>
    <dataValidation type="list" allowBlank="1" showInputMessage="1" showErrorMessage="1" sqref="BA10:BA49" xr:uid="{00000000-0002-0000-0D00-000001000000}">
      <formula1>"0%,50%,100%,70%,90%"</formula1>
    </dataValidation>
    <dataValidation type="list" allowBlank="1" showInputMessage="1" showErrorMessage="1" sqref="BE10:BF49" xr:uid="{00000000-0002-0000-0D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D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D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D00-000005000000}"/>
    <dataValidation allowBlank="1" showInputMessage="1" showErrorMessage="1" prompt="&quot;-&quot;없이 숫자만 입력" sqref="G8:G9" xr:uid="{00000000-0002-0000-0D00-000006000000}"/>
    <dataValidation allowBlank="1" showInputMessage="1" showErrorMessage="1" prompt="직책에 &quot;대표이사&quot;  &quot;대표&quot; 또는 &quot;원장&quot; 이라고 기재하면 고용보험 제외" sqref="H8:H9" xr:uid="{00000000-0002-0000-0D00-000007000000}"/>
    <dataValidation type="list" allowBlank="1" showInputMessage="1" showErrorMessage="1" sqref="C55:C64 C10:C49" xr:uid="{00000000-0002-0000-0D00-000008000000}">
      <formula1>"판관,제조,도급,분양,경상연구,개발비"</formula1>
    </dataValidation>
    <dataValidation type="list" allowBlank="1" showInputMessage="1" showErrorMessage="1" sqref="BD10:BD49" xr:uid="{00000000-0002-0000-0D00-000009000000}">
      <formula1>"한도없음,150만원 한도"</formula1>
    </dataValidation>
  </dataValidations>
  <hyperlinks>
    <hyperlink ref="BL5" r:id="rId1" xr:uid="{00000000-0004-0000-0D00-000000000000}"/>
    <hyperlink ref="BL3" r:id="rId2" xr:uid="{00000000-0004-0000-0D00-000001000000}"/>
    <hyperlink ref="BI3" r:id="rId3" xr:uid="{00000000-0004-0000-0D00-000002000000}"/>
    <hyperlink ref="BI5" r:id="rId4" xr:uid="{00000000-0004-0000-0D00-000003000000}"/>
    <hyperlink ref="BX3" r:id="rId5" xr:uid="{00000000-0004-0000-0D00-000004000000}"/>
    <hyperlink ref="BX5" r:id="rId6" xr:uid="{00000000-0004-0000-0D00-000005000000}"/>
    <hyperlink ref="BF6" r:id="rId7" xr:uid="{00000000-0004-0000-0D00-000006000000}"/>
    <hyperlink ref="BA6" r:id="rId8" xr:uid="{00000000-0004-0000-0D00-000007000000}"/>
    <hyperlink ref="BS6" r:id="rId9" xr:uid="{00000000-0004-0000-0D00-000008000000}"/>
    <hyperlink ref="H51" r:id="rId10" xr:uid="{00000000-0004-0000-0D00-000009000000}"/>
    <hyperlink ref="AM6" r:id="rId11" xr:uid="{00000000-0004-0000-0D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31745"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31746"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31747"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BI107"/>
  <sheetViews>
    <sheetView showGridLines="0" zoomScale="130" zoomScaleNormal="130" workbookViewId="0">
      <selection activeCell="K16" sqref="K16:P16"/>
    </sheetView>
  </sheetViews>
  <sheetFormatPr defaultColWidth="2.5" defaultRowHeight="13.5" outlineLevelCol="1"/>
  <cols>
    <col min="1" max="1" width="2.5" style="382" customWidth="1"/>
    <col min="2" max="13" width="2.5" style="326" customWidth="1"/>
    <col min="14" max="14" width="3.5" style="326" customWidth="1"/>
    <col min="15" max="17" width="2.5" style="326"/>
    <col min="18" max="18" width="2.5" style="326" customWidth="1"/>
    <col min="19" max="39" width="2.5" style="326"/>
    <col min="40" max="40" width="4.75" style="326" customWidth="1"/>
    <col min="41" max="41" width="11.75" style="326" customWidth="1"/>
    <col min="42" max="42" width="14.625" style="326" customWidth="1"/>
    <col min="43" max="43" width="10.625" style="326" customWidth="1"/>
    <col min="44" max="48" width="7.875" style="326" hidden="1" customWidth="1" outlineLevel="1"/>
    <col min="49" max="49" width="7.875" style="326" customWidth="1" collapsed="1"/>
    <col min="50" max="51" width="7.875" style="326" customWidth="1"/>
    <col min="52" max="52" width="5.25" style="326" bestFit="1" customWidth="1"/>
    <col min="53" max="53" width="7.875" style="326" customWidth="1"/>
    <col min="54" max="55" width="7.875" style="326" hidden="1" customWidth="1" outlineLevel="1"/>
    <col min="56" max="57" width="8.25" style="326" hidden="1" customWidth="1" outlineLevel="1"/>
    <col min="58" max="58" width="7.875" style="326" customWidth="1" collapsed="1"/>
    <col min="59" max="60" width="7.875" style="326" customWidth="1"/>
    <col min="61" max="61" width="5.25" style="326" bestFit="1" customWidth="1"/>
    <col min="62" max="16384" width="2.5" style="326"/>
  </cols>
  <sheetData>
    <row r="2" spans="1:61">
      <c r="A2" s="325" t="s">
        <v>427</v>
      </c>
    </row>
    <row r="3" spans="1:61">
      <c r="A3" s="325" t="s">
        <v>428</v>
      </c>
    </row>
    <row r="4" spans="1:61">
      <c r="A4" s="325"/>
      <c r="AO4" s="326" t="s">
        <v>638</v>
      </c>
    </row>
    <row r="5" spans="1:61" ht="3.75" customHeight="1">
      <c r="A5" s="325"/>
      <c r="H5" s="724" t="s">
        <v>429</v>
      </c>
      <c r="I5" s="724"/>
      <c r="J5" s="724"/>
      <c r="K5" s="724"/>
      <c r="L5" s="724"/>
      <c r="M5" s="724"/>
      <c r="N5" s="327"/>
      <c r="O5" s="724" t="s">
        <v>430</v>
      </c>
      <c r="P5" s="724"/>
      <c r="Q5" s="724"/>
      <c r="R5" s="724"/>
      <c r="S5" s="724"/>
      <c r="T5" s="724"/>
      <c r="U5" s="724"/>
      <c r="V5" s="724"/>
      <c r="W5" s="724"/>
      <c r="X5" s="724"/>
      <c r="Y5" s="724"/>
    </row>
    <row r="6" spans="1:61" s="328" customFormat="1" ht="21.75">
      <c r="H6" s="724"/>
      <c r="I6" s="724"/>
      <c r="J6" s="724"/>
      <c r="K6" s="724"/>
      <c r="L6" s="724"/>
      <c r="M6" s="724"/>
      <c r="N6" s="329" t="s">
        <v>431</v>
      </c>
      <c r="O6" s="724"/>
      <c r="P6" s="724"/>
      <c r="Q6" s="724"/>
      <c r="R6" s="724"/>
      <c r="S6" s="724"/>
      <c r="T6" s="724"/>
      <c r="U6" s="724"/>
      <c r="V6" s="724"/>
      <c r="W6" s="724"/>
      <c r="X6" s="724"/>
      <c r="Y6" s="724"/>
      <c r="AL6" s="329" t="s">
        <v>431</v>
      </c>
      <c r="AO6" s="36" t="s">
        <v>637</v>
      </c>
    </row>
    <row r="7" spans="1:61" s="328" customFormat="1" ht="3.75" customHeight="1">
      <c r="H7" s="724"/>
      <c r="I7" s="724"/>
      <c r="J7" s="724"/>
      <c r="K7" s="724"/>
      <c r="L7" s="724"/>
      <c r="M7" s="724"/>
      <c r="N7" s="327"/>
      <c r="O7" s="724"/>
      <c r="P7" s="724"/>
      <c r="Q7" s="724"/>
      <c r="R7" s="724"/>
      <c r="S7" s="724"/>
      <c r="T7" s="724"/>
      <c r="U7" s="724"/>
      <c r="V7" s="724"/>
      <c r="W7" s="724"/>
      <c r="X7" s="724"/>
      <c r="Y7" s="724"/>
    </row>
    <row r="8" spans="1:61" s="328" customFormat="1" ht="3.75" customHeight="1">
      <c r="H8" s="724" t="s">
        <v>432</v>
      </c>
      <c r="I8" s="724"/>
      <c r="J8" s="724"/>
      <c r="K8" s="724"/>
      <c r="L8" s="724"/>
      <c r="M8" s="724"/>
      <c r="N8" s="327"/>
      <c r="O8" s="724" t="s">
        <v>430</v>
      </c>
      <c r="P8" s="724"/>
      <c r="Q8" s="724"/>
      <c r="R8" s="724"/>
      <c r="S8" s="724"/>
      <c r="T8" s="724"/>
      <c r="U8" s="724"/>
      <c r="V8" s="724"/>
      <c r="W8" s="724"/>
      <c r="X8" s="724"/>
      <c r="Y8" s="724"/>
    </row>
    <row r="9" spans="1:61" s="328" customFormat="1" ht="21.75">
      <c r="H9" s="724"/>
      <c r="I9" s="724"/>
      <c r="J9" s="724"/>
      <c r="K9" s="724"/>
      <c r="L9" s="724"/>
      <c r="M9" s="724"/>
      <c r="N9" s="329" t="s">
        <v>431</v>
      </c>
      <c r="O9" s="724"/>
      <c r="P9" s="724"/>
      <c r="Q9" s="724"/>
      <c r="R9" s="724"/>
      <c r="S9" s="724"/>
      <c r="T9" s="724"/>
      <c r="U9" s="724"/>
      <c r="V9" s="724"/>
      <c r="W9" s="724"/>
      <c r="X9" s="724"/>
      <c r="Y9" s="724"/>
      <c r="AL9" s="329" t="s">
        <v>431</v>
      </c>
      <c r="AO9" s="430" t="s">
        <v>639</v>
      </c>
    </row>
    <row r="10" spans="1:61" s="328" customFormat="1" ht="3.75" customHeight="1">
      <c r="H10" s="724"/>
      <c r="I10" s="724"/>
      <c r="J10" s="724"/>
      <c r="K10" s="724"/>
      <c r="L10" s="724"/>
      <c r="M10" s="724"/>
      <c r="N10" s="327"/>
      <c r="O10" s="724"/>
      <c r="P10" s="724"/>
      <c r="Q10" s="724"/>
      <c r="R10" s="724"/>
      <c r="S10" s="724"/>
      <c r="T10" s="724"/>
      <c r="U10" s="724"/>
      <c r="V10" s="724"/>
      <c r="W10" s="724"/>
      <c r="X10" s="724"/>
      <c r="Y10" s="724"/>
    </row>
    <row r="11" spans="1:61" s="328" customFormat="1" ht="19.5">
      <c r="A11" s="330" t="s">
        <v>433</v>
      </c>
      <c r="K11" s="331"/>
      <c r="AH11" s="332" t="s">
        <v>434</v>
      </c>
      <c r="AO11" s="328" t="s">
        <v>435</v>
      </c>
    </row>
    <row r="12" spans="1:61" ht="3.75" customHeight="1">
      <c r="A12" s="326"/>
      <c r="AN12" s="333"/>
      <c r="AO12" s="333"/>
      <c r="AP12" s="333"/>
      <c r="AQ12" s="333"/>
      <c r="AR12" s="333"/>
      <c r="AS12" s="333"/>
      <c r="AT12" s="333"/>
      <c r="AU12" s="333"/>
      <c r="AV12" s="333"/>
      <c r="AW12" s="333"/>
      <c r="AX12" s="333"/>
      <c r="AY12" s="333"/>
      <c r="AZ12" s="333"/>
      <c r="BA12" s="333"/>
      <c r="BB12" s="333"/>
      <c r="BC12" s="333"/>
      <c r="BD12" s="333"/>
      <c r="BE12" s="333"/>
      <c r="BF12" s="333"/>
      <c r="BG12" s="333"/>
      <c r="BH12" s="333"/>
    </row>
    <row r="13" spans="1:61" ht="15" customHeight="1">
      <c r="A13" s="334" t="s">
        <v>436</v>
      </c>
      <c r="B13" s="334"/>
      <c r="C13" s="334"/>
      <c r="D13" s="334"/>
      <c r="E13" s="334"/>
      <c r="F13" s="334"/>
      <c r="G13" s="334"/>
      <c r="H13" s="334"/>
      <c r="I13" s="334"/>
      <c r="J13" s="334"/>
      <c r="K13" s="334"/>
      <c r="L13" s="334"/>
      <c r="M13" s="334"/>
      <c r="N13" s="334"/>
      <c r="O13" s="334"/>
      <c r="P13" s="334"/>
      <c r="Q13" s="335"/>
      <c r="R13" s="334" t="s">
        <v>437</v>
      </c>
      <c r="S13" s="334"/>
      <c r="T13" s="334"/>
      <c r="U13" s="334"/>
      <c r="V13" s="334"/>
      <c r="W13" s="334"/>
      <c r="X13" s="334"/>
      <c r="Y13" s="334"/>
      <c r="Z13" s="334"/>
      <c r="AA13" s="335"/>
      <c r="AB13" s="334" t="s">
        <v>438</v>
      </c>
      <c r="AC13" s="334"/>
      <c r="AD13" s="334"/>
      <c r="AE13" s="334"/>
      <c r="AF13" s="334"/>
      <c r="AG13" s="334"/>
      <c r="AH13" s="334"/>
      <c r="AN13" s="328" t="s">
        <v>439</v>
      </c>
      <c r="AR13" s="333"/>
      <c r="AS13" s="336">
        <v>4.4999999999999998E-2</v>
      </c>
      <c r="AT13" s="336">
        <v>4.4999999999999998E-2</v>
      </c>
      <c r="AU13" s="336"/>
      <c r="AV13" s="336"/>
      <c r="AW13" s="333"/>
      <c r="AX13" s="333"/>
      <c r="AY13" s="333"/>
      <c r="AZ13" s="333"/>
      <c r="BA13" s="333"/>
      <c r="BB13" s="336">
        <v>6.4999999999999997E-3</v>
      </c>
      <c r="BC13" s="337">
        <v>0.09</v>
      </c>
      <c r="BD13" s="333"/>
      <c r="BE13" s="333"/>
      <c r="BF13" s="333"/>
      <c r="BG13" s="333"/>
      <c r="BH13" s="333"/>
    </row>
    <row r="14" spans="1:61" ht="10.5" customHeight="1">
      <c r="A14" s="338"/>
      <c r="B14" s="338"/>
      <c r="C14" s="338"/>
      <c r="D14" s="338"/>
      <c r="E14" s="338"/>
      <c r="F14" s="338"/>
      <c r="G14" s="338"/>
      <c r="H14" s="338"/>
      <c r="I14" s="338"/>
      <c r="J14" s="338"/>
      <c r="K14" s="338"/>
      <c r="L14" s="338"/>
      <c r="M14" s="338"/>
      <c r="N14" s="338"/>
      <c r="O14" s="338"/>
      <c r="P14" s="338"/>
      <c r="Q14" s="339"/>
      <c r="R14" s="338"/>
      <c r="S14" s="338"/>
      <c r="T14" s="338"/>
      <c r="U14" s="338"/>
      <c r="V14" s="338"/>
      <c r="W14" s="338"/>
      <c r="X14" s="338"/>
      <c r="Y14" s="338"/>
      <c r="Z14" s="338"/>
      <c r="AA14" s="339"/>
      <c r="AB14" s="338"/>
      <c r="AC14" s="338"/>
      <c r="AD14" s="338"/>
      <c r="AE14" s="338"/>
      <c r="AF14" s="338"/>
      <c r="AG14" s="338"/>
      <c r="AH14" s="338"/>
      <c r="AQ14" s="340"/>
    </row>
    <row r="15" spans="1:61" ht="4.5" customHeight="1">
      <c r="A15" s="326"/>
      <c r="AQ15" s="340"/>
    </row>
    <row r="16" spans="1:61" ht="22.5" customHeight="1">
      <c r="A16" s="716" t="s">
        <v>440</v>
      </c>
      <c r="B16" s="716"/>
      <c r="C16" s="716"/>
      <c r="D16" s="717"/>
      <c r="E16" s="341" t="s">
        <v>441</v>
      </c>
      <c r="F16" s="341"/>
      <c r="G16" s="341"/>
      <c r="H16" s="341"/>
      <c r="I16" s="341"/>
      <c r="J16" s="341"/>
      <c r="K16" s="721"/>
      <c r="L16" s="721"/>
      <c r="M16" s="721"/>
      <c r="N16" s="721"/>
      <c r="O16" s="721"/>
      <c r="P16" s="721"/>
      <c r="Q16" s="342" t="s">
        <v>442</v>
      </c>
      <c r="R16" s="343">
        <v>0</v>
      </c>
      <c r="S16" s="344"/>
      <c r="T16" s="344"/>
      <c r="U16" s="344"/>
      <c r="V16" s="344"/>
      <c r="W16" s="344"/>
      <c r="X16" s="344"/>
      <c r="Y16" s="344"/>
      <c r="Z16" s="344"/>
      <c r="AA16" s="344"/>
      <c r="AB16" s="344"/>
      <c r="AC16" s="344"/>
      <c r="AD16" s="344"/>
      <c r="AE16" s="344"/>
      <c r="AF16" s="344"/>
      <c r="AG16" s="344"/>
      <c r="AH16" s="344"/>
      <c r="AN16" s="669" t="s">
        <v>443</v>
      </c>
      <c r="AO16" s="669" t="s">
        <v>444</v>
      </c>
      <c r="AP16" s="669" t="s">
        <v>445</v>
      </c>
      <c r="AQ16" s="725" t="s">
        <v>446</v>
      </c>
      <c r="AR16" s="669" t="s">
        <v>447</v>
      </c>
      <c r="AS16" s="669"/>
      <c r="AT16" s="669"/>
      <c r="AU16" s="669"/>
      <c r="AV16" s="669"/>
      <c r="AW16" s="669"/>
      <c r="AX16" s="669"/>
      <c r="AY16" s="669"/>
      <c r="AZ16" s="669"/>
      <c r="BA16" s="669" t="s">
        <v>447</v>
      </c>
      <c r="BB16" s="669"/>
      <c r="BC16" s="669"/>
      <c r="BD16" s="669"/>
      <c r="BE16" s="669"/>
      <c r="BF16" s="669"/>
      <c r="BG16" s="669"/>
      <c r="BH16" s="669"/>
      <c r="BI16" s="669"/>
    </row>
    <row r="17" spans="1:61" ht="22.5" customHeight="1">
      <c r="A17" s="718"/>
      <c r="B17" s="718"/>
      <c r="C17" s="718"/>
      <c r="D17" s="719"/>
      <c r="E17" s="341" t="s">
        <v>448</v>
      </c>
      <c r="F17" s="341"/>
      <c r="G17" s="710"/>
      <c r="H17" s="710"/>
      <c r="I17" s="710"/>
      <c r="J17" s="710"/>
      <c r="K17" s="710"/>
      <c r="L17" s="710"/>
      <c r="M17" s="710"/>
      <c r="N17" s="710"/>
      <c r="O17" s="710"/>
      <c r="P17" s="710"/>
      <c r="Q17" s="710"/>
      <c r="R17" s="710"/>
      <c r="S17" s="722"/>
      <c r="T17" s="341" t="s">
        <v>449</v>
      </c>
      <c r="U17" s="341"/>
      <c r="V17" s="341"/>
      <c r="W17" s="341"/>
      <c r="X17" s="341"/>
      <c r="Y17" s="710"/>
      <c r="Z17" s="710"/>
      <c r="AA17" s="710"/>
      <c r="AB17" s="710"/>
      <c r="AC17" s="710"/>
      <c r="AD17" s="710"/>
      <c r="AE17" s="710"/>
      <c r="AF17" s="710"/>
      <c r="AG17" s="710"/>
      <c r="AH17" s="710"/>
      <c r="AN17" s="669"/>
      <c r="AO17" s="669"/>
      <c r="AP17" s="669"/>
      <c r="AQ17" s="669"/>
      <c r="AR17" s="345" t="s">
        <v>450</v>
      </c>
      <c r="AS17" s="345" t="s">
        <v>451</v>
      </c>
      <c r="AT17" s="345" t="s">
        <v>452</v>
      </c>
      <c r="AU17" s="346" t="s">
        <v>453</v>
      </c>
      <c r="AV17" s="346" t="s">
        <v>454</v>
      </c>
      <c r="AW17" s="345" t="s">
        <v>451</v>
      </c>
      <c r="AX17" s="345" t="s">
        <v>452</v>
      </c>
      <c r="AY17" s="345" t="s">
        <v>455</v>
      </c>
      <c r="AZ17" s="345" t="s">
        <v>456</v>
      </c>
      <c r="BA17" s="345" t="s">
        <v>450</v>
      </c>
      <c r="BB17" s="345" t="s">
        <v>451</v>
      </c>
      <c r="BC17" s="345" t="s">
        <v>452</v>
      </c>
      <c r="BD17" s="346" t="s">
        <v>453</v>
      </c>
      <c r="BE17" s="346" t="s">
        <v>454</v>
      </c>
      <c r="BF17" s="345" t="s">
        <v>451</v>
      </c>
      <c r="BG17" s="345" t="s">
        <v>452</v>
      </c>
      <c r="BH17" s="345" t="s">
        <v>455</v>
      </c>
      <c r="BI17" s="345" t="s">
        <v>456</v>
      </c>
    </row>
    <row r="18" spans="1:61" ht="22.5" customHeight="1">
      <c r="A18" s="718"/>
      <c r="B18" s="718"/>
      <c r="C18" s="718"/>
      <c r="D18" s="719"/>
      <c r="E18" s="341" t="s">
        <v>457</v>
      </c>
      <c r="F18" s="341"/>
      <c r="G18" s="341"/>
      <c r="H18" s="341"/>
      <c r="I18" s="341"/>
      <c r="J18" s="341"/>
      <c r="K18" s="706"/>
      <c r="L18" s="706"/>
      <c r="M18" s="706"/>
      <c r="N18" s="706"/>
      <c r="O18" s="706"/>
      <c r="P18" s="706"/>
      <c r="Q18" s="706"/>
      <c r="R18" s="706"/>
      <c r="S18" s="707"/>
      <c r="T18" s="341" t="s">
        <v>458</v>
      </c>
      <c r="U18" s="341"/>
      <c r="V18" s="341"/>
      <c r="W18" s="341"/>
      <c r="X18" s="341"/>
      <c r="Y18" s="708" t="s">
        <v>655</v>
      </c>
      <c r="Z18" s="708"/>
      <c r="AA18" s="708"/>
      <c r="AB18" s="708"/>
      <c r="AC18" s="708"/>
      <c r="AD18" s="708"/>
      <c r="AE18" s="708"/>
      <c r="AF18" s="708"/>
      <c r="AG18" s="708"/>
      <c r="AH18" s="708"/>
      <c r="AN18" s="347"/>
      <c r="AO18" s="347"/>
      <c r="AP18" s="347"/>
      <c r="AQ18" s="348">
        <v>1850000</v>
      </c>
      <c r="AR18" s="349">
        <f>SUM(AW18:AX18)</f>
        <v>16660</v>
      </c>
      <c r="AS18" s="349">
        <f>TRUNC($AQ$18*AS13,-1)</f>
        <v>83250</v>
      </c>
      <c r="AT18" s="349">
        <f>TRUNC($AQ$18*AT13,-1)</f>
        <v>83250</v>
      </c>
      <c r="AU18" s="349">
        <f>TRUNC(AS18*$AY$18,-1)</f>
        <v>74920</v>
      </c>
      <c r="AV18" s="349">
        <f>TRUNC(AT18*$AY$18,-1)</f>
        <v>74920</v>
      </c>
      <c r="AW18" s="349">
        <f>AS18-AU18</f>
        <v>8330</v>
      </c>
      <c r="AX18" s="349">
        <f>AT18-AV18</f>
        <v>8330</v>
      </c>
      <c r="AY18" s="350">
        <v>0.9</v>
      </c>
      <c r="AZ18" s="351" t="s">
        <v>459</v>
      </c>
      <c r="BA18" s="349">
        <f>SUM(BF18:BG18)</f>
        <v>17860</v>
      </c>
      <c r="BB18" s="352">
        <f>TRUNC($AQ$18*BB13,-1)</f>
        <v>12020</v>
      </c>
      <c r="BC18" s="352">
        <f>TRUNC($AQ$18*BC13,-1)</f>
        <v>166500</v>
      </c>
      <c r="BD18" s="352">
        <f>TRUNC(BB18*$BH$18,-1)</f>
        <v>10810</v>
      </c>
      <c r="BE18" s="352">
        <f>TRUNC(BC18*$BH$18,-1)</f>
        <v>149850</v>
      </c>
      <c r="BF18" s="349">
        <f>BB18-BD18</f>
        <v>1210</v>
      </c>
      <c r="BG18" s="349">
        <f>BC18-BE18</f>
        <v>16650</v>
      </c>
      <c r="BH18" s="350">
        <v>0.9</v>
      </c>
      <c r="BI18" s="351" t="s">
        <v>459</v>
      </c>
    </row>
    <row r="19" spans="1:61" ht="22.5" customHeight="1">
      <c r="A19" s="718"/>
      <c r="B19" s="718"/>
      <c r="C19" s="718"/>
      <c r="D19" s="719"/>
      <c r="E19" s="341" t="s">
        <v>460</v>
      </c>
      <c r="F19" s="341"/>
      <c r="G19" s="341"/>
      <c r="H19" s="341"/>
      <c r="I19" s="341"/>
      <c r="J19" s="341"/>
      <c r="K19" s="709"/>
      <c r="L19" s="709"/>
      <c r="M19" s="709"/>
      <c r="N19" s="709"/>
      <c r="O19" s="709"/>
      <c r="P19" s="709"/>
      <c r="Q19" s="709"/>
      <c r="R19" s="709"/>
      <c r="S19" s="709"/>
      <c r="T19" s="341" t="s">
        <v>461</v>
      </c>
      <c r="U19" s="341"/>
      <c r="V19" s="341"/>
      <c r="W19" s="341"/>
      <c r="X19" s="341"/>
      <c r="Y19" s="710"/>
      <c r="Z19" s="710"/>
      <c r="AA19" s="710"/>
      <c r="AB19" s="710"/>
      <c r="AC19" s="710"/>
      <c r="AD19" s="710"/>
      <c r="AE19" s="710"/>
      <c r="AF19" s="710"/>
      <c r="AG19" s="710"/>
      <c r="AH19" s="710"/>
      <c r="AN19" s="347"/>
      <c r="AO19" s="347"/>
      <c r="AP19" s="347"/>
      <c r="AQ19" s="348"/>
      <c r="AR19" s="349"/>
      <c r="AS19" s="349"/>
      <c r="AT19" s="349"/>
      <c r="AU19" s="349"/>
      <c r="AV19" s="349"/>
      <c r="AW19" s="353"/>
      <c r="AX19" s="353"/>
      <c r="AY19" s="347"/>
      <c r="AZ19" s="351"/>
      <c r="BA19" s="349"/>
      <c r="BB19" s="349"/>
      <c r="BC19" s="349"/>
      <c r="BD19" s="349"/>
      <c r="BE19" s="349"/>
      <c r="BF19" s="353"/>
      <c r="BG19" s="353"/>
      <c r="BH19" s="347"/>
      <c r="BI19" s="351"/>
    </row>
    <row r="20" spans="1:61" ht="22.5" customHeight="1">
      <c r="A20" s="718"/>
      <c r="B20" s="718"/>
      <c r="C20" s="718"/>
      <c r="D20" s="719"/>
      <c r="E20" s="341" t="s">
        <v>462</v>
      </c>
      <c r="F20" s="341"/>
      <c r="G20" s="341"/>
      <c r="H20" s="711"/>
      <c r="I20" s="711"/>
      <c r="J20" s="711"/>
      <c r="K20" s="711"/>
      <c r="L20" s="711"/>
      <c r="M20" s="711"/>
      <c r="N20" s="711"/>
      <c r="O20" s="711"/>
      <c r="P20" s="711"/>
      <c r="Q20" s="711"/>
      <c r="R20" s="711"/>
      <c r="S20" s="711"/>
      <c r="T20" s="711"/>
      <c r="U20" s="711"/>
      <c r="V20" s="711"/>
      <c r="W20" s="711"/>
      <c r="X20" s="711"/>
      <c r="Y20" s="711"/>
      <c r="Z20" s="711"/>
      <c r="AA20" s="341" t="s">
        <v>463</v>
      </c>
      <c r="AB20" s="341"/>
      <c r="AC20" s="341"/>
      <c r="AD20" s="712"/>
      <c r="AE20" s="712"/>
      <c r="AF20" s="712"/>
      <c r="AG20" s="712"/>
      <c r="AH20" s="712"/>
      <c r="AN20" s="347"/>
      <c r="AO20" s="347"/>
      <c r="AP20" s="347"/>
      <c r="AQ20" s="348"/>
      <c r="AR20" s="349"/>
      <c r="AS20" s="349"/>
      <c r="AT20" s="349"/>
      <c r="AU20" s="349"/>
      <c r="AV20" s="349"/>
      <c r="AW20" s="353"/>
      <c r="AX20" s="353"/>
      <c r="AY20" s="347"/>
      <c r="AZ20" s="351"/>
      <c r="BA20" s="353"/>
      <c r="BB20" s="353"/>
      <c r="BC20" s="353"/>
      <c r="BD20" s="353"/>
      <c r="BE20" s="353"/>
      <c r="BF20" s="353"/>
      <c r="BG20" s="353"/>
      <c r="BH20" s="347"/>
      <c r="BI20" s="351"/>
    </row>
    <row r="21" spans="1:61" ht="13.5" customHeight="1">
      <c r="A21" s="718"/>
      <c r="B21" s="718"/>
      <c r="C21" s="718"/>
      <c r="D21" s="719"/>
      <c r="E21" s="354" t="s">
        <v>464</v>
      </c>
      <c r="F21" s="354"/>
      <c r="G21" s="354"/>
      <c r="H21" s="355"/>
      <c r="I21" s="355"/>
      <c r="J21" s="355"/>
      <c r="K21" s="355"/>
      <c r="L21" s="355"/>
      <c r="M21" s="355"/>
      <c r="N21" s="355"/>
      <c r="O21" s="355"/>
      <c r="P21" s="355"/>
      <c r="Q21" s="355"/>
      <c r="R21" s="355"/>
      <c r="S21" s="355"/>
      <c r="T21" s="355"/>
      <c r="U21" s="355"/>
      <c r="V21" s="355"/>
      <c r="W21" s="355"/>
      <c r="X21" s="355"/>
      <c r="Y21" s="355"/>
      <c r="Z21" s="355"/>
      <c r="AA21" s="354"/>
      <c r="AB21" s="354"/>
      <c r="AC21" s="354"/>
      <c r="AD21" s="356"/>
      <c r="AE21" s="356"/>
      <c r="AF21" s="356"/>
      <c r="AG21" s="356"/>
      <c r="AH21" s="356"/>
      <c r="AN21" s="326" t="s">
        <v>640</v>
      </c>
    </row>
    <row r="22" spans="1:61" ht="13.5" customHeight="1">
      <c r="A22" s="718"/>
      <c r="B22" s="718"/>
      <c r="C22" s="718"/>
      <c r="D22" s="719"/>
      <c r="E22" s="357" t="s">
        <v>465</v>
      </c>
      <c r="F22" s="357"/>
      <c r="G22" s="357"/>
      <c r="H22" s="358"/>
      <c r="I22" s="358"/>
      <c r="J22" s="358"/>
      <c r="K22" s="358"/>
      <c r="L22" s="358"/>
      <c r="M22" s="358"/>
      <c r="N22" s="358"/>
      <c r="O22" s="358"/>
      <c r="P22" s="358"/>
      <c r="Q22" s="358"/>
      <c r="R22" s="358"/>
      <c r="S22" s="358"/>
      <c r="T22" s="359"/>
      <c r="U22" s="703" t="s">
        <v>466</v>
      </c>
      <c r="V22" s="704"/>
      <c r="W22" s="358"/>
      <c r="X22" s="358"/>
      <c r="Y22" s="358"/>
      <c r="Z22" s="359" t="s">
        <v>431</v>
      </c>
      <c r="AA22" s="703" t="s">
        <v>467</v>
      </c>
      <c r="AB22" s="704"/>
      <c r="AC22" s="704"/>
      <c r="AD22" s="705"/>
      <c r="AE22" s="705"/>
      <c r="AF22" s="705"/>
      <c r="AG22" s="705"/>
      <c r="AH22" s="705"/>
      <c r="AN22" s="326" t="s">
        <v>641</v>
      </c>
      <c r="AW22" s="360"/>
      <c r="BD22" s="361"/>
      <c r="BE22" s="361"/>
    </row>
    <row r="23" spans="1:61" ht="4.5" customHeight="1">
      <c r="A23" s="714"/>
      <c r="B23" s="714"/>
      <c r="C23" s="714"/>
      <c r="D23" s="720"/>
      <c r="E23" s="362"/>
      <c r="F23" s="363"/>
      <c r="G23" s="363"/>
      <c r="H23" s="364"/>
      <c r="I23" s="364"/>
      <c r="J23" s="364"/>
      <c r="K23" s="364"/>
      <c r="L23" s="364"/>
      <c r="M23" s="364"/>
      <c r="N23" s="364"/>
      <c r="O23" s="364"/>
      <c r="P23" s="364"/>
      <c r="Q23" s="364"/>
      <c r="R23" s="364"/>
      <c r="S23" s="364"/>
      <c r="T23" s="364"/>
      <c r="U23" s="364"/>
      <c r="V23" s="364"/>
      <c r="W23" s="364"/>
      <c r="X23" s="364"/>
      <c r="Y23" s="364"/>
      <c r="Z23" s="364"/>
      <c r="AA23" s="363"/>
      <c r="AB23" s="363"/>
      <c r="AC23" s="363"/>
      <c r="AD23" s="365"/>
      <c r="AE23" s="365"/>
      <c r="AF23" s="365"/>
      <c r="AG23" s="365"/>
      <c r="AH23" s="365"/>
    </row>
    <row r="24" spans="1:61" ht="5.25" customHeight="1">
      <c r="A24" s="326"/>
    </row>
    <row r="25" spans="1:61" ht="27" customHeight="1">
      <c r="A25" s="366" t="s">
        <v>468</v>
      </c>
      <c r="B25" s="366"/>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6"/>
      <c r="AD25" s="366"/>
      <c r="AE25" s="366"/>
      <c r="AF25" s="366"/>
      <c r="AG25" s="366"/>
      <c r="AH25" s="366"/>
      <c r="AN25" s="326" t="s">
        <v>642</v>
      </c>
      <c r="AW25" s="361"/>
    </row>
    <row r="26" spans="1:61" ht="22.5" customHeight="1">
      <c r="A26" s="713" t="s">
        <v>469</v>
      </c>
      <c r="B26" s="713"/>
      <c r="C26" s="713"/>
      <c r="D26" s="713"/>
      <c r="E26" s="713"/>
      <c r="F26" s="713"/>
      <c r="G26" s="713"/>
      <c r="H26" s="713"/>
      <c r="I26" s="713"/>
      <c r="J26" s="713"/>
      <c r="K26" s="367"/>
      <c r="L26" s="713" t="s">
        <v>429</v>
      </c>
      <c r="M26" s="713"/>
      <c r="N26" s="713"/>
      <c r="O26" s="715"/>
      <c r="P26" s="715"/>
      <c r="Q26" s="715"/>
      <c r="R26" s="713" t="s">
        <v>470</v>
      </c>
      <c r="S26" s="367"/>
      <c r="T26" s="367"/>
      <c r="U26" s="713" t="s">
        <v>432</v>
      </c>
      <c r="V26" s="713"/>
      <c r="W26" s="713"/>
      <c r="X26" s="715"/>
      <c r="Y26" s="715"/>
      <c r="Z26" s="715"/>
      <c r="AA26" s="713" t="s">
        <v>470</v>
      </c>
      <c r="AB26" s="367"/>
      <c r="AC26" s="367"/>
      <c r="AD26" s="367"/>
      <c r="AE26" s="367"/>
      <c r="AF26" s="367"/>
      <c r="AG26" s="367"/>
      <c r="AH26" s="367"/>
      <c r="AN26" s="326" t="s">
        <v>643</v>
      </c>
    </row>
    <row r="27" spans="1:61" ht="5.25" customHeight="1">
      <c r="A27" s="714"/>
      <c r="B27" s="714"/>
      <c r="C27" s="714"/>
      <c r="D27" s="714"/>
      <c r="E27" s="714"/>
      <c r="F27" s="714"/>
      <c r="G27" s="714"/>
      <c r="H27" s="714"/>
      <c r="I27" s="714"/>
      <c r="J27" s="714"/>
      <c r="K27" s="363"/>
      <c r="L27" s="714"/>
      <c r="M27" s="714"/>
      <c r="N27" s="714"/>
      <c r="O27" s="363"/>
      <c r="P27" s="363"/>
      <c r="Q27" s="363"/>
      <c r="R27" s="714"/>
      <c r="S27" s="363"/>
      <c r="T27" s="363"/>
      <c r="U27" s="714"/>
      <c r="V27" s="714"/>
      <c r="W27" s="714"/>
      <c r="X27" s="363"/>
      <c r="Y27" s="363"/>
      <c r="Z27" s="363"/>
      <c r="AA27" s="714"/>
      <c r="AB27" s="363"/>
      <c r="AC27" s="363"/>
      <c r="AD27" s="363"/>
      <c r="AE27" s="363"/>
      <c r="AF27" s="363"/>
      <c r="AG27" s="363"/>
      <c r="AH27" s="363"/>
    </row>
    <row r="28" spans="1:61" ht="22.5" customHeight="1">
      <c r="A28" s="713" t="s">
        <v>471</v>
      </c>
      <c r="B28" s="713"/>
      <c r="C28" s="713"/>
      <c r="D28" s="713"/>
      <c r="E28" s="713"/>
      <c r="F28" s="713"/>
      <c r="G28" s="713"/>
      <c r="H28" s="713"/>
      <c r="I28" s="713"/>
      <c r="J28" s="713"/>
      <c r="K28" s="367"/>
      <c r="L28" s="713" t="s">
        <v>429</v>
      </c>
      <c r="M28" s="713"/>
      <c r="N28" s="713"/>
      <c r="O28" s="715"/>
      <c r="P28" s="715"/>
      <c r="Q28" s="715"/>
      <c r="R28" s="713" t="s">
        <v>470</v>
      </c>
      <c r="S28" s="367"/>
      <c r="T28" s="367"/>
      <c r="U28" s="713" t="s">
        <v>432</v>
      </c>
      <c r="V28" s="713"/>
      <c r="W28" s="713"/>
      <c r="X28" s="715"/>
      <c r="Y28" s="715"/>
      <c r="Z28" s="715"/>
      <c r="AA28" s="713" t="s">
        <v>470</v>
      </c>
      <c r="AB28" s="367"/>
      <c r="AC28" s="367"/>
      <c r="AD28" s="367"/>
      <c r="AE28" s="367"/>
      <c r="AF28" s="367"/>
      <c r="AG28" s="367"/>
      <c r="AH28" s="367"/>
    </row>
    <row r="29" spans="1:61" ht="5.25" customHeight="1">
      <c r="A29" s="714"/>
      <c r="B29" s="714"/>
      <c r="C29" s="714"/>
      <c r="D29" s="714"/>
      <c r="E29" s="714"/>
      <c r="F29" s="714"/>
      <c r="G29" s="714"/>
      <c r="H29" s="714"/>
      <c r="I29" s="714"/>
      <c r="J29" s="714"/>
      <c r="K29" s="363"/>
      <c r="L29" s="714"/>
      <c r="M29" s="714"/>
      <c r="N29" s="714"/>
      <c r="O29" s="363"/>
      <c r="P29" s="363"/>
      <c r="Q29" s="363"/>
      <c r="R29" s="714"/>
      <c r="S29" s="363"/>
      <c r="T29" s="363"/>
      <c r="U29" s="714"/>
      <c r="V29" s="714"/>
      <c r="W29" s="714"/>
      <c r="X29" s="363"/>
      <c r="Y29" s="363"/>
      <c r="Z29" s="363"/>
      <c r="AA29" s="714"/>
      <c r="AB29" s="363"/>
      <c r="AC29" s="363"/>
      <c r="AD29" s="363"/>
      <c r="AE29" s="363"/>
      <c r="AF29" s="363"/>
      <c r="AG29" s="363"/>
      <c r="AH29" s="363"/>
    </row>
    <row r="30" spans="1:61" ht="5.25" customHeight="1">
      <c r="A30" s="368"/>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row>
    <row r="31" spans="1:61" ht="15.75" customHeight="1">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row>
    <row r="32" spans="1:61" ht="14.25" customHeight="1">
      <c r="A32" s="369" t="s">
        <v>472</v>
      </c>
    </row>
    <row r="33" spans="1:34" ht="14.25" customHeight="1">
      <c r="A33" s="369" t="s">
        <v>473</v>
      </c>
    </row>
    <row r="34" spans="1:34" ht="14.25" customHeight="1">
      <c r="A34" s="369" t="s">
        <v>474</v>
      </c>
    </row>
    <row r="35" spans="1:34" ht="18.75" customHeight="1">
      <c r="A35" s="369"/>
    </row>
    <row r="36" spans="1:34" ht="18.75" customHeight="1">
      <c r="A36" s="369"/>
    </row>
    <row r="37" spans="1:34" ht="18.75" customHeight="1">
      <c r="A37" s="369"/>
    </row>
    <row r="38" spans="1:34" ht="18.75" customHeight="1">
      <c r="A38" s="369"/>
    </row>
    <row r="39" spans="1:34" ht="18.75" customHeight="1">
      <c r="A39" s="326"/>
    </row>
    <row r="40" spans="1:34" ht="18.75" customHeight="1">
      <c r="A40" s="326"/>
    </row>
    <row r="41" spans="1:34" ht="18.75" customHeight="1">
      <c r="A41" s="326"/>
      <c r="Z41" s="723">
        <f ca="1">TODAY()</f>
        <v>44561</v>
      </c>
      <c r="AA41" s="723"/>
      <c r="AB41" s="723"/>
      <c r="AC41" s="723"/>
      <c r="AD41" s="723"/>
      <c r="AE41" s="723"/>
      <c r="AF41" s="723"/>
      <c r="AG41" s="723"/>
    </row>
    <row r="42" spans="1:34" ht="10.5" customHeight="1">
      <c r="A42" s="326"/>
    </row>
    <row r="43" spans="1:34" ht="18.75" customHeight="1">
      <c r="A43" s="326"/>
      <c r="R43" s="370" t="s">
        <v>475</v>
      </c>
      <c r="S43" s="734" t="str">
        <f>IF(G17="","",G17)</f>
        <v/>
      </c>
      <c r="T43" s="734"/>
      <c r="U43" s="734"/>
      <c r="V43" s="734"/>
      <c r="W43" s="734"/>
      <c r="X43" s="734"/>
      <c r="Y43" s="734"/>
      <c r="Z43" s="734"/>
      <c r="AA43" s="734"/>
      <c r="AB43" s="734"/>
      <c r="AC43" s="734"/>
      <c r="AD43" s="371" t="s">
        <v>476</v>
      </c>
    </row>
    <row r="44" spans="1:34" ht="18.75" customHeight="1">
      <c r="A44" s="326"/>
    </row>
    <row r="45" spans="1:34" ht="18.75" customHeight="1">
      <c r="A45" s="326"/>
      <c r="B45" s="372" t="s">
        <v>477</v>
      </c>
      <c r="D45" s="326" t="str">
        <f>"국민연금공단 이사장/근로복지공단 대전지역본부장("&amp;B45&amp;"지사장) 귀하"</f>
        <v>국민연금공단 이사장/근로복지공단 대전지역본부장(천안지사장) 귀하</v>
      </c>
    </row>
    <row r="46" spans="1:34" ht="6"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row>
    <row r="47" spans="1:34" ht="2.25" customHeight="1">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row>
    <row r="48" spans="1:34" ht="18.75" customHeight="1">
      <c r="A48" s="326"/>
      <c r="AH48" s="332" t="s">
        <v>478</v>
      </c>
    </row>
    <row r="49" spans="1:34" ht="18.75" customHeight="1">
      <c r="A49" s="326"/>
    </row>
    <row r="50" spans="1:34">
      <c r="A50" s="326"/>
    </row>
    <row r="51" spans="1:34">
      <c r="A51" s="326"/>
    </row>
    <row r="52" spans="1:34">
      <c r="A52" s="326"/>
    </row>
    <row r="53" spans="1:34">
      <c r="A53" s="363"/>
      <c r="B53" s="363"/>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74"/>
      <c r="AH53" s="375" t="s">
        <v>479</v>
      </c>
    </row>
    <row r="54" spans="1:34" ht="45.7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76"/>
      <c r="AH54" s="377"/>
    </row>
    <row r="55" spans="1:34" ht="7.5" customHeight="1">
      <c r="A55" s="735" t="s">
        <v>480</v>
      </c>
      <c r="B55" s="735"/>
      <c r="C55" s="735"/>
      <c r="D55" s="736"/>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78"/>
      <c r="AE55" s="367"/>
      <c r="AF55" s="367"/>
      <c r="AG55" s="367"/>
      <c r="AH55" s="367"/>
    </row>
    <row r="56" spans="1:34">
      <c r="A56" s="737"/>
      <c r="B56" s="737"/>
      <c r="C56" s="737"/>
      <c r="D56" s="738"/>
      <c r="E56" s="379" t="s">
        <v>481</v>
      </c>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741" t="s">
        <v>482</v>
      </c>
      <c r="AE56" s="742"/>
      <c r="AF56" s="742"/>
      <c r="AG56" s="742"/>
      <c r="AH56" s="742"/>
    </row>
    <row r="57" spans="1:34">
      <c r="A57" s="737"/>
      <c r="B57" s="737"/>
      <c r="C57" s="737"/>
      <c r="D57" s="738"/>
      <c r="E57" s="380" t="s">
        <v>483</v>
      </c>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741" t="s">
        <v>484</v>
      </c>
      <c r="AE57" s="742"/>
      <c r="AF57" s="742"/>
      <c r="AG57" s="742"/>
      <c r="AH57" s="742"/>
    </row>
    <row r="58" spans="1:34">
      <c r="A58" s="737"/>
      <c r="B58" s="737"/>
      <c r="C58" s="737"/>
      <c r="D58" s="738"/>
      <c r="E58" s="380" t="s">
        <v>485</v>
      </c>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741"/>
      <c r="AE58" s="742"/>
      <c r="AF58" s="742"/>
      <c r="AG58" s="742"/>
      <c r="AH58" s="742"/>
    </row>
    <row r="59" spans="1:34">
      <c r="A59" s="737"/>
      <c r="B59" s="737"/>
      <c r="C59" s="737"/>
      <c r="D59" s="738"/>
      <c r="E59" s="380" t="s">
        <v>486</v>
      </c>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741"/>
      <c r="AE59" s="742"/>
      <c r="AF59" s="742"/>
      <c r="AG59" s="742"/>
      <c r="AH59" s="742"/>
    </row>
    <row r="60" spans="1:34" ht="7.5" customHeight="1" thickBot="1">
      <c r="A60" s="739"/>
      <c r="B60" s="739"/>
      <c r="C60" s="739"/>
      <c r="D60" s="740"/>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743"/>
      <c r="AE60" s="744"/>
      <c r="AF60" s="744"/>
      <c r="AG60" s="744"/>
      <c r="AH60" s="744"/>
    </row>
    <row r="61" spans="1:34">
      <c r="A61" s="751" t="s">
        <v>487</v>
      </c>
      <c r="B61" s="751"/>
      <c r="C61" s="751"/>
      <c r="D61" s="751"/>
      <c r="E61" s="751"/>
      <c r="F61" s="751"/>
      <c r="G61" s="751"/>
      <c r="H61" s="751"/>
      <c r="I61" s="751"/>
      <c r="J61" s="751"/>
      <c r="K61" s="751"/>
      <c r="L61" s="751"/>
      <c r="M61" s="751"/>
      <c r="N61" s="751"/>
      <c r="O61" s="751"/>
      <c r="P61" s="751"/>
      <c r="Q61" s="751"/>
      <c r="R61" s="751"/>
      <c r="S61" s="751"/>
      <c r="T61" s="751"/>
      <c r="U61" s="751"/>
      <c r="V61" s="751"/>
      <c r="W61" s="751"/>
      <c r="X61" s="751"/>
      <c r="Y61" s="751"/>
      <c r="Z61" s="751"/>
      <c r="AA61" s="751"/>
      <c r="AB61" s="751"/>
      <c r="AC61" s="751"/>
      <c r="AD61" s="751"/>
      <c r="AE61" s="751"/>
      <c r="AF61" s="751"/>
      <c r="AG61" s="751"/>
      <c r="AH61" s="751"/>
    </row>
    <row r="62" spans="1:34">
      <c r="A62" s="381" t="s">
        <v>488</v>
      </c>
    </row>
    <row r="63" spans="1:34">
      <c r="A63" s="381" t="s">
        <v>489</v>
      </c>
    </row>
    <row r="64" spans="1:34">
      <c r="A64" s="381" t="s">
        <v>490</v>
      </c>
    </row>
    <row r="65" spans="1:1">
      <c r="A65" s="382" t="s">
        <v>491</v>
      </c>
    </row>
    <row r="66" spans="1:1" ht="3.75" customHeight="1"/>
    <row r="67" spans="1:1">
      <c r="A67" s="381" t="s">
        <v>492</v>
      </c>
    </row>
    <row r="68" spans="1:1">
      <c r="A68" s="381" t="s">
        <v>493</v>
      </c>
    </row>
    <row r="69" spans="1:1" ht="3.75" customHeight="1"/>
    <row r="70" spans="1:1">
      <c r="A70" s="381" t="s">
        <v>494</v>
      </c>
    </row>
    <row r="71" spans="1:1">
      <c r="A71" s="382" t="s">
        <v>495</v>
      </c>
    </row>
    <row r="72" spans="1:1" ht="3.75" customHeight="1"/>
    <row r="73" spans="1:1">
      <c r="A73" s="381" t="s">
        <v>496</v>
      </c>
    </row>
    <row r="74" spans="1:1">
      <c r="A74" s="381" t="s">
        <v>497</v>
      </c>
    </row>
    <row r="75" spans="1:1">
      <c r="A75" s="381" t="s">
        <v>498</v>
      </c>
    </row>
    <row r="76" spans="1:1" ht="3.75" customHeight="1"/>
    <row r="77" spans="1:1">
      <c r="A77" s="381" t="s">
        <v>499</v>
      </c>
    </row>
    <row r="78" spans="1:1">
      <c r="A78" s="381" t="s">
        <v>500</v>
      </c>
    </row>
    <row r="79" spans="1:1">
      <c r="A79" s="381" t="s">
        <v>501</v>
      </c>
    </row>
    <row r="80" spans="1:1" ht="3.75" customHeight="1"/>
    <row r="81" spans="1:34">
      <c r="A81" s="381" t="s">
        <v>502</v>
      </c>
    </row>
    <row r="82" spans="1:34">
      <c r="A82" s="381" t="s">
        <v>503</v>
      </c>
    </row>
    <row r="83" spans="1:34" ht="3.75" customHeight="1"/>
    <row r="84" spans="1:34">
      <c r="A84" s="381" t="s">
        <v>504</v>
      </c>
    </row>
    <row r="85" spans="1:34">
      <c r="A85" s="381" t="s">
        <v>505</v>
      </c>
    </row>
    <row r="86" spans="1:34" ht="3.75" customHeight="1"/>
    <row r="87" spans="1:34">
      <c r="A87" s="381" t="s">
        <v>506</v>
      </c>
      <c r="B87" s="381"/>
    </row>
    <row r="88" spans="1:34">
      <c r="A88" s="381" t="s">
        <v>495</v>
      </c>
    </row>
    <row r="89" spans="1:34" ht="3.75" customHeight="1"/>
    <row r="90" spans="1:34">
      <c r="A90" s="381" t="s">
        <v>507</v>
      </c>
    </row>
    <row r="91" spans="1:34" ht="3.75" customHeight="1" thickBot="1"/>
    <row r="92" spans="1:34">
      <c r="A92" s="751" t="s">
        <v>508</v>
      </c>
      <c r="B92" s="751"/>
      <c r="C92" s="751"/>
      <c r="D92" s="751"/>
      <c r="E92" s="751"/>
      <c r="F92" s="751"/>
      <c r="G92" s="751"/>
      <c r="H92" s="751"/>
      <c r="I92" s="751"/>
      <c r="J92" s="751"/>
      <c r="K92" s="751"/>
      <c r="L92" s="751"/>
      <c r="M92" s="751"/>
      <c r="N92" s="751"/>
      <c r="O92" s="751"/>
      <c r="P92" s="751"/>
      <c r="Q92" s="751"/>
      <c r="R92" s="751"/>
      <c r="S92" s="751"/>
      <c r="T92" s="751"/>
      <c r="U92" s="751"/>
      <c r="V92" s="751"/>
      <c r="W92" s="751"/>
      <c r="X92" s="751"/>
      <c r="Y92" s="751"/>
      <c r="Z92" s="751"/>
      <c r="AA92" s="751"/>
      <c r="AB92" s="751"/>
      <c r="AC92" s="751"/>
      <c r="AD92" s="751"/>
      <c r="AE92" s="751"/>
      <c r="AF92" s="751"/>
      <c r="AG92" s="751"/>
      <c r="AH92" s="751"/>
    </row>
    <row r="93" spans="1:34">
      <c r="A93" s="381" t="s">
        <v>509</v>
      </c>
    </row>
    <row r="94" spans="1:34">
      <c r="A94" s="381" t="s">
        <v>510</v>
      </c>
    </row>
    <row r="95" spans="1:34">
      <c r="A95" s="381" t="s">
        <v>511</v>
      </c>
    </row>
    <row r="96" spans="1:34">
      <c r="A96" s="381" t="s">
        <v>512</v>
      </c>
    </row>
    <row r="97" spans="1:34">
      <c r="A97" s="381" t="s">
        <v>513</v>
      </c>
    </row>
    <row r="98" spans="1:34">
      <c r="A98" s="381" t="s">
        <v>514</v>
      </c>
    </row>
    <row r="99" spans="1:34">
      <c r="A99" s="383" t="s">
        <v>515</v>
      </c>
      <c r="B99" s="363"/>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row>
    <row r="100" spans="1:34" ht="14.25" thickBot="1"/>
    <row r="101" spans="1:34">
      <c r="A101" s="751" t="s">
        <v>516</v>
      </c>
      <c r="B101" s="751"/>
      <c r="C101" s="751"/>
      <c r="D101" s="751"/>
      <c r="E101" s="751"/>
      <c r="F101" s="751"/>
      <c r="G101" s="751"/>
      <c r="H101" s="751"/>
      <c r="I101" s="751"/>
      <c r="J101" s="751"/>
      <c r="K101" s="751"/>
      <c r="L101" s="751"/>
      <c r="M101" s="751"/>
      <c r="N101" s="751"/>
      <c r="O101" s="751"/>
      <c r="P101" s="751"/>
      <c r="Q101" s="751"/>
      <c r="R101" s="751"/>
      <c r="S101" s="751"/>
      <c r="T101" s="751"/>
      <c r="U101" s="751"/>
      <c r="V101" s="751"/>
      <c r="W101" s="751"/>
      <c r="X101" s="751"/>
      <c r="Y101" s="751"/>
      <c r="Z101" s="751"/>
      <c r="AA101" s="751"/>
      <c r="AB101" s="751"/>
      <c r="AC101" s="751"/>
      <c r="AD101" s="751"/>
      <c r="AE101" s="751"/>
      <c r="AF101" s="751"/>
      <c r="AG101" s="751"/>
      <c r="AH101" s="751"/>
    </row>
    <row r="102" spans="1:34">
      <c r="A102" s="326"/>
    </row>
    <row r="103" spans="1:34">
      <c r="A103" s="326"/>
      <c r="D103" s="745" t="s">
        <v>517</v>
      </c>
      <c r="E103" s="746"/>
      <c r="F103" s="746"/>
      <c r="G103" s="747"/>
      <c r="H103" s="726" t="s">
        <v>518</v>
      </c>
      <c r="I103" s="727"/>
      <c r="J103" s="745" t="s">
        <v>519</v>
      </c>
      <c r="K103" s="746"/>
      <c r="L103" s="746"/>
      <c r="M103" s="747"/>
      <c r="N103" s="726" t="s">
        <v>518</v>
      </c>
      <c r="O103" s="727"/>
      <c r="P103" s="745" t="s">
        <v>520</v>
      </c>
      <c r="Q103" s="746"/>
      <c r="R103" s="746"/>
      <c r="S103" s="747"/>
      <c r="T103" s="726" t="s">
        <v>518</v>
      </c>
      <c r="U103" s="727"/>
      <c r="V103" s="728" t="s">
        <v>521</v>
      </c>
      <c r="W103" s="729"/>
      <c r="X103" s="729"/>
      <c r="Y103" s="730"/>
      <c r="Z103" s="726" t="s">
        <v>518</v>
      </c>
      <c r="AA103" s="727"/>
      <c r="AB103" s="745" t="s">
        <v>522</v>
      </c>
      <c r="AC103" s="746"/>
      <c r="AD103" s="746"/>
      <c r="AE103" s="747"/>
    </row>
    <row r="104" spans="1:34">
      <c r="A104" s="326"/>
      <c r="D104" s="748"/>
      <c r="E104" s="749"/>
      <c r="F104" s="749"/>
      <c r="G104" s="750"/>
      <c r="H104" s="726"/>
      <c r="I104" s="727"/>
      <c r="J104" s="748"/>
      <c r="K104" s="749"/>
      <c r="L104" s="749"/>
      <c r="M104" s="750"/>
      <c r="N104" s="726"/>
      <c r="O104" s="727"/>
      <c r="P104" s="748"/>
      <c r="Q104" s="749"/>
      <c r="R104" s="749"/>
      <c r="S104" s="750"/>
      <c r="T104" s="726"/>
      <c r="U104" s="727"/>
      <c r="V104" s="731"/>
      <c r="W104" s="732"/>
      <c r="X104" s="732"/>
      <c r="Y104" s="733"/>
      <c r="Z104" s="726"/>
      <c r="AA104" s="727"/>
      <c r="AB104" s="748"/>
      <c r="AC104" s="749"/>
      <c r="AD104" s="749"/>
      <c r="AE104" s="750"/>
    </row>
    <row r="105" spans="1:34">
      <c r="A105" s="376"/>
      <c r="B105" s="376"/>
      <c r="C105" s="376"/>
      <c r="D105" s="746" t="s">
        <v>523</v>
      </c>
      <c r="E105" s="746"/>
      <c r="F105" s="746"/>
      <c r="G105" s="746"/>
      <c r="H105" s="376"/>
      <c r="I105" s="376"/>
      <c r="J105" s="376"/>
      <c r="K105" s="376"/>
      <c r="L105" s="376"/>
      <c r="M105" s="376"/>
      <c r="N105" s="376"/>
      <c r="O105" s="376"/>
      <c r="P105" s="729" t="s">
        <v>524</v>
      </c>
      <c r="Q105" s="729"/>
      <c r="R105" s="729"/>
      <c r="S105" s="729"/>
      <c r="T105" s="376"/>
      <c r="U105" s="376"/>
      <c r="V105" s="376"/>
      <c r="W105" s="376"/>
      <c r="X105" s="376"/>
      <c r="Y105" s="376"/>
      <c r="Z105" s="376"/>
      <c r="AA105" s="376"/>
      <c r="AB105" s="746" t="s">
        <v>523</v>
      </c>
      <c r="AC105" s="746"/>
      <c r="AD105" s="746"/>
      <c r="AE105" s="746"/>
      <c r="AF105" s="376"/>
      <c r="AG105" s="376"/>
      <c r="AH105" s="376"/>
    </row>
    <row r="106" spans="1:34">
      <c r="A106" s="363"/>
      <c r="B106" s="363"/>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row>
    <row r="107" spans="1:34">
      <c r="A107" s="326"/>
    </row>
  </sheetData>
  <mergeCells count="57">
    <mergeCell ref="AD56:AH56"/>
    <mergeCell ref="AD57:AH60"/>
    <mergeCell ref="AB103:AE104"/>
    <mergeCell ref="A61:AH61"/>
    <mergeCell ref="D105:G105"/>
    <mergeCell ref="P105:S105"/>
    <mergeCell ref="AB105:AE105"/>
    <mergeCell ref="A92:AH92"/>
    <mergeCell ref="A101:AH101"/>
    <mergeCell ref="D103:G104"/>
    <mergeCell ref="H103:I104"/>
    <mergeCell ref="J103:M104"/>
    <mergeCell ref="N103:O104"/>
    <mergeCell ref="P103:S104"/>
    <mergeCell ref="T103:U104"/>
    <mergeCell ref="V103:Y104"/>
    <mergeCell ref="Z103:AA104"/>
    <mergeCell ref="S43:AC43"/>
    <mergeCell ref="A55:D60"/>
    <mergeCell ref="Z41:AG41"/>
    <mergeCell ref="BA16:BI16"/>
    <mergeCell ref="H5:M7"/>
    <mergeCell ref="O5:Y7"/>
    <mergeCell ref="H8:M10"/>
    <mergeCell ref="O8:Y10"/>
    <mergeCell ref="AN16:AN17"/>
    <mergeCell ref="AO16:AO17"/>
    <mergeCell ref="AP16:AP17"/>
    <mergeCell ref="AQ16:AQ17"/>
    <mergeCell ref="U28:W29"/>
    <mergeCell ref="X28:Z28"/>
    <mergeCell ref="AA28:AA29"/>
    <mergeCell ref="A26:J27"/>
    <mergeCell ref="L26:N27"/>
    <mergeCell ref="O26:Q26"/>
    <mergeCell ref="AR16:AZ16"/>
    <mergeCell ref="AA26:AA27"/>
    <mergeCell ref="A28:J29"/>
    <mergeCell ref="L28:N29"/>
    <mergeCell ref="O28:Q28"/>
    <mergeCell ref="R28:R29"/>
    <mergeCell ref="A16:D23"/>
    <mergeCell ref="K16:P16"/>
    <mergeCell ref="G17:S17"/>
    <mergeCell ref="Y17:AH17"/>
    <mergeCell ref="R26:R27"/>
    <mergeCell ref="U26:W27"/>
    <mergeCell ref="X26:Z26"/>
    <mergeCell ref="U22:V22"/>
    <mergeCell ref="AA22:AC22"/>
    <mergeCell ref="AD22:AH22"/>
    <mergeCell ref="K18:S18"/>
    <mergeCell ref="Y18:AH18"/>
    <mergeCell ref="K19:S19"/>
    <mergeCell ref="Y19:AH19"/>
    <mergeCell ref="H20:Z20"/>
    <mergeCell ref="AD20:AH20"/>
  </mergeCells>
  <phoneticPr fontId="1" type="noConversion"/>
  <dataValidations disablePrompts="1" count="2">
    <dataValidation type="list" allowBlank="1" showInputMessage="1" showErrorMessage="1" sqref="AY18:AY20 BH18:BH20" xr:uid="{00000000-0002-0000-0E00-000000000000}">
      <formula1>"0%,40%,80%,90%"</formula1>
    </dataValidation>
    <dataValidation type="list" allowBlank="1" showInputMessage="1" showErrorMessage="1" sqref="AZ18:AZ20 BI18:BI20" xr:uid="{00000000-0002-0000-0E00-000001000000}">
      <formula1>"○,X"</formula1>
    </dataValidation>
  </dataValidations>
  <hyperlinks>
    <hyperlink ref="AO6" r:id="rId1" xr:uid="{00000000-0004-0000-0E00-000000000000}"/>
  </hyperlinks>
  <printOptions horizontalCentered="1" verticalCentered="1"/>
  <pageMargins left="0.31496062992125984" right="0.31496062992125984" top="0.74803149606299213" bottom="0.74803149606299213" header="0.31496062992125984" footer="0.31496062992125984"/>
  <pageSetup paperSize="9" orientation="portrait" verticalDpi="300" r:id="rId2"/>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AK75"/>
  <sheetViews>
    <sheetView showGridLines="0" workbookViewId="0">
      <selection activeCell="K16" sqref="K16:P16"/>
    </sheetView>
  </sheetViews>
  <sheetFormatPr defaultRowHeight="16.5"/>
  <cols>
    <col min="1" max="1" width="2.625" style="240" customWidth="1"/>
    <col min="2" max="2" width="9" style="240" bestFit="1" customWidth="1"/>
    <col min="3" max="3" width="14.5" style="110" customWidth="1"/>
    <col min="4" max="4" width="9.75" style="240" bestFit="1" customWidth="1"/>
    <col min="5" max="5" width="6.5" style="240" customWidth="1"/>
    <col min="6" max="6" width="9" style="240"/>
    <col min="7" max="8" width="11.25" style="240" customWidth="1"/>
    <col min="9" max="9" width="9" style="240" customWidth="1"/>
    <col min="10" max="10" width="7.625" style="240" customWidth="1"/>
    <col min="11" max="11" width="1.375" style="240" customWidth="1"/>
    <col min="12" max="12" width="9" style="240"/>
    <col min="13" max="13" width="15.25" style="240" customWidth="1"/>
    <col min="14" max="14" width="9" style="240"/>
    <col min="15" max="16" width="11.125" style="240" bestFit="1" customWidth="1"/>
    <col min="17" max="18" width="9" style="240"/>
    <col min="19" max="21" width="11.125" style="240" bestFit="1" customWidth="1"/>
    <col min="22" max="22" width="12.875" style="240" bestFit="1" customWidth="1"/>
    <col min="23" max="23" width="11.125" style="240" bestFit="1" customWidth="1"/>
    <col min="24" max="24" width="9" style="240"/>
    <col min="25" max="25" width="14" style="240" bestFit="1" customWidth="1"/>
    <col min="26" max="27" width="9" style="240"/>
    <col min="28" max="28" width="13" style="240" bestFit="1" customWidth="1"/>
    <col min="29" max="35" width="9" style="240"/>
    <col min="36" max="36" width="11.875" style="240" bestFit="1" customWidth="1"/>
    <col min="37" max="37" width="11.25" style="240" bestFit="1" customWidth="1"/>
    <col min="38" max="16384" width="9" style="240"/>
  </cols>
  <sheetData>
    <row r="1" spans="1:37">
      <c r="A1" s="74" t="s">
        <v>191</v>
      </c>
      <c r="C1" s="240"/>
    </row>
    <row r="2" spans="1:37">
      <c r="C2" s="240"/>
      <c r="U2" s="109"/>
    </row>
    <row r="3" spans="1:37" ht="22.5">
      <c r="A3" s="75" t="s">
        <v>192</v>
      </c>
      <c r="B3" s="76"/>
      <c r="C3" s="76"/>
      <c r="D3" s="76"/>
      <c r="E3" s="76"/>
      <c r="F3" s="76"/>
      <c r="G3" s="76"/>
      <c r="H3" s="76"/>
      <c r="I3" s="76"/>
      <c r="J3" s="76"/>
      <c r="K3" s="76"/>
      <c r="U3" s="109" t="s">
        <v>193</v>
      </c>
    </row>
    <row r="4" spans="1:37">
      <c r="C4" s="240"/>
      <c r="U4" s="109" t="s">
        <v>194</v>
      </c>
    </row>
    <row r="5" spans="1:37">
      <c r="A5" s="752" t="s">
        <v>195</v>
      </c>
      <c r="B5" s="753"/>
      <c r="C5" s="753"/>
      <c r="D5" s="77" t="s">
        <v>96</v>
      </c>
      <c r="E5" s="754" t="s">
        <v>196</v>
      </c>
      <c r="F5" s="754"/>
      <c r="G5" s="755"/>
      <c r="H5" s="77" t="s">
        <v>97</v>
      </c>
      <c r="I5" s="78"/>
      <c r="J5" s="78"/>
      <c r="K5" s="78"/>
      <c r="U5" s="109" t="s">
        <v>197</v>
      </c>
      <c r="V5" s="240" t="s">
        <v>198</v>
      </c>
    </row>
    <row r="6" spans="1:37">
      <c r="A6" s="752"/>
      <c r="B6" s="753"/>
      <c r="C6" s="753"/>
      <c r="D6" s="256"/>
      <c r="E6" s="756"/>
      <c r="F6" s="756"/>
      <c r="G6" s="757"/>
      <c r="H6" s="758">
        <v>3128512345</v>
      </c>
      <c r="I6" s="759"/>
      <c r="J6" s="759"/>
      <c r="K6" s="759"/>
      <c r="U6" s="109" t="s">
        <v>199</v>
      </c>
    </row>
    <row r="7" spans="1:37">
      <c r="A7" s="752"/>
      <c r="B7" s="753"/>
      <c r="C7" s="753"/>
      <c r="D7" s="77" t="s">
        <v>200</v>
      </c>
      <c r="E7" s="78"/>
      <c r="F7" s="760" t="s">
        <v>201</v>
      </c>
      <c r="G7" s="760"/>
      <c r="H7" s="760"/>
      <c r="I7" s="760"/>
      <c r="J7" s="760"/>
      <c r="K7" s="78"/>
      <c r="U7" s="109"/>
    </row>
    <row r="8" spans="1:37">
      <c r="A8" s="752"/>
      <c r="B8" s="753"/>
      <c r="C8" s="753"/>
      <c r="D8" s="256"/>
      <c r="E8" s="761" t="s">
        <v>98</v>
      </c>
      <c r="F8" s="761"/>
      <c r="G8" s="761"/>
      <c r="H8" s="79" t="s">
        <v>99</v>
      </c>
      <c r="I8" s="756" t="s">
        <v>202</v>
      </c>
      <c r="J8" s="756"/>
      <c r="K8" s="79" t="s">
        <v>100</v>
      </c>
      <c r="U8" s="109"/>
    </row>
    <row r="9" spans="1:37" ht="11.25" customHeight="1">
      <c r="A9" s="79"/>
      <c r="B9" s="79"/>
      <c r="C9" s="79"/>
      <c r="D9" s="79"/>
      <c r="E9" s="79"/>
      <c r="F9" s="79"/>
      <c r="G9" s="79"/>
      <c r="H9" s="79"/>
      <c r="I9" s="79"/>
      <c r="J9" s="79"/>
      <c r="K9" s="79"/>
    </row>
    <row r="10" spans="1:37" ht="11.25" customHeight="1">
      <c r="C10" s="240"/>
      <c r="W10" s="240" t="s">
        <v>203</v>
      </c>
    </row>
    <row r="11" spans="1:37">
      <c r="A11" s="471" t="s">
        <v>204</v>
      </c>
      <c r="C11" s="240"/>
    </row>
    <row r="12" spans="1:37" ht="66" customHeight="1">
      <c r="A12" s="80" t="s">
        <v>101</v>
      </c>
      <c r="B12" s="81" t="s">
        <v>205</v>
      </c>
      <c r="C12" s="82" t="s">
        <v>102</v>
      </c>
      <c r="D12" s="81" t="s">
        <v>206</v>
      </c>
      <c r="E12" s="82" t="s">
        <v>207</v>
      </c>
      <c r="F12" s="83" t="s">
        <v>208</v>
      </c>
      <c r="G12" s="84" t="s">
        <v>103</v>
      </c>
      <c r="H12" s="85" t="s">
        <v>209</v>
      </c>
      <c r="I12" s="762" t="s">
        <v>104</v>
      </c>
      <c r="J12" s="763"/>
      <c r="K12" s="763"/>
      <c r="S12" s="86" t="s">
        <v>210</v>
      </c>
      <c r="U12" s="86" t="s">
        <v>211</v>
      </c>
      <c r="W12" s="240" t="s">
        <v>105</v>
      </c>
    </row>
    <row r="13" spans="1:37" ht="24" customHeight="1" thickBot="1">
      <c r="A13" s="764">
        <v>1</v>
      </c>
      <c r="B13" s="766" t="s">
        <v>683</v>
      </c>
      <c r="C13" s="768">
        <v>9201011227818</v>
      </c>
      <c r="D13" s="770">
        <v>43101</v>
      </c>
      <c r="E13" s="772" t="s">
        <v>212</v>
      </c>
      <c r="F13" s="774" t="str">
        <f>DATEDIF(M14,D13+1,"Y")&amp;"년 "&amp;DATEDIF(M14,D13+1,"YM")&amp;"월 "&amp;IF(OR(AND(TEXT(M14,"dd")="01",TEXT(EOMONTH(D13,0),"dd")=TEXT(D13,"dd")),TEXT(TEXT(D13,"dd")+1,"dd")=TEXT(M14,"dd")),"",DATEDIF(M14,D13,"MD")+1&amp;"일")</f>
        <v>26년 0월 1일</v>
      </c>
      <c r="G13" s="87" t="str">
        <f>IF(OR(O14="",P14=""),"",DATEDIF(O14,P14+1,"Y")&amp;"년 "&amp;DATEDIF(O14,P14+1,"YM")&amp;"월 "&amp;IF(OR(AND(TEXT(O14,"dd")="01",TEXT(EOMONTH(P14,0),"dd")=TEXT(P14,"dd")),TEXT(TEXT(P14,"dd")+1,"dd")=TEXT(O14,"dd")),"",DATEDIF(O14,P14,"MD")+1&amp;"일"))</f>
        <v xml:space="preserve">1년 6월 </v>
      </c>
      <c r="H13" s="88" t="str">
        <f>IF(OR(O14="",P14=""),"",TEXT(DATE(YEAR(D13-M14),MONTH(D13-M14),DAY(D13-M14))-DATE(YEAR(P14-O14),MONTH(P14-O14),DAY(P14-O14)),"yy년")&amp;VALUE(TEXT(DATE(YEAR(D13-M14),MONTH(D13-M14),DAY(D13-M14))-DATE(YEAR(P14-O14),MONTH(P14-O14),DAY(P14-O14)),"mm")-1)&amp;TEXT(DATE(YEAR(D13-M14),MONTH(D13-M14),DAY(D13-M14))-DATE(YEAR(P14-O14),MONTH(P14-O14),DAY(P14-O14)),"월dd일"))</f>
        <v>24년6월03일</v>
      </c>
      <c r="I13" s="491" t="s">
        <v>106</v>
      </c>
      <c r="J13" s="776" t="s">
        <v>213</v>
      </c>
      <c r="K13" s="777"/>
      <c r="M13" s="89" t="s">
        <v>107</v>
      </c>
      <c r="O13" s="90" t="s">
        <v>110</v>
      </c>
      <c r="P13" s="90" t="s">
        <v>108</v>
      </c>
      <c r="S13" s="91">
        <v>40909</v>
      </c>
      <c r="T13" s="91"/>
      <c r="U13" s="91">
        <v>41640</v>
      </c>
      <c r="V13" s="91"/>
      <c r="W13" s="91">
        <v>42370</v>
      </c>
      <c r="Y13" s="92" t="s">
        <v>109</v>
      </c>
      <c r="Z13" s="92" t="s">
        <v>214</v>
      </c>
      <c r="AA13" s="92" t="s">
        <v>215</v>
      </c>
      <c r="AB13" s="92" t="s">
        <v>216</v>
      </c>
      <c r="AC13" s="92" t="s">
        <v>217</v>
      </c>
      <c r="AD13" s="92" t="s">
        <v>218</v>
      </c>
      <c r="AE13" s="92" t="s">
        <v>219</v>
      </c>
      <c r="AF13" s="92" t="s">
        <v>220</v>
      </c>
      <c r="AG13" s="92" t="s">
        <v>221</v>
      </c>
      <c r="AH13" s="92" t="s">
        <v>222</v>
      </c>
      <c r="AI13" s="92" t="s">
        <v>223</v>
      </c>
      <c r="AJ13" s="92" t="s">
        <v>224</v>
      </c>
      <c r="AK13" s="92" t="s">
        <v>225</v>
      </c>
    </row>
    <row r="14" spans="1:37" ht="24" customHeight="1" thickBot="1">
      <c r="A14" s="765"/>
      <c r="B14" s="767"/>
      <c r="C14" s="769"/>
      <c r="D14" s="771"/>
      <c r="E14" s="773"/>
      <c r="F14" s="775"/>
      <c r="G14" s="93">
        <f>IF(AND(D13&gt;=43101,E13="청년"),90%,VLOOKUP(D13,$S$20:$V$23,3))</f>
        <v>0.9</v>
      </c>
      <c r="H14" s="94" t="str">
        <f>VLOOKUP(D13,$S$20:$V$23,4)</f>
        <v>150만원 한도</v>
      </c>
      <c r="I14" s="95">
        <f>D13</f>
        <v>43101</v>
      </c>
      <c r="J14" s="778">
        <f>IF(I14="","",IF(AND(E13="청년",D13&gt;=43101),IF(TEXT(I14,"dd")="01",EOMONTH(I14,59),EOMONTH(I14,60)),IF(TEXT(I14,"dd")="01",EOMONTH(I14,35),EOMONTH(I14,36))))</f>
        <v>44926</v>
      </c>
      <c r="K14" s="779"/>
      <c r="M14" s="96">
        <f>IF(OR(MID(C13,LEN(CLEAN(C13))-6,1)&lt;="2",MID(C13,LEN(CLEAN(C13))-6,1)="5",MID(C13,LEN(CLEAN(C13))-6,1)="6"),DATE(MID(C13,1,2),MID(C13,3,2),MID(C13,5,2)),CHOOSE(14-LEN(CLEAN(C13)),DATE(MID(C13,1,2)+100,MID(C13,3,2),MID(C13,5,2)),DATE(MID(C13,1,1)+100,MID(C13,2,2),MID(C13,4,2)),DATE(2000,MID(C13,1,2),MID(C13,3,2)),DATE(2000,MID(C13,1,1),MID(C13,2,2))))</f>
        <v>33604</v>
      </c>
      <c r="O14" s="97">
        <v>40544</v>
      </c>
      <c r="P14" s="98">
        <v>41090</v>
      </c>
      <c r="S14" s="91">
        <v>41639</v>
      </c>
      <c r="T14" s="91"/>
      <c r="U14" s="91">
        <v>42369</v>
      </c>
      <c r="V14" s="91"/>
      <c r="W14" s="91">
        <v>43465</v>
      </c>
      <c r="Y14" s="99" t="e">
        <f>#VALUE!</f>
        <v>#VALUE!</v>
      </c>
      <c r="Z14" s="99" t="e">
        <f>IF(INT(RIGHT(C13,1))=Y14,"OK","주민오류")</f>
        <v>#VALUE!</v>
      </c>
      <c r="AA14" s="100">
        <f ca="1">DATEDIF(IF(OR(MID(C13,LEN(CLEAN(C13))-6,1)&lt;="2",MID(C13,LEN(CLEAN(C13))-6,1)="5",MID(C13,LEN(CLEAN(C13))-6,1)="6"),DATE(MID(C13,1,2),MID(C13,3,2),MID(C13,5,2)),CHOOSE(14-LEN(CLEAN(C13)), DATE(MID(C13,1,2)+100,MID(C13,3,2),MID(C13,5,2)), DATE(MID(C13,1,1)+100,MID(C13,2,2),MID(C13,4,2)),DATE(2000,MID(C13,1,2),MID(C13,3,2)),DATE(2000,MID(C13,1,1),MID(C13,2,2)))),TODAY(),"y")</f>
        <v>29</v>
      </c>
      <c r="AB14" s="101">
        <f>D13</f>
        <v>43101</v>
      </c>
      <c r="AC14" s="100">
        <f>DATEDIF(IF(OR(MID(C13,LEN(CLEAN(C13))-6,1)&lt;="2",MID(C13,LEN(CLEAN(C13))-6,1)="5",MID(C13,LEN(CLEAN(C13))-6,1)="6"),DATE(MID(C13,1,2),MID(C13,3,2),MID(C13,5,2)),CHOOSE(14-LEN(CLEAN(C13)), DATE(MID(C13,1,2)+100,MID(C13,3,2),MID(C13,5,2)), DATE(MID(C13,1,1)+100,MID(C13,2,2),MID(C13,4,2)),DATE(2000,MID(C13,1,2),MID(C13,3,2)),DATE(2000,MID(C13,1,1),MID(C13,2,2)))),AB14,"y")</f>
        <v>26</v>
      </c>
      <c r="AD14" s="99" t="str">
        <f>CHOOSE(14-LEN(CLEAN(C13)),CHOOSE(MID(C13,7,1),"남","여","남","여","남","여","남","여","남","여"),CHOOSE(MID(C13,6,1),"남","여","남","여","남","여","남","여","남","여"),CHOOSE(MID(C13,5,1),"남","여","남","여","남","여","남","여","남","여"),CHOOSE(MID(C13,4,1),"남","여","남","여","남","여","남","여","남","여"),CHOOSE(MID(C13,3,1),"남","여","남","여","남","여","남","여","남","여"))</f>
        <v>남</v>
      </c>
      <c r="AE14" s="99" t="str">
        <f>CHOOSE(14-LEN(CLEAN(C13)),MID(C13,7,1),MID(C13,6,1),MID(C13,5,1),MID(C13,4,1))</f>
        <v>1</v>
      </c>
      <c r="AF14" s="99" t="str">
        <f>CHOOSE(AE14,"내국인","내국인","내국인","내국인","외국인","외국인","외국인","외국인")</f>
        <v>내국인</v>
      </c>
      <c r="AG14" s="99" t="str">
        <f>IF(AF14="외국인","고용허가체크","")</f>
        <v/>
      </c>
      <c r="AH14" s="99">
        <f>IF(LEN(CLEAN(C13))=12,MOD(MID(C13,7,1)*10+MID(C13,8,1),2),MOD(MID(C13,8,1)*10+MID(C13,9,1),2))</f>
        <v>0</v>
      </c>
      <c r="AI14" s="99" t="str">
        <f>IF(AH14=0,"OK","")</f>
        <v>OK</v>
      </c>
      <c r="AJ14" s="99">
        <f>LEN(CLEAN(C13))</f>
        <v>13</v>
      </c>
      <c r="AK14" s="102" t="str">
        <f>IF(AF14="외국인",VLOOKUP(VALUE(MID(C13,12,1)),$M$10:$N$12,2),"")</f>
        <v/>
      </c>
    </row>
    <row r="15" spans="1:37" ht="24" customHeight="1" thickBot="1">
      <c r="A15" s="764">
        <f>A13+1</f>
        <v>2</v>
      </c>
      <c r="B15" s="780" t="s">
        <v>226</v>
      </c>
      <c r="C15" s="781">
        <v>5012251466628</v>
      </c>
      <c r="D15" s="782">
        <v>40909</v>
      </c>
      <c r="E15" s="783" t="s">
        <v>227</v>
      </c>
      <c r="F15" s="774" t="str">
        <f>DATEDIF(M16,D15+1,"Y")&amp;"년 "&amp;DATEDIF(M16,D15+1,"YM")&amp;"월 "&amp;IF(OR(AND(TEXT(M16,"dd")="01",TEXT(EOMONTH(D15,0),"dd")=TEXT(D15,"dd")),TEXT(TEXT(D15,"dd")+1,"dd")=TEXT(M16,"dd")),"",DATEDIF(M16,D15,"MD")+1&amp;"일")</f>
        <v>61년 0월 8일</v>
      </c>
      <c r="G15" s="87" t="str">
        <f>IF(OR(O16="",P16=""),"",DATEDIF(O16,P16+1,"Y")&amp;"년 "&amp;DATEDIF(O16,P16+1,"YM")&amp;"월 "&amp;IF(OR(AND(TEXT(O16,"dd")="01",TEXT(EOMONTH(P16,0),"dd")=TEXT(P16,"dd")),TEXT(TEXT(P16,"dd")+1,"dd")=TEXT(O16,"dd")),"",DATEDIF(O16,P16,"MD")+1&amp;"일"))</f>
        <v/>
      </c>
      <c r="H15" s="88" t="str">
        <f>IF(OR(O16="",P16=""),"",TEXT(DATE(YEAR(D15-M16),MONTH(D15-M16),DAY(D15-M16))-DATE(YEAR(P16-O16),MONTH(P16-O16),DAY(P16-O16)),"yy년")&amp;VALUE(TEXT(DATE(YEAR(D15-M16),MONTH(D15-M16),DAY(D15-M16))-DATE(YEAR(P16-O16),MONTH(P16-O16),DAY(P16-O16)),"mm")-1)&amp;TEXT(DATE(YEAR(D15-M16),MONTH(D15-M16),DAY(D15-M16))-DATE(YEAR(P16-O16),MONTH(P16-O16),DAY(P16-O16)),"월dd일"))</f>
        <v/>
      </c>
      <c r="I15" s="491" t="s">
        <v>106</v>
      </c>
      <c r="J15" s="776" t="s">
        <v>213</v>
      </c>
      <c r="K15" s="777"/>
      <c r="M15" s="89" t="s">
        <v>107</v>
      </c>
      <c r="O15" s="103" t="s">
        <v>110</v>
      </c>
      <c r="P15" s="90" t="s">
        <v>108</v>
      </c>
      <c r="Y15" s="92" t="s">
        <v>109</v>
      </c>
      <c r="Z15" s="92" t="s">
        <v>214</v>
      </c>
      <c r="AA15" s="92" t="s">
        <v>215</v>
      </c>
      <c r="AB15" s="92" t="s">
        <v>216</v>
      </c>
      <c r="AC15" s="92" t="s">
        <v>217</v>
      </c>
      <c r="AD15" s="92" t="s">
        <v>218</v>
      </c>
      <c r="AE15" s="92" t="s">
        <v>219</v>
      </c>
      <c r="AF15" s="92" t="s">
        <v>220</v>
      </c>
      <c r="AG15" s="92" t="s">
        <v>221</v>
      </c>
      <c r="AH15" s="92" t="s">
        <v>222</v>
      </c>
      <c r="AI15" s="92" t="s">
        <v>223</v>
      </c>
      <c r="AJ15" s="92" t="s">
        <v>224</v>
      </c>
      <c r="AK15" s="92" t="s">
        <v>225</v>
      </c>
    </row>
    <row r="16" spans="1:37" ht="24" customHeight="1" thickBot="1">
      <c r="A16" s="765"/>
      <c r="B16" s="767"/>
      <c r="C16" s="769"/>
      <c r="D16" s="771"/>
      <c r="E16" s="773"/>
      <c r="F16" s="775"/>
      <c r="G16" s="93">
        <f>IF(AND(D15&gt;=43101,E15="청년"),90%,VLOOKUP(D15,$S$20:$V$23,3))</f>
        <v>1</v>
      </c>
      <c r="H16" s="94" t="str">
        <f>VLOOKUP(D15,$S$20:$V$23,4)</f>
        <v>한도없음</v>
      </c>
      <c r="I16" s="95">
        <f>D15</f>
        <v>40909</v>
      </c>
      <c r="J16" s="778">
        <f>IF(I16="","",IF(AND(E15="청년",D15&gt;=43101),IF(TEXT(I16,"dd")="01",EOMONTH(I16,59),EOMONTH(I16,60)),IF(TEXT(I16,"dd")="01",EOMONTH(I16,35),EOMONTH(I16,36))))</f>
        <v>42004</v>
      </c>
      <c r="K16" s="779"/>
      <c r="M16" s="96">
        <f>IF(OR(MID(C15,LEN(CLEAN(C15))-6,1)&lt;="2",MID(C15,LEN(CLEAN(C15))-6,1)="5",MID(C15,LEN(CLEAN(C15))-6,1)="6"),DATE(MID(C15,1,2),MID(C15,3,2),MID(C15,5,2)),CHOOSE(14-LEN(CLEAN(C15)),DATE(MID(C15,1,2)+100,MID(C15,3,2),MID(C15,5,2)),DATE(MID(C15,1,1)+100,MID(C15,2,2),MID(C15,4,2)),DATE(2000,MID(C15,1,2),MID(C15,3,2)),DATE(2000,MID(C15,1,1),MID(C15,2,2))))</f>
        <v>18622</v>
      </c>
      <c r="O16" s="97"/>
      <c r="P16" s="98"/>
      <c r="S16" s="104">
        <v>1</v>
      </c>
      <c r="U16" s="104">
        <v>0.5</v>
      </c>
      <c r="W16" s="104">
        <v>0.7</v>
      </c>
      <c r="Y16" s="99" t="e">
        <f>#VALUE!</f>
        <v>#VALUE!</v>
      </c>
      <c r="Z16" s="99" t="e">
        <f>IF(INT(RIGHT(C15,1))=Y16,"OK","주민오류")</f>
        <v>#VALUE!</v>
      </c>
      <c r="AA16" s="100">
        <f ca="1">DATEDIF(IF(OR(MID(C15,LEN(CLEAN(C15))-6,1)&lt;="2",MID(C15,LEN(CLEAN(C15))-6,1)="5",MID(C15,LEN(CLEAN(C15))-6,1)="6"),DATE(MID(C15,1,2),MID(C15,3,2),MID(C15,5,2)),CHOOSE(14-LEN(CLEAN(C15)), DATE(MID(C15,1,2)+100,MID(C15,3,2),MID(C15,5,2)), DATE(MID(C15,1,1)+100,MID(C15,2,2),MID(C15,4,2)),DATE(2000,MID(C15,1,2),MID(C15,3,2)),DATE(2000,MID(C15,1,1),MID(C15,2,2)))),TODAY(),"y")</f>
        <v>71</v>
      </c>
      <c r="AB16" s="101">
        <f>D15</f>
        <v>40909</v>
      </c>
      <c r="AC16" s="100">
        <f>DATEDIF(IF(OR(MID(C15,LEN(CLEAN(C15))-6,1)&lt;="2",MID(C15,LEN(CLEAN(C15))-6,1)="5",MID(C15,LEN(CLEAN(C15))-6,1)="6"),DATE(MID(C15,1,2),MID(C15,3,2),MID(C15,5,2)),CHOOSE(14-LEN(CLEAN(C15)), DATE(MID(C15,1,2)+100,MID(C15,3,2),MID(C15,5,2)), DATE(MID(C15,1,1)+100,MID(C15,2,2),MID(C15,4,2)),DATE(2000,MID(C15,1,2),MID(C15,3,2)),DATE(2000,MID(C15,1,1),MID(C15,2,2)))),AB16,"y")</f>
        <v>61</v>
      </c>
      <c r="AD16" s="99" t="str">
        <f>CHOOSE(14-LEN(CLEAN(C15)),CHOOSE(MID(C15,7,1),"남","여","남","여","남","여","남","여","남","여"),CHOOSE(MID(C15,6,1),"남","여","남","여","남","여","남","여","남","여"),CHOOSE(MID(C15,5,1),"남","여","남","여","남","여","남","여","남","여"),CHOOSE(MID(C15,4,1),"남","여","남","여","남","여","남","여","남","여"),CHOOSE(MID(C15,3,1),"남","여","남","여","남","여","남","여","남","여"))</f>
        <v>남</v>
      </c>
      <c r="AE16" s="99" t="str">
        <f>CHOOSE(14-LEN(CLEAN(C15)),MID(C15,7,1),MID(C15,6,1),MID(C15,5,1),MID(C15,4,1))</f>
        <v>1</v>
      </c>
      <c r="AF16" s="99" t="str">
        <f>CHOOSE(AE16,"내국인","내국인","내국인","내국인","외국인","외국인","외국인","외국인")</f>
        <v>내국인</v>
      </c>
      <c r="AG16" s="99" t="str">
        <f>IF(AF16="외국인","고용허가체크","")</f>
        <v/>
      </c>
      <c r="AH16" s="99">
        <f>IF(LEN(CLEAN(C15))=12,MOD(MID(C15,7,1)*10+MID(C15,8,1),2),MOD(MID(C15,8,1)*10+MID(C15,9,1),2))</f>
        <v>0</v>
      </c>
      <c r="AI16" s="99" t="str">
        <f>IF(AH16=0,"OK","")</f>
        <v>OK</v>
      </c>
      <c r="AJ16" s="99">
        <f>LEN(CLEAN(C15))</f>
        <v>13</v>
      </c>
      <c r="AK16" s="102" t="str">
        <f>IF(AF16="외국인",VLOOKUP(VALUE(MID(C15,12,1)),$M$10:$N$12,2),"")</f>
        <v/>
      </c>
    </row>
    <row r="17" spans="1:37" ht="24" customHeight="1" thickBot="1">
      <c r="A17" s="764">
        <f>A15+1</f>
        <v>3</v>
      </c>
      <c r="B17" s="780" t="s">
        <v>228</v>
      </c>
      <c r="C17" s="781">
        <v>7301011234563</v>
      </c>
      <c r="D17" s="782">
        <v>41640</v>
      </c>
      <c r="E17" s="783" t="s">
        <v>229</v>
      </c>
      <c r="F17" s="774" t="str">
        <f>DATEDIF(M18,D17+1,"Y")&amp;"년 "&amp;DATEDIF(M18,D17+1,"YM")&amp;"월 "&amp;IF(OR(AND(TEXT(M18,"dd")="01",TEXT(EOMONTH(D17,0),"dd")=TEXT(D17,"dd")),TEXT(TEXT(D17,"dd")+1,"dd")=TEXT(M18,"dd")),"",DATEDIF(M18,D17,"MD")+1&amp;"일")</f>
        <v>41년 0월 1일</v>
      </c>
      <c r="G17" s="87" t="str">
        <f>IF(OR(O18="",P18=""),"",DATEDIF(O18,P18+1,"Y")&amp;"년 "&amp;DATEDIF(O18,P18+1,"YM")&amp;"월 "&amp;IF(OR(AND(TEXT(O18,"dd")="01",TEXT(EOMONTH(P18,0),"dd")=TEXT(P18,"dd")),TEXT(TEXT(P18,"dd")+1,"dd")=TEXT(O18,"dd")),"",DATEDIF(O18,P18,"MD")+1&amp;"일"))</f>
        <v/>
      </c>
      <c r="H17" s="88" t="str">
        <f>IF(OR(O18="",P18=""),"",TEXT(DATE(YEAR(D17-M18),MONTH(D17-M18),DAY(D17-M18))-DATE(YEAR(P18-O18),MONTH(P18-O18),DAY(P18-O18)),"yy년")&amp;VALUE(TEXT(DATE(YEAR(D17-M18),MONTH(D17-M18),DAY(D17-M18))-DATE(YEAR(P18-O18),MONTH(P18-O18),DAY(P18-O18)),"mm")-1)&amp;TEXT(DATE(YEAR(D17-M18),MONTH(D17-M18),DAY(D17-M18))-DATE(YEAR(P18-O18),MONTH(P18-O18),DAY(P18-O18)),"월dd일"))</f>
        <v/>
      </c>
      <c r="I17" s="491" t="s">
        <v>106</v>
      </c>
      <c r="J17" s="776" t="s">
        <v>213</v>
      </c>
      <c r="K17" s="777"/>
      <c r="M17" s="89" t="s">
        <v>107</v>
      </c>
      <c r="O17" s="105" t="s">
        <v>110</v>
      </c>
      <c r="P17" s="90" t="s">
        <v>108</v>
      </c>
      <c r="S17" s="240" t="s">
        <v>230</v>
      </c>
      <c r="U17" s="240" t="s">
        <v>230</v>
      </c>
      <c r="W17" s="240" t="s">
        <v>231</v>
      </c>
      <c r="Y17" s="92" t="s">
        <v>109</v>
      </c>
      <c r="Z17" s="92" t="s">
        <v>214</v>
      </c>
      <c r="AA17" s="92" t="s">
        <v>215</v>
      </c>
      <c r="AB17" s="92" t="s">
        <v>216</v>
      </c>
      <c r="AC17" s="92" t="s">
        <v>217</v>
      </c>
      <c r="AD17" s="92" t="s">
        <v>218</v>
      </c>
      <c r="AE17" s="92" t="s">
        <v>219</v>
      </c>
      <c r="AF17" s="92" t="s">
        <v>220</v>
      </c>
      <c r="AG17" s="92" t="s">
        <v>221</v>
      </c>
      <c r="AH17" s="92" t="s">
        <v>222</v>
      </c>
      <c r="AI17" s="92" t="s">
        <v>223</v>
      </c>
      <c r="AJ17" s="92" t="s">
        <v>224</v>
      </c>
      <c r="AK17" s="92" t="s">
        <v>225</v>
      </c>
    </row>
    <row r="18" spans="1:37" ht="24" customHeight="1" thickBot="1">
      <c r="A18" s="765"/>
      <c r="B18" s="767"/>
      <c r="C18" s="769"/>
      <c r="D18" s="771"/>
      <c r="E18" s="773"/>
      <c r="F18" s="775"/>
      <c r="G18" s="93">
        <f>IF(AND(D17&gt;=43101,E17="청년"),90%,VLOOKUP(D17,$S$20:$V$23,3))</f>
        <v>0.5</v>
      </c>
      <c r="H18" s="94" t="str">
        <f>VLOOKUP(D17,$S$20:$V$23,4)</f>
        <v>한도없음</v>
      </c>
      <c r="I18" s="95">
        <f>D17</f>
        <v>41640</v>
      </c>
      <c r="J18" s="778">
        <f>IF(I18="","",IF(AND(E17="청년",D17&gt;=43101),IF(TEXT(I18,"dd")="01",EOMONTH(I18,59),EOMONTH(I18,60)),IF(TEXT(I18,"dd")="01",EOMONTH(I18,35),EOMONTH(I18,36))))</f>
        <v>42735</v>
      </c>
      <c r="K18" s="779"/>
      <c r="M18" s="96">
        <f>IF(OR(MID(C17,LEN(CLEAN(C17))-6,1)&lt;="2",MID(C17,LEN(CLEAN(C17))-6,1)="5",MID(C17,LEN(CLEAN(C17))-6,1)="6"),DATE(MID(C17,1,2),MID(C17,3,2),MID(C17,5,2)),CHOOSE(14-LEN(CLEAN(C17)),DATE(MID(C17,1,2)+100,MID(C17,3,2),MID(C17,5,2)),DATE(MID(C17,1,1)+100,MID(C17,2,2),MID(C17,4,2)),DATE(2000,MID(C17,1,2),MID(C17,3,2)),DATE(2000,MID(C17,1,1),MID(C17,2,2))))</f>
        <v>26665</v>
      </c>
      <c r="O18" s="97"/>
      <c r="P18" s="98"/>
      <c r="Y18" s="99" t="e">
        <f>#VALUE!</f>
        <v>#VALUE!</v>
      </c>
      <c r="Z18" s="99" t="e">
        <f>IF(INT(RIGHT(C17,1))=Y18,"OK","주민오류")</f>
        <v>#VALUE!</v>
      </c>
      <c r="AA18" s="100">
        <f ca="1">DATEDIF(IF(OR(MID(C17,LEN(CLEAN(C17))-6,1)&lt;="2",MID(C17,LEN(CLEAN(C17))-6,1)="5",MID(C17,LEN(CLEAN(C17))-6,1)="6"),DATE(MID(C17,1,2),MID(C17,3,2),MID(C17,5,2)),CHOOSE(14-LEN(CLEAN(C17)), DATE(MID(C17,1,2)+100,MID(C17,3,2),MID(C17,5,2)), DATE(MID(C17,1,1)+100,MID(C17,2,2),MID(C17,4,2)),DATE(2000,MID(C17,1,2),MID(C17,3,2)),DATE(2000,MID(C17,1,1),MID(C17,2,2)))),TODAY(),"y")</f>
        <v>48</v>
      </c>
      <c r="AB18" s="101">
        <f>D17</f>
        <v>41640</v>
      </c>
      <c r="AC18" s="100">
        <f>DATEDIF(IF(OR(MID(C17,LEN(CLEAN(C17))-6,1)&lt;="2",MID(C17,LEN(CLEAN(C17))-6,1)="5",MID(C17,LEN(CLEAN(C17))-6,1)="6"),DATE(MID(C17,1,2),MID(C17,3,2),MID(C17,5,2)),CHOOSE(14-LEN(CLEAN(C17)), DATE(MID(C17,1,2)+100,MID(C17,3,2),MID(C17,5,2)), DATE(MID(C17,1,1)+100,MID(C17,2,2),MID(C17,4,2)),DATE(2000,MID(C17,1,2),MID(C17,3,2)),DATE(2000,MID(C17,1,1),MID(C17,2,2)))),AB18,"y")</f>
        <v>41</v>
      </c>
      <c r="AD18" s="99" t="str">
        <f>CHOOSE(14-LEN(CLEAN(C17)),CHOOSE(MID(C17,7,1),"남","여","남","여","남","여","남","여","남","여"),CHOOSE(MID(C17,6,1),"남","여","남","여","남","여","남","여","남","여"),CHOOSE(MID(C17,5,1),"남","여","남","여","남","여","남","여","남","여"),CHOOSE(MID(C17,4,1),"남","여","남","여","남","여","남","여","남","여"),CHOOSE(MID(C17,3,1),"남","여","남","여","남","여","남","여","남","여"))</f>
        <v>남</v>
      </c>
      <c r="AE18" s="99" t="str">
        <f>CHOOSE(14-LEN(CLEAN(C17)),MID(C17,7,1),MID(C17,6,1),MID(C17,5,1),MID(C17,4,1))</f>
        <v>1</v>
      </c>
      <c r="AF18" s="99" t="str">
        <f>CHOOSE(AE18,"내국인","내국인","내국인","내국인","외국인","외국인","외국인","외국인")</f>
        <v>내국인</v>
      </c>
      <c r="AG18" s="99" t="str">
        <f>IF(AF18="외국인","고용허가체크","")</f>
        <v/>
      </c>
      <c r="AH18" s="99">
        <f>IF(LEN(CLEAN(C17))=12,MOD(MID(C17,7,1)*10+MID(C17,8,1),2),MOD(MID(C17,8,1)*10+MID(C17,9,1),2))</f>
        <v>1</v>
      </c>
      <c r="AI18" s="99" t="str">
        <f>IF(AH18=0,"OK","")</f>
        <v/>
      </c>
      <c r="AJ18" s="99">
        <f>LEN(CLEAN(C17))</f>
        <v>13</v>
      </c>
      <c r="AK18" s="102" t="str">
        <f>IF(AF18="외국인",VLOOKUP(VALUE(MID(C17,12,1)),$M$10:$N$12,2),"")</f>
        <v/>
      </c>
    </row>
    <row r="19" spans="1:37" ht="24" customHeight="1" thickBot="1">
      <c r="A19" s="777">
        <f>A17+1</f>
        <v>4</v>
      </c>
      <c r="B19" s="780" t="s">
        <v>232</v>
      </c>
      <c r="C19" s="781">
        <v>7301012345675</v>
      </c>
      <c r="D19" s="782">
        <v>42370</v>
      </c>
      <c r="E19" s="783" t="s">
        <v>229</v>
      </c>
      <c r="F19" s="774" t="str">
        <f>DATEDIF(M20,D19+1,"Y")&amp;"년 "&amp;DATEDIF(M20,D19+1,"YM")&amp;"월 "&amp;IF(OR(AND(TEXT(M20,"dd")="01",TEXT(EOMONTH(D19,0),"dd")=TEXT(D19,"dd")),TEXT(TEXT(D19,"dd")+1,"dd")=TEXT(M20,"dd")),"",DATEDIF(M20,D19,"MD")+1&amp;"일")</f>
        <v>43년 0월 1일</v>
      </c>
      <c r="G19" s="87" t="str">
        <f>IF(OR(O20="",P20=""),"",DATEDIF(O20,P20+1,"Y")&amp;"년 "&amp;DATEDIF(O20,P20+1,"YM")&amp;"월 "&amp;IF(OR(AND(TEXT(O20,"dd")="01",TEXT(EOMONTH(P20,0),"dd")=TEXT(P20,"dd")),TEXT(TEXT(P20,"dd")+1,"dd")=TEXT(O20,"dd")),"",DATEDIF(O20,P20,"MD")+1&amp;"일"))</f>
        <v/>
      </c>
      <c r="H19" s="88" t="str">
        <f>IF(OR(O20="",P20=""),"",TEXT(DATE(YEAR(D19-M20),MONTH(D19-M20),DAY(D19-M20))-DATE(YEAR(P20-O20),MONTH(P20-O20),DAY(P20-O20)),"yy년")&amp;VALUE(TEXT(DATE(YEAR(D19-M20),MONTH(D19-M20),DAY(D19-M20))-DATE(YEAR(P20-O20),MONTH(P20-O20),DAY(P20-O20)),"mm")-1)&amp;TEXT(DATE(YEAR(D19-M20),MONTH(D19-M20),DAY(D19-M20))-DATE(YEAR(P20-O20),MONTH(P20-O20),DAY(P20-O20)),"월dd일"))</f>
        <v/>
      </c>
      <c r="I19" s="491" t="s">
        <v>106</v>
      </c>
      <c r="J19" s="776" t="s">
        <v>213</v>
      </c>
      <c r="K19" s="777"/>
      <c r="M19" s="89" t="s">
        <v>107</v>
      </c>
      <c r="O19" s="105" t="s">
        <v>110</v>
      </c>
      <c r="P19" s="90" t="s">
        <v>108</v>
      </c>
      <c r="Y19" s="92" t="s">
        <v>109</v>
      </c>
      <c r="Z19" s="92" t="s">
        <v>214</v>
      </c>
      <c r="AA19" s="92" t="s">
        <v>215</v>
      </c>
      <c r="AB19" s="92" t="s">
        <v>216</v>
      </c>
      <c r="AC19" s="92" t="s">
        <v>217</v>
      </c>
      <c r="AD19" s="92" t="s">
        <v>218</v>
      </c>
      <c r="AE19" s="92" t="s">
        <v>219</v>
      </c>
      <c r="AF19" s="92" t="s">
        <v>220</v>
      </c>
      <c r="AG19" s="92" t="s">
        <v>221</v>
      </c>
      <c r="AH19" s="92" t="s">
        <v>222</v>
      </c>
      <c r="AI19" s="92" t="s">
        <v>223</v>
      </c>
      <c r="AJ19" s="92" t="s">
        <v>224</v>
      </c>
      <c r="AK19" s="92" t="s">
        <v>225</v>
      </c>
    </row>
    <row r="20" spans="1:37" ht="24" customHeight="1" thickBot="1">
      <c r="A20" s="777"/>
      <c r="B20" s="767"/>
      <c r="C20" s="769"/>
      <c r="D20" s="771"/>
      <c r="E20" s="773"/>
      <c r="F20" s="775"/>
      <c r="G20" s="93">
        <f>IF(AND(D19&gt;=43101,E19="청년"),90%,VLOOKUP(D19,$S$20:$V$23,3))</f>
        <v>0.7</v>
      </c>
      <c r="H20" s="94" t="str">
        <f>VLOOKUP(D19,$S$20:$V$23,4)</f>
        <v>150만원 한도</v>
      </c>
      <c r="I20" s="95">
        <f>D19</f>
        <v>42370</v>
      </c>
      <c r="J20" s="778">
        <f>IF(I20="","",IF(AND(E19="청년",D19&gt;=43101),IF(TEXT(I20,"dd")="01",EOMONTH(I20,59),EOMONTH(I20,60)),IF(TEXT(I20,"dd")="01",EOMONTH(I20,35),EOMONTH(I20,36))))</f>
        <v>43465</v>
      </c>
      <c r="K20" s="779"/>
      <c r="M20" s="96">
        <f>IF(OR(MID(C19,LEN(CLEAN(C19))-6,1)&lt;="2",MID(C19,LEN(CLEAN(C19))-6,1)="5",MID(C19,LEN(CLEAN(C19))-6,1)="6"),DATE(MID(C19,1,2),MID(C19,3,2),MID(C19,5,2)),CHOOSE(14-LEN(CLEAN(C19)),DATE(MID(C19,1,2)+100,MID(C19,3,2),MID(C19,5,2)),DATE(MID(C19,1,1)+100,MID(C19,2,2),MID(C19,4,2)),DATE(2000,MID(C19,1,2),MID(C19,3,2)),DATE(2000,MID(C19,1,1),MID(C19,2,2))))</f>
        <v>26665</v>
      </c>
      <c r="O20" s="97"/>
      <c r="P20" s="98"/>
      <c r="S20" s="106">
        <v>0</v>
      </c>
      <c r="T20" s="4">
        <v>40908</v>
      </c>
      <c r="U20" s="107">
        <v>0</v>
      </c>
      <c r="V20" s="108" t="s">
        <v>233</v>
      </c>
      <c r="W20" s="109"/>
      <c r="Y20" s="99" t="e">
        <f>#VALUE!</f>
        <v>#VALUE!</v>
      </c>
      <c r="Z20" s="99" t="e">
        <f>IF(INT(RIGHT(C19,1))=Y20,"OK","주민오류")</f>
        <v>#VALUE!</v>
      </c>
      <c r="AA20" s="100">
        <f ca="1">DATEDIF(IF(OR(MID(C19,LEN(CLEAN(C19))-6,1)&lt;="2",MID(C19,LEN(CLEAN(C19))-6,1)="5",MID(C19,LEN(CLEAN(C19))-6,1)="6"),DATE(MID(C19,1,2),MID(C19,3,2),MID(C19,5,2)),CHOOSE(14-LEN(CLEAN(C19)), DATE(MID(C19,1,2)+100,MID(C19,3,2),MID(C19,5,2)), DATE(MID(C19,1,1)+100,MID(C19,2,2),MID(C19,4,2)),DATE(2000,MID(C19,1,2),MID(C19,3,2)),DATE(2000,MID(C19,1,1),MID(C19,2,2)))),TODAY(),"y")</f>
        <v>48</v>
      </c>
      <c r="AB20" s="101">
        <f>D19</f>
        <v>42370</v>
      </c>
      <c r="AC20" s="100">
        <f>DATEDIF(IF(OR(MID(C19,LEN(CLEAN(C19))-6,1)&lt;="2",MID(C19,LEN(CLEAN(C19))-6,1)="5",MID(C19,LEN(CLEAN(C19))-6,1)="6"),DATE(MID(C19,1,2),MID(C19,3,2),MID(C19,5,2)),CHOOSE(14-LEN(CLEAN(C19)), DATE(MID(C19,1,2)+100,MID(C19,3,2),MID(C19,5,2)), DATE(MID(C19,1,1)+100,MID(C19,2,2),MID(C19,4,2)),DATE(2000,MID(C19,1,2),MID(C19,3,2)),DATE(2000,MID(C19,1,1),MID(C19,2,2)))),AB20,"y")</f>
        <v>43</v>
      </c>
      <c r="AD20" s="99" t="str">
        <f>CHOOSE(14-LEN(CLEAN(C19)),CHOOSE(MID(C19,7,1),"남","여","남","여","남","여","남","여","남","여"),CHOOSE(MID(C19,6,1),"남","여","남","여","남","여","남","여","남","여"),CHOOSE(MID(C19,5,1),"남","여","남","여","남","여","남","여","남","여"),CHOOSE(MID(C19,4,1),"남","여","남","여","남","여","남","여","남","여"),CHOOSE(MID(C19,3,1),"남","여","남","여","남","여","남","여","남","여"))</f>
        <v>여</v>
      </c>
      <c r="AE20" s="99" t="str">
        <f>CHOOSE(14-LEN(CLEAN(C19)),MID(C19,7,1),MID(C19,6,1),MID(C19,5,1),MID(C19,4,1))</f>
        <v>2</v>
      </c>
      <c r="AF20" s="99" t="str">
        <f>CHOOSE(AE20,"내국인","내국인","내국인","내국인","외국인","외국인","외국인","외국인")</f>
        <v>내국인</v>
      </c>
      <c r="AG20" s="99" t="str">
        <f>IF(AF20="외국인","고용허가체크","")</f>
        <v/>
      </c>
      <c r="AH20" s="99">
        <f>IF(LEN(CLEAN(C19))=12,MOD(MID(C19,7,1)*10+MID(C19,8,1),2),MOD(MID(C19,8,1)*10+MID(C19,9,1),2))</f>
        <v>0</v>
      </c>
      <c r="AI20" s="99" t="str">
        <f>IF(AH20=0,"OK","")</f>
        <v>OK</v>
      </c>
      <c r="AJ20" s="99">
        <f>LEN(CLEAN(C19))</f>
        <v>13</v>
      </c>
      <c r="AK20" s="102" t="str">
        <f>IF(AF20="외국인",VLOOKUP(VALUE(MID(C19,12,1)),$M$10:$N$12,2),"")</f>
        <v/>
      </c>
    </row>
    <row r="21" spans="1:37" ht="24" customHeight="1" thickBot="1">
      <c r="A21" s="777">
        <f>A19+1</f>
        <v>5</v>
      </c>
      <c r="B21" s="780" t="s">
        <v>228</v>
      </c>
      <c r="C21" s="781">
        <v>9112251455526</v>
      </c>
      <c r="D21" s="782">
        <v>43102</v>
      </c>
      <c r="E21" s="783" t="s">
        <v>212</v>
      </c>
      <c r="F21" s="774" t="str">
        <f>DATEDIF(M22,D21+1,"Y")&amp;"년 "&amp;DATEDIF(M22,D21+1,"YM")&amp;"월 "&amp;IF(OR(AND(TEXT(M22,"dd")="01",TEXT(EOMONTH(D21,0),"dd")=TEXT(D21,"dd")),TEXT(TEXT(D21,"dd")+1,"dd")=TEXT(M22,"dd")),"",DATEDIF(M22,D21,"MD")+1&amp;"일")</f>
        <v>26년 0월 9일</v>
      </c>
      <c r="G21" s="87" t="str">
        <f>IF(OR(O22="",P22=""),"",DATEDIF(O22,P22+1,"Y")&amp;"년 "&amp;DATEDIF(O22,P22+1,"YM")&amp;"월 "&amp;IF(OR(AND(TEXT(O22,"dd")="01",TEXT(EOMONTH(P22,0),"dd")=TEXT(P22,"dd")),TEXT(TEXT(P22,"dd")+1,"dd")=TEXT(O22,"dd")),"",DATEDIF(O22,P22,"MD")+1&amp;"일"))</f>
        <v xml:space="preserve">1년 6월 </v>
      </c>
      <c r="H21" s="88" t="str">
        <f>IF(OR(O22="",P22=""),"",TEXT(DATE(YEAR(D21-M22),MONTH(D21-M22),DAY(D21-M22))-DATE(YEAR(P22-O22),MONTH(P22-O22),DAY(P22-O22)),"yy년")&amp;VALUE(TEXT(DATE(YEAR(D21-M22),MONTH(D21-M22),DAY(D21-M22))-DATE(YEAR(P22-O22),MONTH(P22-O22),DAY(P22-O22)),"mm")-1)&amp;TEXT(DATE(YEAR(D21-M22),MONTH(D21-M22),DAY(D21-M22))-DATE(YEAR(P22-O22),MONTH(P22-O22),DAY(P22-O22)),"월dd일"))</f>
        <v>24년6월11일</v>
      </c>
      <c r="I21" s="491" t="s">
        <v>106</v>
      </c>
      <c r="J21" s="776" t="s">
        <v>213</v>
      </c>
      <c r="K21" s="777"/>
      <c r="M21" s="89" t="s">
        <v>107</v>
      </c>
      <c r="O21" s="105" t="s">
        <v>110</v>
      </c>
      <c r="P21" s="90" t="s">
        <v>108</v>
      </c>
      <c r="S21" s="4">
        <f>T20+1</f>
        <v>40909</v>
      </c>
      <c r="T21" s="4">
        <f>S14</f>
        <v>41639</v>
      </c>
      <c r="U21" s="107">
        <v>1</v>
      </c>
      <c r="V21" s="109" t="s">
        <v>230</v>
      </c>
      <c r="W21" s="109"/>
      <c r="Y21" s="92" t="s">
        <v>109</v>
      </c>
      <c r="Z21" s="92" t="s">
        <v>214</v>
      </c>
      <c r="AA21" s="92" t="s">
        <v>215</v>
      </c>
      <c r="AB21" s="92" t="s">
        <v>216</v>
      </c>
      <c r="AC21" s="92" t="s">
        <v>217</v>
      </c>
      <c r="AD21" s="92" t="s">
        <v>218</v>
      </c>
      <c r="AE21" s="92" t="s">
        <v>219</v>
      </c>
      <c r="AF21" s="92" t="s">
        <v>220</v>
      </c>
      <c r="AG21" s="92" t="s">
        <v>221</v>
      </c>
      <c r="AH21" s="92" t="s">
        <v>222</v>
      </c>
      <c r="AI21" s="92" t="s">
        <v>223</v>
      </c>
      <c r="AJ21" s="92" t="s">
        <v>224</v>
      </c>
      <c r="AK21" s="92" t="s">
        <v>225</v>
      </c>
    </row>
    <row r="22" spans="1:37" ht="24" customHeight="1" thickBot="1">
      <c r="A22" s="777"/>
      <c r="B22" s="767"/>
      <c r="C22" s="769"/>
      <c r="D22" s="771"/>
      <c r="E22" s="773"/>
      <c r="F22" s="775"/>
      <c r="G22" s="93">
        <f>IF(AND(D21&gt;=43101,E21="청년"),90%,VLOOKUP(D21,$S$20:$V$23,3))</f>
        <v>0.9</v>
      </c>
      <c r="H22" s="94" t="str">
        <f>VLOOKUP(D21,$S$20:$V$23,4)</f>
        <v>150만원 한도</v>
      </c>
      <c r="I22" s="95">
        <f>D21</f>
        <v>43102</v>
      </c>
      <c r="J22" s="778">
        <f>IF(I22="","",IF(AND(E21="청년",D21&gt;=43101),IF(TEXT(I22,"dd")="01",EOMONTH(I22,59),EOMONTH(I22,60)),IF(TEXT(I22,"dd")="01",EOMONTH(I22,35),EOMONTH(I22,36))))</f>
        <v>44957</v>
      </c>
      <c r="K22" s="779"/>
      <c r="M22" s="96">
        <f>IF(OR(MID(C21,LEN(CLEAN(C21))-6,1)&lt;="2",MID(C21,LEN(CLEAN(C21))-6,1)="5",MID(C21,LEN(CLEAN(C21))-6,1)="6"),DATE(MID(C21,1,2),MID(C21,3,2),MID(C21,5,2)),CHOOSE(14-LEN(CLEAN(C21)),DATE(MID(C21,1,2)+100,MID(C21,3,2),MID(C21,5,2)),DATE(MID(C21,1,1)+100,MID(C21,2,2),MID(C21,4,2)),DATE(2000,MID(C21,1,2),MID(C21,3,2)),DATE(2000,MID(C21,1,1),MID(C21,2,2))))</f>
        <v>33597</v>
      </c>
      <c r="O22" s="97">
        <v>40544</v>
      </c>
      <c r="P22" s="98">
        <v>41090</v>
      </c>
      <c r="S22" s="4">
        <f>T21+1</f>
        <v>41640</v>
      </c>
      <c r="T22" s="4">
        <f>U14</f>
        <v>42369</v>
      </c>
      <c r="U22" s="107">
        <v>0.5</v>
      </c>
      <c r="V22" s="109" t="s">
        <v>230</v>
      </c>
      <c r="W22" s="109"/>
      <c r="Y22" s="99" t="e">
        <f>#VALUE!</f>
        <v>#VALUE!</v>
      </c>
      <c r="Z22" s="99" t="e">
        <f>IF(INT(RIGHT(C21,1))=Y22,"OK","주민오류")</f>
        <v>#VALUE!</v>
      </c>
      <c r="AA22" s="100">
        <f ca="1">DATEDIF(IF(OR(MID(C21,LEN(CLEAN(C21))-6,1)&lt;="2",MID(C21,LEN(CLEAN(C21))-6,1)="5",MID(C21,LEN(CLEAN(C21))-6,1)="6"),DATE(MID(C21,1,2),MID(C21,3,2),MID(C21,5,2)),CHOOSE(14-LEN(CLEAN(C21)), DATE(MID(C21,1,2)+100,MID(C21,3,2),MID(C21,5,2)), DATE(MID(C21,1,1)+100,MID(C21,2,2),MID(C21,4,2)),DATE(2000,MID(C21,1,2),MID(C21,3,2)),DATE(2000,MID(C21,1,1),MID(C21,2,2)))),TODAY(),"y")</f>
        <v>30</v>
      </c>
      <c r="AB22" s="101">
        <f>D21</f>
        <v>43102</v>
      </c>
      <c r="AC22" s="100">
        <f>DATEDIF(IF(OR(MID(C21,LEN(CLEAN(C21))-6,1)&lt;="2",MID(C21,LEN(CLEAN(C21))-6,1)="5",MID(C21,LEN(CLEAN(C21))-6,1)="6"),DATE(MID(C21,1,2),MID(C21,3,2),MID(C21,5,2)),CHOOSE(14-LEN(CLEAN(C21)), DATE(MID(C21,1,2)+100,MID(C21,3,2),MID(C21,5,2)), DATE(MID(C21,1,1)+100,MID(C21,2,2),MID(C21,4,2)),DATE(2000,MID(C21,1,2),MID(C21,3,2)),DATE(2000,MID(C21,1,1),MID(C21,2,2)))),AB22,"y")</f>
        <v>26</v>
      </c>
      <c r="AD22" s="99" t="str">
        <f>CHOOSE(14-LEN(CLEAN(C21)),CHOOSE(MID(C21,7,1),"남","여","남","여","남","여","남","여","남","여"),CHOOSE(MID(C21,6,1),"남","여","남","여","남","여","남","여","남","여"),CHOOSE(MID(C21,5,1),"남","여","남","여","남","여","남","여","남","여"),CHOOSE(MID(C21,4,1),"남","여","남","여","남","여","남","여","남","여"),CHOOSE(MID(C21,3,1),"남","여","남","여","남","여","남","여","남","여"))</f>
        <v>남</v>
      </c>
      <c r="AE22" s="99" t="str">
        <f>CHOOSE(14-LEN(CLEAN(C21)),MID(C21,7,1),MID(C21,6,1),MID(C21,5,1),MID(C21,4,1))</f>
        <v>1</v>
      </c>
      <c r="AF22" s="99" t="str">
        <f>CHOOSE(AE22,"내국인","내국인","내국인","내국인","외국인","외국인","외국인","외국인")</f>
        <v>내국인</v>
      </c>
      <c r="AG22" s="99" t="str">
        <f>IF(AF22="외국인","고용허가체크","")</f>
        <v/>
      </c>
      <c r="AH22" s="99">
        <f>IF(LEN(CLEAN(C21))=12,MOD(MID(C21,7,1)*10+MID(C21,8,1),2),MOD(MID(C21,8,1)*10+MID(C21,9,1),2))</f>
        <v>1</v>
      </c>
      <c r="AI22" s="99" t="str">
        <f>IF(AH22=0,"OK","")</f>
        <v/>
      </c>
      <c r="AJ22" s="99">
        <f>LEN(CLEAN(C21))</f>
        <v>13</v>
      </c>
      <c r="AK22" s="102" t="str">
        <f>IF(AF22="외국인",VLOOKUP(VALUE(MID(C21,12,1)),$M$10:$N$12,2),"")</f>
        <v/>
      </c>
    </row>
    <row r="23" spans="1:37" ht="24" customHeight="1" thickBot="1">
      <c r="A23" s="777">
        <f>A21+1</f>
        <v>6</v>
      </c>
      <c r="B23" s="780" t="s">
        <v>234</v>
      </c>
      <c r="C23" s="781">
        <v>8912251433322</v>
      </c>
      <c r="D23" s="782">
        <v>40544</v>
      </c>
      <c r="E23" s="783" t="s">
        <v>212</v>
      </c>
      <c r="F23" s="774" t="str">
        <f>DATEDIF(M24,D23+1,"Y")&amp;"년 "&amp;DATEDIF(M24,D23+1,"YM")&amp;"월 "&amp;IF(OR(AND(TEXT(M24,"dd")="01",TEXT(EOMONTH(D23,0),"dd")=TEXT(D23,"dd")),TEXT(TEXT(D23,"dd")+1,"dd")=TEXT(M24,"dd")),"",DATEDIF(M24,D23,"MD")+1&amp;"일")</f>
        <v>21년 0월 8일</v>
      </c>
      <c r="G23" s="87" t="str">
        <f>IF(OR(O24="",P24=""),"",DATEDIF(O24,P24+1,"Y")&amp;"년 "&amp;DATEDIF(O24,P24+1,"YM")&amp;"월 "&amp;IF(OR(AND(TEXT(O24,"dd")="01",TEXT(EOMONTH(P24,0),"dd")=TEXT(P24,"dd")),TEXT(TEXT(P24,"dd")+1,"dd")=TEXT(O24,"dd")),"",DATEDIF(O24,P24,"MD")+1&amp;"일"))</f>
        <v xml:space="preserve">1년 6월 </v>
      </c>
      <c r="H23" s="88" t="str">
        <f>IF(OR(O24="",P24=""),"",TEXT(DATE(YEAR(D23-M24),MONTH(D23-M24),DAY(D23-M24))-DATE(YEAR(P24-O24),MONTH(P24-O24),DAY(P24-O24)),"yy년")&amp;VALUE(TEXT(DATE(YEAR(D23-M24),MONTH(D23-M24),DAY(D23-M24))-DATE(YEAR(P24-O24),MONTH(P24-O24),DAY(P24-O24)),"mm")-1)&amp;TEXT(DATE(YEAR(D23-M24),MONTH(D23-M24),DAY(D23-M24))-DATE(YEAR(P24-O24),MONTH(P24-O24),DAY(P24-O24)),"월dd일"))</f>
        <v>19년6월10일</v>
      </c>
      <c r="I23" s="491" t="s">
        <v>106</v>
      </c>
      <c r="J23" s="776" t="s">
        <v>213</v>
      </c>
      <c r="K23" s="777"/>
      <c r="M23" s="89" t="s">
        <v>107</v>
      </c>
      <c r="O23" s="105" t="s">
        <v>110</v>
      </c>
      <c r="P23" s="90" t="s">
        <v>108</v>
      </c>
      <c r="S23" s="4">
        <f>T22+1</f>
        <v>42370</v>
      </c>
      <c r="T23" s="4">
        <f>W14</f>
        <v>43465</v>
      </c>
      <c r="U23" s="107">
        <v>0.7</v>
      </c>
      <c r="V23" s="109" t="s">
        <v>231</v>
      </c>
      <c r="W23" s="109"/>
      <c r="Y23" s="92" t="s">
        <v>109</v>
      </c>
      <c r="Z23" s="92" t="s">
        <v>214</v>
      </c>
      <c r="AA23" s="92" t="s">
        <v>215</v>
      </c>
      <c r="AB23" s="92" t="s">
        <v>216</v>
      </c>
      <c r="AC23" s="92" t="s">
        <v>217</v>
      </c>
      <c r="AD23" s="92" t="s">
        <v>218</v>
      </c>
      <c r="AE23" s="92" t="s">
        <v>219</v>
      </c>
      <c r="AF23" s="92" t="s">
        <v>220</v>
      </c>
      <c r="AG23" s="92" t="s">
        <v>221</v>
      </c>
      <c r="AH23" s="92" t="s">
        <v>222</v>
      </c>
      <c r="AI23" s="92" t="s">
        <v>223</v>
      </c>
      <c r="AJ23" s="92" t="s">
        <v>224</v>
      </c>
      <c r="AK23" s="92" t="s">
        <v>225</v>
      </c>
    </row>
    <row r="24" spans="1:37" ht="24" customHeight="1" thickBot="1">
      <c r="A24" s="777"/>
      <c r="B24" s="791"/>
      <c r="C24" s="792"/>
      <c r="D24" s="784"/>
      <c r="E24" s="785"/>
      <c r="F24" s="775"/>
      <c r="G24" s="93">
        <f>IF(AND(D23&gt;=43101,E23="청년"),90%,VLOOKUP(D23,$S$20:$V$23,3))</f>
        <v>0</v>
      </c>
      <c r="H24" s="94" t="str">
        <f>VLOOKUP(D23,$S$20:$V$23,4)</f>
        <v>감면 NO</v>
      </c>
      <c r="I24" s="95">
        <f>D23</f>
        <v>40544</v>
      </c>
      <c r="J24" s="778">
        <f>IF(I24="","",IF(AND(E23="청년",D23&gt;=43101),IF(TEXT(I24,"dd")="01",EOMONTH(I24,59),EOMONTH(I24,60)),IF(TEXT(I24,"dd")="01",EOMONTH(I24,35),EOMONTH(I24,36))))</f>
        <v>41639</v>
      </c>
      <c r="K24" s="779"/>
      <c r="M24" s="96">
        <f>IF(OR(MID(C23,LEN(CLEAN(C23))-6,1)&lt;="2",MID(C23,LEN(CLEAN(C23))-6,1)="5",MID(C23,LEN(CLEAN(C23))-6,1)="6"),DATE(MID(C23,1,2),MID(C23,3,2),MID(C23,5,2)),CHOOSE(14-LEN(CLEAN(C23)),DATE(MID(C23,1,2)+100,MID(C23,3,2),MID(C23,5,2)),DATE(MID(C23,1,1)+100,MID(C23,2,2),MID(C23,4,2)),DATE(2000,MID(C23,1,2),MID(C23,3,2)),DATE(2000,MID(C23,1,1),MID(C23,2,2))))</f>
        <v>32867</v>
      </c>
      <c r="O24" s="97">
        <v>40544</v>
      </c>
      <c r="P24" s="98">
        <v>41090</v>
      </c>
      <c r="S24" s="4">
        <v>43101</v>
      </c>
      <c r="T24" s="4">
        <v>43465</v>
      </c>
      <c r="U24" s="107">
        <v>0.9</v>
      </c>
      <c r="V24" s="109" t="s">
        <v>231</v>
      </c>
      <c r="W24" s="109" t="s">
        <v>235</v>
      </c>
      <c r="Y24" s="99" t="e">
        <f>#VALUE!</f>
        <v>#VALUE!</v>
      </c>
      <c r="Z24" s="99" t="e">
        <f>IF(INT(RIGHT(C23,1))=Y24,"OK","주민오류")</f>
        <v>#VALUE!</v>
      </c>
      <c r="AA24" s="100">
        <f ca="1">DATEDIF(IF(OR(MID(C23,LEN(CLEAN(C23))-6,1)&lt;="2",MID(C23,LEN(CLEAN(C23))-6,1)="5",MID(C23,LEN(CLEAN(C23))-6,1)="6"),DATE(MID(C23,1,2),MID(C23,3,2),MID(C23,5,2)),CHOOSE(14-LEN(CLEAN(C23)), DATE(MID(C23,1,2)+100,MID(C23,3,2),MID(C23,5,2)), DATE(MID(C23,1,1)+100,MID(C23,2,2),MID(C23,4,2)),DATE(2000,MID(C23,1,2),MID(C23,3,2)),DATE(2000,MID(C23,1,1),MID(C23,2,2)))),TODAY(),"y")</f>
        <v>32</v>
      </c>
      <c r="AB24" s="101">
        <f>D23</f>
        <v>40544</v>
      </c>
      <c r="AC24" s="100">
        <f>DATEDIF(IF(OR(MID(C23,LEN(CLEAN(C23))-6,1)&lt;="2",MID(C23,LEN(CLEAN(C23))-6,1)="5",MID(C23,LEN(CLEAN(C23))-6,1)="6"),DATE(MID(C23,1,2),MID(C23,3,2),MID(C23,5,2)),CHOOSE(14-LEN(CLEAN(C23)), DATE(MID(C23,1,2)+100,MID(C23,3,2),MID(C23,5,2)), DATE(MID(C23,1,1)+100,MID(C23,2,2),MID(C23,4,2)),DATE(2000,MID(C23,1,2),MID(C23,3,2)),DATE(2000,MID(C23,1,1),MID(C23,2,2)))),AB24,"y")</f>
        <v>21</v>
      </c>
      <c r="AD24" s="99" t="str">
        <f>CHOOSE(14-LEN(CLEAN(C23)),CHOOSE(MID(C23,7,1),"남","여","남","여","남","여","남","여","남","여"),CHOOSE(MID(C23,6,1),"남","여","남","여","남","여","남","여","남","여"),CHOOSE(MID(C23,5,1),"남","여","남","여","남","여","남","여","남","여"),CHOOSE(MID(C23,4,1),"남","여","남","여","남","여","남","여","남","여"),CHOOSE(MID(C23,3,1),"남","여","남","여","남","여","남","여","남","여"))</f>
        <v>남</v>
      </c>
      <c r="AE24" s="99" t="str">
        <f>CHOOSE(14-LEN(CLEAN(C23)),MID(C23,7,1),MID(C23,6,1),MID(C23,5,1),MID(C23,4,1))</f>
        <v>1</v>
      </c>
      <c r="AF24" s="99" t="str">
        <f>CHOOSE(AE24,"내국인","내국인","내국인","내국인","외국인","외국인","외국인","외국인")</f>
        <v>내국인</v>
      </c>
      <c r="AG24" s="99" t="str">
        <f>IF(AF24="외국인","고용허가체크","")</f>
        <v/>
      </c>
      <c r="AH24" s="99">
        <f>IF(LEN(CLEAN(C23))=12,MOD(MID(C23,7,1)*10+MID(C23,8,1),2),MOD(MID(C23,8,1)*10+MID(C23,9,1),2))</f>
        <v>1</v>
      </c>
      <c r="AI24" s="99" t="str">
        <f>IF(AH24=0,"OK","")</f>
        <v/>
      </c>
      <c r="AJ24" s="99">
        <f>LEN(CLEAN(C23))</f>
        <v>13</v>
      </c>
      <c r="AK24" s="102" t="str">
        <f>IF(AF24="외국인",VLOOKUP(VALUE(MID(C23,12,1)),$M$10:$N$12,2),"")</f>
        <v/>
      </c>
    </row>
    <row r="25" spans="1:37" ht="7.5" customHeight="1"/>
    <row r="26" spans="1:37">
      <c r="A26" s="240" t="s">
        <v>236</v>
      </c>
    </row>
    <row r="27" spans="1:37">
      <c r="A27" s="240" t="s">
        <v>237</v>
      </c>
    </row>
    <row r="28" spans="1:37" ht="7.5" customHeight="1"/>
    <row r="29" spans="1:37">
      <c r="H29" s="787">
        <f ca="1">TODAY()</f>
        <v>44561</v>
      </c>
      <c r="I29" s="787"/>
      <c r="J29" s="787"/>
      <c r="K29" s="787"/>
    </row>
    <row r="30" spans="1:37" ht="7.5" customHeight="1"/>
    <row r="31" spans="1:37" ht="17.25">
      <c r="F31" s="10" t="s">
        <v>238</v>
      </c>
      <c r="G31" s="788" t="str">
        <f>IF(E5="","",E5)</f>
        <v>선우회계법인</v>
      </c>
      <c r="H31" s="788"/>
      <c r="I31" s="788"/>
      <c r="J31" s="442"/>
      <c r="K31" s="111" t="s">
        <v>239</v>
      </c>
    </row>
    <row r="32" spans="1:37" ht="7.5" customHeight="1">
      <c r="G32" s="789" t="s">
        <v>240</v>
      </c>
      <c r="H32" s="789"/>
      <c r="I32" s="789"/>
    </row>
    <row r="33" spans="1:11" ht="19.5">
      <c r="A33" s="790" t="s">
        <v>241</v>
      </c>
      <c r="B33" s="790"/>
      <c r="C33" s="112" t="s">
        <v>242</v>
      </c>
      <c r="G33" s="789"/>
      <c r="H33" s="789"/>
      <c r="I33" s="789"/>
    </row>
    <row r="34" spans="1:11" ht="7.5" customHeight="1" thickBot="1"/>
    <row r="35" spans="1:11" ht="17.25" thickTop="1">
      <c r="A35" s="786" t="s">
        <v>243</v>
      </c>
      <c r="B35" s="786"/>
      <c r="C35" s="786"/>
      <c r="D35" s="786"/>
      <c r="E35" s="786"/>
      <c r="F35" s="786"/>
      <c r="G35" s="786"/>
      <c r="H35" s="786"/>
      <c r="I35" s="786"/>
      <c r="J35" s="786"/>
      <c r="K35" s="786"/>
    </row>
    <row r="36" spans="1:11" ht="7.5" customHeight="1"/>
    <row r="37" spans="1:11">
      <c r="B37" s="113" t="s">
        <v>244</v>
      </c>
    </row>
    <row r="38" spans="1:11">
      <c r="B38" s="113" t="s">
        <v>245</v>
      </c>
    </row>
    <row r="39" spans="1:11">
      <c r="B39" s="113" t="s">
        <v>246</v>
      </c>
    </row>
    <row r="40" spans="1:11">
      <c r="B40" s="113" t="s">
        <v>247</v>
      </c>
    </row>
    <row r="41" spans="1:11" ht="7.5" customHeight="1">
      <c r="A41" s="79"/>
      <c r="B41" s="79"/>
      <c r="C41" s="114"/>
      <c r="D41" s="79"/>
      <c r="E41" s="79"/>
      <c r="F41" s="79"/>
      <c r="G41" s="79"/>
      <c r="H41" s="79"/>
      <c r="I41" s="79"/>
      <c r="J41" s="79"/>
      <c r="K41" s="79"/>
    </row>
    <row r="42" spans="1:11">
      <c r="K42" s="111" t="s">
        <v>248</v>
      </c>
    </row>
    <row r="62" spans="2:2">
      <c r="B62" s="240" t="s">
        <v>684</v>
      </c>
    </row>
    <row r="63" spans="2:2">
      <c r="B63" s="240" t="s">
        <v>685</v>
      </c>
    </row>
    <row r="65" spans="2:4">
      <c r="B65" s="240" t="s">
        <v>686</v>
      </c>
    </row>
    <row r="66" spans="2:4">
      <c r="B66" s="240" t="s">
        <v>687</v>
      </c>
    </row>
    <row r="68" spans="2:4">
      <c r="B68" s="240" t="s">
        <v>688</v>
      </c>
    </row>
    <row r="69" spans="2:4">
      <c r="B69" s="240" t="s">
        <v>689</v>
      </c>
    </row>
    <row r="70" spans="2:4">
      <c r="B70" s="240" t="s">
        <v>690</v>
      </c>
    </row>
    <row r="72" spans="2:4">
      <c r="B72" s="240" t="s">
        <v>691</v>
      </c>
    </row>
    <row r="74" spans="2:4">
      <c r="B74" s="240" t="s">
        <v>692</v>
      </c>
    </row>
    <row r="75" spans="2:4">
      <c r="B75" s="472" t="s">
        <v>693</v>
      </c>
    </row>
  </sheetData>
  <mergeCells count="60">
    <mergeCell ref="A35:K35"/>
    <mergeCell ref="J23:K23"/>
    <mergeCell ref="J24:K24"/>
    <mergeCell ref="H29:K29"/>
    <mergeCell ref="G31:I31"/>
    <mergeCell ref="G32:I33"/>
    <mergeCell ref="A33:B33"/>
    <mergeCell ref="A23:A24"/>
    <mergeCell ref="B23:B24"/>
    <mergeCell ref="C23:C24"/>
    <mergeCell ref="D23:D24"/>
    <mergeCell ref="E23:E24"/>
    <mergeCell ref="F23:F24"/>
    <mergeCell ref="J19:K19"/>
    <mergeCell ref="J20:K20"/>
    <mergeCell ref="D21:D22"/>
    <mergeCell ref="E21:E22"/>
    <mergeCell ref="F21:F22"/>
    <mergeCell ref="J21:K21"/>
    <mergeCell ref="J22:K22"/>
    <mergeCell ref="A19:A20"/>
    <mergeCell ref="B19:B20"/>
    <mergeCell ref="C19:C20"/>
    <mergeCell ref="D19:D20"/>
    <mergeCell ref="E19:E20"/>
    <mergeCell ref="F19:F20"/>
    <mergeCell ref="A21:A22"/>
    <mergeCell ref="B21:B22"/>
    <mergeCell ref="C21:C22"/>
    <mergeCell ref="F15:F16"/>
    <mergeCell ref="J15:K15"/>
    <mergeCell ref="J16:K16"/>
    <mergeCell ref="A17:A18"/>
    <mergeCell ref="B17:B18"/>
    <mergeCell ref="C17:C18"/>
    <mergeCell ref="D17:D18"/>
    <mergeCell ref="E17:E18"/>
    <mergeCell ref="F17:F18"/>
    <mergeCell ref="J17:K17"/>
    <mergeCell ref="J18:K18"/>
    <mergeCell ref="A15:A16"/>
    <mergeCell ref="B15:B16"/>
    <mergeCell ref="C15:C16"/>
    <mergeCell ref="D15:D16"/>
    <mergeCell ref="E15:E16"/>
    <mergeCell ref="I12:K12"/>
    <mergeCell ref="A13:A14"/>
    <mergeCell ref="B13:B14"/>
    <mergeCell ref="C13:C14"/>
    <mergeCell ref="D13:D14"/>
    <mergeCell ref="E13:E14"/>
    <mergeCell ref="F13:F14"/>
    <mergeCell ref="J13:K13"/>
    <mergeCell ref="J14:K14"/>
    <mergeCell ref="A5:C8"/>
    <mergeCell ref="E5:G6"/>
    <mergeCell ref="H6:K6"/>
    <mergeCell ref="F7:J7"/>
    <mergeCell ref="E8:G8"/>
    <mergeCell ref="I8:J8"/>
  </mergeCells>
  <phoneticPr fontId="1" type="noConversion"/>
  <conditionalFormatting sqref="I14">
    <cfRule type="cellIs" dxfId="367" priority="67" operator="lessThan">
      <formula>40909</formula>
    </cfRule>
  </conditionalFormatting>
  <conditionalFormatting sqref="I16">
    <cfRule type="cellIs" dxfId="366" priority="66" operator="lessThan">
      <formula>40909</formula>
    </cfRule>
  </conditionalFormatting>
  <conditionalFormatting sqref="I18">
    <cfRule type="cellIs" dxfId="365" priority="65" operator="lessThan">
      <formula>40909</formula>
    </cfRule>
  </conditionalFormatting>
  <conditionalFormatting sqref="I20">
    <cfRule type="cellIs" dxfId="364" priority="64" operator="lessThan">
      <formula>40909</formula>
    </cfRule>
  </conditionalFormatting>
  <conditionalFormatting sqref="I22">
    <cfRule type="cellIs" dxfId="363" priority="63" operator="lessThan">
      <formula>40909</formula>
    </cfRule>
  </conditionalFormatting>
  <conditionalFormatting sqref="I24">
    <cfRule type="cellIs" dxfId="362" priority="62" operator="lessThan">
      <formula>40909</formula>
    </cfRule>
  </conditionalFormatting>
  <conditionalFormatting sqref="H24 H22 H20 H18 H16 H14">
    <cfRule type="cellIs" dxfId="361" priority="61" operator="equal">
      <formula>$V$20</formula>
    </cfRule>
  </conditionalFormatting>
  <conditionalFormatting sqref="Z14:AA14">
    <cfRule type="cellIs" dxfId="360" priority="59" operator="equal">
      <formula>"주민오류"</formula>
    </cfRule>
    <cfRule type="cellIs" dxfId="359" priority="60" operator="equal">
      <formula>"OK"</formula>
    </cfRule>
  </conditionalFormatting>
  <conditionalFormatting sqref="AA14">
    <cfRule type="cellIs" dxfId="358" priority="57" operator="equal">
      <formula>FALSE</formula>
    </cfRule>
    <cfRule type="cellIs" dxfId="357" priority="58" operator="equal">
      <formula>TRUE</formula>
    </cfRule>
  </conditionalFormatting>
  <conditionalFormatting sqref="AH14">
    <cfRule type="cellIs" dxfId="356" priority="56" operator="greaterThan">
      <formula>0</formula>
    </cfRule>
  </conditionalFormatting>
  <conditionalFormatting sqref="AI14 Z14">
    <cfRule type="cellIs" dxfId="355" priority="55" operator="equal">
      <formula>"주민오류"</formula>
    </cfRule>
  </conditionalFormatting>
  <conditionalFormatting sqref="AF14">
    <cfRule type="cellIs" dxfId="354" priority="54" operator="equal">
      <formula>"외국인"</formula>
    </cfRule>
  </conditionalFormatting>
  <conditionalFormatting sqref="AG14">
    <cfRule type="cellIs" dxfId="353" priority="53" operator="equal">
      <formula>"고용허가체크"</formula>
    </cfRule>
  </conditionalFormatting>
  <conditionalFormatting sqref="AJ14">
    <cfRule type="cellIs" dxfId="352" priority="51" operator="equal">
      <formula>13</formula>
    </cfRule>
    <cfRule type="cellIs" dxfId="351" priority="52" operator="equal">
      <formula>"고용허가체크"</formula>
    </cfRule>
  </conditionalFormatting>
  <conditionalFormatting sqref="Z16:AA16">
    <cfRule type="cellIs" dxfId="350" priority="49" operator="equal">
      <formula>"주민오류"</formula>
    </cfRule>
    <cfRule type="cellIs" dxfId="349" priority="50" operator="equal">
      <formula>"OK"</formula>
    </cfRule>
  </conditionalFormatting>
  <conditionalFormatting sqref="AA16">
    <cfRule type="cellIs" dxfId="348" priority="47" operator="equal">
      <formula>FALSE</formula>
    </cfRule>
    <cfRule type="cellIs" dxfId="347" priority="48" operator="equal">
      <formula>TRUE</formula>
    </cfRule>
  </conditionalFormatting>
  <conditionalFormatting sqref="AH16">
    <cfRule type="cellIs" dxfId="346" priority="46" operator="greaterThan">
      <formula>0</formula>
    </cfRule>
  </conditionalFormatting>
  <conditionalFormatting sqref="AI16 Z16">
    <cfRule type="cellIs" dxfId="345" priority="45" operator="equal">
      <formula>"주민오류"</formula>
    </cfRule>
  </conditionalFormatting>
  <conditionalFormatting sqref="AF16">
    <cfRule type="cellIs" dxfId="344" priority="44" operator="equal">
      <formula>"외국인"</formula>
    </cfRule>
  </conditionalFormatting>
  <conditionalFormatting sqref="AG16">
    <cfRule type="cellIs" dxfId="343" priority="43" operator="equal">
      <formula>"고용허가체크"</formula>
    </cfRule>
  </conditionalFormatting>
  <conditionalFormatting sqref="AJ16">
    <cfRule type="cellIs" dxfId="342" priority="41" operator="equal">
      <formula>13</formula>
    </cfRule>
    <cfRule type="cellIs" dxfId="341" priority="42" operator="equal">
      <formula>"고용허가체크"</formula>
    </cfRule>
  </conditionalFormatting>
  <conditionalFormatting sqref="Z18:AA18">
    <cfRule type="cellIs" dxfId="340" priority="39" operator="equal">
      <formula>"주민오류"</formula>
    </cfRule>
    <cfRule type="cellIs" dxfId="339" priority="40" operator="equal">
      <formula>"OK"</formula>
    </cfRule>
  </conditionalFormatting>
  <conditionalFormatting sqref="AA18">
    <cfRule type="cellIs" dxfId="338" priority="37" operator="equal">
      <formula>FALSE</formula>
    </cfRule>
    <cfRule type="cellIs" dxfId="337" priority="38" operator="equal">
      <formula>TRUE</formula>
    </cfRule>
  </conditionalFormatting>
  <conditionalFormatting sqref="AH18">
    <cfRule type="cellIs" dxfId="336" priority="36" operator="greaterThan">
      <formula>0</formula>
    </cfRule>
  </conditionalFormatting>
  <conditionalFormatting sqref="AI18 Z18">
    <cfRule type="cellIs" dxfId="335" priority="35" operator="equal">
      <formula>"주민오류"</formula>
    </cfRule>
  </conditionalFormatting>
  <conditionalFormatting sqref="AF18">
    <cfRule type="cellIs" dxfId="334" priority="34" operator="equal">
      <formula>"외국인"</formula>
    </cfRule>
  </conditionalFormatting>
  <conditionalFormatting sqref="AG18">
    <cfRule type="cellIs" dxfId="333" priority="33" operator="equal">
      <formula>"고용허가체크"</formula>
    </cfRule>
  </conditionalFormatting>
  <conditionalFormatting sqref="AJ18">
    <cfRule type="cellIs" dxfId="332" priority="31" operator="equal">
      <formula>13</formula>
    </cfRule>
    <cfRule type="cellIs" dxfId="331" priority="32" operator="equal">
      <formula>"고용허가체크"</formula>
    </cfRule>
  </conditionalFormatting>
  <conditionalFormatting sqref="Z20:AA20">
    <cfRule type="cellIs" dxfId="330" priority="29" operator="equal">
      <formula>"주민오류"</formula>
    </cfRule>
    <cfRule type="cellIs" dxfId="329" priority="30" operator="equal">
      <formula>"OK"</formula>
    </cfRule>
  </conditionalFormatting>
  <conditionalFormatting sqref="AA20">
    <cfRule type="cellIs" dxfId="328" priority="27" operator="equal">
      <formula>FALSE</formula>
    </cfRule>
    <cfRule type="cellIs" dxfId="327" priority="28" operator="equal">
      <formula>TRUE</formula>
    </cfRule>
  </conditionalFormatting>
  <conditionalFormatting sqref="AH20">
    <cfRule type="cellIs" dxfId="326" priority="26" operator="greaterThan">
      <formula>0</formula>
    </cfRule>
  </conditionalFormatting>
  <conditionalFormatting sqref="AI20 Z20">
    <cfRule type="cellIs" dxfId="325" priority="25" operator="equal">
      <formula>"주민오류"</formula>
    </cfRule>
  </conditionalFormatting>
  <conditionalFormatting sqref="AF20">
    <cfRule type="cellIs" dxfId="324" priority="24" operator="equal">
      <formula>"외국인"</formula>
    </cfRule>
  </conditionalFormatting>
  <conditionalFormatting sqref="AG20">
    <cfRule type="cellIs" dxfId="323" priority="23" operator="equal">
      <formula>"고용허가체크"</formula>
    </cfRule>
  </conditionalFormatting>
  <conditionalFormatting sqref="AJ20">
    <cfRule type="cellIs" dxfId="322" priority="21" operator="equal">
      <formula>13</formula>
    </cfRule>
    <cfRule type="cellIs" dxfId="321" priority="22" operator="equal">
      <formula>"고용허가체크"</formula>
    </cfRule>
  </conditionalFormatting>
  <conditionalFormatting sqref="Z22:AA22">
    <cfRule type="cellIs" dxfId="320" priority="19" operator="equal">
      <formula>"주민오류"</formula>
    </cfRule>
    <cfRule type="cellIs" dxfId="319" priority="20" operator="equal">
      <formula>"OK"</formula>
    </cfRule>
  </conditionalFormatting>
  <conditionalFormatting sqref="AA22">
    <cfRule type="cellIs" dxfId="318" priority="17" operator="equal">
      <formula>FALSE</formula>
    </cfRule>
    <cfRule type="cellIs" dxfId="317" priority="18" operator="equal">
      <formula>TRUE</formula>
    </cfRule>
  </conditionalFormatting>
  <conditionalFormatting sqref="AH22">
    <cfRule type="cellIs" dxfId="316" priority="16" operator="greaterThan">
      <formula>0</formula>
    </cfRule>
  </conditionalFormatting>
  <conditionalFormatting sqref="AI22 Z22">
    <cfRule type="cellIs" dxfId="315" priority="15" operator="equal">
      <formula>"주민오류"</formula>
    </cfRule>
  </conditionalFormatting>
  <conditionalFormatting sqref="AF22">
    <cfRule type="cellIs" dxfId="314" priority="14" operator="equal">
      <formula>"외국인"</formula>
    </cfRule>
  </conditionalFormatting>
  <conditionalFormatting sqref="AG22">
    <cfRule type="cellIs" dxfId="313" priority="13" operator="equal">
      <formula>"고용허가체크"</formula>
    </cfRule>
  </conditionalFormatting>
  <conditionalFormatting sqref="AJ22">
    <cfRule type="cellIs" dxfId="312" priority="11" operator="equal">
      <formula>13</formula>
    </cfRule>
    <cfRule type="cellIs" dxfId="311" priority="12" operator="equal">
      <formula>"고용허가체크"</formula>
    </cfRule>
  </conditionalFormatting>
  <conditionalFormatting sqref="Z24:AA24">
    <cfRule type="cellIs" dxfId="310" priority="9" operator="equal">
      <formula>"주민오류"</formula>
    </cfRule>
    <cfRule type="cellIs" dxfId="309" priority="10" operator="equal">
      <formula>"OK"</formula>
    </cfRule>
  </conditionalFormatting>
  <conditionalFormatting sqref="AA24">
    <cfRule type="cellIs" dxfId="308" priority="7" operator="equal">
      <formula>FALSE</formula>
    </cfRule>
    <cfRule type="cellIs" dxfId="307" priority="8" operator="equal">
      <formula>TRUE</formula>
    </cfRule>
  </conditionalFormatting>
  <conditionalFormatting sqref="AH24">
    <cfRule type="cellIs" dxfId="306" priority="6" operator="greaterThan">
      <formula>0</formula>
    </cfRule>
  </conditionalFormatting>
  <conditionalFormatting sqref="AI24 Z24">
    <cfRule type="cellIs" dxfId="305" priority="5" operator="equal">
      <formula>"주민오류"</formula>
    </cfRule>
  </conditionalFormatting>
  <conditionalFormatting sqref="AF24">
    <cfRule type="cellIs" dxfId="304" priority="4" operator="equal">
      <formula>"외국인"</formula>
    </cfRule>
  </conditionalFormatting>
  <conditionalFormatting sqref="AG24">
    <cfRule type="cellIs" dxfId="303" priority="3" operator="equal">
      <formula>"고용허가체크"</formula>
    </cfRule>
  </conditionalFormatting>
  <conditionalFormatting sqref="AJ24">
    <cfRule type="cellIs" dxfId="302" priority="1" operator="equal">
      <formula>13</formula>
    </cfRule>
    <cfRule type="cellIs" dxfId="301" priority="2" operator="equal">
      <formula>"고용허가체크"</formula>
    </cfRule>
  </conditionalFormatting>
  <dataValidations count="1">
    <dataValidation type="list" allowBlank="1" showInputMessage="1" showErrorMessage="1" sqref="E13:E24" xr:uid="{00000000-0002-0000-0F00-000000000000}">
      <formula1>$U$2:$U$7</formula1>
    </dataValidation>
  </dataValidations>
  <printOptions horizontalCentered="1" verticalCentered="1"/>
  <pageMargins left="0.19685039370078741" right="0.19685039370078741" top="0.55118110236220474" bottom="0.15748031496062992" header="0.31496062992125984" footer="0"/>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sheetPr>
  <dimension ref="A1:AZ156"/>
  <sheetViews>
    <sheetView showGridLines="0" workbookViewId="0">
      <selection activeCell="K16" sqref="K16:P16"/>
    </sheetView>
  </sheetViews>
  <sheetFormatPr defaultColWidth="2.5" defaultRowHeight="13.5"/>
  <cols>
    <col min="1" max="36" width="2.375" style="116" customWidth="1"/>
    <col min="37" max="38" width="2.5" style="116"/>
    <col min="39" max="39" width="14.875" style="116" bestFit="1" customWidth="1"/>
    <col min="40" max="40" width="11.625" style="116" bestFit="1" customWidth="1"/>
    <col min="41" max="41" width="11.625" style="116" customWidth="1"/>
    <col min="42" max="42" width="13" style="116" bestFit="1" customWidth="1"/>
    <col min="43" max="43" width="14.625" style="116" customWidth="1"/>
    <col min="44" max="44" width="13" style="116" customWidth="1"/>
    <col min="45" max="45" width="11.625" style="116" bestFit="1" customWidth="1"/>
    <col min="46" max="46" width="14.625" style="116" customWidth="1"/>
    <col min="47" max="48" width="11.125" style="116" bestFit="1" customWidth="1"/>
    <col min="49" max="49" width="5.5" style="116" bestFit="1" customWidth="1"/>
    <col min="50" max="50" width="11.75" style="116" bestFit="1" customWidth="1"/>
    <col min="51" max="51" width="11.125" style="116" bestFit="1" customWidth="1"/>
    <col min="52" max="16384" width="2.5" style="116"/>
  </cols>
  <sheetData>
    <row r="1" spans="1:51">
      <c r="A1" s="115" t="s">
        <v>249</v>
      </c>
      <c r="AE1" s="802" t="s">
        <v>111</v>
      </c>
      <c r="AF1" s="802"/>
      <c r="AG1" s="802"/>
      <c r="AH1" s="840">
        <v>1</v>
      </c>
      <c r="AI1" s="840"/>
      <c r="AJ1" s="840"/>
      <c r="AM1" s="117" t="s">
        <v>694</v>
      </c>
    </row>
    <row r="2" spans="1:51" ht="1.5" customHeight="1"/>
    <row r="3" spans="1:51" s="120" customFormat="1" ht="25.5">
      <c r="A3" s="118" t="s">
        <v>112</v>
      </c>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M3" s="534" t="s">
        <v>903</v>
      </c>
    </row>
    <row r="4" spans="1:51" ht="16.5">
      <c r="A4" s="841" t="str">
        <f>TEXT(T14,"yyyy")</f>
        <v>2016</v>
      </c>
      <c r="B4" s="841"/>
      <c r="C4" s="841"/>
      <c r="D4" s="841"/>
      <c r="E4" s="841"/>
      <c r="F4" s="841"/>
      <c r="G4" s="121" t="s">
        <v>250</v>
      </c>
      <c r="H4" s="121"/>
      <c r="AJ4" s="533"/>
      <c r="AM4" s="92" t="s">
        <v>109</v>
      </c>
      <c r="AN4" s="92" t="s">
        <v>214</v>
      </c>
      <c r="AO4" s="92" t="s">
        <v>215</v>
      </c>
      <c r="AP4" s="92" t="s">
        <v>216</v>
      </c>
      <c r="AQ4" s="92" t="s">
        <v>217</v>
      </c>
      <c r="AR4" s="92" t="s">
        <v>218</v>
      </c>
      <c r="AS4" s="92" t="s">
        <v>219</v>
      </c>
      <c r="AT4" s="92" t="s">
        <v>220</v>
      </c>
      <c r="AU4" s="92" t="s">
        <v>221</v>
      </c>
      <c r="AV4" s="92" t="s">
        <v>222</v>
      </c>
      <c r="AW4" s="92" t="s">
        <v>223</v>
      </c>
      <c r="AX4" s="92" t="s">
        <v>224</v>
      </c>
      <c r="AY4" s="92" t="s">
        <v>225</v>
      </c>
    </row>
    <row r="5" spans="1:51" ht="14.25" customHeight="1">
      <c r="A5" s="842" t="s">
        <v>251</v>
      </c>
      <c r="B5" s="842"/>
      <c r="C5" s="842"/>
      <c r="D5" s="843"/>
      <c r="E5" s="128" t="s">
        <v>252</v>
      </c>
      <c r="G5" s="123"/>
      <c r="H5" s="846" t="s">
        <v>683</v>
      </c>
      <c r="I5" s="846"/>
      <c r="J5" s="846"/>
      <c r="K5" s="846"/>
      <c r="L5" s="846"/>
      <c r="M5" s="846"/>
      <c r="N5" s="846"/>
      <c r="O5" s="846"/>
      <c r="P5" s="846"/>
      <c r="Q5" s="846"/>
      <c r="R5" s="847"/>
      <c r="S5" s="122" t="s">
        <v>253</v>
      </c>
      <c r="T5" s="123"/>
      <c r="U5" s="123"/>
      <c r="V5" s="123"/>
      <c r="W5" s="123"/>
      <c r="X5" s="124"/>
      <c r="Y5" s="850">
        <v>5419221234567</v>
      </c>
      <c r="Z5" s="851"/>
      <c r="AA5" s="851"/>
      <c r="AB5" s="851"/>
      <c r="AC5" s="851"/>
      <c r="AD5" s="851"/>
      <c r="AE5" s="851"/>
      <c r="AF5" s="851"/>
      <c r="AG5" s="851"/>
      <c r="AH5" s="851"/>
      <c r="AI5" s="851"/>
      <c r="AJ5" s="851"/>
      <c r="AM5" s="99" t="e">
        <f>#VALUE!</f>
        <v>#VALUE!</v>
      </c>
      <c r="AN5" s="99" t="e">
        <f>IF(INT(RIGHT(Y5,1))=AM5,"OK","주민오류")</f>
        <v>#VALUE!</v>
      </c>
      <c r="AO5" s="100">
        <f ca="1">DATEDIF(IF(OR(MID(Y5,LEN(CLEAN(Y5))-6,1)&lt;="2",MID(Y5,LEN(CLEAN(Y5))-6,1)="5",MID(Y5,LEN(CLEAN(Y5))-6,1)="6"),DATE(MID(Y5,1,2),MID(Y5,3,2),MID(Y5,5,2)),CHOOSE(14-LEN(CLEAN(Y5)), DATE(MID(Y5,1,2)+100,MID(Y5,3,2),MID(Y5,5,2)), DATE(MID(Y5,1,1)+100,MID(Y5,2,2),MID(Y5,4,2)),DATE(2000,MID(Y5,1,2),MID(Y5,3,2)),DATE(2000,MID(Y5,1,1),MID(Y5,2,2)))),TODAY(),"y")</f>
        <v>66</v>
      </c>
      <c r="AP5" s="101">
        <f>T14</f>
        <v>42370</v>
      </c>
      <c r="AQ5" s="100">
        <f>DATEDIF(IF(OR(MID(Y5,LEN(CLEAN(Y5))-6,1)&lt;="2",MID(Y5,LEN(CLEAN(Y5))-6,1)="5",MID(Y5,LEN(CLEAN(Y5))-6,1)="6"),DATE(MID(Y5,1,2),MID(Y5,3,2),MID(Y5,5,2)),CHOOSE(14-LEN(CLEAN(Y5)), DATE(MID(Y5,1,2)+100,MID(Y5,3,2),MID(Y5,5,2)), DATE(MID(Y5,1,1)+100,MID(Y5,2,2),MID(Y5,4,2)),DATE(2000,MID(Y5,1,2),MID(Y5,3,2)),DATE(2000,MID(Y5,1,1),MID(Y5,2,2)))),AP5,"y")</f>
        <v>60</v>
      </c>
      <c r="AR5" s="99" t="str">
        <f>CHOOSE(14-LEN(CLEAN(Y5)),CHOOSE(MID(Y5,7,1),"남","여","남","여","남","여","남","여","남","여"),CHOOSE(MID(Y5,6,1),"남","여","남","여","남","여","남","여","남","여"),CHOOSE(MID(Y5,5,1),"남","여","남","여","남","여","남","여","남","여"),CHOOSE(MID(Y5,4,1),"남","여","남","여","남","여","남","여","남","여"),CHOOSE(MID(Y5,3,1),"남","여","남","여","남","여","남","여","남","여"))</f>
        <v>남</v>
      </c>
      <c r="AS5" s="99" t="str">
        <f>CHOOSE(14-LEN(CLEAN(Y5)),MID(Y5,7,1),MID(Y5,6,1),MID(Y5,5,1),MID(Y5,4,1))</f>
        <v>1</v>
      </c>
      <c r="AT5" s="99" t="str">
        <f>CHOOSE(AS5,"내국인","내국인","내국인","내국인","외국인","외국인","외국인","외국인")</f>
        <v>내국인</v>
      </c>
      <c r="AU5" s="99" t="str">
        <f>IF(AT5="외국인","고용허가체크","")</f>
        <v/>
      </c>
      <c r="AV5" s="99">
        <f>IF(LEN(CLEAN(Y5))=12,MOD(MID(Y5,7,1)*10+MID(Y5,8,1),2),MOD(MID(Y5,8,1)*10+MID(Y5,9,1),2))</f>
        <v>1</v>
      </c>
      <c r="AW5" s="99" t="str">
        <f>IF(AV5=0,"OK","")</f>
        <v/>
      </c>
      <c r="AX5" s="99">
        <f>LEN(CLEAN(Y5))</f>
        <v>13</v>
      </c>
      <c r="AY5" s="102" t="str">
        <f>IF(AT5="외국인",VLOOKUP(VALUE(MID(Y5,12,1)),$M$11:$N$13,2),"")</f>
        <v/>
      </c>
    </row>
    <row r="6" spans="1:51" ht="14.25" customHeight="1">
      <c r="A6" s="842"/>
      <c r="B6" s="842"/>
      <c r="C6" s="842"/>
      <c r="D6" s="843"/>
      <c r="E6" s="257"/>
      <c r="F6" s="125"/>
      <c r="G6" s="125"/>
      <c r="H6" s="848"/>
      <c r="I6" s="848"/>
      <c r="J6" s="848"/>
      <c r="K6" s="848"/>
      <c r="L6" s="848"/>
      <c r="M6" s="848"/>
      <c r="N6" s="848"/>
      <c r="O6" s="848"/>
      <c r="P6" s="848"/>
      <c r="Q6" s="848"/>
      <c r="R6" s="849"/>
      <c r="S6" s="257"/>
      <c r="T6" s="125"/>
      <c r="U6" s="125"/>
      <c r="V6" s="125"/>
      <c r="W6" s="125"/>
      <c r="X6" s="126"/>
      <c r="Y6" s="852"/>
      <c r="Z6" s="853"/>
      <c r="AA6" s="853"/>
      <c r="AB6" s="853"/>
      <c r="AC6" s="853"/>
      <c r="AD6" s="853"/>
      <c r="AE6" s="853"/>
      <c r="AF6" s="853"/>
      <c r="AG6" s="853"/>
      <c r="AH6" s="853"/>
      <c r="AI6" s="853"/>
      <c r="AJ6" s="853"/>
    </row>
    <row r="7" spans="1:51" ht="13.5" customHeight="1">
      <c r="A7" s="842"/>
      <c r="B7" s="842"/>
      <c r="C7" s="842"/>
      <c r="D7" s="843"/>
      <c r="E7" s="122" t="s">
        <v>254</v>
      </c>
      <c r="F7" s="123"/>
      <c r="G7" s="123"/>
      <c r="H7" s="854" t="s">
        <v>255</v>
      </c>
      <c r="I7" s="854"/>
      <c r="J7" s="854"/>
      <c r="K7" s="854"/>
      <c r="L7" s="854"/>
      <c r="M7" s="854"/>
      <c r="N7" s="854"/>
      <c r="O7" s="854"/>
      <c r="P7" s="854"/>
      <c r="Q7" s="854"/>
      <c r="R7" s="855"/>
      <c r="S7" s="860" t="s">
        <v>256</v>
      </c>
      <c r="T7" s="798"/>
      <c r="U7" s="798"/>
      <c r="V7" s="798"/>
      <c r="W7" s="798"/>
      <c r="X7" s="799"/>
      <c r="Y7" s="129" t="s">
        <v>257</v>
      </c>
      <c r="Z7" s="488" t="str">
        <f>IF(AU10=1,"√","")</f>
        <v/>
      </c>
      <c r="AA7" s="474" t="s">
        <v>258</v>
      </c>
      <c r="AB7" s="116" t="s">
        <v>695</v>
      </c>
      <c r="AM7" s="439"/>
      <c r="AP7" s="127" t="s">
        <v>259</v>
      </c>
    </row>
    <row r="8" spans="1:51">
      <c r="A8" s="842"/>
      <c r="B8" s="842"/>
      <c r="C8" s="842"/>
      <c r="D8" s="843"/>
      <c r="E8" s="128"/>
      <c r="H8" s="856"/>
      <c r="I8" s="856"/>
      <c r="J8" s="856"/>
      <c r="K8" s="856"/>
      <c r="L8" s="856"/>
      <c r="M8" s="856"/>
      <c r="N8" s="856"/>
      <c r="O8" s="856"/>
      <c r="P8" s="856"/>
      <c r="Q8" s="856"/>
      <c r="R8" s="857"/>
      <c r="S8" s="861"/>
      <c r="T8" s="800"/>
      <c r="U8" s="800"/>
      <c r="V8" s="800"/>
      <c r="W8" s="800"/>
      <c r="X8" s="801"/>
      <c r="Y8" s="129" t="s">
        <v>257</v>
      </c>
      <c r="Z8" s="488" t="str">
        <f>IF(AU10=2,"√","")</f>
        <v/>
      </c>
      <c r="AA8" s="474" t="s">
        <v>258</v>
      </c>
      <c r="AB8" s="116" t="s">
        <v>696</v>
      </c>
      <c r="AM8" s="475"/>
    </row>
    <row r="9" spans="1:51" ht="14.25" thickBot="1">
      <c r="A9" s="842"/>
      <c r="B9" s="842"/>
      <c r="C9" s="842"/>
      <c r="D9" s="843"/>
      <c r="E9" s="128"/>
      <c r="H9" s="856"/>
      <c r="I9" s="856"/>
      <c r="J9" s="856"/>
      <c r="K9" s="856"/>
      <c r="L9" s="856"/>
      <c r="M9" s="856"/>
      <c r="N9" s="856"/>
      <c r="O9" s="856"/>
      <c r="P9" s="856"/>
      <c r="Q9" s="856"/>
      <c r="R9" s="857"/>
      <c r="S9" s="861"/>
      <c r="T9" s="800"/>
      <c r="U9" s="800"/>
      <c r="V9" s="800"/>
      <c r="W9" s="800"/>
      <c r="X9" s="801"/>
      <c r="Y9" s="129" t="s">
        <v>257</v>
      </c>
      <c r="Z9" s="488" t="str">
        <f>IF(AU10=3,"√","")</f>
        <v>√</v>
      </c>
      <c r="AA9" s="474" t="s">
        <v>258</v>
      </c>
      <c r="AB9" s="116" t="s">
        <v>697</v>
      </c>
      <c r="AM9" s="475"/>
    </row>
    <row r="10" spans="1:51" ht="14.25" thickBot="1">
      <c r="A10" s="844"/>
      <c r="B10" s="844"/>
      <c r="C10" s="844"/>
      <c r="D10" s="845"/>
      <c r="E10" s="257"/>
      <c r="F10" s="125"/>
      <c r="G10" s="125"/>
      <c r="H10" s="858"/>
      <c r="I10" s="858"/>
      <c r="J10" s="858"/>
      <c r="K10" s="858"/>
      <c r="L10" s="858"/>
      <c r="M10" s="858"/>
      <c r="N10" s="858"/>
      <c r="O10" s="858"/>
      <c r="P10" s="858"/>
      <c r="Q10" s="858"/>
      <c r="R10" s="859"/>
      <c r="S10" s="862"/>
      <c r="T10" s="802"/>
      <c r="U10" s="802"/>
      <c r="V10" s="802"/>
      <c r="W10" s="802"/>
      <c r="X10" s="803"/>
      <c r="Y10" s="476" t="s">
        <v>257</v>
      </c>
      <c r="Z10" s="477" t="str">
        <f>IF(AU10=4,"√","")</f>
        <v/>
      </c>
      <c r="AA10" s="478" t="s">
        <v>258</v>
      </c>
      <c r="AB10" s="479" t="s">
        <v>698</v>
      </c>
      <c r="AC10" s="479"/>
      <c r="AD10" s="479"/>
      <c r="AE10" s="479"/>
      <c r="AF10" s="479"/>
      <c r="AG10" s="479"/>
      <c r="AH10" s="479"/>
      <c r="AI10" s="479"/>
      <c r="AJ10" s="479"/>
      <c r="AM10" s="475"/>
      <c r="AU10" s="480">
        <v>3</v>
      </c>
    </row>
    <row r="11" spans="1:51" ht="3.75" customHeight="1" thickBot="1">
      <c r="A11" s="130"/>
      <c r="B11" s="130"/>
      <c r="C11" s="130"/>
      <c r="D11" s="130"/>
      <c r="E11" s="130"/>
      <c r="F11" s="130"/>
      <c r="G11" s="130"/>
      <c r="H11" s="147"/>
      <c r="I11" s="147"/>
      <c r="J11" s="147"/>
      <c r="K11" s="147"/>
      <c r="L11" s="147"/>
      <c r="M11" s="147"/>
      <c r="N11" s="147"/>
      <c r="O11" s="147"/>
      <c r="P11" s="147"/>
      <c r="Q11" s="147"/>
      <c r="R11" s="147"/>
      <c r="S11" s="130"/>
      <c r="T11" s="130"/>
      <c r="U11" s="130"/>
      <c r="V11" s="130"/>
      <c r="W11" s="130"/>
      <c r="X11" s="130"/>
      <c r="Y11" s="147"/>
      <c r="Z11" s="147"/>
      <c r="AA11" s="147"/>
      <c r="AB11" s="147"/>
      <c r="AC11" s="147"/>
      <c r="AD11" s="147"/>
      <c r="AE11" s="147"/>
      <c r="AF11" s="147"/>
      <c r="AG11" s="147"/>
      <c r="AH11" s="147"/>
      <c r="AI11" s="147"/>
      <c r="AJ11" s="147"/>
    </row>
    <row r="12" spans="1:51" ht="20.25" customHeight="1">
      <c r="A12" s="131" t="s">
        <v>260</v>
      </c>
      <c r="AM12" s="481">
        <f>T14-AD14</f>
        <v>22078</v>
      </c>
      <c r="AP12" s="116" t="s">
        <v>193</v>
      </c>
      <c r="AR12" s="116" t="s">
        <v>193</v>
      </c>
      <c r="AW12" s="532" t="s">
        <v>699</v>
      </c>
    </row>
    <row r="13" spans="1:51" ht="3.75" customHeight="1">
      <c r="A13" s="125"/>
      <c r="B13" s="125"/>
      <c r="C13" s="125"/>
      <c r="D13" s="125"/>
      <c r="E13" s="125"/>
      <c r="F13" s="125"/>
      <c r="G13" s="125"/>
      <c r="H13" s="125"/>
      <c r="I13" s="125"/>
      <c r="J13" s="125"/>
      <c r="K13" s="125"/>
      <c r="L13" s="125"/>
      <c r="M13" s="125"/>
      <c r="N13" s="125"/>
      <c r="O13" s="125"/>
      <c r="P13" s="125"/>
      <c r="Q13" s="125"/>
      <c r="R13" s="125"/>
      <c r="S13" s="125"/>
      <c r="Z13" s="125"/>
      <c r="AA13" s="125"/>
      <c r="AB13" s="125"/>
      <c r="AC13" s="125"/>
      <c r="AD13" s="125"/>
      <c r="AE13" s="125"/>
      <c r="AF13" s="125"/>
      <c r="AG13" s="125"/>
      <c r="AH13" s="125"/>
      <c r="AI13" s="125"/>
      <c r="AJ13" s="125"/>
    </row>
    <row r="14" spans="1:51" ht="16.5">
      <c r="A14" s="132" t="s">
        <v>700</v>
      </c>
      <c r="B14" s="132"/>
      <c r="C14" s="132"/>
      <c r="D14" s="132"/>
      <c r="E14" s="132"/>
      <c r="F14" s="132"/>
      <c r="G14" s="132"/>
      <c r="H14" s="133"/>
      <c r="I14" s="122"/>
      <c r="J14" s="829" t="str">
        <f>DATEDIF(AD14,T14+1,"Y")&amp;"년 "&amp;DATEDIF(AD14,T14+1,"YM")&amp;"월 "&amp;IF(OR(AND(TEXT(AD14,"dd")="01",TEXT(EOMONTH(T14,0),"dd")=TEXT(T14,"dd")),TEXT(TEXT(T14,"dd")+1,"dd")=TEXT(AD14,"dd")),"",DATEDIF(AD14,T14,"MD")+1&amp;"일")</f>
        <v>60년 5월 11일</v>
      </c>
      <c r="K14" s="829"/>
      <c r="L14" s="829"/>
      <c r="M14" s="829"/>
      <c r="N14" s="829"/>
      <c r="O14" s="829"/>
      <c r="P14" s="123" t="s">
        <v>261</v>
      </c>
      <c r="Q14" s="123"/>
      <c r="R14" s="123"/>
      <c r="S14" s="123"/>
      <c r="T14" s="830">
        <v>42370</v>
      </c>
      <c r="U14" s="830"/>
      <c r="V14" s="830"/>
      <c r="W14" s="830"/>
      <c r="X14" s="830"/>
      <c r="Y14" s="830"/>
      <c r="Z14" s="482" t="s">
        <v>262</v>
      </c>
      <c r="AA14" s="123"/>
      <c r="AB14" s="123"/>
      <c r="AC14" s="123"/>
      <c r="AD14" s="831">
        <f>IF(OR(MID(Y5,LEN(CLEAN(Y5))-6,1)&lt;="2",MID(Y5,LEN(CLEAN(Y5))-6,1)="5",MID(Y5,LEN(CLEAN(Y5))-6,1)="6"),DATE(MID(Y5,1,2),MID(Y5,3,2),MID(Y5,5,2)),CHOOSE(14-LEN(CLEAN(Y5)),DATE(MID(Y5,1,2)+100,MID(Y5,3,2),MID(Y5,5,2)),DATE(MID(Y5,1,1)+100,MID(Y5,2,2),MID(Y5,4,2)),DATE(2000,MID(Y5,1,2),MID(Y5,3,2)),DATE(2000,MID(Y5,1,1),MID(Y5,2,2))))</f>
        <v>20292</v>
      </c>
      <c r="AE14" s="831"/>
      <c r="AF14" s="831"/>
      <c r="AG14" s="831"/>
      <c r="AH14" s="831"/>
      <c r="AI14" s="831"/>
      <c r="AJ14" s="123" t="s">
        <v>263</v>
      </c>
      <c r="AM14" s="134">
        <f>T14</f>
        <v>42370</v>
      </c>
      <c r="AN14" s="135" t="s">
        <v>264</v>
      </c>
      <c r="AO14" s="135">
        <f>DATEDIF(IF(OR(MID(Y5,LEN(CLEAN(Y5))-6,1)&lt;="2",MID(Y5,LEN(CLEAN(Y5))-6,1)="5",MID(Y5,LEN(CLEAN(Y5))-6,1)="6"),DATE(MID(Y5,1,2),MID(Y5,3,2),MID(Y5,5,2)),CHOOSE(14-LEN(CLEAN(Y5)), DATE(MID(Y5,1,2)+100,MID(Y5,3,2),MID(Y5,5,2)), DATE(MID(Y5,1,1)+100,MID(Y5,2,2),MID(Y5,4,2)),DATE(2000,MID(Y5,1,2),MID(Y5,3,2)),DATE(2000,MID(Y5,1,1),MID(Y5,2,2)))),AM14,"y")</f>
        <v>60</v>
      </c>
      <c r="AP14" s="136">
        <v>0</v>
      </c>
      <c r="AQ14" s="136">
        <v>40908</v>
      </c>
      <c r="AR14" s="107">
        <v>0</v>
      </c>
      <c r="AS14" s="108" t="s">
        <v>233</v>
      </c>
      <c r="AU14" s="136">
        <v>0</v>
      </c>
      <c r="AV14" s="136">
        <v>40908</v>
      </c>
      <c r="AW14" s="107">
        <v>0</v>
      </c>
      <c r="AX14" s="108" t="s">
        <v>233</v>
      </c>
    </row>
    <row r="15" spans="1:51" ht="17.25" thickBot="1">
      <c r="A15" s="151" t="s">
        <v>265</v>
      </c>
      <c r="B15" s="151"/>
      <c r="C15" s="151"/>
      <c r="D15" s="151"/>
      <c r="E15" s="151"/>
      <c r="F15" s="151"/>
      <c r="G15" s="151"/>
      <c r="H15" s="137"/>
      <c r="I15" s="128"/>
      <c r="AO15" s="140">
        <v>40909</v>
      </c>
      <c r="AP15" s="136">
        <f>AQ14+1</f>
        <v>40909</v>
      </c>
      <c r="AQ15" s="136">
        <v>41639</v>
      </c>
      <c r="AR15" s="107">
        <v>1</v>
      </c>
      <c r="AS15" s="109" t="s">
        <v>230</v>
      </c>
      <c r="AT15" s="116" t="s">
        <v>193</v>
      </c>
      <c r="AU15" s="531">
        <f>AV14+1</f>
        <v>40909</v>
      </c>
      <c r="AV15" s="531">
        <v>41639</v>
      </c>
      <c r="AW15" s="530">
        <v>1</v>
      </c>
      <c r="AX15" s="529" t="s">
        <v>230</v>
      </c>
    </row>
    <row r="16" spans="1:51" ht="17.25" thickBot="1">
      <c r="A16" s="138" t="s">
        <v>266</v>
      </c>
      <c r="B16" s="138"/>
      <c r="C16" s="138"/>
      <c r="D16" s="138"/>
      <c r="E16" s="138"/>
      <c r="F16" s="138"/>
      <c r="G16" s="138"/>
      <c r="H16" s="139"/>
      <c r="I16" s="257"/>
      <c r="J16" s="125"/>
      <c r="K16" s="125"/>
      <c r="L16" s="125"/>
      <c r="M16" s="125"/>
      <c r="N16" s="125"/>
      <c r="O16" s="125"/>
      <c r="P16" s="125" t="s">
        <v>701</v>
      </c>
      <c r="Q16" s="125"/>
      <c r="R16" s="125"/>
      <c r="S16" s="125"/>
      <c r="Y16" s="125"/>
      <c r="Z16" s="125"/>
      <c r="AA16" s="125"/>
      <c r="AB16" s="125"/>
      <c r="AC16" s="125"/>
      <c r="AD16" s="125"/>
      <c r="AJ16" s="125"/>
      <c r="AM16" s="483">
        <v>43101</v>
      </c>
      <c r="AP16" s="136">
        <f>AQ15+1</f>
        <v>41640</v>
      </c>
      <c r="AQ16" s="136">
        <v>42369</v>
      </c>
      <c r="AR16" s="107">
        <v>0.5</v>
      </c>
      <c r="AS16" s="109" t="s">
        <v>230</v>
      </c>
      <c r="AT16" s="116" t="s">
        <v>702</v>
      </c>
      <c r="AU16" s="528">
        <f>AV15+1</f>
        <v>41640</v>
      </c>
      <c r="AV16" s="527">
        <v>42369</v>
      </c>
      <c r="AW16" s="526">
        <v>0.5</v>
      </c>
      <c r="AX16" s="525" t="s">
        <v>230</v>
      </c>
    </row>
    <row r="17" spans="1:50" ht="16.5">
      <c r="A17" s="132" t="s">
        <v>267</v>
      </c>
      <c r="B17" s="132"/>
      <c r="C17" s="132"/>
      <c r="D17" s="132"/>
      <c r="E17" s="132"/>
      <c r="F17" s="132"/>
      <c r="G17" s="132"/>
      <c r="H17" s="133"/>
      <c r="I17" s="832" t="str">
        <f>DATEDIF(T17,AE17+1,"Y")&amp;"년 "&amp;DATEDIF(T17,AE17+1,"YM")&amp;"월 "&amp;IF(OR(AND(TEXT(T17,"dd")="01",TEXT(EOMONTH(AE17,0),"dd")=TEXT(AE17,"dd")),TEXT(TEXT(AE17,"dd")+1,"dd")=TEXT(T17,"dd")),"",DATEDIF(T17,AE17,"MD")+1&amp;"일")</f>
        <v>0년 0월 1일</v>
      </c>
      <c r="J17" s="833"/>
      <c r="K17" s="833"/>
      <c r="L17" s="833"/>
      <c r="M17" s="833"/>
      <c r="N17" s="833"/>
      <c r="O17" s="836" t="s">
        <v>268</v>
      </c>
      <c r="P17" s="836"/>
      <c r="Q17" s="836"/>
      <c r="R17" s="836"/>
      <c r="S17" s="836"/>
      <c r="T17" s="838"/>
      <c r="U17" s="838"/>
      <c r="V17" s="838"/>
      <c r="W17" s="838"/>
      <c r="X17" s="838"/>
      <c r="Y17" s="836" t="s">
        <v>269</v>
      </c>
      <c r="Z17" s="836"/>
      <c r="AA17" s="836"/>
      <c r="AB17" s="836"/>
      <c r="AC17" s="836"/>
      <c r="AD17" s="836"/>
      <c r="AE17" s="838"/>
      <c r="AF17" s="838"/>
      <c r="AG17" s="838"/>
      <c r="AH17" s="838"/>
      <c r="AI17" s="838"/>
      <c r="AJ17" s="798" t="s">
        <v>263</v>
      </c>
      <c r="AM17" s="817">
        <f>AE17-T17</f>
        <v>0</v>
      </c>
      <c r="AP17" s="136">
        <f>AQ16+1</f>
        <v>42370</v>
      </c>
      <c r="AQ17" s="136">
        <v>43100</v>
      </c>
      <c r="AR17" s="107">
        <v>0.7</v>
      </c>
      <c r="AS17" s="109" t="s">
        <v>231</v>
      </c>
      <c r="AT17" s="116" t="s">
        <v>703</v>
      </c>
      <c r="AU17" s="524">
        <f>AV16+1</f>
        <v>42370</v>
      </c>
      <c r="AV17" s="523">
        <v>43100</v>
      </c>
      <c r="AW17" s="522">
        <v>0.7</v>
      </c>
      <c r="AX17" s="521" t="s">
        <v>231</v>
      </c>
    </row>
    <row r="18" spans="1:50" ht="16.5">
      <c r="A18" s="138" t="s">
        <v>270</v>
      </c>
      <c r="B18" s="138"/>
      <c r="C18" s="138"/>
      <c r="D18" s="138"/>
      <c r="E18" s="138"/>
      <c r="F18" s="138"/>
      <c r="G18" s="138"/>
      <c r="H18" s="139"/>
      <c r="I18" s="834"/>
      <c r="J18" s="835"/>
      <c r="K18" s="835"/>
      <c r="L18" s="835"/>
      <c r="M18" s="835"/>
      <c r="N18" s="835"/>
      <c r="O18" s="837"/>
      <c r="P18" s="837"/>
      <c r="Q18" s="837"/>
      <c r="R18" s="837"/>
      <c r="S18" s="837"/>
      <c r="T18" s="839"/>
      <c r="U18" s="839"/>
      <c r="V18" s="839"/>
      <c r="W18" s="839"/>
      <c r="X18" s="839"/>
      <c r="Y18" s="837"/>
      <c r="Z18" s="837"/>
      <c r="AA18" s="837"/>
      <c r="AB18" s="837"/>
      <c r="AC18" s="837"/>
      <c r="AD18" s="837"/>
      <c r="AE18" s="839"/>
      <c r="AF18" s="839"/>
      <c r="AG18" s="839"/>
      <c r="AH18" s="839"/>
      <c r="AI18" s="839"/>
      <c r="AJ18" s="802"/>
      <c r="AM18" s="818"/>
      <c r="AO18" s="140">
        <v>43101</v>
      </c>
      <c r="AP18" s="136">
        <v>43101</v>
      </c>
      <c r="AQ18" s="136">
        <v>43465</v>
      </c>
      <c r="AR18" s="107">
        <v>0.9</v>
      </c>
      <c r="AS18" s="109" t="s">
        <v>231</v>
      </c>
      <c r="AU18" s="524">
        <f>AV17+1</f>
        <v>43101</v>
      </c>
      <c r="AV18" s="523">
        <v>43465</v>
      </c>
      <c r="AW18" s="522">
        <v>0.7</v>
      </c>
      <c r="AX18" s="521" t="s">
        <v>231</v>
      </c>
    </row>
    <row r="19" spans="1:50" ht="17.25" thickBot="1">
      <c r="A19" s="132" t="s">
        <v>271</v>
      </c>
      <c r="B19" s="132"/>
      <c r="C19" s="132"/>
      <c r="D19" s="132"/>
      <c r="E19" s="132"/>
      <c r="F19" s="132"/>
      <c r="G19" s="123"/>
      <c r="H19" s="124"/>
      <c r="I19" s="122"/>
      <c r="J19" s="819" t="str">
        <f>IF(AND(T17="",AE17=""),J14,TEXT(DATE(YEAR(T14-AD14),MONTH(T14-AD14),DAY(T14-AD14))-DATE(YEAR(AE17-T17),MONTH(AE17-T17),DAY(AE17-T17)),"yy년")&amp;VALUE(TEXT(DATE(YEAR(T14-AD14),MONTH(T14-AD14),DAY(T14-AD14))-DATE(YEAR(AE17-T17),MONTH(AE17-T17),DAY(AE17-T17)),"mm")-1)&amp;TEXT(DATE(YEAR(T14-AD14),MONTH(T14-AD14),DAY(T14-AD14))-DATE(YEAR(AE17-T17),MONTH(AE17-T17),DAY(AE17-T17)),"월dd일"))</f>
        <v>60년 5월 11일</v>
      </c>
      <c r="K19" s="819"/>
      <c r="L19" s="819"/>
      <c r="M19" s="819"/>
      <c r="N19" s="819"/>
      <c r="O19" s="819"/>
      <c r="P19" s="123"/>
      <c r="Q19" s="123"/>
      <c r="R19" s="821">
        <f>IF(AND(T17="",AE17=""),VALUE(MID(TEXT(J14,"YY"),1,2)),VALUE(TEXT(DATE(YEAR(T14-AD14),MONTH(T14-AD14),DAY(T14-AD14))-DATE(YEAR(AE17-T17),MONTH(AE17-T17),DAY(AE17-T17)),"yy")))</f>
        <v>60</v>
      </c>
      <c r="S19" s="821"/>
      <c r="T19" s="822"/>
      <c r="U19" s="824" t="s">
        <v>704</v>
      </c>
      <c r="V19" s="824"/>
      <c r="W19" s="824"/>
      <c r="X19" s="824"/>
      <c r="Y19" s="825"/>
      <c r="Z19" s="123"/>
      <c r="AA19" s="825" t="s">
        <v>705</v>
      </c>
      <c r="AB19" s="825"/>
      <c r="AC19" s="825"/>
      <c r="AD19" s="826" t="s">
        <v>706</v>
      </c>
      <c r="AE19" s="824"/>
      <c r="AF19" s="824" t="s">
        <v>707</v>
      </c>
      <c r="AG19" s="824"/>
      <c r="AH19" s="824"/>
      <c r="AI19" s="827" t="s">
        <v>708</v>
      </c>
      <c r="AJ19" s="828"/>
      <c r="AL19" s="484" t="s">
        <v>709</v>
      </c>
      <c r="AM19" s="140"/>
      <c r="AP19" s="136">
        <v>43466</v>
      </c>
      <c r="AQ19" s="136">
        <v>44561</v>
      </c>
      <c r="AR19" s="107">
        <v>0.9</v>
      </c>
      <c r="AS19" s="109" t="s">
        <v>231</v>
      </c>
      <c r="AU19" s="520">
        <f>AP19</f>
        <v>43466</v>
      </c>
      <c r="AV19" s="519">
        <f>AQ19</f>
        <v>44561</v>
      </c>
      <c r="AW19" s="518">
        <v>0.7</v>
      </c>
      <c r="AX19" s="517" t="s">
        <v>231</v>
      </c>
    </row>
    <row r="20" spans="1:50" ht="14.25">
      <c r="A20" s="138" t="s">
        <v>272</v>
      </c>
      <c r="B20" s="138"/>
      <c r="C20" s="138"/>
      <c r="D20" s="138"/>
      <c r="E20" s="138"/>
      <c r="F20" s="138"/>
      <c r="G20" s="125"/>
      <c r="H20" s="126"/>
      <c r="I20" s="257"/>
      <c r="J20" s="820"/>
      <c r="K20" s="820"/>
      <c r="L20" s="820"/>
      <c r="M20" s="820"/>
      <c r="N20" s="820"/>
      <c r="O20" s="820"/>
      <c r="P20" s="125"/>
      <c r="Q20" s="125"/>
      <c r="R20" s="823"/>
      <c r="S20" s="823"/>
      <c r="T20" s="823"/>
      <c r="U20" s="815" t="s">
        <v>710</v>
      </c>
      <c r="V20" s="815"/>
      <c r="W20" s="815"/>
      <c r="X20" s="815"/>
      <c r="Y20" s="815"/>
      <c r="Z20" s="125"/>
      <c r="AA20" s="815" t="s">
        <v>705</v>
      </c>
      <c r="AB20" s="815"/>
      <c r="AC20" s="815"/>
      <c r="AD20" s="815" t="s">
        <v>706</v>
      </c>
      <c r="AE20" s="815"/>
      <c r="AF20" s="815" t="s">
        <v>711</v>
      </c>
      <c r="AG20" s="815"/>
      <c r="AH20" s="815"/>
      <c r="AI20" s="125"/>
      <c r="AJ20" s="125"/>
      <c r="AL20" s="484" t="s">
        <v>712</v>
      </c>
      <c r="AP20" s="140">
        <v>43101</v>
      </c>
      <c r="AQ20" s="116">
        <v>12</v>
      </c>
      <c r="AR20" s="116">
        <v>5</v>
      </c>
      <c r="AT20" s="116">
        <f>AQ20*AR20</f>
        <v>60</v>
      </c>
      <c r="AU20" s="116">
        <v>12</v>
      </c>
      <c r="AV20" s="116">
        <v>3</v>
      </c>
      <c r="AX20" s="116">
        <f>AU20*AV20</f>
        <v>36</v>
      </c>
    </row>
    <row r="21" spans="1:50" ht="3.75" customHeight="1"/>
    <row r="22" spans="1:50">
      <c r="B22" s="151" t="s">
        <v>273</v>
      </c>
      <c r="AM22" s="140">
        <v>40909</v>
      </c>
      <c r="AN22" s="140">
        <v>43101</v>
      </c>
      <c r="AO22" s="140">
        <v>41275</v>
      </c>
      <c r="AP22" s="140">
        <v>41640</v>
      </c>
      <c r="AQ22" s="140">
        <v>42736</v>
      </c>
      <c r="AR22" s="140">
        <v>43100</v>
      </c>
      <c r="AS22" s="140">
        <v>42005</v>
      </c>
    </row>
    <row r="23" spans="1:50" ht="3.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row>
    <row r="24" spans="1:50" ht="18" customHeight="1">
      <c r="A24" s="141" t="s">
        <v>274</v>
      </c>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M24" s="485">
        <v>40909</v>
      </c>
      <c r="AN24" s="485">
        <v>43101</v>
      </c>
      <c r="AO24" s="485">
        <v>41275</v>
      </c>
      <c r="AP24" s="485">
        <v>41640</v>
      </c>
      <c r="AQ24" s="485">
        <v>42736</v>
      </c>
      <c r="AR24" s="485">
        <v>43100</v>
      </c>
      <c r="AS24" s="485">
        <v>42005</v>
      </c>
    </row>
    <row r="25" spans="1:50" ht="15.75">
      <c r="A25" s="123" t="s">
        <v>275</v>
      </c>
      <c r="B25" s="123"/>
      <c r="C25" s="123"/>
      <c r="D25" s="123"/>
      <c r="E25" s="123"/>
      <c r="F25" s="797">
        <f>CHOOSE(AU10,IF(OR(AND(AU10=1,R19&gt;=15,R19&lt;=29,T14&gt;=40909),AND(AU10=1,R19&gt;=15,R19&lt;=34,T14&gt;=43101)),T14,""),IF(AND(AU10=2,R19&gt;=60,T14&gt;=41640),T14,""),IF(AND(AU10=3,T14&gt;=41640),T14,""),IF(AND(AU10=4,T14&gt;=42736),T14,""))</f>
        <v>42370</v>
      </c>
      <c r="G25" s="797"/>
      <c r="H25" s="797"/>
      <c r="I25" s="797"/>
      <c r="J25" s="797"/>
      <c r="K25" s="797"/>
      <c r="L25" s="797"/>
      <c r="M25" s="797"/>
      <c r="N25" s="797"/>
      <c r="O25" s="797"/>
      <c r="P25" s="797"/>
      <c r="Q25" s="123"/>
      <c r="R25" s="124"/>
      <c r="S25" s="122" t="s">
        <v>276</v>
      </c>
      <c r="T25" s="123"/>
      <c r="U25" s="123"/>
      <c r="V25" s="123"/>
      <c r="W25" s="123"/>
      <c r="X25" s="816">
        <f>IF(F25="","",IF(AND(AU10=1,T14&lt;43101,T14&gt;=42005),43100,IF(AND(AU10=1,T14&gt;=43101),IF(TEXT($F$25,"dd")="01",EOMONTH($T$14,59),EOMONTH($T$14,60)),IF(TEXT($F$25,"dd")="01",EOMONTH($F$25,35),EOMONTH($F$25,36)))))</f>
        <v>43465</v>
      </c>
      <c r="Y25" s="795"/>
      <c r="Z25" s="795"/>
      <c r="AA25" s="795"/>
      <c r="AB25" s="795"/>
      <c r="AC25" s="795"/>
      <c r="AD25" s="795"/>
      <c r="AE25" s="795"/>
      <c r="AF25" s="795"/>
      <c r="AG25" s="795"/>
      <c r="AH25" s="795"/>
      <c r="AI25" s="123"/>
      <c r="AJ25" s="123"/>
      <c r="AM25" s="116" t="s">
        <v>277</v>
      </c>
    </row>
    <row r="26" spans="1:50">
      <c r="C26" s="486" t="s">
        <v>278</v>
      </c>
      <c r="R26" s="143"/>
      <c r="S26" s="144"/>
      <c r="T26" s="115" t="s">
        <v>279</v>
      </c>
      <c r="U26" s="115"/>
      <c r="V26" s="115"/>
      <c r="W26" s="115"/>
      <c r="X26" s="115"/>
      <c r="Y26" s="115"/>
      <c r="Z26" s="115"/>
      <c r="AA26" s="115"/>
      <c r="AB26" s="115"/>
      <c r="AC26" s="115"/>
      <c r="AD26" s="115"/>
      <c r="AE26" s="115"/>
      <c r="AF26" s="115"/>
      <c r="AG26" s="115"/>
      <c r="AH26" s="115"/>
      <c r="AI26" s="115"/>
      <c r="AJ26" s="115"/>
      <c r="AM26" s="487" t="s">
        <v>713</v>
      </c>
    </row>
    <row r="27" spans="1:50">
      <c r="C27" s="115" t="s">
        <v>714</v>
      </c>
      <c r="R27" s="143"/>
      <c r="S27" s="144"/>
      <c r="T27" s="115" t="s">
        <v>280</v>
      </c>
      <c r="U27" s="115"/>
      <c r="V27" s="115"/>
      <c r="W27" s="115"/>
      <c r="X27" s="115"/>
      <c r="Y27" s="115"/>
      <c r="Z27" s="115"/>
      <c r="AA27" s="115"/>
      <c r="AB27" s="115"/>
      <c r="AC27" s="115"/>
      <c r="AD27" s="115"/>
      <c r="AE27" s="115"/>
      <c r="AF27" s="115"/>
      <c r="AG27" s="115"/>
      <c r="AH27" s="115"/>
      <c r="AI27" s="115"/>
      <c r="AJ27" s="115"/>
      <c r="AM27" s="145" t="s">
        <v>281</v>
      </c>
    </row>
    <row r="28" spans="1:50">
      <c r="C28" s="796" t="s">
        <v>282</v>
      </c>
      <c r="D28" s="796"/>
      <c r="E28" s="796"/>
      <c r="F28" s="796"/>
      <c r="G28" s="796" t="s">
        <v>283</v>
      </c>
      <c r="H28" s="796"/>
      <c r="I28" s="796"/>
      <c r="J28" s="796"/>
      <c r="R28" s="143"/>
      <c r="S28" s="144"/>
      <c r="T28" s="115" t="s">
        <v>284</v>
      </c>
      <c r="U28" s="115"/>
      <c r="V28" s="115"/>
      <c r="W28" s="115"/>
      <c r="X28" s="115"/>
      <c r="Y28" s="115"/>
      <c r="Z28" s="115"/>
      <c r="AA28" s="115"/>
      <c r="AB28" s="115"/>
      <c r="AC28" s="115"/>
      <c r="AD28" s="115"/>
      <c r="AE28" s="115"/>
      <c r="AF28" s="115"/>
      <c r="AG28" s="115"/>
      <c r="AH28" s="115"/>
      <c r="AI28" s="115"/>
      <c r="AJ28" s="115"/>
      <c r="AM28" s="145" t="s">
        <v>285</v>
      </c>
    </row>
    <row r="29" spans="1:50">
      <c r="C29" s="793">
        <f>IF(AND(AU10=1,F25&lt;&gt;""),VLOOKUP($F$25,$AP$14:$AR$19,3),IF(AND(AU10&lt;&gt;1,F25&lt;&gt;""),VLOOKUP($F$25,AU16:AW19,3),0))</f>
        <v>0.7</v>
      </c>
      <c r="D29" s="793"/>
      <c r="E29" s="793"/>
      <c r="F29" s="793"/>
      <c r="G29" s="794" t="str">
        <f>IF(C29=0,0,VLOOKUP($T$14,$AU$14:$AX$19,4))</f>
        <v>150만원 한도</v>
      </c>
      <c r="H29" s="794"/>
      <c r="I29" s="794"/>
      <c r="J29" s="794"/>
      <c r="R29" s="143"/>
      <c r="S29" s="144"/>
      <c r="T29" s="115" t="s">
        <v>286</v>
      </c>
      <c r="U29" s="115"/>
      <c r="V29" s="115"/>
      <c r="W29" s="115"/>
      <c r="X29" s="115"/>
      <c r="Y29" s="115"/>
      <c r="Z29" s="115"/>
      <c r="AA29" s="115"/>
      <c r="AB29" s="115"/>
      <c r="AC29" s="115"/>
      <c r="AD29" s="115"/>
      <c r="AE29" s="115"/>
      <c r="AF29" s="115"/>
      <c r="AG29" s="115"/>
      <c r="AH29" s="115"/>
      <c r="AI29" s="115"/>
      <c r="AJ29" s="115"/>
      <c r="AM29" s="145" t="s">
        <v>287</v>
      </c>
    </row>
    <row r="30" spans="1:50">
      <c r="A30" s="125"/>
      <c r="B30" s="125"/>
      <c r="C30" s="125"/>
      <c r="D30" s="125"/>
      <c r="E30" s="125"/>
      <c r="F30" s="125"/>
      <c r="G30" s="125"/>
      <c r="H30" s="125"/>
      <c r="I30" s="125"/>
      <c r="J30" s="125"/>
      <c r="K30" s="125"/>
      <c r="L30" s="125"/>
      <c r="M30" s="125"/>
      <c r="N30" s="125"/>
      <c r="O30" s="125"/>
      <c r="P30" s="125"/>
      <c r="Q30" s="125"/>
      <c r="R30" s="126"/>
      <c r="S30" s="258"/>
      <c r="T30" s="146" t="s">
        <v>288</v>
      </c>
      <c r="U30" s="146"/>
      <c r="V30" s="146"/>
      <c r="W30" s="146"/>
      <c r="X30" s="146"/>
      <c r="Y30" s="146"/>
      <c r="Z30" s="146"/>
      <c r="AA30" s="146"/>
      <c r="AB30" s="146"/>
      <c r="AC30" s="146"/>
      <c r="AD30" s="146"/>
      <c r="AE30" s="146"/>
      <c r="AF30" s="146"/>
      <c r="AG30" s="146"/>
      <c r="AH30" s="146"/>
      <c r="AI30" s="146"/>
      <c r="AJ30" s="146"/>
      <c r="AM30" s="145" t="s">
        <v>289</v>
      </c>
    </row>
    <row r="31" spans="1:50" ht="15.75">
      <c r="A31" s="123" t="s">
        <v>715</v>
      </c>
      <c r="B31" s="123"/>
      <c r="C31" s="123"/>
      <c r="D31" s="123"/>
      <c r="E31" s="123"/>
      <c r="F31" s="795" t="str">
        <f>IF(AND(AU10=1,R19&gt;=15,R19&lt;=34,T14&lt;43101,T14&gt;41275),43101,"")</f>
        <v/>
      </c>
      <c r="G31" s="795"/>
      <c r="H31" s="795"/>
      <c r="I31" s="795"/>
      <c r="J31" s="795"/>
      <c r="K31" s="795"/>
      <c r="L31" s="795"/>
      <c r="M31" s="795"/>
      <c r="N31" s="795"/>
      <c r="O31" s="795"/>
      <c r="P31" s="795"/>
      <c r="Q31" s="123"/>
      <c r="R31" s="124"/>
      <c r="S31" s="122" t="s">
        <v>716</v>
      </c>
      <c r="T31" s="123"/>
      <c r="U31" s="123"/>
      <c r="V31" s="123"/>
      <c r="W31" s="123"/>
      <c r="X31" s="795" t="str">
        <f>IF(AND(AU10=1,T14&gt;41275,T14&lt;43101,$R$19&gt;=15,$R$19&lt;=34),IF(TEXT($T$14,"dd")="01",EOMONTH($T$14,59),EOMONTH($T$14,60)),"")</f>
        <v/>
      </c>
      <c r="Y31" s="795"/>
      <c r="Z31" s="795"/>
      <c r="AA31" s="795"/>
      <c r="AB31" s="795"/>
      <c r="AC31" s="795"/>
      <c r="AD31" s="795"/>
      <c r="AE31" s="795"/>
      <c r="AF31" s="795"/>
      <c r="AG31" s="795"/>
      <c r="AH31" s="795"/>
      <c r="AI31" s="123"/>
      <c r="AJ31" s="123"/>
      <c r="AM31" s="116" t="s">
        <v>277</v>
      </c>
    </row>
    <row r="32" spans="1:50">
      <c r="C32" s="486" t="s">
        <v>717</v>
      </c>
      <c r="R32" s="143"/>
      <c r="S32" s="144"/>
      <c r="T32" s="115" t="s">
        <v>279</v>
      </c>
      <c r="U32" s="115"/>
      <c r="V32" s="115"/>
      <c r="W32" s="115"/>
      <c r="X32" s="115"/>
      <c r="Y32" s="115"/>
      <c r="Z32" s="115"/>
      <c r="AA32" s="115"/>
      <c r="AB32" s="115"/>
      <c r="AC32" s="115"/>
      <c r="AD32" s="115"/>
      <c r="AE32" s="115"/>
      <c r="AF32" s="115"/>
      <c r="AG32" s="115"/>
      <c r="AH32" s="115"/>
      <c r="AI32" s="115"/>
      <c r="AJ32" s="115"/>
    </row>
    <row r="33" spans="1:39">
      <c r="C33" s="486" t="s">
        <v>718</v>
      </c>
      <c r="R33" s="143"/>
      <c r="S33" s="144"/>
      <c r="T33" s="115" t="s">
        <v>280</v>
      </c>
      <c r="U33" s="115"/>
      <c r="V33" s="115"/>
      <c r="W33" s="115"/>
      <c r="X33" s="115"/>
      <c r="Y33" s="115"/>
      <c r="Z33" s="115"/>
      <c r="AA33" s="115"/>
      <c r="AB33" s="115"/>
      <c r="AC33" s="115"/>
      <c r="AD33" s="115"/>
      <c r="AE33" s="115"/>
      <c r="AF33" s="115"/>
      <c r="AG33" s="115"/>
      <c r="AH33" s="115"/>
      <c r="AI33" s="115"/>
      <c r="AJ33" s="115"/>
      <c r="AM33" s="145" t="s">
        <v>281</v>
      </c>
    </row>
    <row r="34" spans="1:39">
      <c r="C34" s="796" t="s">
        <v>282</v>
      </c>
      <c r="D34" s="796"/>
      <c r="E34" s="796"/>
      <c r="F34" s="796"/>
      <c r="G34" s="796" t="s">
        <v>283</v>
      </c>
      <c r="H34" s="796"/>
      <c r="I34" s="796"/>
      <c r="J34" s="796"/>
      <c r="R34" s="143"/>
      <c r="S34" s="144"/>
      <c r="T34" s="115" t="s">
        <v>284</v>
      </c>
      <c r="U34" s="115"/>
      <c r="V34" s="115"/>
      <c r="W34" s="115"/>
      <c r="X34" s="115"/>
      <c r="Y34" s="115"/>
      <c r="Z34" s="115"/>
      <c r="AA34" s="115"/>
      <c r="AB34" s="115"/>
      <c r="AC34" s="115"/>
      <c r="AD34" s="115"/>
      <c r="AE34" s="115"/>
      <c r="AF34" s="115"/>
      <c r="AG34" s="115"/>
      <c r="AH34" s="115"/>
      <c r="AI34" s="115"/>
      <c r="AJ34" s="115"/>
      <c r="AM34" s="145" t="s">
        <v>285</v>
      </c>
    </row>
    <row r="35" spans="1:39">
      <c r="C35" s="793">
        <f>IF(AND(AU10=1,F31&lt;&gt;""),VLOOKUP($F$31,$AP$14:$AR$19,3),0)</f>
        <v>0</v>
      </c>
      <c r="D35" s="793"/>
      <c r="E35" s="793"/>
      <c r="F35" s="793"/>
      <c r="G35" s="811">
        <f>IF(C35=0,0,VLOOKUP(F31,$AU$14:$AX$19,4))</f>
        <v>0</v>
      </c>
      <c r="H35" s="811"/>
      <c r="I35" s="811"/>
      <c r="J35" s="811"/>
      <c r="R35" s="143"/>
      <c r="S35" s="144"/>
      <c r="T35" s="115" t="s">
        <v>286</v>
      </c>
      <c r="U35" s="115"/>
      <c r="V35" s="115"/>
      <c r="W35" s="115"/>
      <c r="X35" s="115"/>
      <c r="Y35" s="115"/>
      <c r="Z35" s="115"/>
      <c r="AA35" s="115"/>
      <c r="AB35" s="115"/>
      <c r="AC35" s="115"/>
      <c r="AD35" s="115"/>
      <c r="AE35" s="115"/>
      <c r="AF35" s="115"/>
      <c r="AG35" s="115"/>
      <c r="AH35" s="115"/>
      <c r="AI35" s="115"/>
      <c r="AJ35" s="115"/>
      <c r="AM35" s="145" t="s">
        <v>287</v>
      </c>
    </row>
    <row r="36" spans="1:39">
      <c r="A36" s="125"/>
      <c r="B36" s="125"/>
      <c r="C36" s="125"/>
      <c r="D36" s="125"/>
      <c r="E36" s="125"/>
      <c r="F36" s="125"/>
      <c r="G36" s="125"/>
      <c r="H36" s="125"/>
      <c r="I36" s="125"/>
      <c r="J36" s="125"/>
      <c r="K36" s="125"/>
      <c r="L36" s="125"/>
      <c r="M36" s="125"/>
      <c r="N36" s="125"/>
      <c r="O36" s="125"/>
      <c r="P36" s="125"/>
      <c r="Q36" s="125"/>
      <c r="R36" s="126"/>
      <c r="S36" s="258"/>
      <c r="T36" s="146" t="s">
        <v>288</v>
      </c>
      <c r="U36" s="146"/>
      <c r="V36" s="146"/>
      <c r="W36" s="146"/>
      <c r="X36" s="146"/>
      <c r="Y36" s="146"/>
      <c r="Z36" s="146"/>
      <c r="AA36" s="146"/>
      <c r="AB36" s="146"/>
      <c r="AC36" s="146"/>
      <c r="AD36" s="146"/>
      <c r="AE36" s="146"/>
      <c r="AF36" s="146"/>
      <c r="AG36" s="146"/>
      <c r="AH36" s="146"/>
      <c r="AI36" s="146"/>
      <c r="AJ36" s="146"/>
      <c r="AM36" s="145" t="s">
        <v>289</v>
      </c>
    </row>
    <row r="37" spans="1:39" ht="3.75" customHeight="1"/>
    <row r="38" spans="1:39">
      <c r="B38" s="151" t="s">
        <v>290</v>
      </c>
      <c r="AM38" s="145" t="s">
        <v>291</v>
      </c>
    </row>
    <row r="39" spans="1:39">
      <c r="B39" s="151" t="s">
        <v>292</v>
      </c>
      <c r="AM39" s="145" t="s">
        <v>293</v>
      </c>
    </row>
    <row r="40" spans="1:39">
      <c r="AM40" s="145" t="s">
        <v>294</v>
      </c>
    </row>
    <row r="41" spans="1:39">
      <c r="AC41" s="812">
        <f ca="1">TODAY()</f>
        <v>44561</v>
      </c>
      <c r="AD41" s="812"/>
      <c r="AE41" s="812"/>
      <c r="AF41" s="812"/>
      <c r="AG41" s="812"/>
      <c r="AH41" s="812"/>
      <c r="AI41" s="812"/>
      <c r="AM41" s="145" t="s">
        <v>295</v>
      </c>
    </row>
    <row r="42" spans="1:39">
      <c r="AM42" s="145"/>
    </row>
    <row r="43" spans="1:39">
      <c r="T43" s="473" t="s">
        <v>296</v>
      </c>
      <c r="U43" s="813" t="str">
        <f>IF(H5="","",H5)</f>
        <v>주황규</v>
      </c>
      <c r="V43" s="813"/>
      <c r="W43" s="813"/>
      <c r="X43" s="813"/>
      <c r="Y43" s="813"/>
      <c r="Z43" s="813"/>
      <c r="AA43" s="813"/>
      <c r="AB43" s="813"/>
      <c r="AC43" s="813"/>
      <c r="AD43" s="474" t="s">
        <v>297</v>
      </c>
      <c r="AM43" s="145" t="s">
        <v>298</v>
      </c>
    </row>
    <row r="44" spans="1:39" ht="7.5" customHeight="1">
      <c r="AM44" s="145"/>
    </row>
    <row r="45" spans="1:39" ht="18.75">
      <c r="B45" s="814" t="s">
        <v>656</v>
      </c>
      <c r="C45" s="814"/>
      <c r="D45" s="814"/>
      <c r="E45" s="814"/>
      <c r="F45" s="814"/>
      <c r="G45" s="814"/>
      <c r="H45" s="814"/>
      <c r="I45" s="814"/>
      <c r="J45" s="814"/>
      <c r="K45" s="116" t="s">
        <v>299</v>
      </c>
      <c r="T45" s="473" t="s">
        <v>300</v>
      </c>
      <c r="U45" s="813"/>
      <c r="V45" s="813"/>
      <c r="W45" s="813"/>
      <c r="X45" s="813"/>
      <c r="Y45" s="813"/>
      <c r="Z45" s="813"/>
      <c r="AA45" s="813"/>
      <c r="AB45" s="813"/>
      <c r="AC45" s="813"/>
      <c r="AM45" s="145" t="s">
        <v>301</v>
      </c>
    </row>
    <row r="46" spans="1:39" ht="6" customHeight="1" thickBo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row>
    <row r="47" spans="1:39">
      <c r="AM47" s="145" t="s">
        <v>302</v>
      </c>
    </row>
    <row r="48" spans="1:39" ht="13.5" customHeight="1">
      <c r="A48" s="798" t="s">
        <v>303</v>
      </c>
      <c r="B48" s="798"/>
      <c r="C48" s="798"/>
      <c r="D48" s="799"/>
      <c r="E48" s="148" t="s">
        <v>304</v>
      </c>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804" t="s">
        <v>305</v>
      </c>
      <c r="AH48" s="805"/>
      <c r="AI48" s="805"/>
      <c r="AJ48" s="805"/>
      <c r="AM48" s="145" t="s">
        <v>306</v>
      </c>
    </row>
    <row r="49" spans="1:52">
      <c r="A49" s="800"/>
      <c r="B49" s="800"/>
      <c r="C49" s="800"/>
      <c r="D49" s="801"/>
      <c r="E49" s="145" t="s">
        <v>307</v>
      </c>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806"/>
      <c r="AH49" s="807"/>
      <c r="AI49" s="807"/>
      <c r="AJ49" s="807"/>
      <c r="AM49" s="145" t="s">
        <v>113</v>
      </c>
    </row>
    <row r="50" spans="1:52">
      <c r="A50" s="800"/>
      <c r="B50" s="800"/>
      <c r="C50" s="800"/>
      <c r="D50" s="801"/>
      <c r="E50" s="145" t="s">
        <v>308</v>
      </c>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806"/>
      <c r="AH50" s="807"/>
      <c r="AI50" s="807"/>
      <c r="AJ50" s="807"/>
      <c r="AM50" s="145" t="s">
        <v>309</v>
      </c>
    </row>
    <row r="51" spans="1:52">
      <c r="A51" s="800"/>
      <c r="B51" s="800"/>
      <c r="C51" s="800"/>
      <c r="D51" s="801"/>
      <c r="E51" s="145" t="s">
        <v>310</v>
      </c>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806"/>
      <c r="AH51" s="807"/>
      <c r="AI51" s="807"/>
      <c r="AJ51" s="807"/>
    </row>
    <row r="52" spans="1:52">
      <c r="A52" s="802"/>
      <c r="B52" s="802"/>
      <c r="C52" s="802"/>
      <c r="D52" s="803"/>
      <c r="E52" s="149" t="s">
        <v>311</v>
      </c>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808"/>
      <c r="AH52" s="809"/>
      <c r="AI52" s="809"/>
      <c r="AJ52" s="809"/>
      <c r="AM52" s="145" t="s">
        <v>114</v>
      </c>
    </row>
    <row r="53" spans="1:52" ht="3.75" customHeight="1" thickBot="1">
      <c r="A53" s="489"/>
      <c r="B53" s="489"/>
      <c r="C53" s="489"/>
      <c r="D53" s="489"/>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490"/>
      <c r="AH53" s="490"/>
      <c r="AI53" s="490"/>
      <c r="AJ53" s="490"/>
    </row>
    <row r="54" spans="1:52" ht="20.25" customHeight="1">
      <c r="A54" s="810" t="s">
        <v>116</v>
      </c>
      <c r="B54" s="810"/>
      <c r="C54" s="810"/>
      <c r="D54" s="810"/>
      <c r="E54" s="810"/>
      <c r="F54" s="810"/>
      <c r="G54" s="810"/>
      <c r="H54" s="810"/>
      <c r="I54" s="810"/>
      <c r="J54" s="810"/>
      <c r="K54" s="810"/>
      <c r="L54" s="810"/>
      <c r="M54" s="810"/>
      <c r="N54" s="810"/>
      <c r="O54" s="810"/>
      <c r="P54" s="810"/>
      <c r="Q54" s="810"/>
      <c r="R54" s="810"/>
      <c r="S54" s="810"/>
      <c r="T54" s="810"/>
      <c r="U54" s="810"/>
      <c r="V54" s="810"/>
      <c r="W54" s="810"/>
      <c r="X54" s="810"/>
      <c r="Y54" s="810"/>
      <c r="Z54" s="810"/>
      <c r="AA54" s="810"/>
      <c r="AB54" s="810"/>
      <c r="AC54" s="810"/>
      <c r="AD54" s="810"/>
      <c r="AE54" s="810"/>
      <c r="AF54" s="810"/>
      <c r="AG54" s="810"/>
      <c r="AH54" s="810"/>
      <c r="AI54" s="810"/>
      <c r="AJ54" s="810"/>
      <c r="AM54" s="145" t="s">
        <v>115</v>
      </c>
    </row>
    <row r="55" spans="1:52" ht="12" customHeight="1">
      <c r="A55" s="150" t="s">
        <v>312</v>
      </c>
      <c r="B55" s="150"/>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M55" s="145" t="s">
        <v>313</v>
      </c>
    </row>
    <row r="56" spans="1:52" ht="12" customHeight="1">
      <c r="A56" s="150" t="s">
        <v>117</v>
      </c>
      <c r="B56" s="150"/>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M56" s="145" t="s">
        <v>314</v>
      </c>
    </row>
    <row r="57" spans="1:52" ht="12" customHeight="1">
      <c r="A57" s="150" t="s">
        <v>119</v>
      </c>
      <c r="B57" s="150"/>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row>
    <row r="58" spans="1:52" s="151" customFormat="1" ht="12" customHeight="1">
      <c r="A58" s="150" t="s">
        <v>120</v>
      </c>
      <c r="B58" s="150"/>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M58" s="145" t="s">
        <v>118</v>
      </c>
      <c r="AN58" s="116"/>
      <c r="AO58" s="116"/>
      <c r="AP58" s="116"/>
      <c r="AQ58" s="116"/>
      <c r="AR58" s="116"/>
      <c r="AS58" s="116"/>
      <c r="AT58" s="116"/>
      <c r="AU58" s="116"/>
      <c r="AV58" s="116"/>
      <c r="AW58" s="116"/>
      <c r="AX58" s="116"/>
      <c r="AY58" s="116"/>
      <c r="AZ58" s="116"/>
    </row>
    <row r="59" spans="1:52" s="151" customFormat="1" ht="12" customHeight="1">
      <c r="A59" s="150" t="s">
        <v>315</v>
      </c>
      <c r="B59" s="150"/>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M59" s="116"/>
      <c r="AN59" s="116"/>
      <c r="AO59" s="116"/>
      <c r="AP59" s="116"/>
      <c r="AQ59" s="116"/>
      <c r="AR59" s="116"/>
      <c r="AS59" s="116"/>
      <c r="AT59" s="116"/>
      <c r="AU59" s="116"/>
      <c r="AV59" s="116"/>
      <c r="AW59" s="116"/>
      <c r="AX59" s="116"/>
      <c r="AY59" s="116"/>
      <c r="AZ59" s="116"/>
    </row>
    <row r="60" spans="1:52" s="151" customFormat="1" ht="12" customHeight="1">
      <c r="A60" s="150" t="s">
        <v>316</v>
      </c>
      <c r="B60" s="150"/>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row>
    <row r="61" spans="1:52" s="151" customFormat="1" ht="12" customHeight="1">
      <c r="A61" s="150" t="s">
        <v>317</v>
      </c>
      <c r="B61" s="150"/>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row>
    <row r="62" spans="1:52" s="151" customFormat="1" ht="12" customHeight="1">
      <c r="A62" s="150" t="s">
        <v>318</v>
      </c>
      <c r="B62" s="150"/>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M62" s="151" t="s">
        <v>121</v>
      </c>
    </row>
    <row r="63" spans="1:52" s="151" customFormat="1" ht="12" customHeight="1">
      <c r="A63" s="150" t="s">
        <v>319</v>
      </c>
      <c r="B63" s="150"/>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row>
    <row r="64" spans="1:52" s="151" customFormat="1" ht="12" customHeight="1">
      <c r="A64" s="259" t="s">
        <v>320</v>
      </c>
      <c r="B64" s="150" t="s">
        <v>321</v>
      </c>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row>
    <row r="65" spans="1:52" s="151" customFormat="1" ht="12" customHeight="1">
      <c r="A65" s="150"/>
      <c r="B65" s="150" t="s">
        <v>322</v>
      </c>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row>
    <row r="66" spans="1:52" s="151" customFormat="1" ht="12" customHeight="1">
      <c r="A66" s="150"/>
      <c r="B66" s="150" t="s">
        <v>323</v>
      </c>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row>
    <row r="67" spans="1:52" s="151" customFormat="1" ht="3.75" customHeight="1">
      <c r="A67" s="152"/>
      <c r="B67" s="152"/>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M67" s="145" t="s">
        <v>122</v>
      </c>
    </row>
    <row r="68" spans="1:52" s="151" customFormat="1" ht="12"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260" t="s">
        <v>324</v>
      </c>
    </row>
    <row r="69" spans="1:52" s="151" customForma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row>
    <row r="70" spans="1:52" s="151" customForma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M70" s="153" t="s">
        <v>123</v>
      </c>
    </row>
    <row r="71" spans="1:52" ht="3.75" customHeight="1">
      <c r="AM71" s="151"/>
      <c r="AN71" s="151"/>
      <c r="AO71" s="151"/>
      <c r="AP71" s="151"/>
      <c r="AQ71" s="151"/>
      <c r="AR71" s="151"/>
      <c r="AS71" s="151"/>
      <c r="AT71" s="151"/>
      <c r="AU71" s="151"/>
      <c r="AV71" s="151"/>
      <c r="AW71" s="151"/>
      <c r="AX71" s="151"/>
      <c r="AY71" s="151"/>
      <c r="AZ71" s="151"/>
    </row>
    <row r="72" spans="1:52" ht="5.25" customHeight="1">
      <c r="AN72" s="151"/>
      <c r="AO72" s="151"/>
      <c r="AP72" s="151"/>
      <c r="AQ72" s="151"/>
      <c r="AR72" s="151"/>
      <c r="AS72" s="151"/>
      <c r="AT72" s="151"/>
      <c r="AU72" s="151"/>
      <c r="AV72" s="151"/>
      <c r="AW72" s="151"/>
      <c r="AX72" s="151"/>
      <c r="AY72" s="151"/>
      <c r="AZ72" s="151"/>
    </row>
    <row r="73" spans="1:52">
      <c r="AM73" s="154" t="s">
        <v>124</v>
      </c>
    </row>
    <row r="75" spans="1:52">
      <c r="AM75" s="154" t="s">
        <v>125</v>
      </c>
    </row>
    <row r="76" spans="1:52">
      <c r="AM76" s="154" t="s">
        <v>126</v>
      </c>
    </row>
    <row r="78" spans="1:52">
      <c r="AM78" s="155" t="s">
        <v>127</v>
      </c>
    </row>
    <row r="80" spans="1:52">
      <c r="AM80" s="155" t="s">
        <v>128</v>
      </c>
    </row>
    <row r="82" spans="1:39">
      <c r="AM82" s="116" t="s">
        <v>129</v>
      </c>
    </row>
    <row r="84" spans="1:39">
      <c r="AM84" s="155" t="s">
        <v>130</v>
      </c>
    </row>
    <row r="86" spans="1:39">
      <c r="AM86" s="155" t="s">
        <v>131</v>
      </c>
    </row>
    <row r="88" spans="1:39">
      <c r="AM88" s="155" t="s">
        <v>132</v>
      </c>
    </row>
    <row r="90" spans="1:39">
      <c r="A90" s="151" t="s">
        <v>134</v>
      </c>
      <c r="AM90" s="155" t="s">
        <v>133</v>
      </c>
    </row>
    <row r="91" spans="1:39">
      <c r="B91" s="151" t="s">
        <v>136</v>
      </c>
    </row>
    <row r="92" spans="1:39">
      <c r="B92" s="151" t="s">
        <v>325</v>
      </c>
      <c r="AM92" s="155" t="s">
        <v>135</v>
      </c>
    </row>
    <row r="94" spans="1:39">
      <c r="A94" s="151" t="s">
        <v>326</v>
      </c>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M94" s="156" t="s">
        <v>137</v>
      </c>
    </row>
    <row r="95" spans="1:39">
      <c r="A95" s="151" t="s">
        <v>327</v>
      </c>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M95" s="156" t="s">
        <v>138</v>
      </c>
    </row>
    <row r="96" spans="1:39">
      <c r="AM96" s="156"/>
    </row>
    <row r="97" spans="1:52">
      <c r="A97" s="151" t="s">
        <v>328</v>
      </c>
    </row>
    <row r="99" spans="1:52" s="151" customFormat="1">
      <c r="A99" s="151" t="s">
        <v>329</v>
      </c>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M99" s="116"/>
      <c r="AN99" s="116"/>
      <c r="AO99" s="116"/>
      <c r="AP99" s="116"/>
      <c r="AQ99" s="116"/>
      <c r="AR99" s="116"/>
      <c r="AS99" s="116"/>
      <c r="AT99" s="116"/>
      <c r="AU99" s="116"/>
      <c r="AV99" s="116"/>
      <c r="AW99" s="116"/>
      <c r="AX99" s="116"/>
      <c r="AY99" s="116"/>
      <c r="AZ99" s="116"/>
    </row>
    <row r="100" spans="1:52" s="151" customForma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M100" s="116"/>
      <c r="AN100" s="116"/>
      <c r="AO100" s="116"/>
      <c r="AP100" s="116"/>
      <c r="AQ100" s="116"/>
      <c r="AR100" s="116"/>
      <c r="AS100" s="116"/>
      <c r="AT100" s="116"/>
      <c r="AU100" s="116"/>
      <c r="AV100" s="116"/>
      <c r="AW100" s="116"/>
      <c r="AX100" s="116"/>
      <c r="AY100" s="116"/>
      <c r="AZ100" s="116"/>
    </row>
    <row r="101" spans="1:52">
      <c r="A101" s="151" t="s">
        <v>330</v>
      </c>
      <c r="AM101" s="151"/>
      <c r="AN101" s="151"/>
      <c r="AO101" s="151"/>
      <c r="AP101" s="151"/>
      <c r="AQ101" s="151"/>
      <c r="AR101" s="151"/>
      <c r="AS101" s="151"/>
      <c r="AT101" s="151"/>
      <c r="AU101" s="151"/>
      <c r="AV101" s="151"/>
      <c r="AW101" s="151"/>
      <c r="AX101" s="151"/>
      <c r="AY101" s="151"/>
      <c r="AZ101" s="151"/>
    </row>
    <row r="102" spans="1:52">
      <c r="AM102" s="151"/>
      <c r="AN102" s="151"/>
      <c r="AO102" s="151"/>
      <c r="AP102" s="151"/>
      <c r="AQ102" s="151"/>
      <c r="AR102" s="151"/>
      <c r="AS102" s="151"/>
      <c r="AT102" s="151"/>
      <c r="AU102" s="151"/>
      <c r="AV102" s="151"/>
      <c r="AW102" s="151"/>
      <c r="AX102" s="151"/>
      <c r="AY102" s="151"/>
      <c r="AZ102" s="151"/>
    </row>
    <row r="103" spans="1:52">
      <c r="A103" s="151" t="s">
        <v>331</v>
      </c>
    </row>
    <row r="104" spans="1:52">
      <c r="A104" s="151" t="s">
        <v>332</v>
      </c>
    </row>
    <row r="105" spans="1:52">
      <c r="A105" s="151"/>
    </row>
    <row r="106" spans="1:52">
      <c r="A106" s="151" t="s">
        <v>333</v>
      </c>
    </row>
    <row r="108" spans="1:52">
      <c r="A108" s="151" t="s">
        <v>334</v>
      </c>
    </row>
    <row r="112" spans="1:52">
      <c r="A112" s="116" t="s">
        <v>335</v>
      </c>
    </row>
    <row r="114" spans="1:2">
      <c r="A114" s="116" t="s">
        <v>336</v>
      </c>
    </row>
    <row r="116" spans="1:2">
      <c r="A116" s="116" t="s">
        <v>337</v>
      </c>
    </row>
    <row r="118" spans="1:2">
      <c r="B118" s="116" t="s">
        <v>338</v>
      </c>
    </row>
    <row r="119" spans="1:2">
      <c r="B119" s="116" t="s">
        <v>339</v>
      </c>
    </row>
    <row r="120" spans="1:2">
      <c r="B120" s="116" t="s">
        <v>340</v>
      </c>
    </row>
    <row r="121" spans="1:2">
      <c r="B121" s="116" t="s">
        <v>341</v>
      </c>
    </row>
    <row r="122" spans="1:2">
      <c r="B122" s="116" t="s">
        <v>342</v>
      </c>
    </row>
    <row r="125" spans="1:2">
      <c r="A125" s="157" t="s">
        <v>343</v>
      </c>
    </row>
    <row r="128" spans="1:2">
      <c r="A128" s="116" t="s">
        <v>344</v>
      </c>
    </row>
    <row r="130" spans="1:2">
      <c r="B130" s="116" t="s">
        <v>345</v>
      </c>
    </row>
    <row r="131" spans="1:2">
      <c r="B131" s="116" t="s">
        <v>346</v>
      </c>
    </row>
    <row r="132" spans="1:2">
      <c r="B132" s="116" t="s">
        <v>347</v>
      </c>
    </row>
    <row r="133" spans="1:2">
      <c r="B133" s="116" t="s">
        <v>348</v>
      </c>
    </row>
    <row r="136" spans="1:2">
      <c r="A136" s="116" t="s">
        <v>349</v>
      </c>
    </row>
    <row r="138" spans="1:2" ht="15">
      <c r="A138" s="158" t="s">
        <v>139</v>
      </c>
    </row>
    <row r="140" spans="1:2">
      <c r="A140" s="116" t="s">
        <v>350</v>
      </c>
    </row>
    <row r="141" spans="1:2">
      <c r="A141" s="116" t="s">
        <v>351</v>
      </c>
    </row>
    <row r="143" spans="1:2">
      <c r="A143" s="116" t="s">
        <v>352</v>
      </c>
    </row>
    <row r="145" spans="1:1">
      <c r="A145" s="116" t="s">
        <v>353</v>
      </c>
    </row>
    <row r="147" spans="1:1">
      <c r="A147" s="116" t="s">
        <v>354</v>
      </c>
    </row>
    <row r="149" spans="1:1">
      <c r="A149" s="116" t="s">
        <v>355</v>
      </c>
    </row>
    <row r="151" spans="1:1">
      <c r="A151" s="116" t="s">
        <v>356</v>
      </c>
    </row>
    <row r="153" spans="1:1">
      <c r="A153" s="155" t="s">
        <v>357</v>
      </c>
    </row>
    <row r="154" spans="1:1">
      <c r="A154" s="155" t="s">
        <v>358</v>
      </c>
    </row>
    <row r="156" spans="1:1">
      <c r="A156" s="116" t="s">
        <v>359</v>
      </c>
    </row>
  </sheetData>
  <mergeCells count="48">
    <mergeCell ref="AE1:AG1"/>
    <mergeCell ref="AH1:AJ1"/>
    <mergeCell ref="A4:F4"/>
    <mergeCell ref="A5:D10"/>
    <mergeCell ref="H5:R6"/>
    <mergeCell ref="Y5:AJ6"/>
    <mergeCell ref="H7:R10"/>
    <mergeCell ref="S7:X10"/>
    <mergeCell ref="J14:O14"/>
    <mergeCell ref="T14:Y14"/>
    <mergeCell ref="AD14:AI14"/>
    <mergeCell ref="I17:N18"/>
    <mergeCell ref="O17:S18"/>
    <mergeCell ref="T17:X18"/>
    <mergeCell ref="Y17:AD18"/>
    <mergeCell ref="AE17:AI18"/>
    <mergeCell ref="AM17:AM18"/>
    <mergeCell ref="J19:O20"/>
    <mergeCell ref="R19:T20"/>
    <mergeCell ref="U19:Y19"/>
    <mergeCell ref="AA19:AC19"/>
    <mergeCell ref="AD19:AE19"/>
    <mergeCell ref="AF19:AH19"/>
    <mergeCell ref="AI19:AJ19"/>
    <mergeCell ref="U20:Y20"/>
    <mergeCell ref="AA20:AC20"/>
    <mergeCell ref="AD20:AE20"/>
    <mergeCell ref="AF20:AH20"/>
    <mergeCell ref="AJ17:AJ18"/>
    <mergeCell ref="F25:P25"/>
    <mergeCell ref="A48:D52"/>
    <mergeCell ref="AG48:AJ52"/>
    <mergeCell ref="A54:AJ54"/>
    <mergeCell ref="C35:F35"/>
    <mergeCell ref="G35:J35"/>
    <mergeCell ref="AC41:AI41"/>
    <mergeCell ref="U43:AC43"/>
    <mergeCell ref="B45:J45"/>
    <mergeCell ref="U45:AC45"/>
    <mergeCell ref="X25:AH25"/>
    <mergeCell ref="C34:F34"/>
    <mergeCell ref="G34:J34"/>
    <mergeCell ref="C29:F29"/>
    <mergeCell ref="G29:J29"/>
    <mergeCell ref="F31:P31"/>
    <mergeCell ref="X31:AH31"/>
    <mergeCell ref="C28:F28"/>
    <mergeCell ref="G28:J28"/>
  </mergeCells>
  <phoneticPr fontId="1" type="noConversion"/>
  <conditionalFormatting sqref="AN5:AO5">
    <cfRule type="cellIs" dxfId="300" priority="9" operator="equal">
      <formula>"주민오류"</formula>
    </cfRule>
    <cfRule type="cellIs" dxfId="299" priority="10" operator="equal">
      <formula>"OK"</formula>
    </cfRule>
  </conditionalFormatting>
  <conditionalFormatting sqref="AO5">
    <cfRule type="cellIs" dxfId="298" priority="7" operator="equal">
      <formula>FALSE</formula>
    </cfRule>
    <cfRule type="cellIs" dxfId="297" priority="8" operator="equal">
      <formula>TRUE</formula>
    </cfRule>
  </conditionalFormatting>
  <conditionalFormatting sqref="AV5">
    <cfRule type="cellIs" dxfId="296" priority="6" operator="greaterThan">
      <formula>0</formula>
    </cfRule>
  </conditionalFormatting>
  <conditionalFormatting sqref="AW5 AN5">
    <cfRule type="cellIs" dxfId="295" priority="5" operator="equal">
      <formula>"주민오류"</formula>
    </cfRule>
  </conditionalFormatting>
  <conditionalFormatting sqref="AT5">
    <cfRule type="cellIs" dxfId="294" priority="4" operator="equal">
      <formula>"외국인"</formula>
    </cfRule>
  </conditionalFormatting>
  <conditionalFormatting sqref="AU5">
    <cfRule type="cellIs" dxfId="293" priority="3" operator="equal">
      <formula>"고용허가체크"</formula>
    </cfRule>
  </conditionalFormatting>
  <conditionalFormatting sqref="AX5">
    <cfRule type="cellIs" dxfId="292" priority="1" operator="equal">
      <formula>13</formula>
    </cfRule>
    <cfRule type="cellIs" dxfId="291" priority="2" operator="equal">
      <formula>"고용허가체크"</formula>
    </cfRule>
  </conditionalFormatting>
  <hyperlinks>
    <hyperlink ref="AM3" r:id="rId1" xr:uid="{00000000-0004-0000-1000-000000000000}"/>
  </hyperlinks>
  <pageMargins left="0.47244094488188981" right="0.47244094488188981" top="0.55118110236220474" bottom="0.15748031496062992" header="0.31496062992125984" footer="0"/>
  <pageSetup paperSize="9" orientation="portrait"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49165" r:id="rId5" name="Option Button 13">
              <controlPr defaultSize="0" autoFill="0" autoLine="0" autoPict="0">
                <anchor moveWithCells="1">
                  <from>
                    <xdr:col>39</xdr:col>
                    <xdr:colOff>447675</xdr:colOff>
                    <xdr:row>8</xdr:row>
                    <xdr:rowOff>66675</xdr:rowOff>
                  </from>
                  <to>
                    <xdr:col>40</xdr:col>
                    <xdr:colOff>400050</xdr:colOff>
                    <xdr:row>9</xdr:row>
                    <xdr:rowOff>123825</xdr:rowOff>
                  </to>
                </anchor>
              </controlPr>
            </control>
          </mc:Choice>
        </mc:AlternateContent>
        <mc:AlternateContent xmlns:mc="http://schemas.openxmlformats.org/markup-compatibility/2006">
          <mc:Choice Requires="x14">
            <control shapeId="49166" r:id="rId6" name="Option Button 14">
              <controlPr defaultSize="0" autoFill="0" autoLine="0" autoPict="0">
                <anchor moveWithCells="1">
                  <from>
                    <xdr:col>40</xdr:col>
                    <xdr:colOff>695325</xdr:colOff>
                    <xdr:row>8</xdr:row>
                    <xdr:rowOff>57150</xdr:rowOff>
                  </from>
                  <to>
                    <xdr:col>41</xdr:col>
                    <xdr:colOff>895350</xdr:colOff>
                    <xdr:row>9</xdr:row>
                    <xdr:rowOff>104775</xdr:rowOff>
                  </to>
                </anchor>
              </controlPr>
            </control>
          </mc:Choice>
        </mc:AlternateContent>
        <mc:AlternateContent xmlns:mc="http://schemas.openxmlformats.org/markup-compatibility/2006">
          <mc:Choice Requires="x14">
            <control shapeId="49167" r:id="rId7" name="Option Button 15">
              <controlPr defaultSize="0" autoFill="0" autoLine="0" autoPict="0">
                <anchor moveWithCells="1">
                  <from>
                    <xdr:col>41</xdr:col>
                    <xdr:colOff>952500</xdr:colOff>
                    <xdr:row>8</xdr:row>
                    <xdr:rowOff>57150</xdr:rowOff>
                  </from>
                  <to>
                    <xdr:col>42</xdr:col>
                    <xdr:colOff>657225</xdr:colOff>
                    <xdr:row>9</xdr:row>
                    <xdr:rowOff>104775</xdr:rowOff>
                  </to>
                </anchor>
              </controlPr>
            </control>
          </mc:Choice>
        </mc:AlternateContent>
        <mc:AlternateContent xmlns:mc="http://schemas.openxmlformats.org/markup-compatibility/2006">
          <mc:Choice Requires="x14">
            <control shapeId="49168" r:id="rId8" name="Option Button 16">
              <controlPr defaultSize="0" autoFill="0" autoLine="0" autoPict="0">
                <anchor moveWithCells="1">
                  <from>
                    <xdr:col>42</xdr:col>
                    <xdr:colOff>752475</xdr:colOff>
                    <xdr:row>8</xdr:row>
                    <xdr:rowOff>66675</xdr:rowOff>
                  </from>
                  <to>
                    <xdr:col>43</xdr:col>
                    <xdr:colOff>685800</xdr:colOff>
                    <xdr:row>9</xdr:row>
                    <xdr:rowOff>85725</xdr:rowOff>
                  </to>
                </anchor>
              </controlPr>
            </control>
          </mc:Choice>
        </mc:AlternateContent>
        <mc:AlternateContent xmlns:mc="http://schemas.openxmlformats.org/markup-compatibility/2006">
          <mc:Choice Requires="x14">
            <control shapeId="49169" r:id="rId9" name="Group Box 17">
              <controlPr defaultSize="0" autoFill="0" autoPict="0">
                <anchor moveWithCells="1">
                  <from>
                    <xdr:col>39</xdr:col>
                    <xdr:colOff>257175</xdr:colOff>
                    <xdr:row>6</xdr:row>
                    <xdr:rowOff>133350</xdr:rowOff>
                  </from>
                  <to>
                    <xdr:col>44</xdr:col>
                    <xdr:colOff>142875</xdr:colOff>
                    <xdr:row>11</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56"/>
  <sheetViews>
    <sheetView showGridLines="0" workbookViewId="0">
      <selection activeCell="K16" sqref="K16:P16"/>
    </sheetView>
  </sheetViews>
  <sheetFormatPr defaultColWidth="2.5" defaultRowHeight="13.5"/>
  <cols>
    <col min="1" max="36" width="2.375" style="116" customWidth="1"/>
    <col min="37" max="38" width="2.5" style="116"/>
    <col min="39" max="39" width="14.875" style="116" bestFit="1" customWidth="1"/>
    <col min="40" max="40" width="11.625" style="116" bestFit="1" customWidth="1"/>
    <col min="41" max="41" width="11.625" style="116" customWidth="1"/>
    <col min="42" max="42" width="13" style="116" bestFit="1" customWidth="1"/>
    <col min="43" max="43" width="14.625" style="116" customWidth="1"/>
    <col min="44" max="44" width="13" style="116" customWidth="1"/>
    <col min="45" max="45" width="11.625" style="116" bestFit="1" customWidth="1"/>
    <col min="46" max="46" width="14.625" style="116" customWidth="1"/>
    <col min="47" max="48" width="11.125" style="116" bestFit="1" customWidth="1"/>
    <col min="49" max="49" width="5.5" style="116" bestFit="1" customWidth="1"/>
    <col min="50" max="50" width="11.75" style="116" bestFit="1" customWidth="1"/>
    <col min="51" max="51" width="11.125" style="116" bestFit="1" customWidth="1"/>
    <col min="52" max="16384" width="2.5" style="116"/>
  </cols>
  <sheetData>
    <row r="1" spans="1:51">
      <c r="A1" s="115" t="s">
        <v>249</v>
      </c>
      <c r="AE1" s="802" t="s">
        <v>111</v>
      </c>
      <c r="AF1" s="802"/>
      <c r="AG1" s="802"/>
      <c r="AH1" s="840">
        <v>1</v>
      </c>
      <c r="AI1" s="840"/>
      <c r="AJ1" s="840"/>
      <c r="AM1" s="117" t="s">
        <v>694</v>
      </c>
    </row>
    <row r="2" spans="1:51" ht="1.5" customHeight="1"/>
    <row r="3" spans="1:51" s="120" customFormat="1" ht="25.5">
      <c r="A3" s="118" t="s">
        <v>112</v>
      </c>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M3" s="534" t="s">
        <v>903</v>
      </c>
    </row>
    <row r="4" spans="1:51" ht="16.5">
      <c r="A4" s="841" t="str">
        <f>TEXT(T14,"yyyy")</f>
        <v>2015</v>
      </c>
      <c r="B4" s="841"/>
      <c r="C4" s="841"/>
      <c r="D4" s="841"/>
      <c r="E4" s="841"/>
      <c r="F4" s="841"/>
      <c r="G4" s="121" t="s">
        <v>250</v>
      </c>
      <c r="H4" s="121"/>
      <c r="AJ4" s="533"/>
      <c r="AM4" s="92" t="s">
        <v>109</v>
      </c>
      <c r="AN4" s="92" t="s">
        <v>214</v>
      </c>
      <c r="AO4" s="92" t="s">
        <v>215</v>
      </c>
      <c r="AP4" s="92" t="s">
        <v>216</v>
      </c>
      <c r="AQ4" s="92" t="s">
        <v>217</v>
      </c>
      <c r="AR4" s="92" t="s">
        <v>218</v>
      </c>
      <c r="AS4" s="92" t="s">
        <v>219</v>
      </c>
      <c r="AT4" s="92" t="s">
        <v>220</v>
      </c>
      <c r="AU4" s="92" t="s">
        <v>221</v>
      </c>
      <c r="AV4" s="92" t="s">
        <v>222</v>
      </c>
      <c r="AW4" s="92" t="s">
        <v>223</v>
      </c>
      <c r="AX4" s="92" t="s">
        <v>224</v>
      </c>
      <c r="AY4" s="92" t="s">
        <v>225</v>
      </c>
    </row>
    <row r="5" spans="1:51" ht="14.25" customHeight="1">
      <c r="A5" s="842" t="s">
        <v>251</v>
      </c>
      <c r="B5" s="842"/>
      <c r="C5" s="842"/>
      <c r="D5" s="843"/>
      <c r="E5" s="128" t="s">
        <v>252</v>
      </c>
      <c r="G5" s="123"/>
      <c r="H5" s="846" t="s">
        <v>683</v>
      </c>
      <c r="I5" s="846"/>
      <c r="J5" s="846"/>
      <c r="K5" s="846"/>
      <c r="L5" s="846"/>
      <c r="M5" s="846"/>
      <c r="N5" s="846"/>
      <c r="O5" s="846"/>
      <c r="P5" s="846"/>
      <c r="Q5" s="846"/>
      <c r="R5" s="847"/>
      <c r="S5" s="122" t="s">
        <v>253</v>
      </c>
      <c r="T5" s="123"/>
      <c r="U5" s="123"/>
      <c r="V5" s="123"/>
      <c r="W5" s="123"/>
      <c r="X5" s="124"/>
      <c r="Y5" s="850">
        <v>5419221368915</v>
      </c>
      <c r="Z5" s="851"/>
      <c r="AA5" s="851"/>
      <c r="AB5" s="851"/>
      <c r="AC5" s="851"/>
      <c r="AD5" s="851"/>
      <c r="AE5" s="851"/>
      <c r="AF5" s="851"/>
      <c r="AG5" s="851"/>
      <c r="AH5" s="851"/>
      <c r="AI5" s="851"/>
      <c r="AJ5" s="851"/>
      <c r="AM5" s="99" t="e">
        <f>#VALUE!</f>
        <v>#VALUE!</v>
      </c>
      <c r="AN5" s="99" t="e">
        <f>IF(INT(RIGHT(Y5,1))=AM5,"OK","주민오류")</f>
        <v>#VALUE!</v>
      </c>
      <c r="AO5" s="100">
        <f ca="1">DATEDIF(IF(OR(MID(Y5,LEN(CLEAN(Y5))-6,1)&lt;="2",MID(Y5,LEN(CLEAN(Y5))-6,1)="5",MID(Y5,LEN(CLEAN(Y5))-6,1)="6"),DATE(MID(Y5,1,2),MID(Y5,3,2),MID(Y5,5,2)),CHOOSE(14-LEN(CLEAN(Y5)), DATE(MID(Y5,1,2)+100,MID(Y5,3,2),MID(Y5,5,2)), DATE(MID(Y5,1,1)+100,MID(Y5,2,2),MID(Y5,4,2)),DATE(2000,MID(Y5,1,2),MID(Y5,3,2)),DATE(2000,MID(Y5,1,1),MID(Y5,2,2)))),TODAY(),"y")</f>
        <v>66</v>
      </c>
      <c r="AP5" s="101">
        <f>T14</f>
        <v>42006</v>
      </c>
      <c r="AQ5" s="100">
        <f>DATEDIF(IF(OR(MID(Y5,LEN(CLEAN(Y5))-6,1)&lt;="2",MID(Y5,LEN(CLEAN(Y5))-6,1)="5",MID(Y5,LEN(CLEAN(Y5))-6,1)="6"),DATE(MID(Y5,1,2),MID(Y5,3,2),MID(Y5,5,2)),CHOOSE(14-LEN(CLEAN(Y5)), DATE(MID(Y5,1,2)+100,MID(Y5,3,2),MID(Y5,5,2)), DATE(MID(Y5,1,1)+100,MID(Y5,2,2),MID(Y5,4,2)),DATE(2000,MID(Y5,1,2),MID(Y5,3,2)),DATE(2000,MID(Y5,1,1),MID(Y5,2,2)))),AP5,"y")</f>
        <v>59</v>
      </c>
      <c r="AR5" s="99" t="str">
        <f>CHOOSE(14-LEN(CLEAN(Y5)),CHOOSE(MID(Y5,7,1),"남","여","남","여","남","여","남","여","남","여"),CHOOSE(MID(Y5,6,1),"남","여","남","여","남","여","남","여","남","여"),CHOOSE(MID(Y5,5,1),"남","여","남","여","남","여","남","여","남","여"),CHOOSE(MID(Y5,4,1),"남","여","남","여","남","여","남","여","남","여"),CHOOSE(MID(Y5,3,1),"남","여","남","여","남","여","남","여","남","여"))</f>
        <v>남</v>
      </c>
      <c r="AS5" s="99" t="str">
        <f>CHOOSE(14-LEN(CLEAN(Y5)),MID(Y5,7,1),MID(Y5,6,1),MID(Y5,5,1),MID(Y5,4,1))</f>
        <v>1</v>
      </c>
      <c r="AT5" s="99" t="str">
        <f>CHOOSE(AS5,"내국인","내국인","내국인","내국인","외국인","외국인","외국인","외국인")</f>
        <v>내국인</v>
      </c>
      <c r="AU5" s="99" t="str">
        <f>IF(AT5="외국인","고용허가체크","")</f>
        <v/>
      </c>
      <c r="AV5" s="99">
        <f>IF(LEN(CLEAN(Y5))=12,MOD(MID(Y5,7,1)*10+MID(Y5,8,1),2),MOD(MID(Y5,8,1)*10+MID(Y5,9,1),2))</f>
        <v>0</v>
      </c>
      <c r="AW5" s="99" t="str">
        <f>IF(AV5=0,"OK","")</f>
        <v>OK</v>
      </c>
      <c r="AX5" s="99">
        <f>LEN(CLEAN(Y5))</f>
        <v>13</v>
      </c>
      <c r="AY5" s="102" t="str">
        <f>IF(AT5="외국인",VLOOKUP(VALUE(MID(Y5,12,1)),$M$11:$N$13,2),"")</f>
        <v/>
      </c>
    </row>
    <row r="6" spans="1:51" ht="14.25" customHeight="1">
      <c r="A6" s="842"/>
      <c r="B6" s="842"/>
      <c r="C6" s="842"/>
      <c r="D6" s="843"/>
      <c r="E6" s="257"/>
      <c r="F6" s="125"/>
      <c r="G6" s="125"/>
      <c r="H6" s="848"/>
      <c r="I6" s="848"/>
      <c r="J6" s="848"/>
      <c r="K6" s="848"/>
      <c r="L6" s="848"/>
      <c r="M6" s="848"/>
      <c r="N6" s="848"/>
      <c r="O6" s="848"/>
      <c r="P6" s="848"/>
      <c r="Q6" s="848"/>
      <c r="R6" s="849"/>
      <c r="S6" s="257"/>
      <c r="T6" s="125"/>
      <c r="U6" s="125"/>
      <c r="V6" s="125"/>
      <c r="W6" s="125"/>
      <c r="X6" s="126"/>
      <c r="Y6" s="852"/>
      <c r="Z6" s="853"/>
      <c r="AA6" s="853"/>
      <c r="AB6" s="853"/>
      <c r="AC6" s="853"/>
      <c r="AD6" s="853"/>
      <c r="AE6" s="853"/>
      <c r="AF6" s="853"/>
      <c r="AG6" s="853"/>
      <c r="AH6" s="853"/>
      <c r="AI6" s="853"/>
      <c r="AJ6" s="853"/>
    </row>
    <row r="7" spans="1:51" ht="13.5" customHeight="1">
      <c r="A7" s="842"/>
      <c r="B7" s="842"/>
      <c r="C7" s="842"/>
      <c r="D7" s="843"/>
      <c r="E7" s="122" t="s">
        <v>254</v>
      </c>
      <c r="F7" s="123"/>
      <c r="G7" s="123"/>
      <c r="H7" s="854" t="s">
        <v>255</v>
      </c>
      <c r="I7" s="854"/>
      <c r="J7" s="854"/>
      <c r="K7" s="854"/>
      <c r="L7" s="854"/>
      <c r="M7" s="854"/>
      <c r="N7" s="854"/>
      <c r="O7" s="854"/>
      <c r="P7" s="854"/>
      <c r="Q7" s="854"/>
      <c r="R7" s="855"/>
      <c r="S7" s="860" t="s">
        <v>256</v>
      </c>
      <c r="T7" s="798"/>
      <c r="U7" s="798"/>
      <c r="V7" s="798"/>
      <c r="W7" s="798"/>
      <c r="X7" s="799"/>
      <c r="Y7" s="129" t="s">
        <v>257</v>
      </c>
      <c r="Z7" s="488" t="str">
        <f>IF(AU10=1,"√","")</f>
        <v/>
      </c>
      <c r="AA7" s="474" t="s">
        <v>258</v>
      </c>
      <c r="AB7" s="116" t="s">
        <v>695</v>
      </c>
      <c r="AM7" s="439"/>
      <c r="AP7" s="127" t="s">
        <v>259</v>
      </c>
    </row>
    <row r="8" spans="1:51">
      <c r="A8" s="842"/>
      <c r="B8" s="842"/>
      <c r="C8" s="842"/>
      <c r="D8" s="843"/>
      <c r="E8" s="128"/>
      <c r="H8" s="856"/>
      <c r="I8" s="856"/>
      <c r="J8" s="856"/>
      <c r="K8" s="856"/>
      <c r="L8" s="856"/>
      <c r="M8" s="856"/>
      <c r="N8" s="856"/>
      <c r="O8" s="856"/>
      <c r="P8" s="856"/>
      <c r="Q8" s="856"/>
      <c r="R8" s="857"/>
      <c r="S8" s="861"/>
      <c r="T8" s="800"/>
      <c r="U8" s="800"/>
      <c r="V8" s="800"/>
      <c r="W8" s="800"/>
      <c r="X8" s="801"/>
      <c r="Y8" s="129" t="s">
        <v>257</v>
      </c>
      <c r="Z8" s="488" t="str">
        <f>IF(AU10=2,"√","")</f>
        <v/>
      </c>
      <c r="AA8" s="474" t="s">
        <v>258</v>
      </c>
      <c r="AB8" s="116" t="s">
        <v>696</v>
      </c>
      <c r="AM8" s="475"/>
    </row>
    <row r="9" spans="1:51" ht="14.25" thickBot="1">
      <c r="A9" s="842"/>
      <c r="B9" s="842"/>
      <c r="C9" s="842"/>
      <c r="D9" s="843"/>
      <c r="E9" s="128"/>
      <c r="H9" s="856"/>
      <c r="I9" s="856"/>
      <c r="J9" s="856"/>
      <c r="K9" s="856"/>
      <c r="L9" s="856"/>
      <c r="M9" s="856"/>
      <c r="N9" s="856"/>
      <c r="O9" s="856"/>
      <c r="P9" s="856"/>
      <c r="Q9" s="856"/>
      <c r="R9" s="857"/>
      <c r="S9" s="861"/>
      <c r="T9" s="800"/>
      <c r="U9" s="800"/>
      <c r="V9" s="800"/>
      <c r="W9" s="800"/>
      <c r="X9" s="801"/>
      <c r="Y9" s="129" t="s">
        <v>257</v>
      </c>
      <c r="Z9" s="488" t="str">
        <f>IF(AU10=3,"√","")</f>
        <v>√</v>
      </c>
      <c r="AA9" s="474" t="s">
        <v>258</v>
      </c>
      <c r="AB9" s="116" t="s">
        <v>697</v>
      </c>
      <c r="AM9" s="475"/>
    </row>
    <row r="10" spans="1:51" ht="14.25" thickBot="1">
      <c r="A10" s="844"/>
      <c r="B10" s="844"/>
      <c r="C10" s="844"/>
      <c r="D10" s="845"/>
      <c r="E10" s="257"/>
      <c r="F10" s="125"/>
      <c r="G10" s="125"/>
      <c r="H10" s="858"/>
      <c r="I10" s="858"/>
      <c r="J10" s="858"/>
      <c r="K10" s="858"/>
      <c r="L10" s="858"/>
      <c r="M10" s="858"/>
      <c r="N10" s="858"/>
      <c r="O10" s="858"/>
      <c r="P10" s="858"/>
      <c r="Q10" s="858"/>
      <c r="R10" s="859"/>
      <c r="S10" s="862"/>
      <c r="T10" s="802"/>
      <c r="U10" s="802"/>
      <c r="V10" s="802"/>
      <c r="W10" s="802"/>
      <c r="X10" s="803"/>
      <c r="Y10" s="476" t="s">
        <v>257</v>
      </c>
      <c r="Z10" s="477" t="str">
        <f>IF(AU10=4,"√","")</f>
        <v/>
      </c>
      <c r="AA10" s="478" t="s">
        <v>258</v>
      </c>
      <c r="AB10" s="479" t="s">
        <v>698</v>
      </c>
      <c r="AC10" s="479"/>
      <c r="AD10" s="479"/>
      <c r="AE10" s="479"/>
      <c r="AF10" s="479"/>
      <c r="AG10" s="479"/>
      <c r="AH10" s="479"/>
      <c r="AI10" s="479"/>
      <c r="AJ10" s="479"/>
      <c r="AM10" s="475"/>
      <c r="AU10" s="480">
        <v>3</v>
      </c>
    </row>
    <row r="11" spans="1:51" ht="3.75" customHeight="1" thickBot="1">
      <c r="A11" s="130"/>
      <c r="B11" s="130"/>
      <c r="C11" s="130"/>
      <c r="D11" s="130"/>
      <c r="E11" s="130"/>
      <c r="F11" s="130"/>
      <c r="G11" s="130"/>
      <c r="H11" s="147"/>
      <c r="I11" s="147"/>
      <c r="J11" s="147"/>
      <c r="K11" s="147"/>
      <c r="L11" s="147"/>
      <c r="M11" s="147"/>
      <c r="N11" s="147"/>
      <c r="O11" s="147"/>
      <c r="P11" s="147"/>
      <c r="Q11" s="147"/>
      <c r="R11" s="147"/>
      <c r="S11" s="130"/>
      <c r="T11" s="130"/>
      <c r="U11" s="130"/>
      <c r="V11" s="130"/>
      <c r="W11" s="130"/>
      <c r="X11" s="130"/>
      <c r="Y11" s="147"/>
      <c r="Z11" s="147"/>
      <c r="AA11" s="147"/>
      <c r="AB11" s="147"/>
      <c r="AC11" s="147"/>
      <c r="AD11" s="147"/>
      <c r="AE11" s="147"/>
      <c r="AF11" s="147"/>
      <c r="AG11" s="147"/>
      <c r="AH11" s="147"/>
      <c r="AI11" s="147"/>
      <c r="AJ11" s="147"/>
    </row>
    <row r="12" spans="1:51" ht="20.25" customHeight="1">
      <c r="A12" s="131" t="s">
        <v>260</v>
      </c>
      <c r="AM12" s="481">
        <f>T14-AD14</f>
        <v>21714</v>
      </c>
      <c r="AP12" s="116" t="s">
        <v>193</v>
      </c>
      <c r="AR12" s="116" t="s">
        <v>193</v>
      </c>
      <c r="AW12" s="532" t="s">
        <v>699</v>
      </c>
    </row>
    <row r="13" spans="1:51" ht="3.75" customHeight="1">
      <c r="A13" s="125"/>
      <c r="B13" s="125"/>
      <c r="C13" s="125"/>
      <c r="D13" s="125"/>
      <c r="E13" s="125"/>
      <c r="F13" s="125"/>
      <c r="G13" s="125"/>
      <c r="H13" s="125"/>
      <c r="I13" s="125"/>
      <c r="J13" s="125"/>
      <c r="K13" s="125"/>
      <c r="L13" s="125"/>
      <c r="M13" s="125"/>
      <c r="N13" s="125"/>
      <c r="O13" s="125"/>
      <c r="P13" s="125"/>
      <c r="Q13" s="125"/>
      <c r="R13" s="125"/>
      <c r="S13" s="125"/>
      <c r="Z13" s="125"/>
      <c r="AA13" s="125"/>
      <c r="AB13" s="125"/>
      <c r="AC13" s="125"/>
      <c r="AD13" s="125"/>
      <c r="AE13" s="125"/>
      <c r="AF13" s="125"/>
      <c r="AG13" s="125"/>
      <c r="AH13" s="125"/>
      <c r="AI13" s="125"/>
      <c r="AJ13" s="125"/>
    </row>
    <row r="14" spans="1:51" ht="16.5">
      <c r="A14" s="132" t="s">
        <v>700</v>
      </c>
      <c r="B14" s="132"/>
      <c r="C14" s="132"/>
      <c r="D14" s="132"/>
      <c r="E14" s="132"/>
      <c r="F14" s="132"/>
      <c r="G14" s="132"/>
      <c r="H14" s="133"/>
      <c r="I14" s="122"/>
      <c r="J14" s="829" t="str">
        <f>DATEDIF(AD14,T14+1,"Y")&amp;"년 "&amp;DATEDIF(AD14,T14+1,"YM")&amp;"월 "&amp;IF(OR(AND(TEXT(AD14,"dd")="01",TEXT(EOMONTH(T14,0),"dd")=TEXT(T14,"dd")),TEXT(TEXT(T14,"dd")+1,"dd")=TEXT(AD14,"dd")),"",DATEDIF(AD14,T14,"MD")+1&amp;"일")</f>
        <v>59년 5월 12일</v>
      </c>
      <c r="K14" s="829"/>
      <c r="L14" s="829"/>
      <c r="M14" s="829"/>
      <c r="N14" s="829"/>
      <c r="O14" s="829"/>
      <c r="P14" s="123" t="s">
        <v>261</v>
      </c>
      <c r="Q14" s="123"/>
      <c r="R14" s="123"/>
      <c r="S14" s="123"/>
      <c r="T14" s="830">
        <v>42006</v>
      </c>
      <c r="U14" s="830"/>
      <c r="V14" s="830"/>
      <c r="W14" s="830"/>
      <c r="X14" s="830"/>
      <c r="Y14" s="830"/>
      <c r="Z14" s="482" t="s">
        <v>262</v>
      </c>
      <c r="AA14" s="123"/>
      <c r="AB14" s="123"/>
      <c r="AC14" s="123"/>
      <c r="AD14" s="831">
        <f>IF(OR(MID(Y5,LEN(CLEAN(Y5))-6,1)&lt;="2",MID(Y5,LEN(CLEAN(Y5))-6,1)="5",MID(Y5,LEN(CLEAN(Y5))-6,1)="6"),DATE(MID(Y5,1,2),MID(Y5,3,2),MID(Y5,5,2)),CHOOSE(14-LEN(CLEAN(Y5)),DATE(MID(Y5,1,2)+100,MID(Y5,3,2),MID(Y5,5,2)),DATE(MID(Y5,1,1)+100,MID(Y5,2,2),MID(Y5,4,2)),DATE(2000,MID(Y5,1,2),MID(Y5,3,2)),DATE(2000,MID(Y5,1,1),MID(Y5,2,2))))</f>
        <v>20292</v>
      </c>
      <c r="AE14" s="831"/>
      <c r="AF14" s="831"/>
      <c r="AG14" s="831"/>
      <c r="AH14" s="831"/>
      <c r="AI14" s="831"/>
      <c r="AJ14" s="123" t="s">
        <v>263</v>
      </c>
      <c r="AM14" s="134">
        <f>T14</f>
        <v>42006</v>
      </c>
      <c r="AN14" s="135" t="s">
        <v>264</v>
      </c>
      <c r="AO14" s="135">
        <f>DATEDIF(IF(OR(MID(Y5,LEN(CLEAN(Y5))-6,1)&lt;="2",MID(Y5,LEN(CLEAN(Y5))-6,1)="5",MID(Y5,LEN(CLEAN(Y5))-6,1)="6"),DATE(MID(Y5,1,2),MID(Y5,3,2),MID(Y5,5,2)),CHOOSE(14-LEN(CLEAN(Y5)), DATE(MID(Y5,1,2)+100,MID(Y5,3,2),MID(Y5,5,2)), DATE(MID(Y5,1,1)+100,MID(Y5,2,2),MID(Y5,4,2)),DATE(2000,MID(Y5,1,2),MID(Y5,3,2)),DATE(2000,MID(Y5,1,1),MID(Y5,2,2)))),AM14,"y")</f>
        <v>59</v>
      </c>
      <c r="AP14" s="136">
        <v>0</v>
      </c>
      <c r="AQ14" s="136">
        <v>40908</v>
      </c>
      <c r="AR14" s="107">
        <v>0</v>
      </c>
      <c r="AS14" s="108" t="s">
        <v>233</v>
      </c>
      <c r="AU14" s="136">
        <v>0</v>
      </c>
      <c r="AV14" s="136">
        <v>40908</v>
      </c>
      <c r="AW14" s="107">
        <v>0</v>
      </c>
      <c r="AX14" s="108" t="s">
        <v>233</v>
      </c>
    </row>
    <row r="15" spans="1:51" ht="17.25" thickBot="1">
      <c r="A15" s="151" t="s">
        <v>265</v>
      </c>
      <c r="B15" s="151"/>
      <c r="C15" s="151"/>
      <c r="D15" s="151"/>
      <c r="E15" s="151"/>
      <c r="F15" s="151"/>
      <c r="G15" s="151"/>
      <c r="H15" s="137"/>
      <c r="I15" s="128"/>
      <c r="AO15" s="140">
        <v>40909</v>
      </c>
      <c r="AP15" s="136">
        <f>AQ14+1</f>
        <v>40909</v>
      </c>
      <c r="AQ15" s="136">
        <v>41639</v>
      </c>
      <c r="AR15" s="107">
        <v>1</v>
      </c>
      <c r="AS15" s="109" t="s">
        <v>230</v>
      </c>
      <c r="AT15" s="116" t="s">
        <v>193</v>
      </c>
      <c r="AU15" s="531">
        <f>AV14+1</f>
        <v>40909</v>
      </c>
      <c r="AV15" s="531">
        <v>41639</v>
      </c>
      <c r="AW15" s="530">
        <v>1</v>
      </c>
      <c r="AX15" s="529" t="s">
        <v>230</v>
      </c>
    </row>
    <row r="16" spans="1:51" ht="17.25" thickBot="1">
      <c r="A16" s="138" t="s">
        <v>266</v>
      </c>
      <c r="B16" s="138"/>
      <c r="C16" s="138"/>
      <c r="D16" s="138"/>
      <c r="E16" s="138"/>
      <c r="F16" s="138"/>
      <c r="G16" s="138"/>
      <c r="H16" s="139"/>
      <c r="I16" s="257"/>
      <c r="J16" s="125"/>
      <c r="K16" s="125"/>
      <c r="L16" s="125"/>
      <c r="M16" s="125"/>
      <c r="N16" s="125"/>
      <c r="O16" s="125"/>
      <c r="P16" s="125" t="s">
        <v>701</v>
      </c>
      <c r="Q16" s="125"/>
      <c r="R16" s="125"/>
      <c r="S16" s="125"/>
      <c r="Y16" s="125"/>
      <c r="Z16" s="125"/>
      <c r="AA16" s="125"/>
      <c r="AB16" s="125"/>
      <c r="AC16" s="125"/>
      <c r="AD16" s="125"/>
      <c r="AJ16" s="125"/>
      <c r="AM16" s="483">
        <v>43101</v>
      </c>
      <c r="AP16" s="136">
        <f>AQ15+1</f>
        <v>41640</v>
      </c>
      <c r="AQ16" s="136">
        <v>42369</v>
      </c>
      <c r="AR16" s="107">
        <v>0.5</v>
      </c>
      <c r="AS16" s="109" t="s">
        <v>230</v>
      </c>
      <c r="AT16" s="116" t="s">
        <v>702</v>
      </c>
      <c r="AU16" s="528">
        <f>AV15+1</f>
        <v>41640</v>
      </c>
      <c r="AV16" s="527">
        <v>42369</v>
      </c>
      <c r="AW16" s="526">
        <v>0.5</v>
      </c>
      <c r="AX16" s="525" t="s">
        <v>230</v>
      </c>
    </row>
    <row r="17" spans="1:50" ht="16.5">
      <c r="A17" s="132" t="s">
        <v>267</v>
      </c>
      <c r="B17" s="132"/>
      <c r="C17" s="132"/>
      <c r="D17" s="132"/>
      <c r="E17" s="132"/>
      <c r="F17" s="132"/>
      <c r="G17" s="132"/>
      <c r="H17" s="133"/>
      <c r="I17" s="832" t="str">
        <f>DATEDIF(T17,AE17+1,"Y")&amp;"년 "&amp;DATEDIF(T17,AE17+1,"YM")&amp;"월 "&amp;IF(OR(AND(TEXT(T17,"dd")="01",TEXT(EOMONTH(AE17,0),"dd")=TEXT(AE17,"dd")),TEXT(TEXT(AE17,"dd")+1,"dd")=TEXT(T17,"dd")),"",DATEDIF(T17,AE17,"MD")+1&amp;"일")</f>
        <v>0년 0월 1일</v>
      </c>
      <c r="J17" s="833"/>
      <c r="K17" s="833"/>
      <c r="L17" s="833"/>
      <c r="M17" s="833"/>
      <c r="N17" s="833"/>
      <c r="O17" s="836" t="s">
        <v>268</v>
      </c>
      <c r="P17" s="836"/>
      <c r="Q17" s="836"/>
      <c r="R17" s="836"/>
      <c r="S17" s="836"/>
      <c r="T17" s="838"/>
      <c r="U17" s="838"/>
      <c r="V17" s="838"/>
      <c r="W17" s="838"/>
      <c r="X17" s="838"/>
      <c r="Y17" s="836" t="s">
        <v>269</v>
      </c>
      <c r="Z17" s="836"/>
      <c r="AA17" s="836"/>
      <c r="AB17" s="836"/>
      <c r="AC17" s="836"/>
      <c r="AD17" s="836"/>
      <c r="AE17" s="838"/>
      <c r="AF17" s="838"/>
      <c r="AG17" s="838"/>
      <c r="AH17" s="838"/>
      <c r="AI17" s="838"/>
      <c r="AJ17" s="798" t="s">
        <v>263</v>
      </c>
      <c r="AM17" s="817">
        <f>AE17-T17</f>
        <v>0</v>
      </c>
      <c r="AP17" s="136">
        <f>AQ16+1</f>
        <v>42370</v>
      </c>
      <c r="AQ17" s="136">
        <v>43100</v>
      </c>
      <c r="AR17" s="107">
        <v>0.7</v>
      </c>
      <c r="AS17" s="109" t="s">
        <v>231</v>
      </c>
      <c r="AT17" s="116" t="s">
        <v>703</v>
      </c>
      <c r="AU17" s="524">
        <f>AV16+1</f>
        <v>42370</v>
      </c>
      <c r="AV17" s="523">
        <v>43100</v>
      </c>
      <c r="AW17" s="522">
        <v>0.7</v>
      </c>
      <c r="AX17" s="521" t="s">
        <v>231</v>
      </c>
    </row>
    <row r="18" spans="1:50" ht="16.5">
      <c r="A18" s="138" t="s">
        <v>270</v>
      </c>
      <c r="B18" s="138"/>
      <c r="C18" s="138"/>
      <c r="D18" s="138"/>
      <c r="E18" s="138"/>
      <c r="F18" s="138"/>
      <c r="G18" s="138"/>
      <c r="H18" s="139"/>
      <c r="I18" s="834"/>
      <c r="J18" s="835"/>
      <c r="K18" s="835"/>
      <c r="L18" s="835"/>
      <c r="M18" s="835"/>
      <c r="N18" s="835"/>
      <c r="O18" s="837"/>
      <c r="P18" s="837"/>
      <c r="Q18" s="837"/>
      <c r="R18" s="837"/>
      <c r="S18" s="837"/>
      <c r="T18" s="839"/>
      <c r="U18" s="839"/>
      <c r="V18" s="839"/>
      <c r="W18" s="839"/>
      <c r="X18" s="839"/>
      <c r="Y18" s="837"/>
      <c r="Z18" s="837"/>
      <c r="AA18" s="837"/>
      <c r="AB18" s="837"/>
      <c r="AC18" s="837"/>
      <c r="AD18" s="837"/>
      <c r="AE18" s="839"/>
      <c r="AF18" s="839"/>
      <c r="AG18" s="839"/>
      <c r="AH18" s="839"/>
      <c r="AI18" s="839"/>
      <c r="AJ18" s="802"/>
      <c r="AM18" s="818"/>
      <c r="AO18" s="140">
        <v>43101</v>
      </c>
      <c r="AP18" s="136">
        <v>43101</v>
      </c>
      <c r="AQ18" s="136">
        <v>43465</v>
      </c>
      <c r="AR18" s="107">
        <v>0.9</v>
      </c>
      <c r="AS18" s="109" t="s">
        <v>231</v>
      </c>
      <c r="AU18" s="524">
        <f>AV17+1</f>
        <v>43101</v>
      </c>
      <c r="AV18" s="523">
        <v>43465</v>
      </c>
      <c r="AW18" s="522">
        <v>0.7</v>
      </c>
      <c r="AX18" s="521" t="s">
        <v>231</v>
      </c>
    </row>
    <row r="19" spans="1:50" ht="17.25" thickBot="1">
      <c r="A19" s="132" t="s">
        <v>271</v>
      </c>
      <c r="B19" s="132"/>
      <c r="C19" s="132"/>
      <c r="D19" s="132"/>
      <c r="E19" s="132"/>
      <c r="F19" s="132"/>
      <c r="G19" s="123"/>
      <c r="H19" s="124"/>
      <c r="I19" s="122"/>
      <c r="J19" s="819" t="str">
        <f>IF(AND(T17="",AE17=""),J14,TEXT(DATE(YEAR(T14-AD14),MONTH(T14-AD14),DAY(T14-AD14))-DATE(YEAR(AE17-T17),MONTH(AE17-T17),DAY(AE17-T17)),"yy년")&amp;VALUE(TEXT(DATE(YEAR(T14-AD14),MONTH(T14-AD14),DAY(T14-AD14))-DATE(YEAR(AE17-T17),MONTH(AE17-T17),DAY(AE17-T17)),"mm")-1)&amp;TEXT(DATE(YEAR(T14-AD14),MONTH(T14-AD14),DAY(T14-AD14))-DATE(YEAR(AE17-T17),MONTH(AE17-T17),DAY(AE17-T17)),"월dd일"))</f>
        <v>59년 5월 12일</v>
      </c>
      <c r="K19" s="819"/>
      <c r="L19" s="819"/>
      <c r="M19" s="819"/>
      <c r="N19" s="819"/>
      <c r="O19" s="819"/>
      <c r="P19" s="123"/>
      <c r="Q19" s="123"/>
      <c r="R19" s="821">
        <f>IF(AND(T17="",AE17=""),VALUE(MID(TEXT(J14,"YY"),1,2)),VALUE(TEXT(DATE(YEAR(T14-AD14),MONTH(T14-AD14),DAY(T14-AD14))-DATE(YEAR(AE17-T17),MONTH(AE17-T17),DAY(AE17-T17)),"yy")))</f>
        <v>59</v>
      </c>
      <c r="S19" s="821"/>
      <c r="T19" s="822"/>
      <c r="U19" s="824" t="s">
        <v>704</v>
      </c>
      <c r="V19" s="824"/>
      <c r="W19" s="824"/>
      <c r="X19" s="824"/>
      <c r="Y19" s="825"/>
      <c r="Z19" s="123"/>
      <c r="AA19" s="825" t="s">
        <v>705</v>
      </c>
      <c r="AB19" s="825"/>
      <c r="AC19" s="825"/>
      <c r="AD19" s="826" t="s">
        <v>706</v>
      </c>
      <c r="AE19" s="824"/>
      <c r="AF19" s="824" t="s">
        <v>707</v>
      </c>
      <c r="AG19" s="824"/>
      <c r="AH19" s="824"/>
      <c r="AI19" s="827" t="s">
        <v>708</v>
      </c>
      <c r="AJ19" s="828"/>
      <c r="AL19" s="484" t="s">
        <v>709</v>
      </c>
      <c r="AM19" s="140"/>
      <c r="AP19" s="136">
        <v>43466</v>
      </c>
      <c r="AQ19" s="136">
        <v>44561</v>
      </c>
      <c r="AR19" s="107">
        <v>0.9</v>
      </c>
      <c r="AS19" s="109" t="s">
        <v>231</v>
      </c>
      <c r="AU19" s="520">
        <f>AP19</f>
        <v>43466</v>
      </c>
      <c r="AV19" s="519">
        <f>AQ19</f>
        <v>44561</v>
      </c>
      <c r="AW19" s="518">
        <v>0.7</v>
      </c>
      <c r="AX19" s="517" t="s">
        <v>231</v>
      </c>
    </row>
    <row r="20" spans="1:50" ht="14.25">
      <c r="A20" s="138" t="s">
        <v>272</v>
      </c>
      <c r="B20" s="138"/>
      <c r="C20" s="138"/>
      <c r="D20" s="138"/>
      <c r="E20" s="138"/>
      <c r="F20" s="138"/>
      <c r="G20" s="125"/>
      <c r="H20" s="126"/>
      <c r="I20" s="257"/>
      <c r="J20" s="820"/>
      <c r="K20" s="820"/>
      <c r="L20" s="820"/>
      <c r="M20" s="820"/>
      <c r="N20" s="820"/>
      <c r="O20" s="820"/>
      <c r="P20" s="125"/>
      <c r="Q20" s="125"/>
      <c r="R20" s="823"/>
      <c r="S20" s="823"/>
      <c r="T20" s="823"/>
      <c r="U20" s="815" t="s">
        <v>710</v>
      </c>
      <c r="V20" s="815"/>
      <c r="W20" s="815"/>
      <c r="X20" s="815"/>
      <c r="Y20" s="815"/>
      <c r="Z20" s="125"/>
      <c r="AA20" s="815" t="s">
        <v>705</v>
      </c>
      <c r="AB20" s="815"/>
      <c r="AC20" s="815"/>
      <c r="AD20" s="815" t="s">
        <v>706</v>
      </c>
      <c r="AE20" s="815"/>
      <c r="AF20" s="815" t="s">
        <v>711</v>
      </c>
      <c r="AG20" s="815"/>
      <c r="AH20" s="815"/>
      <c r="AI20" s="125"/>
      <c r="AJ20" s="125"/>
      <c r="AL20" s="484" t="s">
        <v>712</v>
      </c>
      <c r="AP20" s="140">
        <v>43101</v>
      </c>
      <c r="AQ20" s="116">
        <v>12</v>
      </c>
      <c r="AR20" s="116">
        <v>5</v>
      </c>
      <c r="AT20" s="116">
        <f>AQ20*AR20</f>
        <v>60</v>
      </c>
      <c r="AU20" s="116">
        <v>12</v>
      </c>
      <c r="AV20" s="116">
        <v>3</v>
      </c>
      <c r="AX20" s="116">
        <f>AU20*AV20</f>
        <v>36</v>
      </c>
    </row>
    <row r="21" spans="1:50" ht="3.75" customHeight="1"/>
    <row r="22" spans="1:50">
      <c r="B22" s="151" t="s">
        <v>273</v>
      </c>
      <c r="AM22" s="140">
        <v>40909</v>
      </c>
      <c r="AN22" s="140">
        <v>43101</v>
      </c>
      <c r="AO22" s="140">
        <v>41275</v>
      </c>
      <c r="AP22" s="140">
        <v>41640</v>
      </c>
      <c r="AQ22" s="140">
        <v>42736</v>
      </c>
      <c r="AR22" s="140">
        <v>43100</v>
      </c>
      <c r="AS22" s="140">
        <v>42005</v>
      </c>
    </row>
    <row r="23" spans="1:50" ht="3.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row>
    <row r="24" spans="1:50" ht="18" customHeight="1">
      <c r="A24" s="141" t="s">
        <v>274</v>
      </c>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M24" s="485">
        <v>40909</v>
      </c>
      <c r="AN24" s="485">
        <v>43101</v>
      </c>
      <c r="AO24" s="485">
        <v>41275</v>
      </c>
      <c r="AP24" s="485">
        <v>41640</v>
      </c>
      <c r="AQ24" s="485">
        <v>42736</v>
      </c>
      <c r="AR24" s="485">
        <v>43100</v>
      </c>
      <c r="AS24" s="485">
        <v>42005</v>
      </c>
    </row>
    <row r="25" spans="1:50" ht="15.75">
      <c r="A25" s="123" t="s">
        <v>275</v>
      </c>
      <c r="B25" s="123"/>
      <c r="C25" s="123"/>
      <c r="D25" s="123"/>
      <c r="E25" s="123"/>
      <c r="F25" s="797">
        <f>CHOOSE(AU10,IF(OR(AND(AU10=1,R19&gt;=15,R19&lt;=29,T14&gt;=40909),AND(AU10=1,R19&gt;=15,R19&lt;=34,T14&gt;=43101)),T14,""),IF(AND(AU10=2,R19&gt;=60,T14&gt;=41640),T14,""),IF(AND(AU10=3,T14&gt;=41640),T14,""),IF(AND(AU10=4,T14&gt;=42736),T14,""))</f>
        <v>42006</v>
      </c>
      <c r="G25" s="797"/>
      <c r="H25" s="797"/>
      <c r="I25" s="797"/>
      <c r="J25" s="797"/>
      <c r="K25" s="797"/>
      <c r="L25" s="797"/>
      <c r="M25" s="797"/>
      <c r="N25" s="797"/>
      <c r="O25" s="797"/>
      <c r="P25" s="797"/>
      <c r="Q25" s="123"/>
      <c r="R25" s="124"/>
      <c r="S25" s="122" t="s">
        <v>276</v>
      </c>
      <c r="T25" s="123"/>
      <c r="U25" s="123"/>
      <c r="V25" s="123"/>
      <c r="W25" s="123"/>
      <c r="X25" s="816">
        <f>IF(F25="","",IF(AND(AU10=1,T14&lt;43101,T14&gt;=42005),43100,IF(AND(AU10=1,T14&gt;=43101),IF(TEXT($F$25,"dd")="01",EOMONTH($T$14,59),EOMONTH($T$14,60)),IF(TEXT($F$25,"dd")="01",EOMONTH($F$25,35),EOMONTH($F$25,36)))))</f>
        <v>43131</v>
      </c>
      <c r="Y25" s="795"/>
      <c r="Z25" s="795"/>
      <c r="AA25" s="795"/>
      <c r="AB25" s="795"/>
      <c r="AC25" s="795"/>
      <c r="AD25" s="795"/>
      <c r="AE25" s="795"/>
      <c r="AF25" s="795"/>
      <c r="AG25" s="795"/>
      <c r="AH25" s="795"/>
      <c r="AI25" s="123"/>
      <c r="AJ25" s="123"/>
      <c r="AM25" s="116" t="s">
        <v>277</v>
      </c>
    </row>
    <row r="26" spans="1:50">
      <c r="C26" s="486" t="s">
        <v>278</v>
      </c>
      <c r="R26" s="143"/>
      <c r="S26" s="144"/>
      <c r="T26" s="115" t="s">
        <v>279</v>
      </c>
      <c r="U26" s="115"/>
      <c r="V26" s="115"/>
      <c r="W26" s="115"/>
      <c r="X26" s="115"/>
      <c r="Y26" s="115"/>
      <c r="Z26" s="115"/>
      <c r="AA26" s="115"/>
      <c r="AB26" s="115"/>
      <c r="AC26" s="115"/>
      <c r="AD26" s="115"/>
      <c r="AE26" s="115"/>
      <c r="AF26" s="115"/>
      <c r="AG26" s="115"/>
      <c r="AH26" s="115"/>
      <c r="AI26" s="115"/>
      <c r="AJ26" s="115"/>
      <c r="AM26" s="487" t="s">
        <v>713</v>
      </c>
    </row>
    <row r="27" spans="1:50">
      <c r="C27" s="115" t="s">
        <v>714</v>
      </c>
      <c r="R27" s="143"/>
      <c r="S27" s="144"/>
      <c r="T27" s="115" t="s">
        <v>280</v>
      </c>
      <c r="U27" s="115"/>
      <c r="V27" s="115"/>
      <c r="W27" s="115"/>
      <c r="X27" s="115"/>
      <c r="Y27" s="115"/>
      <c r="Z27" s="115"/>
      <c r="AA27" s="115"/>
      <c r="AB27" s="115"/>
      <c r="AC27" s="115"/>
      <c r="AD27" s="115"/>
      <c r="AE27" s="115"/>
      <c r="AF27" s="115"/>
      <c r="AG27" s="115"/>
      <c r="AH27" s="115"/>
      <c r="AI27" s="115"/>
      <c r="AJ27" s="115"/>
      <c r="AM27" s="145" t="s">
        <v>281</v>
      </c>
    </row>
    <row r="28" spans="1:50">
      <c r="C28" s="796" t="s">
        <v>282</v>
      </c>
      <c r="D28" s="796"/>
      <c r="E28" s="796"/>
      <c r="F28" s="796"/>
      <c r="G28" s="796" t="s">
        <v>283</v>
      </c>
      <c r="H28" s="796"/>
      <c r="I28" s="796"/>
      <c r="J28" s="796"/>
      <c r="R28" s="143"/>
      <c r="S28" s="144"/>
      <c r="T28" s="115" t="s">
        <v>284</v>
      </c>
      <c r="U28" s="115"/>
      <c r="V28" s="115"/>
      <c r="W28" s="115"/>
      <c r="X28" s="115"/>
      <c r="Y28" s="115"/>
      <c r="Z28" s="115"/>
      <c r="AA28" s="115"/>
      <c r="AB28" s="115"/>
      <c r="AC28" s="115"/>
      <c r="AD28" s="115"/>
      <c r="AE28" s="115"/>
      <c r="AF28" s="115"/>
      <c r="AG28" s="115"/>
      <c r="AH28" s="115"/>
      <c r="AI28" s="115"/>
      <c r="AJ28" s="115"/>
      <c r="AM28" s="145" t="s">
        <v>285</v>
      </c>
    </row>
    <row r="29" spans="1:50">
      <c r="C29" s="793">
        <f>IF(AND(AU10=1,F25&lt;&gt;""),VLOOKUP($F$25,$AP$14:$AR$19,3),IF(AND(AU10&lt;&gt;1,F25&lt;&gt;""),VLOOKUP($F$25,AU16:AW19,3),0))</f>
        <v>0.5</v>
      </c>
      <c r="D29" s="793"/>
      <c r="E29" s="793"/>
      <c r="F29" s="793"/>
      <c r="G29" s="794" t="str">
        <f>IF(C29=0,0,VLOOKUP($T$14,$AU$14:$AX$19,4))</f>
        <v>한도없음</v>
      </c>
      <c r="H29" s="794"/>
      <c r="I29" s="794"/>
      <c r="J29" s="794"/>
      <c r="R29" s="143"/>
      <c r="S29" s="144"/>
      <c r="T29" s="115" t="s">
        <v>286</v>
      </c>
      <c r="U29" s="115"/>
      <c r="V29" s="115"/>
      <c r="W29" s="115"/>
      <c r="X29" s="115"/>
      <c r="Y29" s="115"/>
      <c r="Z29" s="115"/>
      <c r="AA29" s="115"/>
      <c r="AB29" s="115"/>
      <c r="AC29" s="115"/>
      <c r="AD29" s="115"/>
      <c r="AE29" s="115"/>
      <c r="AF29" s="115"/>
      <c r="AG29" s="115"/>
      <c r="AH29" s="115"/>
      <c r="AI29" s="115"/>
      <c r="AJ29" s="115"/>
      <c r="AM29" s="145" t="s">
        <v>287</v>
      </c>
    </row>
    <row r="30" spans="1:50">
      <c r="A30" s="125"/>
      <c r="B30" s="125"/>
      <c r="C30" s="125"/>
      <c r="D30" s="125"/>
      <c r="E30" s="125"/>
      <c r="F30" s="125"/>
      <c r="G30" s="125"/>
      <c r="H30" s="125"/>
      <c r="I30" s="125"/>
      <c r="J30" s="125"/>
      <c r="K30" s="125"/>
      <c r="L30" s="125"/>
      <c r="M30" s="125"/>
      <c r="N30" s="125"/>
      <c r="O30" s="125"/>
      <c r="P30" s="125"/>
      <c r="Q30" s="125"/>
      <c r="R30" s="126"/>
      <c r="S30" s="258"/>
      <c r="T30" s="146" t="s">
        <v>288</v>
      </c>
      <c r="U30" s="146"/>
      <c r="V30" s="146"/>
      <c r="W30" s="146"/>
      <c r="X30" s="146"/>
      <c r="Y30" s="146"/>
      <c r="Z30" s="146"/>
      <c r="AA30" s="146"/>
      <c r="AB30" s="146"/>
      <c r="AC30" s="146"/>
      <c r="AD30" s="146"/>
      <c r="AE30" s="146"/>
      <c r="AF30" s="146"/>
      <c r="AG30" s="146"/>
      <c r="AH30" s="146"/>
      <c r="AI30" s="146"/>
      <c r="AJ30" s="146"/>
      <c r="AM30" s="145" t="s">
        <v>289</v>
      </c>
    </row>
    <row r="31" spans="1:50" ht="15.75">
      <c r="A31" s="123" t="s">
        <v>715</v>
      </c>
      <c r="B31" s="123"/>
      <c r="C31" s="123"/>
      <c r="D31" s="123"/>
      <c r="E31" s="123"/>
      <c r="F31" s="795" t="str">
        <f>IF(AND(AU10=1,R19&gt;=15,R19&lt;=34,T14&lt;43101,T14&gt;41275),43101,"")</f>
        <v/>
      </c>
      <c r="G31" s="795"/>
      <c r="H31" s="795"/>
      <c r="I31" s="795"/>
      <c r="J31" s="795"/>
      <c r="K31" s="795"/>
      <c r="L31" s="795"/>
      <c r="M31" s="795"/>
      <c r="N31" s="795"/>
      <c r="O31" s="795"/>
      <c r="P31" s="795"/>
      <c r="Q31" s="123"/>
      <c r="R31" s="124"/>
      <c r="S31" s="122" t="s">
        <v>716</v>
      </c>
      <c r="T31" s="123"/>
      <c r="U31" s="123"/>
      <c r="V31" s="123"/>
      <c r="W31" s="123"/>
      <c r="X31" s="795" t="str">
        <f>IF(AND(AU10=1,T14&gt;41275,T14&lt;43101,$R$19&gt;=15,$R$19&lt;=34),IF(TEXT($T$14,"dd")="01",EOMONTH($T$14,59),EOMONTH($T$14,60)),"")</f>
        <v/>
      </c>
      <c r="Y31" s="795"/>
      <c r="Z31" s="795"/>
      <c r="AA31" s="795"/>
      <c r="AB31" s="795"/>
      <c r="AC31" s="795"/>
      <c r="AD31" s="795"/>
      <c r="AE31" s="795"/>
      <c r="AF31" s="795"/>
      <c r="AG31" s="795"/>
      <c r="AH31" s="795"/>
      <c r="AI31" s="123"/>
      <c r="AJ31" s="123"/>
      <c r="AM31" s="116" t="s">
        <v>277</v>
      </c>
    </row>
    <row r="32" spans="1:50">
      <c r="C32" s="486" t="s">
        <v>717</v>
      </c>
      <c r="R32" s="143"/>
      <c r="S32" s="144"/>
      <c r="T32" s="115" t="s">
        <v>279</v>
      </c>
      <c r="U32" s="115"/>
      <c r="V32" s="115"/>
      <c r="W32" s="115"/>
      <c r="X32" s="115"/>
      <c r="Y32" s="115"/>
      <c r="Z32" s="115"/>
      <c r="AA32" s="115"/>
      <c r="AB32" s="115"/>
      <c r="AC32" s="115"/>
      <c r="AD32" s="115"/>
      <c r="AE32" s="115"/>
      <c r="AF32" s="115"/>
      <c r="AG32" s="115"/>
      <c r="AH32" s="115"/>
      <c r="AI32" s="115"/>
      <c r="AJ32" s="115"/>
    </row>
    <row r="33" spans="1:39">
      <c r="C33" s="486" t="s">
        <v>718</v>
      </c>
      <c r="R33" s="143"/>
      <c r="S33" s="144"/>
      <c r="T33" s="115" t="s">
        <v>280</v>
      </c>
      <c r="U33" s="115"/>
      <c r="V33" s="115"/>
      <c r="W33" s="115"/>
      <c r="X33" s="115"/>
      <c r="Y33" s="115"/>
      <c r="Z33" s="115"/>
      <c r="AA33" s="115"/>
      <c r="AB33" s="115"/>
      <c r="AC33" s="115"/>
      <c r="AD33" s="115"/>
      <c r="AE33" s="115"/>
      <c r="AF33" s="115"/>
      <c r="AG33" s="115"/>
      <c r="AH33" s="115"/>
      <c r="AI33" s="115"/>
      <c r="AJ33" s="115"/>
      <c r="AM33" s="145" t="s">
        <v>281</v>
      </c>
    </row>
    <row r="34" spans="1:39">
      <c r="C34" s="796" t="s">
        <v>282</v>
      </c>
      <c r="D34" s="796"/>
      <c r="E34" s="796"/>
      <c r="F34" s="796"/>
      <c r="G34" s="796" t="s">
        <v>283</v>
      </c>
      <c r="H34" s="796"/>
      <c r="I34" s="796"/>
      <c r="J34" s="796"/>
      <c r="R34" s="143"/>
      <c r="S34" s="144"/>
      <c r="T34" s="115" t="s">
        <v>284</v>
      </c>
      <c r="U34" s="115"/>
      <c r="V34" s="115"/>
      <c r="W34" s="115"/>
      <c r="X34" s="115"/>
      <c r="Y34" s="115"/>
      <c r="Z34" s="115"/>
      <c r="AA34" s="115"/>
      <c r="AB34" s="115"/>
      <c r="AC34" s="115"/>
      <c r="AD34" s="115"/>
      <c r="AE34" s="115"/>
      <c r="AF34" s="115"/>
      <c r="AG34" s="115"/>
      <c r="AH34" s="115"/>
      <c r="AI34" s="115"/>
      <c r="AJ34" s="115"/>
      <c r="AM34" s="145" t="s">
        <v>285</v>
      </c>
    </row>
    <row r="35" spans="1:39">
      <c r="C35" s="793">
        <f>IF(AND(AU10=1,F31&lt;&gt;""),VLOOKUP($F$31,$AP$14:$AR$19,3),0)</f>
        <v>0</v>
      </c>
      <c r="D35" s="793"/>
      <c r="E35" s="793"/>
      <c r="F35" s="793"/>
      <c r="G35" s="811">
        <f>IF(C35=0,0,VLOOKUP(F31,$AU$14:$AX$19,4))</f>
        <v>0</v>
      </c>
      <c r="H35" s="811"/>
      <c r="I35" s="811"/>
      <c r="J35" s="811"/>
      <c r="R35" s="143"/>
      <c r="S35" s="144"/>
      <c r="T35" s="115" t="s">
        <v>286</v>
      </c>
      <c r="U35" s="115"/>
      <c r="V35" s="115"/>
      <c r="W35" s="115"/>
      <c r="X35" s="115"/>
      <c r="Y35" s="115"/>
      <c r="Z35" s="115"/>
      <c r="AA35" s="115"/>
      <c r="AB35" s="115"/>
      <c r="AC35" s="115"/>
      <c r="AD35" s="115"/>
      <c r="AE35" s="115"/>
      <c r="AF35" s="115"/>
      <c r="AG35" s="115"/>
      <c r="AH35" s="115"/>
      <c r="AI35" s="115"/>
      <c r="AJ35" s="115"/>
      <c r="AM35" s="145" t="s">
        <v>287</v>
      </c>
    </row>
    <row r="36" spans="1:39">
      <c r="A36" s="125"/>
      <c r="B36" s="125"/>
      <c r="C36" s="125"/>
      <c r="D36" s="125"/>
      <c r="E36" s="125"/>
      <c r="F36" s="125"/>
      <c r="G36" s="125"/>
      <c r="H36" s="125"/>
      <c r="I36" s="125"/>
      <c r="J36" s="125"/>
      <c r="K36" s="125"/>
      <c r="L36" s="125"/>
      <c r="M36" s="125"/>
      <c r="N36" s="125"/>
      <c r="O36" s="125"/>
      <c r="P36" s="125"/>
      <c r="Q36" s="125"/>
      <c r="R36" s="126"/>
      <c r="S36" s="258"/>
      <c r="T36" s="146" t="s">
        <v>288</v>
      </c>
      <c r="U36" s="146"/>
      <c r="V36" s="146"/>
      <c r="W36" s="146"/>
      <c r="X36" s="146"/>
      <c r="Y36" s="146"/>
      <c r="Z36" s="146"/>
      <c r="AA36" s="146"/>
      <c r="AB36" s="146"/>
      <c r="AC36" s="146"/>
      <c r="AD36" s="146"/>
      <c r="AE36" s="146"/>
      <c r="AF36" s="146"/>
      <c r="AG36" s="146"/>
      <c r="AH36" s="146"/>
      <c r="AI36" s="146"/>
      <c r="AJ36" s="146"/>
      <c r="AM36" s="145" t="s">
        <v>289</v>
      </c>
    </row>
    <row r="37" spans="1:39" ht="3.75" customHeight="1"/>
    <row r="38" spans="1:39">
      <c r="B38" s="151" t="s">
        <v>290</v>
      </c>
      <c r="AM38" s="145" t="s">
        <v>291</v>
      </c>
    </row>
    <row r="39" spans="1:39">
      <c r="B39" s="151" t="s">
        <v>292</v>
      </c>
      <c r="AM39" s="145" t="s">
        <v>293</v>
      </c>
    </row>
    <row r="40" spans="1:39">
      <c r="AM40" s="145" t="s">
        <v>294</v>
      </c>
    </row>
    <row r="41" spans="1:39">
      <c r="AC41" s="812">
        <f ca="1">TODAY()</f>
        <v>44561</v>
      </c>
      <c r="AD41" s="812"/>
      <c r="AE41" s="812"/>
      <c r="AF41" s="812"/>
      <c r="AG41" s="812"/>
      <c r="AH41" s="812"/>
      <c r="AI41" s="812"/>
      <c r="AM41" s="145" t="s">
        <v>295</v>
      </c>
    </row>
    <row r="42" spans="1:39">
      <c r="AM42" s="145"/>
    </row>
    <row r="43" spans="1:39">
      <c r="T43" s="473" t="s">
        <v>296</v>
      </c>
      <c r="U43" s="813" t="str">
        <f>IF(H5="","",H5)</f>
        <v>주황규</v>
      </c>
      <c r="V43" s="813"/>
      <c r="W43" s="813"/>
      <c r="X43" s="813"/>
      <c r="Y43" s="813"/>
      <c r="Z43" s="813"/>
      <c r="AA43" s="813"/>
      <c r="AB43" s="813"/>
      <c r="AC43" s="813"/>
      <c r="AD43" s="474" t="s">
        <v>297</v>
      </c>
      <c r="AM43" s="145" t="s">
        <v>298</v>
      </c>
    </row>
    <row r="44" spans="1:39" ht="7.5" customHeight="1">
      <c r="AM44" s="145"/>
    </row>
    <row r="45" spans="1:39" ht="18.75">
      <c r="B45" s="814" t="s">
        <v>656</v>
      </c>
      <c r="C45" s="814"/>
      <c r="D45" s="814"/>
      <c r="E45" s="814"/>
      <c r="F45" s="814"/>
      <c r="G45" s="814"/>
      <c r="H45" s="814"/>
      <c r="I45" s="814"/>
      <c r="J45" s="814"/>
      <c r="K45" s="116" t="s">
        <v>299</v>
      </c>
      <c r="T45" s="473" t="s">
        <v>300</v>
      </c>
      <c r="U45" s="813"/>
      <c r="V45" s="813"/>
      <c r="W45" s="813"/>
      <c r="X45" s="813"/>
      <c r="Y45" s="813"/>
      <c r="Z45" s="813"/>
      <c r="AA45" s="813"/>
      <c r="AB45" s="813"/>
      <c r="AC45" s="813"/>
      <c r="AM45" s="145" t="s">
        <v>301</v>
      </c>
    </row>
    <row r="46" spans="1:39" ht="6" customHeight="1" thickBo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row>
    <row r="47" spans="1:39">
      <c r="AM47" s="145" t="s">
        <v>302</v>
      </c>
    </row>
    <row r="48" spans="1:39" ht="13.5" customHeight="1">
      <c r="A48" s="798" t="s">
        <v>303</v>
      </c>
      <c r="B48" s="798"/>
      <c r="C48" s="798"/>
      <c r="D48" s="799"/>
      <c r="E48" s="148" t="s">
        <v>304</v>
      </c>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804" t="s">
        <v>305</v>
      </c>
      <c r="AH48" s="805"/>
      <c r="AI48" s="805"/>
      <c r="AJ48" s="805"/>
      <c r="AM48" s="145" t="s">
        <v>306</v>
      </c>
    </row>
    <row r="49" spans="1:52">
      <c r="A49" s="800"/>
      <c r="B49" s="800"/>
      <c r="C49" s="800"/>
      <c r="D49" s="801"/>
      <c r="E49" s="145" t="s">
        <v>307</v>
      </c>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806"/>
      <c r="AH49" s="807"/>
      <c r="AI49" s="807"/>
      <c r="AJ49" s="807"/>
      <c r="AM49" s="145" t="s">
        <v>113</v>
      </c>
    </row>
    <row r="50" spans="1:52">
      <c r="A50" s="800"/>
      <c r="B50" s="800"/>
      <c r="C50" s="800"/>
      <c r="D50" s="801"/>
      <c r="E50" s="145" t="s">
        <v>308</v>
      </c>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806"/>
      <c r="AH50" s="807"/>
      <c r="AI50" s="807"/>
      <c r="AJ50" s="807"/>
      <c r="AM50" s="145" t="s">
        <v>309</v>
      </c>
    </row>
    <row r="51" spans="1:52">
      <c r="A51" s="800"/>
      <c r="B51" s="800"/>
      <c r="C51" s="800"/>
      <c r="D51" s="801"/>
      <c r="E51" s="145" t="s">
        <v>310</v>
      </c>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806"/>
      <c r="AH51" s="807"/>
      <c r="AI51" s="807"/>
      <c r="AJ51" s="807"/>
    </row>
    <row r="52" spans="1:52">
      <c r="A52" s="802"/>
      <c r="B52" s="802"/>
      <c r="C52" s="802"/>
      <c r="D52" s="803"/>
      <c r="E52" s="149" t="s">
        <v>311</v>
      </c>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808"/>
      <c r="AH52" s="809"/>
      <c r="AI52" s="809"/>
      <c r="AJ52" s="809"/>
      <c r="AM52" s="145" t="s">
        <v>114</v>
      </c>
    </row>
    <row r="53" spans="1:52" ht="3.75" customHeight="1" thickBot="1">
      <c r="A53" s="489"/>
      <c r="B53" s="489"/>
      <c r="C53" s="489"/>
      <c r="D53" s="489"/>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490"/>
      <c r="AH53" s="490"/>
      <c r="AI53" s="490"/>
      <c r="AJ53" s="490"/>
    </row>
    <row r="54" spans="1:52" ht="20.25" customHeight="1">
      <c r="A54" s="810" t="s">
        <v>116</v>
      </c>
      <c r="B54" s="810"/>
      <c r="C54" s="810"/>
      <c r="D54" s="810"/>
      <c r="E54" s="810"/>
      <c r="F54" s="810"/>
      <c r="G54" s="810"/>
      <c r="H54" s="810"/>
      <c r="I54" s="810"/>
      <c r="J54" s="810"/>
      <c r="K54" s="810"/>
      <c r="L54" s="810"/>
      <c r="M54" s="810"/>
      <c r="N54" s="810"/>
      <c r="O54" s="810"/>
      <c r="P54" s="810"/>
      <c r="Q54" s="810"/>
      <c r="R54" s="810"/>
      <c r="S54" s="810"/>
      <c r="T54" s="810"/>
      <c r="U54" s="810"/>
      <c r="V54" s="810"/>
      <c r="W54" s="810"/>
      <c r="X54" s="810"/>
      <c r="Y54" s="810"/>
      <c r="Z54" s="810"/>
      <c r="AA54" s="810"/>
      <c r="AB54" s="810"/>
      <c r="AC54" s="810"/>
      <c r="AD54" s="810"/>
      <c r="AE54" s="810"/>
      <c r="AF54" s="810"/>
      <c r="AG54" s="810"/>
      <c r="AH54" s="810"/>
      <c r="AI54" s="810"/>
      <c r="AJ54" s="810"/>
      <c r="AM54" s="145" t="s">
        <v>115</v>
      </c>
    </row>
    <row r="55" spans="1:52" ht="12" customHeight="1">
      <c r="A55" s="150" t="s">
        <v>312</v>
      </c>
      <c r="B55" s="150"/>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M55" s="145" t="s">
        <v>313</v>
      </c>
    </row>
    <row r="56" spans="1:52" ht="12" customHeight="1">
      <c r="A56" s="150" t="s">
        <v>117</v>
      </c>
      <c r="B56" s="150"/>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M56" s="145" t="s">
        <v>314</v>
      </c>
    </row>
    <row r="57" spans="1:52" ht="12" customHeight="1">
      <c r="A57" s="150" t="s">
        <v>119</v>
      </c>
      <c r="B57" s="150"/>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row>
    <row r="58" spans="1:52" s="151" customFormat="1" ht="12" customHeight="1">
      <c r="A58" s="150" t="s">
        <v>120</v>
      </c>
      <c r="B58" s="150"/>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M58" s="145" t="s">
        <v>118</v>
      </c>
      <c r="AN58" s="116"/>
      <c r="AO58" s="116"/>
      <c r="AP58" s="116"/>
      <c r="AQ58" s="116"/>
      <c r="AR58" s="116"/>
      <c r="AS58" s="116"/>
      <c r="AT58" s="116"/>
      <c r="AU58" s="116"/>
      <c r="AV58" s="116"/>
      <c r="AW58" s="116"/>
      <c r="AX58" s="116"/>
      <c r="AY58" s="116"/>
      <c r="AZ58" s="116"/>
    </row>
    <row r="59" spans="1:52" s="151" customFormat="1" ht="12" customHeight="1">
      <c r="A59" s="150" t="s">
        <v>315</v>
      </c>
      <c r="B59" s="150"/>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M59" s="116"/>
      <c r="AN59" s="116"/>
      <c r="AO59" s="116"/>
      <c r="AP59" s="116"/>
      <c r="AQ59" s="116"/>
      <c r="AR59" s="116"/>
      <c r="AS59" s="116"/>
      <c r="AT59" s="116"/>
      <c r="AU59" s="116"/>
      <c r="AV59" s="116"/>
      <c r="AW59" s="116"/>
      <c r="AX59" s="116"/>
      <c r="AY59" s="116"/>
      <c r="AZ59" s="116"/>
    </row>
    <row r="60" spans="1:52" s="151" customFormat="1" ht="12" customHeight="1">
      <c r="A60" s="150" t="s">
        <v>316</v>
      </c>
      <c r="B60" s="150"/>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row>
    <row r="61" spans="1:52" s="151" customFormat="1" ht="12" customHeight="1">
      <c r="A61" s="150" t="s">
        <v>317</v>
      </c>
      <c r="B61" s="150"/>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row>
    <row r="62" spans="1:52" s="151" customFormat="1" ht="12" customHeight="1">
      <c r="A62" s="150" t="s">
        <v>318</v>
      </c>
      <c r="B62" s="150"/>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M62" s="151" t="s">
        <v>121</v>
      </c>
    </row>
    <row r="63" spans="1:52" s="151" customFormat="1" ht="12" customHeight="1">
      <c r="A63" s="150" t="s">
        <v>319</v>
      </c>
      <c r="B63" s="150"/>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row>
    <row r="64" spans="1:52" s="151" customFormat="1" ht="12" customHeight="1">
      <c r="A64" s="259" t="s">
        <v>320</v>
      </c>
      <c r="B64" s="150" t="s">
        <v>321</v>
      </c>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row>
    <row r="65" spans="1:52" s="151" customFormat="1" ht="12" customHeight="1">
      <c r="A65" s="150"/>
      <c r="B65" s="150" t="s">
        <v>322</v>
      </c>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row>
    <row r="66" spans="1:52" s="151" customFormat="1" ht="12" customHeight="1">
      <c r="A66" s="150"/>
      <c r="B66" s="150" t="s">
        <v>323</v>
      </c>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row>
    <row r="67" spans="1:52" s="151" customFormat="1" ht="3.75" customHeight="1">
      <c r="A67" s="152"/>
      <c r="B67" s="152"/>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M67" s="145" t="s">
        <v>122</v>
      </c>
    </row>
    <row r="68" spans="1:52" s="151" customFormat="1" ht="12"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260" t="s">
        <v>324</v>
      </c>
    </row>
    <row r="69" spans="1:52" s="151" customForma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row>
    <row r="70" spans="1:52" s="151" customForma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M70" s="153" t="s">
        <v>123</v>
      </c>
    </row>
    <row r="71" spans="1:52" ht="3.75" customHeight="1">
      <c r="AM71" s="151"/>
      <c r="AN71" s="151"/>
      <c r="AO71" s="151"/>
      <c r="AP71" s="151"/>
      <c r="AQ71" s="151"/>
      <c r="AR71" s="151"/>
      <c r="AS71" s="151"/>
      <c r="AT71" s="151"/>
      <c r="AU71" s="151"/>
      <c r="AV71" s="151"/>
      <c r="AW71" s="151"/>
      <c r="AX71" s="151"/>
      <c r="AY71" s="151"/>
      <c r="AZ71" s="151"/>
    </row>
    <row r="72" spans="1:52" ht="5.25" customHeight="1">
      <c r="AN72" s="151"/>
      <c r="AO72" s="151"/>
      <c r="AP72" s="151"/>
      <c r="AQ72" s="151"/>
      <c r="AR72" s="151"/>
      <c r="AS72" s="151"/>
      <c r="AT72" s="151"/>
      <c r="AU72" s="151"/>
      <c r="AV72" s="151"/>
      <c r="AW72" s="151"/>
      <c r="AX72" s="151"/>
      <c r="AY72" s="151"/>
      <c r="AZ72" s="151"/>
    </row>
    <row r="73" spans="1:52">
      <c r="AM73" s="154" t="s">
        <v>124</v>
      </c>
    </row>
    <row r="75" spans="1:52">
      <c r="AM75" s="154" t="s">
        <v>125</v>
      </c>
    </row>
    <row r="76" spans="1:52">
      <c r="AM76" s="154" t="s">
        <v>126</v>
      </c>
    </row>
    <row r="78" spans="1:52">
      <c r="AM78" s="155" t="s">
        <v>127</v>
      </c>
    </row>
    <row r="80" spans="1:52">
      <c r="AM80" s="155" t="s">
        <v>128</v>
      </c>
    </row>
    <row r="82" spans="1:39">
      <c r="AM82" s="116" t="s">
        <v>129</v>
      </c>
    </row>
    <row r="84" spans="1:39">
      <c r="AM84" s="155" t="s">
        <v>130</v>
      </c>
    </row>
    <row r="86" spans="1:39">
      <c r="AM86" s="155" t="s">
        <v>131</v>
      </c>
    </row>
    <row r="88" spans="1:39">
      <c r="AM88" s="155" t="s">
        <v>132</v>
      </c>
    </row>
    <row r="90" spans="1:39">
      <c r="A90" s="151" t="s">
        <v>134</v>
      </c>
      <c r="AM90" s="155" t="s">
        <v>133</v>
      </c>
    </row>
    <row r="91" spans="1:39">
      <c r="B91" s="151" t="s">
        <v>136</v>
      </c>
    </row>
    <row r="92" spans="1:39">
      <c r="B92" s="151" t="s">
        <v>325</v>
      </c>
      <c r="AM92" s="155" t="s">
        <v>135</v>
      </c>
    </row>
    <row r="94" spans="1:39">
      <c r="A94" s="151" t="s">
        <v>326</v>
      </c>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M94" s="156" t="s">
        <v>137</v>
      </c>
    </row>
    <row r="95" spans="1:39">
      <c r="A95" s="151" t="s">
        <v>327</v>
      </c>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M95" s="156" t="s">
        <v>138</v>
      </c>
    </row>
    <row r="96" spans="1:39">
      <c r="AM96" s="156"/>
    </row>
    <row r="97" spans="1:52">
      <c r="A97" s="151" t="s">
        <v>328</v>
      </c>
    </row>
    <row r="99" spans="1:52" s="151" customFormat="1">
      <c r="A99" s="151" t="s">
        <v>329</v>
      </c>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M99" s="116"/>
      <c r="AN99" s="116"/>
      <c r="AO99" s="116"/>
      <c r="AP99" s="116"/>
      <c r="AQ99" s="116"/>
      <c r="AR99" s="116"/>
      <c r="AS99" s="116"/>
      <c r="AT99" s="116"/>
      <c r="AU99" s="116"/>
      <c r="AV99" s="116"/>
      <c r="AW99" s="116"/>
      <c r="AX99" s="116"/>
      <c r="AY99" s="116"/>
      <c r="AZ99" s="116"/>
    </row>
    <row r="100" spans="1:52" s="151" customForma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M100" s="116"/>
      <c r="AN100" s="116"/>
      <c r="AO100" s="116"/>
      <c r="AP100" s="116"/>
      <c r="AQ100" s="116"/>
      <c r="AR100" s="116"/>
      <c r="AS100" s="116"/>
      <c r="AT100" s="116"/>
      <c r="AU100" s="116"/>
      <c r="AV100" s="116"/>
      <c r="AW100" s="116"/>
      <c r="AX100" s="116"/>
      <c r="AY100" s="116"/>
      <c r="AZ100" s="116"/>
    </row>
    <row r="101" spans="1:52">
      <c r="A101" s="151" t="s">
        <v>330</v>
      </c>
      <c r="AM101" s="151"/>
      <c r="AN101" s="151"/>
      <c r="AO101" s="151"/>
      <c r="AP101" s="151"/>
      <c r="AQ101" s="151"/>
      <c r="AR101" s="151"/>
      <c r="AS101" s="151"/>
      <c r="AT101" s="151"/>
      <c r="AU101" s="151"/>
      <c r="AV101" s="151"/>
      <c r="AW101" s="151"/>
      <c r="AX101" s="151"/>
      <c r="AY101" s="151"/>
      <c r="AZ101" s="151"/>
    </row>
    <row r="102" spans="1:52">
      <c r="AM102" s="151"/>
      <c r="AN102" s="151"/>
      <c r="AO102" s="151"/>
      <c r="AP102" s="151"/>
      <c r="AQ102" s="151"/>
      <c r="AR102" s="151"/>
      <c r="AS102" s="151"/>
      <c r="AT102" s="151"/>
      <c r="AU102" s="151"/>
      <c r="AV102" s="151"/>
      <c r="AW102" s="151"/>
      <c r="AX102" s="151"/>
      <c r="AY102" s="151"/>
      <c r="AZ102" s="151"/>
    </row>
    <row r="103" spans="1:52">
      <c r="A103" s="151" t="s">
        <v>331</v>
      </c>
    </row>
    <row r="104" spans="1:52">
      <c r="A104" s="151" t="s">
        <v>332</v>
      </c>
    </row>
    <row r="105" spans="1:52">
      <c r="A105" s="151"/>
    </row>
    <row r="106" spans="1:52">
      <c r="A106" s="151" t="s">
        <v>333</v>
      </c>
    </row>
    <row r="108" spans="1:52">
      <c r="A108" s="151" t="s">
        <v>334</v>
      </c>
    </row>
    <row r="112" spans="1:52">
      <c r="A112" s="116" t="s">
        <v>335</v>
      </c>
    </row>
    <row r="114" spans="1:2">
      <c r="A114" s="116" t="s">
        <v>336</v>
      </c>
    </row>
    <row r="116" spans="1:2">
      <c r="A116" s="116" t="s">
        <v>337</v>
      </c>
    </row>
    <row r="118" spans="1:2">
      <c r="B118" s="116" t="s">
        <v>338</v>
      </c>
    </row>
    <row r="119" spans="1:2">
      <c r="B119" s="116" t="s">
        <v>339</v>
      </c>
    </row>
    <row r="120" spans="1:2">
      <c r="B120" s="116" t="s">
        <v>340</v>
      </c>
    </row>
    <row r="121" spans="1:2">
      <c r="B121" s="116" t="s">
        <v>341</v>
      </c>
    </row>
    <row r="122" spans="1:2">
      <c r="B122" s="116" t="s">
        <v>342</v>
      </c>
    </row>
    <row r="125" spans="1:2">
      <c r="A125" s="157" t="s">
        <v>343</v>
      </c>
    </row>
    <row r="128" spans="1:2">
      <c r="A128" s="116" t="s">
        <v>344</v>
      </c>
    </row>
    <row r="130" spans="1:2">
      <c r="B130" s="116" t="s">
        <v>345</v>
      </c>
    </row>
    <row r="131" spans="1:2">
      <c r="B131" s="116" t="s">
        <v>346</v>
      </c>
    </row>
    <row r="132" spans="1:2">
      <c r="B132" s="116" t="s">
        <v>347</v>
      </c>
    </row>
    <row r="133" spans="1:2">
      <c r="B133" s="116" t="s">
        <v>348</v>
      </c>
    </row>
    <row r="136" spans="1:2">
      <c r="A136" s="116" t="s">
        <v>349</v>
      </c>
    </row>
    <row r="138" spans="1:2" ht="15">
      <c r="A138" s="158" t="s">
        <v>139</v>
      </c>
    </row>
    <row r="140" spans="1:2">
      <c r="A140" s="116" t="s">
        <v>350</v>
      </c>
    </row>
    <row r="141" spans="1:2">
      <c r="A141" s="116" t="s">
        <v>351</v>
      </c>
    </row>
    <row r="143" spans="1:2">
      <c r="A143" s="116" t="s">
        <v>352</v>
      </c>
    </row>
    <row r="145" spans="1:1">
      <c r="A145" s="116" t="s">
        <v>353</v>
      </c>
    </row>
    <row r="147" spans="1:1">
      <c r="A147" s="116" t="s">
        <v>354</v>
      </c>
    </row>
    <row r="149" spans="1:1">
      <c r="A149" s="116" t="s">
        <v>355</v>
      </c>
    </row>
    <row r="151" spans="1:1">
      <c r="A151" s="116" t="s">
        <v>356</v>
      </c>
    </row>
    <row r="153" spans="1:1">
      <c r="A153" s="155" t="s">
        <v>357</v>
      </c>
    </row>
    <row r="154" spans="1:1">
      <c r="A154" s="155" t="s">
        <v>358</v>
      </c>
    </row>
    <row r="156" spans="1:1">
      <c r="A156" s="116" t="s">
        <v>359</v>
      </c>
    </row>
  </sheetData>
  <mergeCells count="48">
    <mergeCell ref="A48:D52"/>
    <mergeCell ref="AG48:AJ52"/>
    <mergeCell ref="A54:AJ54"/>
    <mergeCell ref="C35:F35"/>
    <mergeCell ref="G35:J35"/>
    <mergeCell ref="AC41:AI41"/>
    <mergeCell ref="U43:AC43"/>
    <mergeCell ref="B45:J45"/>
    <mergeCell ref="U45:AC45"/>
    <mergeCell ref="X25:AH25"/>
    <mergeCell ref="C29:F29"/>
    <mergeCell ref="G29:J29"/>
    <mergeCell ref="F31:P31"/>
    <mergeCell ref="X31:AH31"/>
    <mergeCell ref="C28:F28"/>
    <mergeCell ref="G28:J28"/>
    <mergeCell ref="F25:P25"/>
    <mergeCell ref="C34:F34"/>
    <mergeCell ref="G34:J34"/>
    <mergeCell ref="AM17:AM18"/>
    <mergeCell ref="J19:O20"/>
    <mergeCell ref="R19:T20"/>
    <mergeCell ref="U19:Y19"/>
    <mergeCell ref="AA19:AC19"/>
    <mergeCell ref="AD19:AE19"/>
    <mergeCell ref="AF19:AH19"/>
    <mergeCell ref="AI19:AJ19"/>
    <mergeCell ref="U20:Y20"/>
    <mergeCell ref="AA20:AC20"/>
    <mergeCell ref="AD20:AE20"/>
    <mergeCell ref="AF20:AH20"/>
    <mergeCell ref="J14:O14"/>
    <mergeCell ref="T14:Y14"/>
    <mergeCell ref="AD14:AI14"/>
    <mergeCell ref="I17:N18"/>
    <mergeCell ref="O17:S18"/>
    <mergeCell ref="T17:X18"/>
    <mergeCell ref="Y17:AD18"/>
    <mergeCell ref="AE17:AI18"/>
    <mergeCell ref="AE1:AG1"/>
    <mergeCell ref="AH1:AJ1"/>
    <mergeCell ref="A4:F4"/>
    <mergeCell ref="A5:D10"/>
    <mergeCell ref="H5:R6"/>
    <mergeCell ref="Y5:AJ6"/>
    <mergeCell ref="H7:R10"/>
    <mergeCell ref="S7:X10"/>
    <mergeCell ref="AJ17:AJ18"/>
  </mergeCells>
  <phoneticPr fontId="1" type="noConversion"/>
  <conditionalFormatting sqref="AN5:AO5">
    <cfRule type="cellIs" dxfId="290" priority="9" operator="equal">
      <formula>"주민오류"</formula>
    </cfRule>
    <cfRule type="cellIs" dxfId="289" priority="10" operator="equal">
      <formula>"OK"</formula>
    </cfRule>
  </conditionalFormatting>
  <conditionalFormatting sqref="AO5">
    <cfRule type="cellIs" dxfId="288" priority="7" operator="equal">
      <formula>FALSE</formula>
    </cfRule>
    <cfRule type="cellIs" dxfId="287" priority="8" operator="equal">
      <formula>TRUE</formula>
    </cfRule>
  </conditionalFormatting>
  <conditionalFormatting sqref="AV5">
    <cfRule type="cellIs" dxfId="286" priority="6" operator="greaterThan">
      <formula>0</formula>
    </cfRule>
  </conditionalFormatting>
  <conditionalFormatting sqref="AW5 AN5">
    <cfRule type="cellIs" dxfId="285" priority="5" operator="equal">
      <formula>"주민오류"</formula>
    </cfRule>
  </conditionalFormatting>
  <conditionalFormatting sqref="AT5">
    <cfRule type="cellIs" dxfId="284" priority="4" operator="equal">
      <formula>"외국인"</formula>
    </cfRule>
  </conditionalFormatting>
  <conditionalFormatting sqref="AU5">
    <cfRule type="cellIs" dxfId="283" priority="3" operator="equal">
      <formula>"고용허가체크"</formula>
    </cfRule>
  </conditionalFormatting>
  <conditionalFormatting sqref="AX5">
    <cfRule type="cellIs" dxfId="282" priority="1" operator="equal">
      <formula>13</formula>
    </cfRule>
    <cfRule type="cellIs" dxfId="281" priority="2" operator="equal">
      <formula>"고용허가체크"</formula>
    </cfRule>
  </conditionalFormatting>
  <hyperlinks>
    <hyperlink ref="AM3" r:id="rId1" xr:uid="{00000000-0004-0000-1100-000000000000}"/>
  </hyperlinks>
  <pageMargins left="0.47244094488188981" right="0.47244094488188981" top="0.55118110236220474" bottom="0.15748031496062992" header="0.31496062992125984" footer="0"/>
  <pageSetup paperSize="9" orientation="portrait"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2225" r:id="rId5" name="Option Button 1">
              <controlPr defaultSize="0" autoFill="0" autoLine="0" autoPict="0">
                <anchor moveWithCells="1">
                  <from>
                    <xdr:col>39</xdr:col>
                    <xdr:colOff>447675</xdr:colOff>
                    <xdr:row>8</xdr:row>
                    <xdr:rowOff>66675</xdr:rowOff>
                  </from>
                  <to>
                    <xdr:col>40</xdr:col>
                    <xdr:colOff>400050</xdr:colOff>
                    <xdr:row>9</xdr:row>
                    <xdr:rowOff>123825</xdr:rowOff>
                  </to>
                </anchor>
              </controlPr>
            </control>
          </mc:Choice>
        </mc:AlternateContent>
        <mc:AlternateContent xmlns:mc="http://schemas.openxmlformats.org/markup-compatibility/2006">
          <mc:Choice Requires="x14">
            <control shapeId="52226" r:id="rId6" name="Option Button 2">
              <controlPr defaultSize="0" autoFill="0" autoLine="0" autoPict="0">
                <anchor moveWithCells="1">
                  <from>
                    <xdr:col>40</xdr:col>
                    <xdr:colOff>695325</xdr:colOff>
                    <xdr:row>8</xdr:row>
                    <xdr:rowOff>57150</xdr:rowOff>
                  </from>
                  <to>
                    <xdr:col>41</xdr:col>
                    <xdr:colOff>895350</xdr:colOff>
                    <xdr:row>9</xdr:row>
                    <xdr:rowOff>104775</xdr:rowOff>
                  </to>
                </anchor>
              </controlPr>
            </control>
          </mc:Choice>
        </mc:AlternateContent>
        <mc:AlternateContent xmlns:mc="http://schemas.openxmlformats.org/markup-compatibility/2006">
          <mc:Choice Requires="x14">
            <control shapeId="52227" r:id="rId7" name="Option Button 3">
              <controlPr defaultSize="0" autoFill="0" autoLine="0" autoPict="0">
                <anchor moveWithCells="1">
                  <from>
                    <xdr:col>41</xdr:col>
                    <xdr:colOff>952500</xdr:colOff>
                    <xdr:row>8</xdr:row>
                    <xdr:rowOff>57150</xdr:rowOff>
                  </from>
                  <to>
                    <xdr:col>42</xdr:col>
                    <xdr:colOff>657225</xdr:colOff>
                    <xdr:row>9</xdr:row>
                    <xdr:rowOff>104775</xdr:rowOff>
                  </to>
                </anchor>
              </controlPr>
            </control>
          </mc:Choice>
        </mc:AlternateContent>
        <mc:AlternateContent xmlns:mc="http://schemas.openxmlformats.org/markup-compatibility/2006">
          <mc:Choice Requires="x14">
            <control shapeId="52228" r:id="rId8" name="Option Button 4">
              <controlPr defaultSize="0" autoFill="0" autoLine="0" autoPict="0">
                <anchor moveWithCells="1">
                  <from>
                    <xdr:col>42</xdr:col>
                    <xdr:colOff>752475</xdr:colOff>
                    <xdr:row>8</xdr:row>
                    <xdr:rowOff>66675</xdr:rowOff>
                  </from>
                  <to>
                    <xdr:col>43</xdr:col>
                    <xdr:colOff>685800</xdr:colOff>
                    <xdr:row>9</xdr:row>
                    <xdr:rowOff>85725</xdr:rowOff>
                  </to>
                </anchor>
              </controlPr>
            </control>
          </mc:Choice>
        </mc:AlternateContent>
        <mc:AlternateContent xmlns:mc="http://schemas.openxmlformats.org/markup-compatibility/2006">
          <mc:Choice Requires="x14">
            <control shapeId="52229" r:id="rId9" name="Group Box 5">
              <controlPr defaultSize="0" autoFill="0" autoPict="0">
                <anchor moveWithCells="1">
                  <from>
                    <xdr:col>39</xdr:col>
                    <xdr:colOff>257175</xdr:colOff>
                    <xdr:row>6</xdr:row>
                    <xdr:rowOff>133350</xdr:rowOff>
                  </from>
                  <to>
                    <xdr:col>44</xdr:col>
                    <xdr:colOff>142875</xdr:colOff>
                    <xdr:row>11</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6"/>
  <sheetViews>
    <sheetView showGridLines="0" topLeftCell="A4" workbookViewId="0">
      <selection activeCell="K16" sqref="K16:P16"/>
    </sheetView>
  </sheetViews>
  <sheetFormatPr defaultRowHeight="16.5"/>
  <cols>
    <col min="1" max="16384" width="9" style="240"/>
  </cols>
  <sheetData>
    <row r="6" spans="2:2" ht="31.5">
      <c r="B6" s="535" t="s">
        <v>904</v>
      </c>
    </row>
  </sheetData>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83"/>
  <sheetViews>
    <sheetView showGridLines="0" topLeftCell="A4" workbookViewId="0">
      <selection activeCell="F17" sqref="F17"/>
    </sheetView>
  </sheetViews>
  <sheetFormatPr defaultRowHeight="16.5"/>
  <cols>
    <col min="2" max="2" width="9.75" customWidth="1"/>
    <col min="3" max="3" width="15" customWidth="1"/>
    <col min="4" max="4" width="10.875" bestFit="1" customWidth="1"/>
    <col min="6" max="6" width="10.625" customWidth="1"/>
    <col min="8" max="8" width="13.25" customWidth="1"/>
    <col min="9" max="9" width="14.875" customWidth="1"/>
    <col min="10" max="10" width="11" customWidth="1"/>
    <col min="11" max="11" width="12.375" bestFit="1" customWidth="1"/>
    <col min="12" max="13" width="13.875" style="240" customWidth="1"/>
    <col min="14" max="14" width="11.625" customWidth="1"/>
    <col min="15" max="15" width="12.375" customWidth="1"/>
    <col min="18" max="18" width="11.625" customWidth="1"/>
    <col min="23" max="23" width="9.25" bestFit="1" customWidth="1"/>
  </cols>
  <sheetData>
    <row r="1" spans="1:24">
      <c r="A1" s="8"/>
      <c r="B1" s="12"/>
      <c r="C1" s="12"/>
      <c r="D1" s="12"/>
      <c r="E1" s="12"/>
      <c r="F1" s="12"/>
      <c r="G1" s="12"/>
      <c r="H1" s="12"/>
      <c r="I1" s="12"/>
      <c r="N1" s="240" t="s">
        <v>584</v>
      </c>
      <c r="S1" s="240" t="s">
        <v>586</v>
      </c>
    </row>
    <row r="2" spans="1:24">
      <c r="A2" s="8"/>
      <c r="B2" s="662" t="s">
        <v>989</v>
      </c>
      <c r="C2" s="663"/>
      <c r="D2" s="663"/>
      <c r="E2" s="663"/>
      <c r="F2" s="663"/>
      <c r="G2" s="663"/>
      <c r="H2" s="663"/>
      <c r="I2" s="664"/>
      <c r="N2" s="36" t="s">
        <v>583</v>
      </c>
      <c r="S2" s="36" t="s">
        <v>585</v>
      </c>
    </row>
    <row r="3" spans="1:24" s="12" customFormat="1">
      <c r="B3" s="11"/>
      <c r="C3" s="11"/>
      <c r="D3" s="11"/>
      <c r="E3" s="11"/>
      <c r="F3" s="11"/>
      <c r="G3" s="452" t="s">
        <v>664</v>
      </c>
      <c r="I3" s="11"/>
      <c r="J3" s="452" t="s">
        <v>1060</v>
      </c>
      <c r="K3" s="240"/>
      <c r="L3" s="11"/>
      <c r="M3" s="240"/>
    </row>
    <row r="4" spans="1:24">
      <c r="A4" s="8"/>
      <c r="B4" s="665" t="s">
        <v>670</v>
      </c>
      <c r="C4" s="665"/>
      <c r="D4" s="665"/>
      <c r="E4" s="665"/>
      <c r="F4" s="12"/>
      <c r="G4" s="247" t="s">
        <v>185</v>
      </c>
      <c r="H4" s="248" t="s">
        <v>188</v>
      </c>
      <c r="I4" s="248" t="s">
        <v>187</v>
      </c>
      <c r="J4" s="247" t="s">
        <v>185</v>
      </c>
      <c r="K4" s="248" t="s">
        <v>188</v>
      </c>
      <c r="L4" s="248" t="s">
        <v>187</v>
      </c>
      <c r="N4" s="240" t="s">
        <v>180</v>
      </c>
    </row>
    <row r="5" spans="1:24" ht="3" customHeight="1">
      <c r="A5" s="8"/>
      <c r="B5" s="12"/>
      <c r="C5" s="12"/>
      <c r="D5" s="12"/>
      <c r="E5" s="12"/>
      <c r="F5" s="12"/>
      <c r="G5" s="12"/>
      <c r="H5" s="12"/>
      <c r="I5" s="12"/>
      <c r="J5" s="240"/>
      <c r="K5" s="240"/>
      <c r="N5" s="240"/>
    </row>
    <row r="6" spans="1:24" ht="27">
      <c r="A6" s="8"/>
      <c r="B6" s="13" t="s">
        <v>669</v>
      </c>
      <c r="C6" s="13" t="s">
        <v>71</v>
      </c>
      <c r="D6" s="13" t="s">
        <v>57</v>
      </c>
      <c r="E6" s="13" t="s">
        <v>58</v>
      </c>
      <c r="F6" s="12"/>
      <c r="G6" s="13" t="s">
        <v>184</v>
      </c>
      <c r="H6" s="451">
        <v>5030000</v>
      </c>
      <c r="I6" s="451">
        <v>320000</v>
      </c>
      <c r="J6" s="13" t="s">
        <v>184</v>
      </c>
      <c r="K6" s="451">
        <v>5240000</v>
      </c>
      <c r="L6" s="451">
        <v>330000</v>
      </c>
      <c r="N6" s="240" t="s">
        <v>181</v>
      </c>
    </row>
    <row r="7" spans="1:24" ht="27">
      <c r="A7" s="8"/>
      <c r="B7" s="13" t="s">
        <v>182</v>
      </c>
      <c r="C7" s="458">
        <v>0.09</v>
      </c>
      <c r="D7" s="457">
        <f>C7/2</f>
        <v>4.4999999999999998E-2</v>
      </c>
      <c r="E7" s="455">
        <f>C7/2</f>
        <v>4.4999999999999998E-2</v>
      </c>
      <c r="F7" s="12"/>
      <c r="G7" s="13" t="s">
        <v>73</v>
      </c>
      <c r="H7" s="450">
        <f>ROUNDDOWN(TRUNC(H6,-3)*$D$7,-1)</f>
        <v>226350</v>
      </c>
      <c r="I7" s="450">
        <f>ROUNDDOWN(TRUNC(I6,-3)*$D$7,-1)</f>
        <v>14400</v>
      </c>
      <c r="J7" s="13" t="s">
        <v>73</v>
      </c>
      <c r="K7" s="450">
        <f>ROUNDDOWN(TRUNC(K6,-3)*$D$7,-1)</f>
        <v>235800</v>
      </c>
      <c r="L7" s="450">
        <f>ROUNDDOWN(TRUNC(L6,-3)*$D$7,-1)</f>
        <v>14850</v>
      </c>
      <c r="N7" s="240" t="s">
        <v>677</v>
      </c>
    </row>
    <row r="8" spans="1:24" ht="17.25" thickBot="1">
      <c r="A8" s="8"/>
      <c r="B8" s="12"/>
      <c r="C8" s="12"/>
      <c r="D8" s="12"/>
      <c r="E8" s="12"/>
      <c r="F8" s="12"/>
      <c r="G8" s="12"/>
      <c r="H8" s="12"/>
      <c r="I8" s="12"/>
      <c r="K8" t="s">
        <v>1061</v>
      </c>
      <c r="L8" s="240" t="s">
        <v>1062</v>
      </c>
      <c r="N8" s="240" t="s">
        <v>678</v>
      </c>
      <c r="O8" s="240"/>
      <c r="P8" s="240"/>
      <c r="Q8" s="240"/>
      <c r="R8" s="240"/>
      <c r="S8" s="240"/>
      <c r="T8" s="240"/>
      <c r="U8" s="240"/>
      <c r="V8" s="240"/>
      <c r="W8" s="240"/>
      <c r="X8" s="240"/>
    </row>
    <row r="9" spans="1:24">
      <c r="A9" s="8"/>
      <c r="B9" s="15" t="s">
        <v>665</v>
      </c>
      <c r="C9" s="16"/>
      <c r="D9" s="16"/>
      <c r="E9" s="16"/>
      <c r="F9" s="16"/>
      <c r="G9" s="16"/>
      <c r="H9" s="16"/>
      <c r="I9" s="16"/>
      <c r="N9" s="239" t="s">
        <v>166</v>
      </c>
      <c r="O9" s="233"/>
      <c r="P9" s="233"/>
      <c r="Q9" s="233"/>
      <c r="R9" s="233"/>
      <c r="S9" s="233"/>
      <c r="T9" s="233"/>
      <c r="U9" s="233"/>
      <c r="V9" s="233"/>
      <c r="W9" s="233"/>
      <c r="X9" s="232"/>
    </row>
    <row r="10" spans="1:24">
      <c r="A10" s="8"/>
      <c r="B10" s="15" t="s">
        <v>666</v>
      </c>
      <c r="C10" s="17"/>
      <c r="D10" s="17"/>
      <c r="E10" s="17"/>
      <c r="F10" s="17"/>
      <c r="G10" s="17"/>
      <c r="H10" s="17"/>
      <c r="I10" s="17"/>
      <c r="N10" s="238" t="s">
        <v>167</v>
      </c>
      <c r="O10" s="243"/>
      <c r="P10" s="243"/>
      <c r="Q10" s="243"/>
      <c r="R10" s="243"/>
      <c r="S10" s="243" t="s">
        <v>168</v>
      </c>
      <c r="T10" s="243"/>
      <c r="U10" s="243"/>
      <c r="V10" s="243"/>
      <c r="W10" s="243"/>
      <c r="X10" s="246"/>
    </row>
    <row r="11" spans="1:24">
      <c r="A11" s="8"/>
      <c r="B11" s="18" t="s">
        <v>667</v>
      </c>
      <c r="C11" s="19"/>
      <c r="D11" s="19"/>
      <c r="E11" s="19"/>
      <c r="F11" s="20"/>
      <c r="G11" s="20"/>
      <c r="H11" s="20"/>
      <c r="I11" s="20"/>
      <c r="N11" s="245" t="s">
        <v>169</v>
      </c>
      <c r="O11" s="243"/>
      <c r="P11" s="243"/>
      <c r="Q11" s="243"/>
      <c r="R11" s="243"/>
      <c r="S11" s="243" t="s">
        <v>170</v>
      </c>
      <c r="T11" s="243"/>
      <c r="U11" s="243"/>
      <c r="V11" s="243"/>
      <c r="W11" s="243"/>
      <c r="X11" s="246"/>
    </row>
    <row r="12" spans="1:24">
      <c r="A12" s="8"/>
      <c r="B12" s="21" t="s">
        <v>668</v>
      </c>
      <c r="C12" s="17"/>
      <c r="D12" s="17"/>
      <c r="E12" s="17"/>
      <c r="F12" s="12"/>
      <c r="G12" s="12"/>
      <c r="H12" s="12"/>
      <c r="I12" s="12"/>
      <c r="N12" s="237" t="s">
        <v>171</v>
      </c>
      <c r="O12" s="244"/>
      <c r="P12" s="243"/>
      <c r="Q12" s="243"/>
      <c r="R12" s="243"/>
      <c r="S12" s="243" t="s">
        <v>172</v>
      </c>
      <c r="T12" s="243"/>
      <c r="U12" s="243"/>
      <c r="V12" s="243"/>
      <c r="W12" s="243"/>
      <c r="X12" s="246"/>
    </row>
    <row r="13" spans="1:24" ht="17.25" thickBot="1">
      <c r="A13" s="8"/>
      <c r="B13" s="8"/>
      <c r="C13" s="8"/>
      <c r="D13" s="8"/>
      <c r="E13" s="8"/>
      <c r="F13" s="8"/>
      <c r="G13" s="8"/>
      <c r="H13" s="452" t="s">
        <v>988</v>
      </c>
      <c r="I13" s="8"/>
      <c r="N13" s="236" t="s">
        <v>173</v>
      </c>
      <c r="O13" s="242"/>
      <c r="P13" s="242"/>
      <c r="Q13" s="242"/>
      <c r="R13" s="242"/>
      <c r="S13" s="242" t="s">
        <v>174</v>
      </c>
      <c r="T13" s="242"/>
      <c r="U13" s="242"/>
      <c r="V13" s="242"/>
      <c r="W13" s="241"/>
      <c r="X13" s="235"/>
    </row>
    <row r="14" spans="1:24">
      <c r="A14" s="8"/>
      <c r="B14" s="666" t="s">
        <v>987</v>
      </c>
      <c r="C14" s="666"/>
      <c r="D14" s="666"/>
      <c r="E14" s="666"/>
      <c r="F14" s="666"/>
      <c r="G14" s="12"/>
      <c r="H14" s="247" t="s">
        <v>185</v>
      </c>
      <c r="I14" s="248" t="s">
        <v>186</v>
      </c>
      <c r="J14" s="248" t="s">
        <v>924</v>
      </c>
      <c r="L14" s="248" t="s">
        <v>925</v>
      </c>
      <c r="M14" s="248" t="s">
        <v>926</v>
      </c>
      <c r="W14" s="3"/>
    </row>
    <row r="15" spans="1:24" ht="3" customHeight="1">
      <c r="A15" s="8"/>
      <c r="B15" s="12"/>
      <c r="C15" s="12"/>
      <c r="D15" s="12"/>
      <c r="E15" s="12"/>
      <c r="F15" s="12"/>
      <c r="G15" s="12"/>
      <c r="H15" s="12"/>
      <c r="I15" s="12"/>
      <c r="J15" s="12"/>
      <c r="N15" s="240"/>
    </row>
    <row r="16" spans="1:24" ht="30" customHeight="1">
      <c r="A16" s="8"/>
      <c r="B16" s="667" t="s">
        <v>55</v>
      </c>
      <c r="C16" s="667"/>
      <c r="D16" s="22" t="s">
        <v>56</v>
      </c>
      <c r="E16" s="22" t="s">
        <v>57</v>
      </c>
      <c r="F16" s="22" t="s">
        <v>58</v>
      </c>
      <c r="G16" s="12"/>
      <c r="H16" s="13" t="s">
        <v>72</v>
      </c>
      <c r="I16" s="451">
        <v>102739068</v>
      </c>
      <c r="J16" s="451">
        <v>279300</v>
      </c>
      <c r="L16" s="451">
        <f>TRUNC(최고연금*D17,-1)</f>
        <v>7047900</v>
      </c>
      <c r="M16" s="451">
        <f>TRUNC(최저연금*D17,-1)</f>
        <v>19150</v>
      </c>
      <c r="N16" s="240" t="s">
        <v>673</v>
      </c>
    </row>
    <row r="17" spans="1:23" ht="27">
      <c r="A17" s="8"/>
      <c r="B17" s="22" t="s">
        <v>59</v>
      </c>
      <c r="C17" s="22" t="s">
        <v>60</v>
      </c>
      <c r="D17" s="454">
        <v>6.8599999999999994E-2</v>
      </c>
      <c r="E17" s="455">
        <f>D17/2</f>
        <v>3.4299999999999997E-2</v>
      </c>
      <c r="F17" s="455">
        <f>D17/2</f>
        <v>3.4299999999999997E-2</v>
      </c>
      <c r="G17" s="12"/>
      <c r="H17" s="13" t="s">
        <v>73</v>
      </c>
      <c r="I17" s="456">
        <f>ROUNDDOWN(I16*$E$17,-1)+ROUNDDOWN(ROUNDDOWN(I16*$E$17,-1)*$D$18,-1)</f>
        <v>3929900</v>
      </c>
      <c r="J17" s="456">
        <f>ROUNDDOWN(ROUNDDOWN(J16*$E$17,-1)+ROUNDDOWN(J16*$E$17,-1)*$D$18,-1)</f>
        <v>10670</v>
      </c>
      <c r="L17" s="456">
        <f>L16/2</f>
        <v>3523950</v>
      </c>
      <c r="M17" s="456">
        <f>M16/2</f>
        <v>9575</v>
      </c>
      <c r="N17" s="240" t="s">
        <v>674</v>
      </c>
      <c r="W17" s="3"/>
    </row>
    <row r="18" spans="1:23" ht="27">
      <c r="A18" s="8"/>
      <c r="B18" s="206" t="s">
        <v>183</v>
      </c>
      <c r="C18" s="22" t="s">
        <v>59</v>
      </c>
      <c r="D18" s="454">
        <v>0.1152</v>
      </c>
      <c r="E18" s="453">
        <v>0.5</v>
      </c>
      <c r="F18" s="453">
        <v>0.5</v>
      </c>
      <c r="G18" s="12"/>
      <c r="H18" s="3"/>
      <c r="I18" s="3"/>
      <c r="J18" s="576"/>
      <c r="N18" s="240" t="s">
        <v>675</v>
      </c>
    </row>
    <row r="19" spans="1:23">
      <c r="A19" s="8"/>
      <c r="B19" s="240"/>
      <c r="C19" s="12"/>
      <c r="D19" s="12"/>
      <c r="E19" s="12"/>
      <c r="F19" s="12"/>
      <c r="G19" s="12"/>
      <c r="H19" s="3"/>
      <c r="I19" s="578"/>
      <c r="J19" s="468"/>
      <c r="L19" s="3"/>
      <c r="N19" s="240" t="s">
        <v>676</v>
      </c>
    </row>
    <row r="20" spans="1:23" s="240" customFormat="1">
      <c r="B20" s="666" t="s">
        <v>1114</v>
      </c>
      <c r="C20" s="666"/>
      <c r="D20" s="666"/>
      <c r="E20" s="666"/>
      <c r="F20" s="666"/>
      <c r="H20" s="247" t="s">
        <v>185</v>
      </c>
      <c r="I20" s="248" t="s">
        <v>186</v>
      </c>
      <c r="J20" s="248" t="s">
        <v>924</v>
      </c>
      <c r="L20" s="248" t="s">
        <v>925</v>
      </c>
      <c r="M20" s="248" t="s">
        <v>926</v>
      </c>
      <c r="W20" s="3"/>
    </row>
    <row r="21" spans="1:23" s="240" customFormat="1" ht="3" customHeight="1"/>
    <row r="22" spans="1:23" s="240" customFormat="1" ht="30" customHeight="1">
      <c r="B22" s="667" t="s">
        <v>55</v>
      </c>
      <c r="C22" s="667"/>
      <c r="D22" s="643" t="s">
        <v>56</v>
      </c>
      <c r="E22" s="643" t="s">
        <v>57</v>
      </c>
      <c r="F22" s="643" t="s">
        <v>58</v>
      </c>
      <c r="H22" s="13" t="s">
        <v>72</v>
      </c>
      <c r="I22" s="451">
        <v>102739068</v>
      </c>
      <c r="J22" s="451">
        <v>279300</v>
      </c>
      <c r="L22" s="451">
        <f>TRUNC(최고연금*D23,-1)</f>
        <v>7181460</v>
      </c>
      <c r="M22" s="451">
        <f>TRUNC(최저연금*D23,-1)</f>
        <v>19520</v>
      </c>
      <c r="N22" s="240" t="s">
        <v>673</v>
      </c>
    </row>
    <row r="23" spans="1:23" s="240" customFormat="1" ht="27">
      <c r="B23" s="643" t="s">
        <v>59</v>
      </c>
      <c r="C23" s="643" t="s">
        <v>60</v>
      </c>
      <c r="D23" s="454">
        <v>6.9900000000000004E-2</v>
      </c>
      <c r="E23" s="455">
        <f>D23/2</f>
        <v>3.4950000000000002E-2</v>
      </c>
      <c r="F23" s="455">
        <f>D23/2</f>
        <v>3.4950000000000002E-2</v>
      </c>
      <c r="H23" s="13" t="s">
        <v>73</v>
      </c>
      <c r="I23" s="456">
        <f>ROUNDDOWN(I22*$E$17,-1)+ROUNDDOWN(ROUNDDOWN(I22*$E$17,-1)*$D$18,-1)</f>
        <v>3929900</v>
      </c>
      <c r="J23" s="456">
        <f>ROUNDDOWN(ROUNDDOWN(J22*$E$17,-1)+ROUNDDOWN(J22*$E$17,-1)*$D$18,-1)</f>
        <v>10670</v>
      </c>
      <c r="L23" s="456">
        <f>L22/2</f>
        <v>3590730</v>
      </c>
      <c r="M23" s="456">
        <f>M22/2</f>
        <v>9760</v>
      </c>
      <c r="N23" s="240" t="s">
        <v>674</v>
      </c>
      <c r="W23" s="3"/>
    </row>
    <row r="24" spans="1:23" s="240" customFormat="1" ht="27">
      <c r="B24" s="643" t="s">
        <v>183</v>
      </c>
      <c r="C24" s="643" t="s">
        <v>59</v>
      </c>
      <c r="D24" s="454">
        <v>0.1227</v>
      </c>
      <c r="E24" s="453">
        <v>0.5</v>
      </c>
      <c r="F24" s="453">
        <v>0.5</v>
      </c>
      <c r="H24" s="3"/>
      <c r="I24" s="3"/>
      <c r="J24" s="576"/>
      <c r="N24" s="240" t="s">
        <v>675</v>
      </c>
    </row>
    <row r="25" spans="1:23">
      <c r="A25" s="8"/>
      <c r="B25" s="23" t="s">
        <v>61</v>
      </c>
      <c r="C25" s="24"/>
      <c r="D25" s="24"/>
      <c r="E25" s="24"/>
      <c r="F25" s="24"/>
      <c r="G25" s="24"/>
      <c r="H25" s="24"/>
      <c r="I25" s="579"/>
      <c r="J25" s="577"/>
      <c r="N25" s="240" t="s">
        <v>680</v>
      </c>
    </row>
    <row r="26" spans="1:23">
      <c r="A26" s="8"/>
      <c r="B26" s="23" t="s">
        <v>990</v>
      </c>
      <c r="C26" s="24"/>
      <c r="D26" s="24"/>
      <c r="E26" s="24"/>
      <c r="F26" s="24"/>
      <c r="G26" s="24"/>
      <c r="H26" s="24"/>
      <c r="I26" s="24"/>
      <c r="N26" t="s">
        <v>681</v>
      </c>
    </row>
    <row r="27" spans="1:23">
      <c r="A27" s="8"/>
      <c r="B27" s="23" t="s">
        <v>991</v>
      </c>
      <c r="C27" s="24"/>
      <c r="D27" s="24"/>
      <c r="E27" s="24"/>
      <c r="F27" s="24"/>
      <c r="G27" s="24"/>
      <c r="H27" s="24"/>
      <c r="I27" s="24"/>
      <c r="N27" t="s">
        <v>682</v>
      </c>
    </row>
    <row r="28" spans="1:23">
      <c r="A28" s="8"/>
      <c r="B28" s="8"/>
      <c r="C28" s="8"/>
      <c r="D28" s="8"/>
      <c r="E28" s="8"/>
      <c r="F28" s="8"/>
      <c r="G28" s="8"/>
      <c r="H28" s="8"/>
      <c r="I28" s="8"/>
    </row>
    <row r="29" spans="1:23">
      <c r="A29" s="8"/>
      <c r="B29" s="666" t="s">
        <v>679</v>
      </c>
      <c r="C29" s="666"/>
      <c r="D29" s="666"/>
      <c r="E29" s="666"/>
      <c r="F29" s="12"/>
      <c r="G29" s="12"/>
      <c r="H29" s="12"/>
      <c r="I29" s="12"/>
    </row>
    <row r="30" spans="1:23">
      <c r="A30" s="8"/>
      <c r="B30" s="12"/>
      <c r="C30" s="12"/>
      <c r="D30" s="12"/>
      <c r="E30" s="12"/>
      <c r="F30" s="12"/>
      <c r="G30" s="12"/>
      <c r="H30" s="12"/>
      <c r="I30" s="12"/>
    </row>
    <row r="31" spans="1:23" ht="17.25" thickBot="1">
      <c r="A31" s="8"/>
      <c r="B31" s="668" t="s">
        <v>62</v>
      </c>
      <c r="C31" s="668"/>
      <c r="D31" s="7" t="s">
        <v>57</v>
      </c>
      <c r="E31" s="7" t="s">
        <v>58</v>
      </c>
      <c r="F31" s="440" t="s">
        <v>58</v>
      </c>
      <c r="G31" s="12"/>
      <c r="H31" s="12"/>
      <c r="I31" s="12"/>
    </row>
    <row r="32" spans="1:23" ht="28.5" customHeight="1">
      <c r="A32" s="8"/>
      <c r="B32" s="660" t="s">
        <v>671</v>
      </c>
      <c r="C32" s="661"/>
      <c r="D32" s="465">
        <v>8.0000000000000002E-3</v>
      </c>
      <c r="E32" s="466">
        <v>8.0000000000000002E-3</v>
      </c>
      <c r="F32" s="12"/>
      <c r="G32" s="12"/>
      <c r="H32" s="467">
        <f>8/1000</f>
        <v>8.0000000000000002E-3</v>
      </c>
      <c r="I32" s="12"/>
    </row>
    <row r="33" spans="1:9" ht="27" customHeight="1" thickBot="1">
      <c r="A33" s="8"/>
      <c r="B33" s="28" t="s">
        <v>175</v>
      </c>
      <c r="C33" s="29" t="s">
        <v>63</v>
      </c>
      <c r="D33" s="459" t="s">
        <v>37</v>
      </c>
      <c r="E33" s="462">
        <v>2.5000000000000001E-3</v>
      </c>
      <c r="F33" s="469">
        <f>SUM(E32:E33)</f>
        <v>1.0500000000000001E-2</v>
      </c>
      <c r="G33" s="470">
        <f>SUM(F33,D32)</f>
        <v>1.8500000000000003E-2</v>
      </c>
      <c r="H33" s="468">
        <f>2.5/1000</f>
        <v>2.5000000000000001E-3</v>
      </c>
      <c r="I33" s="12"/>
    </row>
    <row r="34" spans="1:9" ht="27">
      <c r="A34" s="8"/>
      <c r="B34" s="9" t="s">
        <v>64</v>
      </c>
      <c r="C34" s="9" t="s">
        <v>65</v>
      </c>
      <c r="D34" s="460" t="s">
        <v>37</v>
      </c>
      <c r="E34" s="463">
        <v>4.4999999999999997E-3</v>
      </c>
      <c r="F34" s="12"/>
      <c r="G34" s="12"/>
      <c r="H34" s="12"/>
      <c r="I34" s="12"/>
    </row>
    <row r="35" spans="1:9" ht="27">
      <c r="A35" s="8"/>
      <c r="B35" s="22" t="s">
        <v>66</v>
      </c>
      <c r="C35" s="22" t="s">
        <v>67</v>
      </c>
      <c r="D35" s="461" t="s">
        <v>37</v>
      </c>
      <c r="E35" s="464">
        <v>6.4999999999999997E-3</v>
      </c>
      <c r="F35" s="12"/>
      <c r="G35" s="12"/>
      <c r="H35" s="12"/>
      <c r="I35" s="12"/>
    </row>
    <row r="36" spans="1:9" ht="27">
      <c r="A36" s="8"/>
      <c r="B36" s="22"/>
      <c r="C36" s="22" t="s">
        <v>68</v>
      </c>
      <c r="D36" s="461" t="s">
        <v>37</v>
      </c>
      <c r="E36" s="464">
        <v>8.5000000000000006E-3</v>
      </c>
      <c r="F36" s="12"/>
      <c r="G36" s="12"/>
      <c r="H36" s="12"/>
      <c r="I36" s="12"/>
    </row>
    <row r="37" spans="1:9">
      <c r="A37" s="8"/>
      <c r="B37" s="234" t="s">
        <v>176</v>
      </c>
      <c r="C37" s="25"/>
      <c r="D37" s="25"/>
      <c r="E37" s="26"/>
      <c r="F37" s="12"/>
      <c r="G37" s="12"/>
      <c r="H37" s="12"/>
      <c r="I37" s="12"/>
    </row>
    <row r="38" spans="1:9">
      <c r="A38" s="8"/>
      <c r="B38" s="23" t="s">
        <v>69</v>
      </c>
      <c r="C38" s="27"/>
      <c r="D38" s="27"/>
      <c r="E38" s="27"/>
      <c r="F38" s="27"/>
      <c r="G38" s="27"/>
      <c r="H38" s="27"/>
      <c r="I38" s="27"/>
    </row>
    <row r="39" spans="1:9">
      <c r="A39" s="8"/>
      <c r="B39" s="23" t="s">
        <v>70</v>
      </c>
      <c r="C39" s="27"/>
      <c r="D39" s="27"/>
      <c r="E39" s="27"/>
      <c r="F39" s="27"/>
      <c r="G39" s="27"/>
      <c r="H39" s="27"/>
      <c r="I39" s="27"/>
    </row>
    <row r="40" spans="1:9">
      <c r="A40" s="8"/>
      <c r="B40" s="234" t="s">
        <v>672</v>
      </c>
      <c r="C40" s="27"/>
      <c r="D40" s="27"/>
      <c r="E40" s="27"/>
      <c r="F40" s="27"/>
      <c r="G40" s="27"/>
      <c r="H40" s="27"/>
      <c r="I40" s="27"/>
    </row>
    <row r="50" spans="2:14">
      <c r="N50" s="240" t="s">
        <v>634</v>
      </c>
    </row>
    <row r="51" spans="2:14">
      <c r="N51" s="240" t="s">
        <v>635</v>
      </c>
    </row>
    <row r="52" spans="2:14">
      <c r="N52" s="36" t="s">
        <v>636</v>
      </c>
    </row>
    <row r="62" spans="2:14">
      <c r="B62" s="471" t="s">
        <v>929</v>
      </c>
    </row>
    <row r="63" spans="2:14" s="240" customFormat="1">
      <c r="B63" s="240" t="s">
        <v>980</v>
      </c>
      <c r="D63" s="240" t="s">
        <v>983</v>
      </c>
      <c r="H63" s="240" t="s">
        <v>986</v>
      </c>
      <c r="I63" s="563" t="s">
        <v>954</v>
      </c>
    </row>
    <row r="64" spans="2:14" s="240" customFormat="1">
      <c r="B64" s="240" t="s">
        <v>981</v>
      </c>
      <c r="D64" s="240" t="s">
        <v>984</v>
      </c>
    </row>
    <row r="65" spans="2:17" s="240" customFormat="1">
      <c r="B65" s="240" t="s">
        <v>982</v>
      </c>
      <c r="D65" s="240" t="s">
        <v>985</v>
      </c>
    </row>
    <row r="66" spans="2:17">
      <c r="B66" s="647" t="s">
        <v>930</v>
      </c>
      <c r="C66" s="547" t="s">
        <v>931</v>
      </c>
      <c r="D66" s="647" t="s">
        <v>933</v>
      </c>
      <c r="E66" s="647" t="s">
        <v>934</v>
      </c>
      <c r="F66" s="647" t="s">
        <v>935</v>
      </c>
      <c r="G66" s="647" t="s">
        <v>936</v>
      </c>
      <c r="H66" s="647" t="s">
        <v>937</v>
      </c>
      <c r="I66" s="647" t="s">
        <v>938</v>
      </c>
      <c r="J66" s="647" t="s">
        <v>939</v>
      </c>
      <c r="K66" s="646" t="s">
        <v>940</v>
      </c>
      <c r="L66" s="646" t="s">
        <v>941</v>
      </c>
      <c r="M66" s="646" t="s">
        <v>942</v>
      </c>
      <c r="N66" s="646" t="s">
        <v>943</v>
      </c>
      <c r="O66" s="646" t="s">
        <v>944</v>
      </c>
      <c r="P66" s="647" t="s">
        <v>945</v>
      </c>
      <c r="Q66" s="647"/>
    </row>
    <row r="67" spans="2:17">
      <c r="B67" s="647"/>
      <c r="C67" s="547" t="s">
        <v>932</v>
      </c>
      <c r="D67" s="647"/>
      <c r="E67" s="647"/>
      <c r="F67" s="647"/>
      <c r="G67" s="647"/>
      <c r="H67" s="647"/>
      <c r="I67" s="647"/>
      <c r="J67" s="647"/>
      <c r="K67" s="647"/>
      <c r="L67" s="647"/>
      <c r="M67" s="647"/>
      <c r="N67" s="647"/>
      <c r="O67" s="647"/>
      <c r="P67" s="647" t="s">
        <v>946</v>
      </c>
      <c r="Q67" s="647"/>
    </row>
    <row r="68" spans="2:17">
      <c r="B68" s="647" t="s">
        <v>947</v>
      </c>
      <c r="C68" s="547">
        <v>8086921234</v>
      </c>
      <c r="D68" s="657">
        <v>1473196</v>
      </c>
      <c r="E68" s="551" t="s">
        <v>949</v>
      </c>
      <c r="F68" s="552">
        <v>49130</v>
      </c>
      <c r="G68" s="552"/>
      <c r="H68" s="552"/>
      <c r="I68" s="555"/>
      <c r="J68" s="552"/>
      <c r="K68" s="552">
        <v>0</v>
      </c>
      <c r="L68" s="557">
        <f>SUM(F68,I68,F70,I70)</f>
        <v>53570</v>
      </c>
      <c r="M68" s="552">
        <v>0</v>
      </c>
      <c r="N68" s="557">
        <f>SUM(L68,M68,L70,M70)</f>
        <v>53570</v>
      </c>
      <c r="O68" s="559">
        <f>SUM(L68:N68)</f>
        <v>107140</v>
      </c>
      <c r="P68" s="658" t="s">
        <v>954</v>
      </c>
      <c r="Q68" s="659"/>
    </row>
    <row r="69" spans="2:17">
      <c r="B69" s="647"/>
      <c r="C69" s="547" t="s">
        <v>948</v>
      </c>
      <c r="D69" s="657"/>
      <c r="E69" s="550" t="s">
        <v>950</v>
      </c>
      <c r="F69" s="553">
        <v>5030</v>
      </c>
      <c r="G69" s="554" t="s">
        <v>951</v>
      </c>
      <c r="H69" s="553"/>
      <c r="I69" s="556">
        <v>-1510</v>
      </c>
      <c r="J69" s="554" t="s">
        <v>953</v>
      </c>
      <c r="K69" s="553">
        <v>0</v>
      </c>
      <c r="L69" s="558">
        <f>SUM(F69,I69,F71,I71)</f>
        <v>3740</v>
      </c>
      <c r="M69" s="553">
        <v>0</v>
      </c>
      <c r="N69" s="558">
        <f>SUM(L69,M69,L71,M71)</f>
        <v>3740</v>
      </c>
      <c r="O69" s="560">
        <f>SUM(L69:N69)</f>
        <v>7480</v>
      </c>
      <c r="P69" s="561" t="s">
        <v>955</v>
      </c>
      <c r="Q69" s="562" t="s">
        <v>955</v>
      </c>
    </row>
    <row r="70" spans="2:17">
      <c r="B70" s="647" t="s">
        <v>947</v>
      </c>
      <c r="C70" s="547">
        <f>C68</f>
        <v>8086921234</v>
      </c>
      <c r="D70" s="657">
        <v>1473196</v>
      </c>
      <c r="E70" s="551" t="s">
        <v>949</v>
      </c>
      <c r="F70" s="552">
        <v>0</v>
      </c>
      <c r="G70" s="552"/>
      <c r="H70" s="552"/>
      <c r="I70" s="555">
        <v>4440</v>
      </c>
      <c r="J70" s="552"/>
      <c r="K70" s="552">
        <v>0</v>
      </c>
      <c r="L70" s="552">
        <v>0</v>
      </c>
      <c r="M70" s="552">
        <v>0</v>
      </c>
      <c r="N70" s="552"/>
      <c r="O70" s="552"/>
      <c r="P70" s="658" t="s">
        <v>954</v>
      </c>
      <c r="Q70" s="659"/>
    </row>
    <row r="71" spans="2:17">
      <c r="B71" s="647"/>
      <c r="C71" s="547" t="str">
        <f>C69</f>
        <v>730101-1******</v>
      </c>
      <c r="D71" s="657"/>
      <c r="E71" s="550" t="s">
        <v>950</v>
      </c>
      <c r="F71" s="553">
        <v>0</v>
      </c>
      <c r="G71" s="554" t="s">
        <v>952</v>
      </c>
      <c r="H71" s="553"/>
      <c r="I71" s="556">
        <v>220</v>
      </c>
      <c r="J71" s="554" t="s">
        <v>953</v>
      </c>
      <c r="K71" s="553">
        <v>0</v>
      </c>
      <c r="L71" s="553">
        <v>0</v>
      </c>
      <c r="M71" s="553">
        <v>0</v>
      </c>
      <c r="N71" s="553"/>
      <c r="O71" s="553"/>
      <c r="P71" s="561" t="s">
        <v>955</v>
      </c>
      <c r="Q71" s="562" t="s">
        <v>955</v>
      </c>
    </row>
    <row r="72" spans="2:17" s="240" customFormat="1">
      <c r="B72" s="77"/>
      <c r="C72" s="570" t="s">
        <v>972</v>
      </c>
      <c r="D72" s="78"/>
      <c r="E72" s="78"/>
      <c r="F72" s="570" t="s">
        <v>975</v>
      </c>
      <c r="G72" s="78"/>
      <c r="H72" s="570" t="s">
        <v>976</v>
      </c>
      <c r="I72" s="78"/>
      <c r="J72" s="78"/>
      <c r="K72" s="570" t="s">
        <v>977</v>
      </c>
      <c r="L72" s="78"/>
      <c r="M72" s="570" t="s">
        <v>978</v>
      </c>
      <c r="N72" s="78"/>
      <c r="O72" s="570" t="s">
        <v>979</v>
      </c>
      <c r="P72" s="78"/>
      <c r="Q72" s="571"/>
    </row>
    <row r="73" spans="2:17" s="240" customFormat="1">
      <c r="B73" s="572" t="s">
        <v>970</v>
      </c>
      <c r="C73" s="573" t="s">
        <v>973</v>
      </c>
      <c r="D73" s="243"/>
      <c r="E73" s="243"/>
      <c r="F73" s="573" t="s">
        <v>973</v>
      </c>
      <c r="G73" s="243"/>
      <c r="H73" s="573" t="s">
        <v>973</v>
      </c>
      <c r="I73" s="243"/>
      <c r="J73" s="243"/>
      <c r="K73" s="573" t="s">
        <v>973</v>
      </c>
      <c r="L73" s="243"/>
      <c r="M73" s="573" t="s">
        <v>973</v>
      </c>
      <c r="N73" s="243"/>
      <c r="O73" s="573" t="s">
        <v>973</v>
      </c>
      <c r="P73" s="243"/>
      <c r="Q73" s="273"/>
    </row>
    <row r="74" spans="2:17" s="240" customFormat="1">
      <c r="B74" s="256" t="s">
        <v>971</v>
      </c>
      <c r="C74" s="574" t="s">
        <v>974</v>
      </c>
      <c r="D74" s="79"/>
      <c r="E74" s="79"/>
      <c r="F74" s="574" t="s">
        <v>974</v>
      </c>
      <c r="G74" s="79"/>
      <c r="H74" s="574" t="s">
        <v>974</v>
      </c>
      <c r="I74" s="79"/>
      <c r="J74" s="79"/>
      <c r="K74" s="574" t="s">
        <v>974</v>
      </c>
      <c r="L74" s="79"/>
      <c r="M74" s="574" t="s">
        <v>974</v>
      </c>
      <c r="N74" s="79"/>
      <c r="O74" s="574" t="s">
        <v>974</v>
      </c>
      <c r="P74" s="79"/>
      <c r="Q74" s="575"/>
    </row>
    <row r="75" spans="2:17" s="240" customFormat="1">
      <c r="B75" t="s">
        <v>956</v>
      </c>
    </row>
    <row r="76" spans="2:17" s="240" customFormat="1">
      <c r="B76" s="36" t="s">
        <v>957</v>
      </c>
    </row>
    <row r="77" spans="2:17" s="240" customFormat="1"/>
    <row r="78" spans="2:17">
      <c r="B78" s="471" t="s">
        <v>958</v>
      </c>
    </row>
    <row r="79" spans="2:17" ht="17.25" thickBot="1"/>
    <row r="80" spans="2:17">
      <c r="B80" s="565" t="s">
        <v>959</v>
      </c>
      <c r="C80" s="565" t="s">
        <v>960</v>
      </c>
      <c r="D80" s="565" t="s">
        <v>961</v>
      </c>
      <c r="E80" s="565"/>
      <c r="F80" s="565" t="s">
        <v>962</v>
      </c>
      <c r="G80" s="565" t="s">
        <v>963</v>
      </c>
      <c r="H80" s="565" t="s">
        <v>965</v>
      </c>
      <c r="I80" s="565"/>
      <c r="J80" s="565" t="s">
        <v>967</v>
      </c>
      <c r="L80" s="563" t="s">
        <v>968</v>
      </c>
    </row>
    <row r="81" spans="2:12">
      <c r="B81" s="566">
        <v>2</v>
      </c>
      <c r="C81" s="566">
        <v>10049941234</v>
      </c>
      <c r="D81" s="567" t="str">
        <f>C69</f>
        <v>730101-1******</v>
      </c>
      <c r="E81" s="567"/>
      <c r="F81" s="567" t="str">
        <f>B68</f>
        <v>주황규</v>
      </c>
      <c r="G81" s="568" t="s">
        <v>964</v>
      </c>
      <c r="H81" s="567" t="s">
        <v>966</v>
      </c>
      <c r="I81" s="567"/>
      <c r="J81" s="569">
        <v>130760</v>
      </c>
      <c r="L81" s="3">
        <f>J81/2</f>
        <v>65380</v>
      </c>
    </row>
    <row r="83" spans="2:12">
      <c r="B83" s="36" t="s">
        <v>969</v>
      </c>
      <c r="J83" s="564">
        <f>J81/D68</f>
        <v>8.8759404722793159E-2</v>
      </c>
    </row>
  </sheetData>
  <mergeCells count="30">
    <mergeCell ref="B32:C32"/>
    <mergeCell ref="B2:I2"/>
    <mergeCell ref="B4:E4"/>
    <mergeCell ref="B14:F14"/>
    <mergeCell ref="B16:C16"/>
    <mergeCell ref="B29:E29"/>
    <mergeCell ref="B31:C31"/>
    <mergeCell ref="B20:F20"/>
    <mergeCell ref="B22:C22"/>
    <mergeCell ref="D66:D67"/>
    <mergeCell ref="E66:E67"/>
    <mergeCell ref="F66:F67"/>
    <mergeCell ref="G66:G67"/>
    <mergeCell ref="H66:H67"/>
    <mergeCell ref="O66:O67"/>
    <mergeCell ref="P66:Q66"/>
    <mergeCell ref="P67:Q67"/>
    <mergeCell ref="B68:B69"/>
    <mergeCell ref="B70:B71"/>
    <mergeCell ref="D68:D69"/>
    <mergeCell ref="D70:D71"/>
    <mergeCell ref="P68:Q68"/>
    <mergeCell ref="P70:Q70"/>
    <mergeCell ref="I66:I67"/>
    <mergeCell ref="J66:J67"/>
    <mergeCell ref="K66:K67"/>
    <mergeCell ref="L66:L67"/>
    <mergeCell ref="M66:M67"/>
    <mergeCell ref="N66:N67"/>
    <mergeCell ref="B66:B67"/>
  </mergeCells>
  <phoneticPr fontId="1" type="noConversion"/>
  <hyperlinks>
    <hyperlink ref="N2" r:id="rId1" xr:uid="{00000000-0004-0000-0100-000000000000}"/>
    <hyperlink ref="S2" r:id="rId2" xr:uid="{00000000-0004-0000-0100-000001000000}"/>
    <hyperlink ref="N52" r:id="rId3" xr:uid="{00000000-0004-0000-0100-000002000000}"/>
    <hyperlink ref="B76" r:id="rId4" xr:uid="{00000000-0004-0000-0100-000003000000}"/>
    <hyperlink ref="B83" r:id="rId5" xr:uid="{00000000-0004-0000-0100-000004000000}"/>
  </hyperlinks>
  <pageMargins left="0.7" right="0.7" top="0.75" bottom="0.75" header="0.3" footer="0.3"/>
  <pageSetup paperSize="9" orientation="portrait" horizontalDpi="300" verticalDpi="300" r:id="rId6"/>
  <drawing r:id="rId7"/>
  <legacy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BJ73"/>
  <sheetViews>
    <sheetView showGridLines="0" topLeftCell="A35" workbookViewId="0">
      <selection activeCell="K16" sqref="K16:P16"/>
    </sheetView>
  </sheetViews>
  <sheetFormatPr defaultColWidth="2.5" defaultRowHeight="16.5"/>
  <cols>
    <col min="1" max="16384" width="2.5" style="240"/>
  </cols>
  <sheetData>
    <row r="2" spans="1:62">
      <c r="A2" s="240" t="s">
        <v>719</v>
      </c>
      <c r="AK2" s="240" t="s">
        <v>720</v>
      </c>
    </row>
    <row r="3" spans="1:62">
      <c r="AK3" s="240" t="s">
        <v>721</v>
      </c>
    </row>
    <row r="4" spans="1:62">
      <c r="A4" s="240" t="s">
        <v>722</v>
      </c>
    </row>
    <row r="5" spans="1:62">
      <c r="AK5" s="647" t="s">
        <v>723</v>
      </c>
      <c r="AL5" s="647"/>
      <c r="AM5" s="647"/>
      <c r="AN5" s="647"/>
      <c r="AO5" s="647"/>
      <c r="AP5" s="647" t="s">
        <v>724</v>
      </c>
      <c r="AQ5" s="647"/>
      <c r="AR5" s="647"/>
      <c r="AS5" s="647"/>
      <c r="AT5" s="647"/>
      <c r="AU5" s="647"/>
      <c r="AV5" s="647"/>
      <c r="AW5" s="647" t="s">
        <v>725</v>
      </c>
      <c r="AX5" s="647"/>
      <c r="AY5" s="647"/>
      <c r="AZ5" s="647"/>
      <c r="BA5" s="647"/>
      <c r="BB5" s="647"/>
      <c r="BC5" s="647"/>
      <c r="BD5" s="647" t="s">
        <v>726</v>
      </c>
      <c r="BE5" s="647"/>
      <c r="BF5" s="647"/>
      <c r="BG5" s="647"/>
      <c r="BH5" s="647"/>
      <c r="BI5" s="647"/>
      <c r="BJ5" s="647"/>
    </row>
    <row r="6" spans="1:62">
      <c r="A6" s="240" t="s">
        <v>727</v>
      </c>
      <c r="AK6" s="647" t="s">
        <v>104</v>
      </c>
      <c r="AL6" s="647"/>
      <c r="AM6" s="647"/>
      <c r="AN6" s="647"/>
      <c r="AO6" s="647"/>
      <c r="AP6" s="647" t="s">
        <v>728</v>
      </c>
      <c r="AQ6" s="647"/>
      <c r="AR6" s="647"/>
      <c r="AS6" s="647"/>
      <c r="AT6" s="647"/>
      <c r="AU6" s="647"/>
      <c r="AV6" s="647"/>
      <c r="AW6" s="863" t="s">
        <v>729</v>
      </c>
      <c r="AX6" s="863"/>
      <c r="AY6" s="863"/>
      <c r="AZ6" s="863"/>
      <c r="BA6" s="863"/>
      <c r="BB6" s="863"/>
      <c r="BC6" s="863"/>
      <c r="BD6" s="863" t="s">
        <v>730</v>
      </c>
      <c r="BE6" s="863"/>
      <c r="BF6" s="863"/>
      <c r="BG6" s="863"/>
      <c r="BH6" s="863"/>
      <c r="BI6" s="863"/>
      <c r="BJ6" s="863"/>
    </row>
    <row r="7" spans="1:62">
      <c r="AK7" s="647" t="s">
        <v>282</v>
      </c>
      <c r="AL7" s="647"/>
      <c r="AM7" s="647"/>
      <c r="AN7" s="647"/>
      <c r="AO7" s="647"/>
      <c r="AP7" s="864">
        <v>0.7</v>
      </c>
      <c r="AQ7" s="647"/>
      <c r="AR7" s="647"/>
      <c r="AS7" s="647"/>
      <c r="AT7" s="647"/>
      <c r="AU7" s="647"/>
      <c r="AV7" s="647"/>
      <c r="AW7" s="864">
        <v>0.9</v>
      </c>
      <c r="AX7" s="647"/>
      <c r="AY7" s="647"/>
      <c r="AZ7" s="647"/>
      <c r="BA7" s="647"/>
      <c r="BB7" s="647"/>
      <c r="BC7" s="647"/>
      <c r="BD7" s="647"/>
      <c r="BE7" s="647"/>
      <c r="BF7" s="647"/>
      <c r="BG7" s="647"/>
      <c r="BH7" s="647"/>
      <c r="BI7" s="647"/>
      <c r="BJ7" s="647"/>
    </row>
    <row r="8" spans="1:62">
      <c r="A8" s="240" t="s">
        <v>731</v>
      </c>
      <c r="AK8" s="647" t="s">
        <v>732</v>
      </c>
      <c r="AL8" s="647"/>
      <c r="AM8" s="647"/>
      <c r="AN8" s="647"/>
      <c r="AO8" s="647"/>
      <c r="AP8" s="647" t="s">
        <v>733</v>
      </c>
      <c r="AQ8" s="647"/>
      <c r="AR8" s="647"/>
      <c r="AS8" s="647"/>
      <c r="AT8" s="647"/>
      <c r="AU8" s="647"/>
      <c r="AV8" s="647"/>
      <c r="AW8" s="647" t="s">
        <v>734</v>
      </c>
      <c r="AX8" s="647"/>
      <c r="AY8" s="647"/>
      <c r="AZ8" s="647"/>
      <c r="BA8" s="647"/>
      <c r="BB8" s="647"/>
      <c r="BC8" s="647"/>
      <c r="BD8" s="863" t="s">
        <v>735</v>
      </c>
      <c r="BE8" s="863"/>
      <c r="BF8" s="863"/>
      <c r="BG8" s="863"/>
      <c r="BH8" s="863"/>
      <c r="BI8" s="863"/>
      <c r="BJ8" s="863"/>
    </row>
    <row r="9" spans="1:62">
      <c r="A9" s="240" t="s">
        <v>736</v>
      </c>
      <c r="AK9" s="647" t="s">
        <v>737</v>
      </c>
      <c r="AL9" s="647"/>
      <c r="AM9" s="647"/>
      <c r="AN9" s="647"/>
      <c r="AO9" s="647"/>
      <c r="AP9" s="647" t="s">
        <v>738</v>
      </c>
      <c r="AQ9" s="647"/>
      <c r="AR9" s="647"/>
      <c r="AS9" s="647"/>
      <c r="AT9" s="647"/>
      <c r="AU9" s="647"/>
      <c r="AV9" s="647"/>
      <c r="AW9" s="647" t="s">
        <v>739</v>
      </c>
      <c r="AX9" s="647"/>
      <c r="AY9" s="647"/>
      <c r="AZ9" s="647"/>
      <c r="BA9" s="647"/>
      <c r="BB9" s="647"/>
      <c r="BC9" s="647"/>
      <c r="BD9" s="647"/>
      <c r="BE9" s="647"/>
      <c r="BF9" s="647"/>
      <c r="BG9" s="647"/>
      <c r="BH9" s="647"/>
      <c r="BI9" s="647"/>
      <c r="BJ9" s="647"/>
    </row>
    <row r="10" spans="1:62">
      <c r="A10" s="240" t="s">
        <v>740</v>
      </c>
    </row>
    <row r="11" spans="1:62">
      <c r="B11" s="240" t="s">
        <v>741</v>
      </c>
      <c r="AK11" s="240" t="s">
        <v>742</v>
      </c>
    </row>
    <row r="12" spans="1:62">
      <c r="B12" s="240" t="s">
        <v>743</v>
      </c>
      <c r="AK12" s="240" t="s">
        <v>744</v>
      </c>
    </row>
    <row r="13" spans="1:62">
      <c r="B13" s="240" t="s">
        <v>745</v>
      </c>
    </row>
    <row r="14" spans="1:62">
      <c r="B14" s="240" t="s">
        <v>746</v>
      </c>
    </row>
    <row r="15" spans="1:62">
      <c r="B15" s="240" t="s">
        <v>747</v>
      </c>
    </row>
    <row r="16" spans="1:62">
      <c r="B16" s="240" t="s">
        <v>748</v>
      </c>
      <c r="AK16" s="240" t="s">
        <v>749</v>
      </c>
    </row>
    <row r="17" spans="2:40">
      <c r="B17" s="240" t="s">
        <v>750</v>
      </c>
    </row>
    <row r="18" spans="2:40">
      <c r="B18" s="240" t="s">
        <v>751</v>
      </c>
      <c r="AK18" s="240" t="s">
        <v>752</v>
      </c>
    </row>
    <row r="20" spans="2:40">
      <c r="B20" s="240" t="s">
        <v>753</v>
      </c>
      <c r="AM20" s="240" t="s">
        <v>754</v>
      </c>
    </row>
    <row r="21" spans="2:40">
      <c r="B21" s="240" t="s">
        <v>755</v>
      </c>
    </row>
    <row r="22" spans="2:40">
      <c r="B22" s="240" t="s">
        <v>756</v>
      </c>
      <c r="AN22" s="492" t="s">
        <v>757</v>
      </c>
    </row>
    <row r="23" spans="2:40">
      <c r="AK23" s="493"/>
    </row>
    <row r="24" spans="2:40">
      <c r="B24" s="240" t="s">
        <v>758</v>
      </c>
      <c r="AK24" s="493" t="s">
        <v>759</v>
      </c>
    </row>
    <row r="26" spans="2:40">
      <c r="B26" s="240" t="s">
        <v>760</v>
      </c>
      <c r="AK26" s="240" t="s">
        <v>761</v>
      </c>
    </row>
    <row r="27" spans="2:40">
      <c r="B27" s="240" t="s">
        <v>762</v>
      </c>
    </row>
    <row r="28" spans="2:40">
      <c r="B28" s="240" t="s">
        <v>763</v>
      </c>
      <c r="AM28" s="240" t="s">
        <v>764</v>
      </c>
    </row>
    <row r="30" spans="2:40">
      <c r="B30" s="494" t="s">
        <v>765</v>
      </c>
      <c r="AN30" s="492" t="s">
        <v>766</v>
      </c>
    </row>
    <row r="31" spans="2:40">
      <c r="B31" s="240" t="s">
        <v>767</v>
      </c>
    </row>
    <row r="32" spans="2:40">
      <c r="B32" s="494" t="s">
        <v>768</v>
      </c>
      <c r="AK32" s="240" t="s">
        <v>769</v>
      </c>
    </row>
    <row r="33" spans="2:37">
      <c r="B33" s="494" t="s">
        <v>770</v>
      </c>
    </row>
    <row r="34" spans="2:37">
      <c r="AK34" s="240" t="s">
        <v>771</v>
      </c>
    </row>
    <row r="35" spans="2:37">
      <c r="B35" s="240" t="s">
        <v>772</v>
      </c>
      <c r="AK35" s="240" t="s">
        <v>773</v>
      </c>
    </row>
    <row r="36" spans="2:37">
      <c r="B36" s="240" t="s">
        <v>774</v>
      </c>
      <c r="AK36" s="240" t="s">
        <v>775</v>
      </c>
    </row>
    <row r="37" spans="2:37">
      <c r="B37" s="240" t="s">
        <v>776</v>
      </c>
      <c r="AK37" s="240" t="s">
        <v>777</v>
      </c>
    </row>
    <row r="38" spans="2:37">
      <c r="AK38" s="240" t="s">
        <v>778</v>
      </c>
    </row>
    <row r="39" spans="2:37">
      <c r="B39" s="240" t="s">
        <v>779</v>
      </c>
      <c r="AK39" s="240" t="s">
        <v>780</v>
      </c>
    </row>
    <row r="40" spans="2:37">
      <c r="AK40" s="494" t="s">
        <v>781</v>
      </c>
    </row>
    <row r="41" spans="2:37">
      <c r="B41" s="240" t="s">
        <v>782</v>
      </c>
      <c r="AK41" s="494" t="s">
        <v>783</v>
      </c>
    </row>
    <row r="42" spans="2:37">
      <c r="AK42" s="240" t="s">
        <v>784</v>
      </c>
    </row>
    <row r="43" spans="2:37">
      <c r="B43" s="240" t="s">
        <v>785</v>
      </c>
    </row>
    <row r="44" spans="2:37">
      <c r="B44" s="494" t="s">
        <v>786</v>
      </c>
      <c r="AK44" s="240" t="s">
        <v>787</v>
      </c>
    </row>
    <row r="45" spans="2:37">
      <c r="B45" s="240" t="s">
        <v>788</v>
      </c>
    </row>
    <row r="46" spans="2:37">
      <c r="B46" s="494" t="s">
        <v>789</v>
      </c>
      <c r="AK46" s="240" t="s">
        <v>790</v>
      </c>
    </row>
    <row r="47" spans="2:37">
      <c r="B47" s="494" t="s">
        <v>791</v>
      </c>
      <c r="AK47" s="240" t="s">
        <v>792</v>
      </c>
    </row>
    <row r="48" spans="2:37">
      <c r="B48" s="494" t="s">
        <v>793</v>
      </c>
      <c r="AK48" s="240" t="s">
        <v>794</v>
      </c>
    </row>
    <row r="49" spans="37:37">
      <c r="AK49" s="240" t="s">
        <v>795</v>
      </c>
    </row>
    <row r="50" spans="37:37">
      <c r="AK50" s="240" t="s">
        <v>796</v>
      </c>
    </row>
    <row r="51" spans="37:37">
      <c r="AK51" s="240" t="s">
        <v>797</v>
      </c>
    </row>
    <row r="52" spans="37:37">
      <c r="AK52" s="240" t="s">
        <v>798</v>
      </c>
    </row>
    <row r="54" spans="37:37">
      <c r="AK54" s="240" t="s">
        <v>799</v>
      </c>
    </row>
    <row r="55" spans="37:37">
      <c r="AK55" s="240" t="s">
        <v>800</v>
      </c>
    </row>
    <row r="57" spans="37:37" s="492" customFormat="1">
      <c r="AK57" s="492" t="s">
        <v>801</v>
      </c>
    </row>
    <row r="58" spans="37:37" s="492" customFormat="1"/>
    <row r="59" spans="37:37" s="492" customFormat="1">
      <c r="AK59" s="495" t="s">
        <v>802</v>
      </c>
    </row>
    <row r="60" spans="37:37" s="492" customFormat="1">
      <c r="AK60" s="495" t="s">
        <v>803</v>
      </c>
    </row>
    <row r="61" spans="37:37" s="492" customFormat="1">
      <c r="AK61" s="495" t="s">
        <v>804</v>
      </c>
    </row>
    <row r="62" spans="37:37" s="492" customFormat="1">
      <c r="AK62" s="495" t="s">
        <v>805</v>
      </c>
    </row>
    <row r="63" spans="37:37" s="492" customFormat="1">
      <c r="AK63" s="495" t="s">
        <v>806</v>
      </c>
    </row>
    <row r="65" spans="36:39">
      <c r="AJ65" s="240" t="s">
        <v>807</v>
      </c>
    </row>
    <row r="66" spans="36:39">
      <c r="AJ66" s="240" t="s">
        <v>808</v>
      </c>
    </row>
    <row r="69" spans="36:39">
      <c r="AK69" s="240" t="s">
        <v>809</v>
      </c>
    </row>
    <row r="71" spans="36:39">
      <c r="AL71" s="496" t="s">
        <v>810</v>
      </c>
      <c r="AM71" s="496"/>
    </row>
    <row r="72" spans="36:39">
      <c r="AL72" s="496" t="s">
        <v>811</v>
      </c>
      <c r="AM72" s="496"/>
    </row>
    <row r="73" spans="36:39">
      <c r="AL73" s="496" t="s">
        <v>812</v>
      </c>
      <c r="AM73" s="496"/>
    </row>
  </sheetData>
  <mergeCells count="20">
    <mergeCell ref="AP5:AV5"/>
    <mergeCell ref="AP6:AV6"/>
    <mergeCell ref="AP7:AV7"/>
    <mergeCell ref="AP8:AV8"/>
    <mergeCell ref="AP9:AV9"/>
    <mergeCell ref="AK9:AO9"/>
    <mergeCell ref="AK5:AO5"/>
    <mergeCell ref="AK6:AO6"/>
    <mergeCell ref="AK7:AO7"/>
    <mergeCell ref="AK8:AO8"/>
    <mergeCell ref="BD5:BJ5"/>
    <mergeCell ref="BD6:BJ6"/>
    <mergeCell ref="BD7:BJ7"/>
    <mergeCell ref="BD8:BJ8"/>
    <mergeCell ref="BD9:BJ9"/>
    <mergeCell ref="AW5:BC5"/>
    <mergeCell ref="AW6:BC6"/>
    <mergeCell ref="AW7:BC7"/>
    <mergeCell ref="AW8:BC8"/>
    <mergeCell ref="AW9:BC9"/>
  </mergeCells>
  <phoneticPr fontId="1" type="noConversion"/>
  <pageMargins left="0.31496062992125984" right="0.31496062992125984"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113"/>
  <sheetViews>
    <sheetView showGridLines="0" workbookViewId="0">
      <selection activeCell="K16" sqref="K16:P16"/>
    </sheetView>
  </sheetViews>
  <sheetFormatPr defaultRowHeight="16.5"/>
  <cols>
    <col min="1" max="1" width="2.375" style="240" customWidth="1"/>
    <col min="2" max="2" width="2.5" style="240" customWidth="1"/>
    <col min="3" max="3" width="2.375" style="240" customWidth="1"/>
    <col min="4" max="4" width="2.125" style="240" customWidth="1"/>
    <col min="5" max="7" width="9" style="240"/>
    <col min="8" max="8" width="5.875" style="240" customWidth="1"/>
    <col min="9" max="9" width="28.5" style="240" customWidth="1"/>
    <col min="10" max="10" width="9" style="240"/>
    <col min="11" max="11" width="29.75" style="240" customWidth="1"/>
    <col min="12" max="12" width="9" style="240"/>
    <col min="13" max="13" width="14.625" style="240" customWidth="1"/>
    <col min="14" max="16384" width="9" style="240"/>
  </cols>
  <sheetData>
    <row r="1" spans="1:3" ht="20.25">
      <c r="A1" s="497" t="s">
        <v>813</v>
      </c>
    </row>
    <row r="3" spans="1:3">
      <c r="B3" s="240" t="s">
        <v>814</v>
      </c>
    </row>
    <row r="4" spans="1:3">
      <c r="C4" s="240" t="s">
        <v>815</v>
      </c>
    </row>
    <row r="5" spans="1:3">
      <c r="C5" s="240" t="s">
        <v>816</v>
      </c>
    </row>
    <row r="6" spans="1:3">
      <c r="C6" s="240" t="s">
        <v>817</v>
      </c>
    </row>
    <row r="7" spans="1:3">
      <c r="C7" s="240" t="s">
        <v>818</v>
      </c>
    </row>
    <row r="8" spans="1:3">
      <c r="C8" s="472" t="s">
        <v>819</v>
      </c>
    </row>
    <row r="9" spans="1:3">
      <c r="C9" s="240" t="s">
        <v>820</v>
      </c>
    </row>
    <row r="10" spans="1:3">
      <c r="C10" s="240" t="s">
        <v>821</v>
      </c>
    </row>
    <row r="12" spans="1:3">
      <c r="B12" s="240" t="s">
        <v>822</v>
      </c>
    </row>
    <row r="14" spans="1:3">
      <c r="B14" s="240" t="s">
        <v>823</v>
      </c>
    </row>
    <row r="16" spans="1:3">
      <c r="B16" s="240" t="s">
        <v>824</v>
      </c>
    </row>
    <row r="18" spans="1:3">
      <c r="B18" s="240" t="s">
        <v>825</v>
      </c>
    </row>
    <row r="19" spans="1:3">
      <c r="C19" s="240" t="s">
        <v>826</v>
      </c>
    </row>
    <row r="21" spans="1:3">
      <c r="B21" s="240" t="s">
        <v>827</v>
      </c>
    </row>
    <row r="23" spans="1:3">
      <c r="B23" s="240" t="s">
        <v>828</v>
      </c>
    </row>
    <row r="25" spans="1:3">
      <c r="B25" s="240" t="s">
        <v>829</v>
      </c>
    </row>
    <row r="27" spans="1:3">
      <c r="B27" s="240" t="s">
        <v>830</v>
      </c>
    </row>
    <row r="30" spans="1:3" ht="20.25">
      <c r="A30" s="497" t="s">
        <v>831</v>
      </c>
    </row>
    <row r="32" spans="1:3">
      <c r="B32" s="240" t="s">
        <v>832</v>
      </c>
    </row>
    <row r="34" spans="3:16">
      <c r="C34" s="240" t="s">
        <v>833</v>
      </c>
    </row>
    <row r="35" spans="3:16">
      <c r="C35" s="240" t="s">
        <v>834</v>
      </c>
    </row>
    <row r="36" spans="3:16" ht="17.25" thickBot="1"/>
    <row r="37" spans="3:16" ht="18" thickTop="1" thickBot="1">
      <c r="C37" s="498" t="s">
        <v>835</v>
      </c>
      <c r="D37" s="499"/>
      <c r="E37" s="499"/>
      <c r="F37" s="499"/>
      <c r="G37" s="499"/>
      <c r="H37" s="499"/>
      <c r="I37" s="499"/>
      <c r="J37" s="499"/>
      <c r="K37" s="499"/>
      <c r="L37" s="499"/>
      <c r="M37" s="499"/>
      <c r="N37" s="499"/>
      <c r="O37" s="499"/>
      <c r="P37" s="500"/>
    </row>
    <row r="38" spans="3:16" ht="17.25" thickTop="1"/>
    <row r="39" spans="3:16">
      <c r="D39" s="240" t="s">
        <v>836</v>
      </c>
    </row>
    <row r="40" spans="3:16">
      <c r="D40" s="240" t="s">
        <v>837</v>
      </c>
    </row>
    <row r="41" spans="3:16">
      <c r="D41" s="240" t="s">
        <v>838</v>
      </c>
    </row>
    <row r="43" spans="3:16">
      <c r="C43" s="240" t="s">
        <v>839</v>
      </c>
    </row>
    <row r="45" spans="3:16">
      <c r="C45" s="240" t="s">
        <v>840</v>
      </c>
    </row>
    <row r="46" spans="3:16">
      <c r="D46" s="240" t="s">
        <v>841</v>
      </c>
    </row>
    <row r="47" spans="3:16">
      <c r="D47" s="240" t="s">
        <v>842</v>
      </c>
    </row>
    <row r="48" spans="3:16">
      <c r="D48" s="240" t="s">
        <v>843</v>
      </c>
    </row>
    <row r="49" spans="2:5">
      <c r="D49" s="240" t="s">
        <v>844</v>
      </c>
    </row>
    <row r="51" spans="2:5">
      <c r="C51" s="240" t="s">
        <v>845</v>
      </c>
    </row>
    <row r="53" spans="2:5">
      <c r="B53" s="240" t="s">
        <v>846</v>
      </c>
    </row>
    <row r="55" spans="2:5">
      <c r="C55" s="501" t="s">
        <v>847</v>
      </c>
      <c r="D55" s="501"/>
      <c r="E55" s="501"/>
    </row>
    <row r="56" spans="2:5">
      <c r="C56" s="501"/>
      <c r="D56" s="501"/>
      <c r="E56" s="501"/>
    </row>
    <row r="57" spans="2:5">
      <c r="C57" s="501" t="s">
        <v>848</v>
      </c>
      <c r="D57" s="501"/>
      <c r="E57" s="501"/>
    </row>
    <row r="58" spans="2:5">
      <c r="C58" s="501"/>
      <c r="D58" s="501"/>
      <c r="E58" s="501"/>
    </row>
    <row r="59" spans="2:5">
      <c r="C59" s="501" t="s">
        <v>849</v>
      </c>
      <c r="D59" s="501"/>
      <c r="E59" s="501"/>
    </row>
    <row r="60" spans="2:5">
      <c r="C60" s="501"/>
      <c r="D60" s="501"/>
      <c r="E60" s="501"/>
    </row>
    <row r="61" spans="2:5">
      <c r="C61" s="501" t="s">
        <v>850</v>
      </c>
      <c r="D61" s="501"/>
      <c r="E61" s="501"/>
    </row>
    <row r="62" spans="2:5">
      <c r="C62" s="501"/>
      <c r="D62" s="501"/>
      <c r="E62" s="501"/>
    </row>
    <row r="63" spans="2:5">
      <c r="C63" s="501" t="s">
        <v>851</v>
      </c>
      <c r="D63" s="501"/>
      <c r="E63" s="501"/>
    </row>
    <row r="64" spans="2:5">
      <c r="C64" s="501"/>
      <c r="D64" s="501"/>
      <c r="E64" s="501"/>
    </row>
    <row r="65" spans="2:5">
      <c r="C65" s="501"/>
      <c r="D65" s="501" t="s">
        <v>852</v>
      </c>
      <c r="E65" s="501"/>
    </row>
    <row r="66" spans="2:5">
      <c r="D66" s="240" t="s">
        <v>853</v>
      </c>
    </row>
    <row r="68" spans="2:5">
      <c r="B68" s="240" t="s">
        <v>854</v>
      </c>
    </row>
    <row r="69" spans="2:5">
      <c r="B69" s="240" t="s">
        <v>855</v>
      </c>
    </row>
    <row r="70" spans="2:5">
      <c r="B70" s="240" t="s">
        <v>856</v>
      </c>
    </row>
    <row r="71" spans="2:5">
      <c r="C71" s="502" t="s">
        <v>857</v>
      </c>
    </row>
    <row r="73" spans="2:5">
      <c r="B73" s="240" t="s">
        <v>858</v>
      </c>
    </row>
    <row r="75" spans="2:5">
      <c r="B75" s="240" t="s">
        <v>859</v>
      </c>
    </row>
    <row r="76" spans="2:5">
      <c r="C76" s="240" t="s">
        <v>860</v>
      </c>
    </row>
    <row r="78" spans="2:5">
      <c r="B78" s="240" t="s">
        <v>861</v>
      </c>
    </row>
    <row r="80" spans="2:5">
      <c r="B80" s="240" t="s">
        <v>862</v>
      </c>
    </row>
    <row r="82" spans="1:13">
      <c r="B82" s="240" t="s">
        <v>863</v>
      </c>
    </row>
    <row r="85" spans="1:13" ht="41.25" customHeight="1">
      <c r="C85" s="865" t="s">
        <v>864</v>
      </c>
      <c r="D85" s="691"/>
      <c r="E85" s="691"/>
      <c r="F85" s="691"/>
      <c r="G85" s="691" t="s">
        <v>865</v>
      </c>
      <c r="H85" s="865" t="s">
        <v>866</v>
      </c>
      <c r="I85" s="865"/>
      <c r="J85" s="691" t="s">
        <v>865</v>
      </c>
      <c r="K85" s="503" t="s">
        <v>867</v>
      </c>
      <c r="L85" s="691" t="s">
        <v>865</v>
      </c>
      <c r="M85" s="865" t="s">
        <v>868</v>
      </c>
    </row>
    <row r="86" spans="1:13" ht="41.25" customHeight="1">
      <c r="C86" s="691"/>
      <c r="D86" s="691"/>
      <c r="E86" s="691"/>
      <c r="F86" s="691"/>
      <c r="G86" s="691"/>
      <c r="H86" s="865" t="s">
        <v>869</v>
      </c>
      <c r="I86" s="865"/>
      <c r="J86" s="691"/>
      <c r="K86" s="240" t="s">
        <v>870</v>
      </c>
      <c r="L86" s="691"/>
      <c r="M86" s="691"/>
    </row>
    <row r="88" spans="1:13">
      <c r="B88" s="240" t="s">
        <v>871</v>
      </c>
    </row>
    <row r="90" spans="1:13" ht="27.75" customHeight="1">
      <c r="C90" s="865" t="s">
        <v>872</v>
      </c>
      <c r="D90" s="691"/>
      <c r="E90" s="691"/>
      <c r="F90" s="691"/>
      <c r="G90" s="691" t="s">
        <v>865</v>
      </c>
      <c r="H90" s="691" t="s">
        <v>873</v>
      </c>
      <c r="I90" s="443" t="s">
        <v>874</v>
      </c>
      <c r="J90" s="866" t="s">
        <v>100</v>
      </c>
    </row>
    <row r="91" spans="1:13" ht="27.75" customHeight="1">
      <c r="C91" s="691"/>
      <c r="D91" s="691"/>
      <c r="E91" s="691"/>
      <c r="F91" s="691"/>
      <c r="G91" s="691"/>
      <c r="H91" s="691"/>
      <c r="I91" s="442" t="s">
        <v>875</v>
      </c>
      <c r="J91" s="866"/>
    </row>
    <row r="94" spans="1:13">
      <c r="A94" s="504" t="s">
        <v>876</v>
      </c>
    </row>
    <row r="96" spans="1:13">
      <c r="A96" s="240" t="s">
        <v>877</v>
      </c>
    </row>
    <row r="98" spans="1:3">
      <c r="B98" s="501" t="s">
        <v>878</v>
      </c>
    </row>
    <row r="99" spans="1:3">
      <c r="B99" s="505" t="s">
        <v>879</v>
      </c>
    </row>
    <row r="100" spans="1:3">
      <c r="B100" s="505" t="s">
        <v>880</v>
      </c>
    </row>
    <row r="101" spans="1:3">
      <c r="B101" s="505" t="s">
        <v>881</v>
      </c>
    </row>
    <row r="102" spans="1:3">
      <c r="B102" s="505" t="s">
        <v>882</v>
      </c>
    </row>
    <row r="104" spans="1:3">
      <c r="A104" s="240" t="s">
        <v>883</v>
      </c>
    </row>
    <row r="106" spans="1:3">
      <c r="A106" s="504" t="s">
        <v>884</v>
      </c>
    </row>
    <row r="108" spans="1:3">
      <c r="A108" s="240" t="s">
        <v>885</v>
      </c>
    </row>
    <row r="110" spans="1:3">
      <c r="B110" s="501" t="s">
        <v>886</v>
      </c>
      <c r="C110" s="505"/>
    </row>
    <row r="111" spans="1:3">
      <c r="B111" s="505" t="s">
        <v>887</v>
      </c>
      <c r="C111" s="505"/>
    </row>
    <row r="112" spans="1:3">
      <c r="B112" s="505" t="s">
        <v>888</v>
      </c>
      <c r="C112" s="505"/>
    </row>
    <row r="113" spans="2:3">
      <c r="B113" s="505" t="s">
        <v>889</v>
      </c>
      <c r="C113" s="505"/>
    </row>
  </sheetData>
  <mergeCells count="11">
    <mergeCell ref="J85:J86"/>
    <mergeCell ref="L85:L86"/>
    <mergeCell ref="M85:M86"/>
    <mergeCell ref="C90:F91"/>
    <mergeCell ref="G90:G91"/>
    <mergeCell ref="H85:I85"/>
    <mergeCell ref="H86:I86"/>
    <mergeCell ref="H90:H91"/>
    <mergeCell ref="J90:J91"/>
    <mergeCell ref="C85:F86"/>
    <mergeCell ref="G85:G86"/>
  </mergeCells>
  <phoneticPr fontId="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26"/>
  <sheetViews>
    <sheetView showGridLines="0" workbookViewId="0">
      <selection activeCell="K16" sqref="K16:P16"/>
    </sheetView>
  </sheetViews>
  <sheetFormatPr defaultRowHeight="16.5"/>
  <cols>
    <col min="1" max="16384" width="9" style="240"/>
  </cols>
  <sheetData>
    <row r="2" spans="1:1">
      <c r="A2" s="240" t="s">
        <v>360</v>
      </c>
    </row>
    <row r="3" spans="1:1">
      <c r="A3" s="240" t="s">
        <v>361</v>
      </c>
    </row>
    <row r="4" spans="1:1">
      <c r="A4" s="240" t="s">
        <v>362</v>
      </c>
    </row>
    <row r="6" spans="1:1">
      <c r="A6" s="240" t="s">
        <v>363</v>
      </c>
    </row>
    <row r="7" spans="1:1">
      <c r="A7" s="240" t="s">
        <v>364</v>
      </c>
    </row>
    <row r="9" spans="1:1">
      <c r="A9" s="159" t="s">
        <v>140</v>
      </c>
    </row>
    <row r="11" spans="1:1">
      <c r="A11" s="240" t="s">
        <v>365</v>
      </c>
    </row>
    <row r="13" spans="1:1">
      <c r="A13" s="160" t="s">
        <v>366</v>
      </c>
    </row>
    <row r="15" spans="1:1">
      <c r="A15" s="240" t="s">
        <v>367</v>
      </c>
    </row>
    <row r="17" spans="1:1">
      <c r="A17" s="240" t="s">
        <v>368</v>
      </c>
    </row>
    <row r="18" spans="1:1">
      <c r="A18" s="240" t="s">
        <v>369</v>
      </c>
    </row>
    <row r="20" spans="1:1">
      <c r="A20" s="240" t="s">
        <v>370</v>
      </c>
    </row>
    <row r="23" spans="1:1">
      <c r="A23" s="161" t="s">
        <v>371</v>
      </c>
    </row>
    <row r="24" spans="1:1">
      <c r="A24" s="161" t="s">
        <v>372</v>
      </c>
    </row>
    <row r="25" spans="1:1">
      <c r="A25" s="161" t="s">
        <v>373</v>
      </c>
    </row>
    <row r="26" spans="1:1">
      <c r="A26" s="161" t="s">
        <v>374</v>
      </c>
    </row>
  </sheetData>
  <phoneticPr fontId="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58"/>
  <sheetViews>
    <sheetView showGridLines="0" workbookViewId="0">
      <selection activeCell="K16" sqref="K16:P16"/>
    </sheetView>
  </sheetViews>
  <sheetFormatPr defaultColWidth="3.125" defaultRowHeight="13.5"/>
  <cols>
    <col min="1" max="16384" width="3.125" style="326"/>
  </cols>
  <sheetData>
    <row r="1" spans="1:28">
      <c r="A1" s="325" t="s">
        <v>525</v>
      </c>
    </row>
    <row r="3" spans="1:28" ht="3.75" customHeight="1">
      <c r="A3" s="325"/>
      <c r="G3" s="724" t="s">
        <v>429</v>
      </c>
      <c r="H3" s="724"/>
      <c r="I3" s="724"/>
      <c r="J3" s="724"/>
      <c r="K3" s="724"/>
      <c r="L3" s="724"/>
      <c r="M3" s="724" t="s">
        <v>526</v>
      </c>
      <c r="N3" s="724"/>
      <c r="O3" s="724"/>
      <c r="P3" s="724"/>
      <c r="Q3" s="724"/>
      <c r="R3" s="724"/>
      <c r="S3" s="724"/>
      <c r="T3" s="724"/>
      <c r="U3" s="724"/>
      <c r="V3" s="724"/>
      <c r="W3" s="724"/>
    </row>
    <row r="4" spans="1:28" s="328" customFormat="1" ht="21.75">
      <c r="F4" s="329" t="s">
        <v>431</v>
      </c>
      <c r="G4" s="724"/>
      <c r="H4" s="724"/>
      <c r="I4" s="724"/>
      <c r="J4" s="724"/>
      <c r="K4" s="724"/>
      <c r="L4" s="724"/>
      <c r="M4" s="724"/>
      <c r="N4" s="724"/>
      <c r="O4" s="724"/>
      <c r="P4" s="724"/>
      <c r="Q4" s="724"/>
      <c r="R4" s="724"/>
      <c r="S4" s="724"/>
      <c r="T4" s="724"/>
      <c r="U4" s="724"/>
      <c r="V4" s="724"/>
      <c r="W4" s="724"/>
    </row>
    <row r="5" spans="1:28" s="328" customFormat="1" ht="3.75" customHeight="1">
      <c r="G5" s="724"/>
      <c r="H5" s="724"/>
      <c r="I5" s="724"/>
      <c r="J5" s="724"/>
      <c r="K5" s="724"/>
      <c r="L5" s="724"/>
      <c r="M5" s="724"/>
      <c r="N5" s="724"/>
      <c r="O5" s="724"/>
      <c r="P5" s="724"/>
      <c r="Q5" s="724"/>
      <c r="R5" s="724"/>
      <c r="S5" s="724"/>
      <c r="T5" s="724"/>
      <c r="U5" s="724"/>
      <c r="V5" s="724"/>
      <c r="W5" s="724"/>
    </row>
    <row r="6" spans="1:28" ht="3.75" customHeight="1">
      <c r="A6" s="325"/>
      <c r="G6" s="724" t="s">
        <v>432</v>
      </c>
      <c r="H6" s="724"/>
      <c r="I6" s="724"/>
      <c r="J6" s="724"/>
      <c r="K6" s="724"/>
      <c r="L6" s="724"/>
      <c r="M6" s="724"/>
      <c r="N6" s="724"/>
      <c r="O6" s="724"/>
      <c r="P6" s="724"/>
      <c r="Q6" s="724"/>
      <c r="R6" s="724"/>
      <c r="S6" s="724"/>
      <c r="T6" s="724"/>
      <c r="U6" s="724"/>
      <c r="V6" s="724"/>
      <c r="W6" s="724"/>
    </row>
    <row r="7" spans="1:28" s="328" customFormat="1" ht="21.75">
      <c r="F7" s="329" t="s">
        <v>431</v>
      </c>
      <c r="G7" s="724"/>
      <c r="H7" s="724"/>
      <c r="I7" s="724"/>
      <c r="J7" s="724"/>
      <c r="K7" s="724"/>
      <c r="L7" s="724"/>
      <c r="M7" s="724"/>
      <c r="N7" s="724"/>
      <c r="O7" s="724"/>
      <c r="P7" s="724"/>
      <c r="Q7" s="724"/>
      <c r="R7" s="724"/>
      <c r="S7" s="724"/>
      <c r="T7" s="724"/>
      <c r="U7" s="724"/>
      <c r="V7" s="724"/>
      <c r="W7" s="724"/>
    </row>
    <row r="8" spans="1:28" s="328" customFormat="1" ht="3.75" customHeight="1">
      <c r="G8" s="724"/>
      <c r="H8" s="724"/>
      <c r="I8" s="724"/>
      <c r="J8" s="724"/>
      <c r="K8" s="724"/>
      <c r="L8" s="724"/>
      <c r="M8" s="724"/>
      <c r="N8" s="724"/>
      <c r="O8" s="724"/>
      <c r="P8" s="724"/>
      <c r="Q8" s="724"/>
      <c r="R8" s="724"/>
      <c r="S8" s="724"/>
      <c r="T8" s="724"/>
      <c r="U8" s="724"/>
      <c r="V8" s="724"/>
      <c r="W8" s="724"/>
    </row>
    <row r="10" spans="1:28" s="384" customFormat="1" ht="10.5">
      <c r="A10" s="384" t="s">
        <v>527</v>
      </c>
      <c r="AB10" s="385" t="s">
        <v>434</v>
      </c>
    </row>
    <row r="11" spans="1:28" ht="6.75" customHeight="1"/>
    <row r="12" spans="1:28">
      <c r="A12" s="386" t="s">
        <v>436</v>
      </c>
      <c r="B12" s="386"/>
      <c r="C12" s="386"/>
      <c r="D12" s="386"/>
      <c r="E12" s="386"/>
      <c r="F12" s="386"/>
      <c r="G12" s="387"/>
      <c r="H12" s="386" t="s">
        <v>437</v>
      </c>
      <c r="I12" s="386"/>
      <c r="J12" s="386"/>
      <c r="K12" s="386"/>
      <c r="L12" s="386"/>
      <c r="M12" s="386"/>
      <c r="N12" s="386"/>
      <c r="O12" s="386"/>
      <c r="P12" s="386"/>
      <c r="Q12" s="386"/>
      <c r="R12" s="386"/>
      <c r="S12" s="386"/>
      <c r="T12" s="386"/>
      <c r="U12" s="387"/>
      <c r="V12" s="386" t="s">
        <v>528</v>
      </c>
      <c r="W12" s="386"/>
      <c r="X12" s="386"/>
      <c r="Y12" s="386"/>
      <c r="Z12" s="386"/>
      <c r="AA12" s="386"/>
      <c r="AB12" s="386"/>
    </row>
    <row r="13" spans="1:28" ht="8.25" customHeight="1" thickBot="1">
      <c r="A13" s="388"/>
      <c r="B13" s="388"/>
      <c r="C13" s="388"/>
      <c r="D13" s="388"/>
      <c r="E13" s="388"/>
      <c r="F13" s="388"/>
      <c r="G13" s="389"/>
      <c r="H13" s="388"/>
      <c r="I13" s="388"/>
      <c r="J13" s="388"/>
      <c r="K13" s="388"/>
      <c r="L13" s="388"/>
      <c r="M13" s="388"/>
      <c r="N13" s="388"/>
      <c r="O13" s="388"/>
      <c r="P13" s="388"/>
      <c r="Q13" s="388"/>
      <c r="R13" s="388"/>
      <c r="S13" s="388"/>
      <c r="T13" s="388"/>
      <c r="U13" s="389"/>
      <c r="V13" s="388"/>
      <c r="W13" s="388"/>
      <c r="X13" s="388"/>
      <c r="Y13" s="388"/>
      <c r="Z13" s="388"/>
      <c r="AA13" s="388"/>
      <c r="AB13" s="388"/>
    </row>
    <row r="14" spans="1:28" ht="14.25" thickTop="1">
      <c r="A14" s="357"/>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row>
    <row r="15" spans="1:28">
      <c r="A15" s="881" t="s">
        <v>440</v>
      </c>
      <c r="B15" s="669"/>
      <c r="C15" s="669"/>
      <c r="D15" s="378" t="s">
        <v>441</v>
      </c>
      <c r="E15" s="367"/>
      <c r="F15" s="367"/>
      <c r="G15" s="367"/>
      <c r="H15" s="367"/>
      <c r="I15" s="883"/>
      <c r="J15" s="883"/>
      <c r="K15" s="883"/>
      <c r="L15" s="883"/>
      <c r="M15" s="883"/>
      <c r="N15" s="883"/>
      <c r="O15" s="883"/>
      <c r="P15" s="883"/>
      <c r="Q15" s="883"/>
      <c r="R15" s="883"/>
      <c r="S15" s="883"/>
      <c r="T15" s="883"/>
      <c r="U15" s="883"/>
      <c r="V15" s="883"/>
      <c r="W15" s="883"/>
      <c r="X15" s="883"/>
      <c r="Y15" s="883"/>
      <c r="Z15" s="883"/>
      <c r="AA15" s="883"/>
      <c r="AB15" s="883"/>
    </row>
    <row r="16" spans="1:28">
      <c r="A16" s="881"/>
      <c r="B16" s="669"/>
      <c r="C16" s="669"/>
      <c r="D16" s="390"/>
      <c r="E16" s="363"/>
      <c r="F16" s="363"/>
      <c r="G16" s="363"/>
      <c r="H16" s="363"/>
      <c r="I16" s="884"/>
      <c r="J16" s="884"/>
      <c r="K16" s="884"/>
      <c r="L16" s="884"/>
      <c r="M16" s="884"/>
      <c r="N16" s="884"/>
      <c r="O16" s="884"/>
      <c r="P16" s="884"/>
      <c r="Q16" s="884"/>
      <c r="R16" s="884"/>
      <c r="S16" s="884"/>
      <c r="T16" s="884"/>
      <c r="U16" s="884"/>
      <c r="V16" s="884"/>
      <c r="W16" s="884"/>
      <c r="X16" s="884"/>
      <c r="Y16" s="884"/>
      <c r="Z16" s="884"/>
      <c r="AA16" s="884"/>
      <c r="AB16" s="884"/>
    </row>
    <row r="17" spans="1:30">
      <c r="A17" s="881"/>
      <c r="B17" s="669"/>
      <c r="C17" s="669"/>
      <c r="D17" s="378" t="s">
        <v>448</v>
      </c>
      <c r="E17" s="367"/>
      <c r="F17" s="367"/>
      <c r="G17" s="367"/>
      <c r="H17" s="367"/>
      <c r="I17" s="870"/>
      <c r="J17" s="870"/>
      <c r="K17" s="870"/>
      <c r="L17" s="870"/>
      <c r="M17" s="870"/>
      <c r="N17" s="870"/>
      <c r="O17" s="870"/>
      <c r="P17" s="870"/>
      <c r="Q17" s="871"/>
      <c r="R17" s="378" t="s">
        <v>449</v>
      </c>
      <c r="S17" s="367"/>
      <c r="T17" s="367"/>
      <c r="U17" s="391"/>
      <c r="V17" s="870"/>
      <c r="W17" s="870"/>
      <c r="X17" s="870"/>
      <c r="Y17" s="870"/>
      <c r="Z17" s="870"/>
      <c r="AA17" s="870"/>
      <c r="AB17" s="870"/>
    </row>
    <row r="18" spans="1:30">
      <c r="A18" s="881"/>
      <c r="B18" s="669"/>
      <c r="C18" s="669"/>
      <c r="D18" s="390"/>
      <c r="E18" s="363"/>
      <c r="F18" s="363"/>
      <c r="G18" s="363"/>
      <c r="H18" s="363"/>
      <c r="I18" s="872"/>
      <c r="J18" s="872"/>
      <c r="K18" s="872"/>
      <c r="L18" s="872"/>
      <c r="M18" s="872"/>
      <c r="N18" s="872"/>
      <c r="O18" s="872"/>
      <c r="P18" s="872"/>
      <c r="Q18" s="873"/>
      <c r="R18" s="390"/>
      <c r="S18" s="363"/>
      <c r="T18" s="363"/>
      <c r="U18" s="392"/>
      <c r="V18" s="872"/>
      <c r="W18" s="872"/>
      <c r="X18" s="872"/>
      <c r="Y18" s="872"/>
      <c r="Z18" s="872"/>
      <c r="AA18" s="872"/>
      <c r="AB18" s="872"/>
    </row>
    <row r="19" spans="1:30">
      <c r="A19" s="881"/>
      <c r="B19" s="669"/>
      <c r="C19" s="669"/>
      <c r="D19" s="378" t="s">
        <v>457</v>
      </c>
      <c r="E19" s="367"/>
      <c r="F19" s="367"/>
      <c r="G19" s="367"/>
      <c r="H19" s="367"/>
      <c r="I19" s="874"/>
      <c r="J19" s="874"/>
      <c r="K19" s="874"/>
      <c r="L19" s="874"/>
      <c r="M19" s="874"/>
      <c r="N19" s="874"/>
      <c r="O19" s="874"/>
      <c r="P19" s="874"/>
      <c r="Q19" s="875"/>
      <c r="R19" s="378" t="s">
        <v>458</v>
      </c>
      <c r="S19" s="367"/>
      <c r="T19" s="367"/>
      <c r="U19" s="367"/>
      <c r="V19" s="878"/>
      <c r="W19" s="878"/>
      <c r="X19" s="878"/>
      <c r="Y19" s="878"/>
      <c r="Z19" s="878"/>
      <c r="AA19" s="878"/>
      <c r="AB19" s="878"/>
    </row>
    <row r="20" spans="1:30">
      <c r="A20" s="881"/>
      <c r="B20" s="669"/>
      <c r="C20" s="669"/>
      <c r="D20" s="390"/>
      <c r="E20" s="363"/>
      <c r="F20" s="363"/>
      <c r="G20" s="363"/>
      <c r="H20" s="363"/>
      <c r="I20" s="876"/>
      <c r="J20" s="876"/>
      <c r="K20" s="876"/>
      <c r="L20" s="876"/>
      <c r="M20" s="876"/>
      <c r="N20" s="876"/>
      <c r="O20" s="876"/>
      <c r="P20" s="876"/>
      <c r="Q20" s="877"/>
      <c r="R20" s="390"/>
      <c r="S20" s="363"/>
      <c r="T20" s="363"/>
      <c r="U20" s="363"/>
      <c r="V20" s="879"/>
      <c r="W20" s="879"/>
      <c r="X20" s="879"/>
      <c r="Y20" s="879"/>
      <c r="Z20" s="879"/>
      <c r="AA20" s="879"/>
      <c r="AB20" s="879"/>
    </row>
    <row r="21" spans="1:30">
      <c r="A21" s="881"/>
      <c r="B21" s="669"/>
      <c r="C21" s="669"/>
      <c r="D21" s="378" t="s">
        <v>460</v>
      </c>
      <c r="E21" s="367"/>
      <c r="F21" s="367"/>
      <c r="G21" s="367"/>
      <c r="H21" s="870"/>
      <c r="I21" s="870"/>
      <c r="J21" s="870"/>
      <c r="K21" s="870"/>
      <c r="L21" s="870"/>
      <c r="M21" s="870"/>
      <c r="N21" s="870"/>
      <c r="O21" s="870"/>
      <c r="P21" s="870"/>
      <c r="Q21" s="871"/>
      <c r="R21" s="378" t="s">
        <v>461</v>
      </c>
      <c r="S21" s="367"/>
      <c r="T21" s="367"/>
      <c r="U21" s="367"/>
      <c r="V21" s="870"/>
      <c r="W21" s="870"/>
      <c r="X21" s="870"/>
      <c r="Y21" s="870"/>
      <c r="Z21" s="870"/>
      <c r="AA21" s="870"/>
      <c r="AB21" s="870"/>
    </row>
    <row r="22" spans="1:30">
      <c r="A22" s="881"/>
      <c r="B22" s="669"/>
      <c r="C22" s="669"/>
      <c r="D22" s="390"/>
      <c r="E22" s="363"/>
      <c r="F22" s="363"/>
      <c r="G22" s="363"/>
      <c r="H22" s="872"/>
      <c r="I22" s="872"/>
      <c r="J22" s="872"/>
      <c r="K22" s="872"/>
      <c r="L22" s="872"/>
      <c r="M22" s="872"/>
      <c r="N22" s="872"/>
      <c r="O22" s="872"/>
      <c r="P22" s="872"/>
      <c r="Q22" s="873"/>
      <c r="R22" s="390"/>
      <c r="S22" s="363"/>
      <c r="T22" s="363"/>
      <c r="U22" s="363"/>
      <c r="V22" s="872"/>
      <c r="W22" s="872"/>
      <c r="X22" s="872"/>
      <c r="Y22" s="872"/>
      <c r="Z22" s="872"/>
      <c r="AA22" s="872"/>
      <c r="AB22" s="872"/>
    </row>
    <row r="23" spans="1:30">
      <c r="A23" s="881"/>
      <c r="B23" s="669"/>
      <c r="C23" s="669"/>
      <c r="D23" s="378" t="s">
        <v>462</v>
      </c>
      <c r="E23" s="367"/>
      <c r="F23" s="367"/>
      <c r="G23" s="367"/>
      <c r="H23" s="867"/>
      <c r="I23" s="867"/>
      <c r="J23" s="867"/>
      <c r="K23" s="867"/>
      <c r="L23" s="867"/>
      <c r="M23" s="867"/>
      <c r="N23" s="867"/>
      <c r="O23" s="867"/>
      <c r="P23" s="867"/>
      <c r="Q23" s="867"/>
      <c r="R23" s="867"/>
      <c r="S23" s="867"/>
      <c r="T23" s="867"/>
      <c r="U23" s="367"/>
      <c r="V23" s="367"/>
      <c r="W23" s="367"/>
      <c r="X23" s="367"/>
      <c r="Y23" s="367"/>
      <c r="Z23" s="367"/>
      <c r="AA23" s="367"/>
      <c r="AB23" s="367"/>
    </row>
    <row r="24" spans="1:30">
      <c r="A24" s="881"/>
      <c r="B24" s="669"/>
      <c r="C24" s="669"/>
      <c r="D24" s="390"/>
      <c r="E24" s="363"/>
      <c r="F24" s="363"/>
      <c r="G24" s="363"/>
      <c r="H24" s="868"/>
      <c r="I24" s="868"/>
      <c r="J24" s="868"/>
      <c r="K24" s="868"/>
      <c r="L24" s="868"/>
      <c r="M24" s="868"/>
      <c r="N24" s="868"/>
      <c r="O24" s="868"/>
      <c r="P24" s="868"/>
      <c r="Q24" s="868"/>
      <c r="R24" s="868"/>
      <c r="S24" s="868"/>
      <c r="T24" s="868"/>
      <c r="U24" s="363"/>
      <c r="V24" s="363"/>
      <c r="W24" s="393" t="s">
        <v>529</v>
      </c>
      <c r="X24" s="869"/>
      <c r="Y24" s="869"/>
      <c r="Z24" s="869"/>
      <c r="AA24" s="869"/>
      <c r="AB24" s="363" t="s">
        <v>530</v>
      </c>
    </row>
    <row r="25" spans="1:30">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row>
    <row r="26" spans="1:30" ht="31.5" customHeight="1" thickBot="1">
      <c r="A26" s="880" t="s">
        <v>531</v>
      </c>
      <c r="B26" s="880"/>
      <c r="C26" s="880"/>
      <c r="D26" s="880"/>
      <c r="E26" s="880"/>
      <c r="F26" s="880"/>
      <c r="G26" s="880"/>
      <c r="H26" s="880"/>
      <c r="I26" s="880"/>
      <c r="J26" s="880"/>
      <c r="K26" s="880"/>
      <c r="L26" s="880"/>
      <c r="M26" s="880"/>
      <c r="N26" s="880"/>
      <c r="O26" s="880"/>
      <c r="P26" s="880"/>
      <c r="Q26" s="880"/>
      <c r="R26" s="880"/>
      <c r="S26" s="880"/>
      <c r="T26" s="880"/>
      <c r="U26" s="880"/>
      <c r="V26" s="880"/>
      <c r="W26" s="880"/>
      <c r="X26" s="880"/>
      <c r="Y26" s="880"/>
      <c r="Z26" s="880"/>
      <c r="AA26" s="880"/>
      <c r="AB26" s="880"/>
    </row>
    <row r="27" spans="1:30" ht="3.75" customHeight="1">
      <c r="A27" s="357"/>
      <c r="B27" s="357"/>
      <c r="C27" s="357"/>
      <c r="D27" s="357"/>
      <c r="E27" s="357"/>
      <c r="F27" s="357"/>
      <c r="G27" s="357"/>
      <c r="H27" s="357"/>
      <c r="I27" s="357"/>
      <c r="J27" s="357"/>
      <c r="K27" s="357"/>
      <c r="L27" s="357"/>
      <c r="M27" s="357"/>
      <c r="N27" s="357"/>
      <c r="O27" s="357"/>
      <c r="P27" s="357"/>
      <c r="Q27" s="357"/>
      <c r="R27" s="357"/>
      <c r="S27" s="394"/>
      <c r="T27" s="395"/>
      <c r="U27" s="357"/>
      <c r="V27" s="357"/>
      <c r="W27" s="357"/>
      <c r="X27" s="357"/>
      <c r="Y27" s="357"/>
      <c r="Z27" s="357"/>
      <c r="AA27" s="357"/>
      <c r="AB27" s="357"/>
    </row>
    <row r="28" spans="1:30" ht="18.75" customHeight="1">
      <c r="A28" s="357"/>
      <c r="B28" s="396"/>
      <c r="C28" s="357" t="s">
        <v>532</v>
      </c>
      <c r="D28" s="357"/>
      <c r="E28" s="357"/>
      <c r="F28" s="357"/>
      <c r="G28" s="357"/>
      <c r="H28" s="357"/>
      <c r="I28" s="357"/>
      <c r="J28" s="357"/>
      <c r="K28" s="357"/>
      <c r="L28" s="357"/>
      <c r="M28" s="357"/>
      <c r="N28" s="357"/>
      <c r="O28" s="357"/>
      <c r="P28" s="357"/>
      <c r="Q28" s="357"/>
      <c r="R28" s="357"/>
      <c r="S28" s="394"/>
      <c r="T28" s="395" t="s">
        <v>533</v>
      </c>
      <c r="U28" s="357"/>
      <c r="V28" s="357"/>
      <c r="W28" s="357"/>
      <c r="X28" s="357"/>
      <c r="Y28" s="357" t="s">
        <v>534</v>
      </c>
      <c r="Z28" s="357"/>
      <c r="AA28" s="357" t="s">
        <v>535</v>
      </c>
      <c r="AB28" s="357"/>
      <c r="AD28" s="397" t="s">
        <v>431</v>
      </c>
    </row>
    <row r="29" spans="1:30" ht="3.75" customHeight="1">
      <c r="A29" s="363"/>
      <c r="B29" s="363"/>
      <c r="C29" s="363"/>
      <c r="D29" s="363"/>
      <c r="E29" s="363"/>
      <c r="F29" s="363"/>
      <c r="G29" s="363"/>
      <c r="H29" s="363"/>
      <c r="I29" s="363"/>
      <c r="J29" s="363"/>
      <c r="K29" s="363"/>
      <c r="L29" s="363"/>
      <c r="M29" s="363"/>
      <c r="N29" s="363"/>
      <c r="O29" s="363"/>
      <c r="P29" s="363"/>
      <c r="Q29" s="363"/>
      <c r="R29" s="363"/>
      <c r="S29" s="398"/>
      <c r="T29" s="390"/>
      <c r="U29" s="363"/>
      <c r="V29" s="363"/>
      <c r="W29" s="363"/>
      <c r="X29" s="363"/>
      <c r="Y29" s="363"/>
      <c r="Z29" s="363"/>
      <c r="AA29" s="363"/>
      <c r="AB29" s="363"/>
    </row>
    <row r="30" spans="1:30" ht="18.75" customHeight="1" thickBot="1">
      <c r="A30" s="399"/>
      <c r="B30" s="399" t="s">
        <v>536</v>
      </c>
      <c r="C30" s="399"/>
      <c r="D30" s="399"/>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399"/>
    </row>
    <row r="31" spans="1:30" ht="3.75" customHeight="1">
      <c r="A31" s="357"/>
      <c r="B31" s="357"/>
      <c r="C31" s="357"/>
      <c r="D31" s="357"/>
      <c r="E31" s="357"/>
      <c r="F31" s="357"/>
      <c r="G31" s="357"/>
      <c r="H31" s="357"/>
      <c r="I31" s="357"/>
      <c r="J31" s="357"/>
      <c r="K31" s="357"/>
      <c r="L31" s="357"/>
      <c r="M31" s="357"/>
      <c r="N31" s="357"/>
      <c r="O31" s="357"/>
      <c r="P31" s="357"/>
      <c r="Q31" s="357"/>
      <c r="R31" s="357"/>
      <c r="S31" s="394"/>
      <c r="T31" s="395"/>
      <c r="U31" s="357"/>
      <c r="V31" s="357"/>
      <c r="W31" s="357"/>
      <c r="X31" s="357"/>
      <c r="Y31" s="357"/>
      <c r="Z31" s="357"/>
      <c r="AA31" s="357"/>
      <c r="AB31" s="357"/>
    </row>
    <row r="32" spans="1:30" ht="18.75" customHeight="1">
      <c r="A32" s="357"/>
      <c r="B32" s="396"/>
      <c r="C32" s="357" t="s">
        <v>537</v>
      </c>
      <c r="D32" s="357"/>
      <c r="E32" s="357"/>
      <c r="F32" s="357"/>
      <c r="G32" s="357"/>
      <c r="H32" s="357"/>
      <c r="I32" s="357"/>
      <c r="J32" s="357"/>
      <c r="K32" s="357"/>
      <c r="L32" s="357"/>
      <c r="M32" s="357"/>
      <c r="N32" s="357"/>
      <c r="O32" s="357"/>
      <c r="P32" s="357"/>
      <c r="Q32" s="357"/>
      <c r="R32" s="357"/>
      <c r="S32" s="394"/>
      <c r="T32" s="395" t="s">
        <v>538</v>
      </c>
      <c r="U32" s="357"/>
      <c r="V32" s="357"/>
      <c r="W32" s="357"/>
      <c r="X32" s="357"/>
      <c r="Y32" s="357" t="s">
        <v>534</v>
      </c>
      <c r="Z32" s="357"/>
      <c r="AA32" s="357" t="s">
        <v>535</v>
      </c>
      <c r="AB32" s="357"/>
      <c r="AD32" s="397" t="s">
        <v>431</v>
      </c>
    </row>
    <row r="33" spans="1:30" ht="3.75" customHeight="1">
      <c r="A33" s="363"/>
      <c r="B33" s="363"/>
      <c r="C33" s="363"/>
      <c r="D33" s="363"/>
      <c r="E33" s="363"/>
      <c r="F33" s="363"/>
      <c r="G33" s="363"/>
      <c r="H33" s="363"/>
      <c r="I33" s="363"/>
      <c r="J33" s="363"/>
      <c r="K33" s="363"/>
      <c r="L33" s="363"/>
      <c r="M33" s="363"/>
      <c r="N33" s="363"/>
      <c r="O33" s="363"/>
      <c r="P33" s="363"/>
      <c r="Q33" s="363"/>
      <c r="R33" s="363"/>
      <c r="S33" s="398"/>
      <c r="T33" s="390"/>
      <c r="U33" s="363"/>
      <c r="V33" s="363"/>
      <c r="W33" s="363"/>
      <c r="X33" s="363"/>
      <c r="Y33" s="363"/>
      <c r="Z33" s="363"/>
      <c r="AA33" s="363"/>
      <c r="AB33" s="363"/>
    </row>
    <row r="34" spans="1:30" ht="18.75" customHeight="1">
      <c r="A34" s="357"/>
      <c r="B34" s="357" t="s">
        <v>539</v>
      </c>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row>
    <row r="35" spans="1:30" ht="18.75" customHeight="1" thickBot="1">
      <c r="A35" s="400"/>
      <c r="B35" s="400" t="s">
        <v>540</v>
      </c>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row>
    <row r="36" spans="1:30" ht="3.75" customHeight="1">
      <c r="A36" s="357"/>
      <c r="B36" s="357"/>
      <c r="C36" s="357"/>
      <c r="D36" s="357"/>
      <c r="E36" s="357"/>
      <c r="F36" s="357"/>
      <c r="G36" s="357"/>
      <c r="H36" s="357"/>
      <c r="I36" s="357"/>
      <c r="J36" s="357"/>
      <c r="K36" s="357"/>
      <c r="L36" s="357"/>
      <c r="M36" s="357"/>
      <c r="N36" s="357"/>
      <c r="O36" s="357"/>
      <c r="P36" s="357"/>
      <c r="Q36" s="357"/>
      <c r="R36" s="357"/>
      <c r="S36" s="401"/>
      <c r="T36" s="357"/>
      <c r="U36" s="357"/>
      <c r="V36" s="357"/>
      <c r="W36" s="357"/>
      <c r="X36" s="357"/>
      <c r="Y36" s="357"/>
      <c r="Z36" s="357"/>
      <c r="AA36" s="357"/>
      <c r="AB36" s="357"/>
    </row>
    <row r="37" spans="1:30" ht="18.75" customHeight="1">
      <c r="A37" s="357"/>
      <c r="B37" s="396"/>
      <c r="C37" s="357" t="s">
        <v>541</v>
      </c>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D37" s="397" t="s">
        <v>431</v>
      </c>
    </row>
    <row r="38" spans="1:30" ht="3.7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row>
    <row r="39" spans="1:30" ht="18.75" customHeight="1">
      <c r="A39" s="357"/>
      <c r="B39" s="357"/>
      <c r="C39" s="357" t="s">
        <v>542</v>
      </c>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row>
    <row r="40" spans="1:30" ht="3.7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row>
    <row r="41" spans="1:30" ht="18.75" customHeight="1">
      <c r="A41" s="881" t="s">
        <v>543</v>
      </c>
      <c r="B41" s="669"/>
      <c r="C41" s="669"/>
      <c r="D41" s="669"/>
      <c r="E41" s="669"/>
      <c r="F41" s="669" t="s">
        <v>445</v>
      </c>
      <c r="G41" s="669"/>
      <c r="H41" s="669"/>
      <c r="I41" s="669"/>
      <c r="J41" s="669"/>
      <c r="K41" s="669"/>
      <c r="L41" s="669"/>
      <c r="M41" s="669"/>
      <c r="N41" s="669" t="s">
        <v>544</v>
      </c>
      <c r="O41" s="669"/>
      <c r="P41" s="669"/>
      <c r="Q41" s="669"/>
      <c r="R41" s="669"/>
      <c r="S41" s="669"/>
      <c r="T41" s="669" t="s">
        <v>545</v>
      </c>
      <c r="U41" s="669"/>
      <c r="V41" s="669"/>
      <c r="W41" s="669"/>
      <c r="X41" s="669"/>
      <c r="Y41" s="669"/>
      <c r="Z41" s="669"/>
      <c r="AA41" s="669"/>
      <c r="AB41" s="882"/>
    </row>
    <row r="42" spans="1:30" ht="18.75" customHeight="1">
      <c r="A42" s="887"/>
      <c r="B42" s="888"/>
      <c r="C42" s="888"/>
      <c r="D42" s="888"/>
      <c r="E42" s="888"/>
      <c r="F42" s="889"/>
      <c r="G42" s="889"/>
      <c r="H42" s="889"/>
      <c r="I42" s="889"/>
      <c r="J42" s="889"/>
      <c r="K42" s="889"/>
      <c r="L42" s="889"/>
      <c r="M42" s="889"/>
      <c r="N42" s="890"/>
      <c r="O42" s="890"/>
      <c r="P42" s="890"/>
      <c r="Q42" s="890"/>
      <c r="R42" s="890"/>
      <c r="S42" s="890"/>
      <c r="T42" s="885"/>
      <c r="U42" s="885"/>
      <c r="V42" s="885"/>
      <c r="W42" s="885"/>
      <c r="X42" s="885"/>
      <c r="Y42" s="885"/>
      <c r="Z42" s="885"/>
      <c r="AA42" s="885"/>
      <c r="AB42" s="886"/>
    </row>
    <row r="43" spans="1:30" ht="18.75" customHeight="1">
      <c r="A43" s="887"/>
      <c r="B43" s="888"/>
      <c r="C43" s="888"/>
      <c r="D43" s="888"/>
      <c r="E43" s="888"/>
      <c r="F43" s="889"/>
      <c r="G43" s="889"/>
      <c r="H43" s="889"/>
      <c r="I43" s="889"/>
      <c r="J43" s="889"/>
      <c r="K43" s="889"/>
      <c r="L43" s="889"/>
      <c r="M43" s="889"/>
      <c r="N43" s="890"/>
      <c r="O43" s="890"/>
      <c r="P43" s="890"/>
      <c r="Q43" s="890"/>
      <c r="R43" s="890"/>
      <c r="S43" s="890"/>
      <c r="T43" s="885"/>
      <c r="U43" s="885"/>
      <c r="V43" s="885"/>
      <c r="W43" s="885"/>
      <c r="X43" s="885"/>
      <c r="Y43" s="885"/>
      <c r="Z43" s="885"/>
      <c r="AA43" s="885"/>
      <c r="AB43" s="886"/>
    </row>
    <row r="44" spans="1:30" ht="18.75" customHeight="1">
      <c r="A44" s="887"/>
      <c r="B44" s="888"/>
      <c r="C44" s="888"/>
      <c r="D44" s="888"/>
      <c r="E44" s="888"/>
      <c r="F44" s="889"/>
      <c r="G44" s="889"/>
      <c r="H44" s="889"/>
      <c r="I44" s="889"/>
      <c r="J44" s="889"/>
      <c r="K44" s="889"/>
      <c r="L44" s="889"/>
      <c r="M44" s="889"/>
      <c r="N44" s="890"/>
      <c r="O44" s="890"/>
      <c r="P44" s="890"/>
      <c r="Q44" s="890"/>
      <c r="R44" s="890"/>
      <c r="S44" s="890"/>
      <c r="T44" s="885"/>
      <c r="U44" s="885"/>
      <c r="V44" s="885"/>
      <c r="W44" s="885"/>
      <c r="X44" s="885"/>
      <c r="Y44" s="885"/>
      <c r="Z44" s="885"/>
      <c r="AA44" s="885"/>
      <c r="AB44" s="886"/>
    </row>
    <row r="45" spans="1:30" ht="18.75" customHeight="1">
      <c r="A45" s="887"/>
      <c r="B45" s="888"/>
      <c r="C45" s="888"/>
      <c r="D45" s="888"/>
      <c r="E45" s="888"/>
      <c r="F45" s="889"/>
      <c r="G45" s="889"/>
      <c r="H45" s="889"/>
      <c r="I45" s="889"/>
      <c r="J45" s="889"/>
      <c r="K45" s="889"/>
      <c r="L45" s="889"/>
      <c r="M45" s="889"/>
      <c r="N45" s="890"/>
      <c r="O45" s="890"/>
      <c r="P45" s="890"/>
      <c r="Q45" s="890"/>
      <c r="R45" s="890"/>
      <c r="S45" s="890"/>
      <c r="T45" s="885"/>
      <c r="U45" s="885"/>
      <c r="V45" s="885"/>
      <c r="W45" s="885"/>
      <c r="X45" s="885"/>
      <c r="Y45" s="885"/>
      <c r="Z45" s="885"/>
      <c r="AA45" s="885"/>
      <c r="AB45" s="886"/>
    </row>
    <row r="46" spans="1:30" ht="18.75" customHeight="1" thickBot="1">
      <c r="A46" s="39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row>
    <row r="47" spans="1:30" ht="18.75" customHeight="1">
      <c r="A47" s="357"/>
      <c r="B47" s="357"/>
      <c r="C47" s="357" t="s">
        <v>546</v>
      </c>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row>
    <row r="48" spans="1:30" ht="11.2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row>
    <row r="49" spans="1:28" ht="18.75" customHeight="1">
      <c r="A49" s="402" t="s">
        <v>547</v>
      </c>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row>
    <row r="50" spans="1:28" ht="11.2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row>
    <row r="51" spans="1:28" ht="18.75" customHeight="1">
      <c r="A51" s="357"/>
      <c r="B51" s="357"/>
      <c r="C51" s="357"/>
      <c r="D51" s="357"/>
      <c r="E51" s="357"/>
      <c r="F51" s="357"/>
      <c r="G51" s="357"/>
      <c r="H51" s="357"/>
      <c r="I51" s="357"/>
      <c r="J51" s="357"/>
      <c r="K51" s="357"/>
      <c r="L51" s="357"/>
      <c r="M51" s="357"/>
      <c r="N51" s="357"/>
      <c r="O51" s="357"/>
      <c r="P51" s="357"/>
      <c r="Q51" s="357"/>
      <c r="R51" s="357"/>
      <c r="S51" s="357"/>
      <c r="T51" s="357"/>
      <c r="U51" s="891">
        <f ca="1" xml:space="preserve"> TODAY()</f>
        <v>44561</v>
      </c>
      <c r="V51" s="891"/>
      <c r="W51" s="891"/>
      <c r="X51" s="891"/>
      <c r="Y51" s="891"/>
      <c r="Z51" s="891"/>
      <c r="AA51" s="891"/>
      <c r="AB51" s="891"/>
    </row>
    <row r="52" spans="1:28" ht="18.7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row>
    <row r="53" spans="1:28" ht="18.75" customHeight="1">
      <c r="A53" s="357"/>
      <c r="B53" s="357"/>
      <c r="C53" s="357"/>
      <c r="D53" s="357"/>
      <c r="E53" s="357"/>
      <c r="F53" s="357"/>
      <c r="G53" s="357"/>
      <c r="H53" s="357"/>
      <c r="I53" s="357"/>
      <c r="J53" s="357"/>
      <c r="K53" s="357"/>
      <c r="L53" s="357"/>
      <c r="M53" s="357"/>
      <c r="N53" s="357"/>
      <c r="O53" s="403" t="s">
        <v>548</v>
      </c>
      <c r="P53" s="357"/>
      <c r="Q53" s="892"/>
      <c r="R53" s="892"/>
      <c r="S53" s="892"/>
      <c r="T53" s="892"/>
      <c r="U53" s="892"/>
      <c r="V53" s="892"/>
      <c r="W53" s="892"/>
      <c r="X53" s="357"/>
      <c r="Y53" s="357"/>
      <c r="Z53" s="357"/>
      <c r="AA53" s="357"/>
      <c r="AB53" s="403" t="s">
        <v>476</v>
      </c>
    </row>
    <row r="54" spans="1:28" ht="18.7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row>
    <row r="55" spans="1:28" ht="14.25">
      <c r="A55" s="893" t="s">
        <v>477</v>
      </c>
      <c r="B55" s="893"/>
      <c r="C55" s="893"/>
      <c r="D55" s="404" t="s">
        <v>549</v>
      </c>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row>
    <row r="56" spans="1:28" ht="3.7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row>
    <row r="57" spans="1:28" ht="3.75" customHeight="1">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row>
    <row r="58" spans="1:28">
      <c r="AB58" s="385" t="s">
        <v>550</v>
      </c>
    </row>
  </sheetData>
  <mergeCells count="37">
    <mergeCell ref="U51:AB51"/>
    <mergeCell ref="Q53:W53"/>
    <mergeCell ref="A55:C55"/>
    <mergeCell ref="A44:E44"/>
    <mergeCell ref="F44:M44"/>
    <mergeCell ref="N44:S44"/>
    <mergeCell ref="T44:AB44"/>
    <mergeCell ref="A45:E45"/>
    <mergeCell ref="F45:M45"/>
    <mergeCell ref="N45:S45"/>
    <mergeCell ref="T45:AB45"/>
    <mergeCell ref="A42:E42"/>
    <mergeCell ref="F42:M42"/>
    <mergeCell ref="N42:S42"/>
    <mergeCell ref="T42:AB42"/>
    <mergeCell ref="A43:E43"/>
    <mergeCell ref="F43:M43"/>
    <mergeCell ref="N43:S43"/>
    <mergeCell ref="T43:AB43"/>
    <mergeCell ref="G3:L5"/>
    <mergeCell ref="M3:W8"/>
    <mergeCell ref="G6:L8"/>
    <mergeCell ref="A15:C24"/>
    <mergeCell ref="I15:AB16"/>
    <mergeCell ref="A26:AB26"/>
    <mergeCell ref="A41:E41"/>
    <mergeCell ref="F41:M41"/>
    <mergeCell ref="N41:S41"/>
    <mergeCell ref="T41:AB41"/>
    <mergeCell ref="H23:T24"/>
    <mergeCell ref="X24:AA24"/>
    <mergeCell ref="I17:Q18"/>
    <mergeCell ref="V17:AB18"/>
    <mergeCell ref="I19:Q20"/>
    <mergeCell ref="V19:AB20"/>
    <mergeCell ref="H21:Q22"/>
    <mergeCell ref="V21:AB22"/>
  </mergeCells>
  <phoneticPr fontId="1" type="noConversion"/>
  <pageMargins left="0.19685039370078741" right="0.19685039370078741" top="0.55118110236220474" bottom="0.35433070866141736"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B1:BX67"/>
  <sheetViews>
    <sheetView showGridLines="0" workbookViewId="0">
      <pane xSplit="8" ySplit="9" topLeftCell="AO10" activePane="bottomRight" state="frozen"/>
      <selection pane="topRight" activeCell="I1" sqref="I1"/>
      <selection pane="bottomLeft" activeCell="A10" sqref="A10"/>
      <selection pane="bottomRight" activeCell="BM10" sqref="BM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6</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2022년6월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20" si="1">IF(BI10&lt;=10000000,VLOOKUP(BI10/1000,간이세액표2021,AM10+AN10+2),VLOOKUP(BI10/1000,간이세액표2021,AM10+AN10+2)+VLOOKUP(BI10,근로세율,3)+(BI10-VLOOKUP(BI10,근로세율,4))*VLOOKUP(BI10,근로세율,5)*VLOOKUP(BI10,근로세율,6))</f>
        <v>13150</v>
      </c>
      <c r="Z10" s="184">
        <f>IF(ISERROR(ROUNDDOWN(Y10*10%,-1)),0,ROUNDDOWN(Y10*10%,-1))</f>
        <v>1310</v>
      </c>
      <c r="AA10" s="542">
        <f t="shared" ref="AA10:AA49" si="2">IF($AM$5=1,0,IF(BL10&gt;0,MIN(MAX(BL10,연금하한),연금상한),0))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225050</v>
      </c>
      <c r="AK10" s="54">
        <f>X10-AJ10</f>
        <v>2574950</v>
      </c>
      <c r="AM10" s="55">
        <v>3</v>
      </c>
      <c r="AN10" s="56">
        <v>1</v>
      </c>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IFERROR(ROUNDDOWN(($X10-$BH10)*국민연금율*(1-BE10),-1),0)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0</v>
      </c>
      <c r="Z11" s="184">
        <f t="shared" ref="Z11:Z20" si="10">IF(ISERROR(ROUNDDOWN(Y11*10%,-1)),0,ROUNDDOWN(Y11*10%,-1))</f>
        <v>0</v>
      </c>
      <c r="AA11" s="538">
        <f t="shared" si="2"/>
        <v>90000</v>
      </c>
      <c r="AB11" s="543">
        <f t="shared" si="3"/>
        <v>69900</v>
      </c>
      <c r="AC11" s="539">
        <f t="shared" si="4"/>
        <v>8570</v>
      </c>
      <c r="AD11" s="315">
        <f t="shared" si="5"/>
        <v>16000</v>
      </c>
      <c r="AE11" s="5"/>
      <c r="AF11" s="5"/>
      <c r="AG11" s="5"/>
      <c r="AH11" s="40"/>
      <c r="AI11" s="6"/>
      <c r="AJ11" s="33">
        <f t="shared" ref="AJ11:AJ49" si="11">SUM(Y11:AH11)</f>
        <v>184470</v>
      </c>
      <c r="AK11" s="34">
        <f t="shared" ref="AK11:AK49" si="12">X11-AJ11</f>
        <v>2115530</v>
      </c>
      <c r="AM11" s="48">
        <v>3</v>
      </c>
      <c r="AN11" s="49">
        <v>3</v>
      </c>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11650</v>
      </c>
      <c r="Z12" s="184">
        <f t="shared" si="10"/>
        <v>1160</v>
      </c>
      <c r="AA12" s="538">
        <f t="shared" si="2"/>
        <v>83250</v>
      </c>
      <c r="AB12" s="543">
        <f t="shared" si="3"/>
        <v>64650</v>
      </c>
      <c r="AC12" s="539">
        <f t="shared" si="4"/>
        <v>7930</v>
      </c>
      <c r="AD12" s="315">
        <f t="shared" si="5"/>
        <v>14800</v>
      </c>
      <c r="AE12" s="5"/>
      <c r="AF12" s="5"/>
      <c r="AG12" s="5"/>
      <c r="AH12" s="40"/>
      <c r="AI12" s="6"/>
      <c r="AJ12" s="33">
        <f t="shared" si="11"/>
        <v>183440</v>
      </c>
      <c r="AK12" s="34">
        <f t="shared" si="12"/>
        <v>1766560</v>
      </c>
      <c r="AM12" s="48">
        <v>2</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6400</v>
      </c>
      <c r="Z13" s="184">
        <f t="shared" si="10"/>
        <v>640</v>
      </c>
      <c r="AA13" s="538">
        <f t="shared" si="2"/>
        <v>112500</v>
      </c>
      <c r="AB13" s="543">
        <f t="shared" si="3"/>
        <v>87370</v>
      </c>
      <c r="AC13" s="539">
        <f t="shared" si="4"/>
        <v>10720</v>
      </c>
      <c r="AD13" s="315">
        <f t="shared" si="5"/>
        <v>20000</v>
      </c>
      <c r="AE13" s="5"/>
      <c r="AF13" s="5"/>
      <c r="AG13" s="5"/>
      <c r="AH13" s="40"/>
      <c r="AI13" s="6"/>
      <c r="AJ13" s="33">
        <f t="shared" si="11"/>
        <v>237630</v>
      </c>
      <c r="AK13" s="34">
        <f t="shared" si="12"/>
        <v>2562370</v>
      </c>
      <c r="AM13" s="48">
        <v>3</v>
      </c>
      <c r="AN13" s="49">
        <v>3</v>
      </c>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6400</v>
      </c>
      <c r="Z14" s="184">
        <f t="shared" si="10"/>
        <v>640</v>
      </c>
      <c r="AA14" s="538">
        <f t="shared" si="2"/>
        <v>112500</v>
      </c>
      <c r="AB14" s="543">
        <f t="shared" si="3"/>
        <v>87370</v>
      </c>
      <c r="AC14" s="539">
        <f t="shared" si="4"/>
        <v>10720</v>
      </c>
      <c r="AD14" s="315">
        <f t="shared" si="5"/>
        <v>20000</v>
      </c>
      <c r="AE14" s="5"/>
      <c r="AF14" s="5"/>
      <c r="AG14" s="5"/>
      <c r="AH14" s="40"/>
      <c r="AI14" s="6"/>
      <c r="AJ14" s="33">
        <f t="shared" si="11"/>
        <v>237630</v>
      </c>
      <c r="AK14" s="34">
        <f t="shared" si="12"/>
        <v>2562370</v>
      </c>
      <c r="AM14" s="48">
        <v>3</v>
      </c>
      <c r="AN14" s="49">
        <v>3</v>
      </c>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6400</v>
      </c>
      <c r="Z15" s="184">
        <f t="shared" si="10"/>
        <v>640</v>
      </c>
      <c r="AA15" s="538">
        <f t="shared" si="2"/>
        <v>112500</v>
      </c>
      <c r="AB15" s="543">
        <f t="shared" si="3"/>
        <v>87370</v>
      </c>
      <c r="AC15" s="539">
        <f t="shared" si="4"/>
        <v>10720</v>
      </c>
      <c r="AD15" s="315">
        <f t="shared" si="5"/>
        <v>20000</v>
      </c>
      <c r="AE15" s="5"/>
      <c r="AF15" s="5"/>
      <c r="AG15" s="5"/>
      <c r="AH15" s="40"/>
      <c r="AI15" s="6"/>
      <c r="AJ15" s="33">
        <f t="shared" si="11"/>
        <v>237630</v>
      </c>
      <c r="AK15" s="34">
        <f t="shared" si="12"/>
        <v>2562370</v>
      </c>
      <c r="AM15" s="48">
        <v>3</v>
      </c>
      <c r="AN15" s="49">
        <v>3</v>
      </c>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0</v>
      </c>
      <c r="Z17" s="184">
        <f t="shared" si="10"/>
        <v>0</v>
      </c>
      <c r="AA17" s="538">
        <f t="shared" si="2"/>
        <v>90000</v>
      </c>
      <c r="AB17" s="543">
        <f t="shared" si="3"/>
        <v>69900</v>
      </c>
      <c r="AC17" s="539">
        <f t="shared" si="4"/>
        <v>8570</v>
      </c>
      <c r="AD17" s="315">
        <f t="shared" si="5"/>
        <v>16000</v>
      </c>
      <c r="AE17" s="5"/>
      <c r="AF17" s="5"/>
      <c r="AG17" s="5"/>
      <c r="AH17" s="40"/>
      <c r="AI17" s="6"/>
      <c r="AJ17" s="33">
        <f t="shared" si="11"/>
        <v>184470</v>
      </c>
      <c r="AK17" s="34">
        <f t="shared" si="12"/>
        <v>2115530</v>
      </c>
      <c r="AM17" s="48">
        <v>3</v>
      </c>
      <c r="AN17" s="49">
        <v>3</v>
      </c>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thickBo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hidden="1"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t="e">
        <f>#VALUE!</f>
        <v>#VALUE!</v>
      </c>
      <c r="Z21" s="184">
        <f t="shared" ref="Z21:Z49" si="17">IF(ISERROR(ROUNDDOWN(Y21*10%,-1)),0,ROUNDDOWN(Y21*10%,-1))</f>
        <v>0</v>
      </c>
      <c r="AA21" s="538">
        <f t="shared" si="2"/>
        <v>0</v>
      </c>
      <c r="AB21" s="543">
        <f t="shared" si="3"/>
        <v>0</v>
      </c>
      <c r="AC21" s="539">
        <f t="shared" si="4"/>
        <v>0</v>
      </c>
      <c r="AD21" s="315">
        <f t="shared" si="5"/>
        <v>0</v>
      </c>
      <c r="AE21" s="5"/>
      <c r="AF21" s="5"/>
      <c r="AG21" s="5"/>
      <c r="AH21" s="40"/>
      <c r="AI21" s="6"/>
      <c r="AJ21" s="33" t="e">
        <f t="shared" si="11"/>
        <v>#VALUE!</v>
      </c>
      <c r="AK21" s="34" t="e">
        <f t="shared" si="12"/>
        <v>#VALUE!</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hidden="1"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t="e">
        <f>#VALUE!</f>
        <v>#VALUE!</v>
      </c>
      <c r="Z22" s="184">
        <f t="shared" si="17"/>
        <v>0</v>
      </c>
      <c r="AA22" s="538">
        <f t="shared" si="2"/>
        <v>0</v>
      </c>
      <c r="AB22" s="543">
        <f t="shared" si="3"/>
        <v>0</v>
      </c>
      <c r="AC22" s="539">
        <f t="shared" si="4"/>
        <v>0</v>
      </c>
      <c r="AD22" s="315">
        <f t="shared" si="5"/>
        <v>0</v>
      </c>
      <c r="AE22" s="5"/>
      <c r="AF22" s="5"/>
      <c r="AG22" s="5"/>
      <c r="AH22" s="40"/>
      <c r="AI22" s="6"/>
      <c r="AJ22" s="33" t="e">
        <f t="shared" si="11"/>
        <v>#VALUE!</v>
      </c>
      <c r="AK22" s="34" t="e">
        <f t="shared" si="12"/>
        <v>#VALUE!</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hidden="1"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t="e">
        <f>#VALUE!</f>
        <v>#VALUE!</v>
      </c>
      <c r="Z23" s="184">
        <f t="shared" si="17"/>
        <v>0</v>
      </c>
      <c r="AA23" s="538">
        <f t="shared" si="2"/>
        <v>0</v>
      </c>
      <c r="AB23" s="543">
        <f t="shared" si="3"/>
        <v>0</v>
      </c>
      <c r="AC23" s="539">
        <f t="shared" si="4"/>
        <v>0</v>
      </c>
      <c r="AD23" s="315">
        <f t="shared" si="5"/>
        <v>0</v>
      </c>
      <c r="AE23" s="5"/>
      <c r="AF23" s="5"/>
      <c r="AG23" s="5"/>
      <c r="AH23" s="40"/>
      <c r="AI23" s="6"/>
      <c r="AJ23" s="33" t="e">
        <f t="shared" si="11"/>
        <v>#VALUE!</v>
      </c>
      <c r="AK23" s="34" t="e">
        <f t="shared" si="12"/>
        <v>#VALUE!</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hidden="1"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t="e">
        <f>#VALUE!</f>
        <v>#VALUE!</v>
      </c>
      <c r="Z24" s="184">
        <f t="shared" si="17"/>
        <v>0</v>
      </c>
      <c r="AA24" s="538">
        <f t="shared" si="2"/>
        <v>0</v>
      </c>
      <c r="AB24" s="543">
        <f t="shared" si="3"/>
        <v>0</v>
      </c>
      <c r="AC24" s="539">
        <f t="shared" si="4"/>
        <v>0</v>
      </c>
      <c r="AD24" s="315">
        <f t="shared" si="5"/>
        <v>0</v>
      </c>
      <c r="AE24" s="5"/>
      <c r="AF24" s="5"/>
      <c r="AG24" s="5"/>
      <c r="AH24" s="40"/>
      <c r="AI24" s="6"/>
      <c r="AJ24" s="33" t="e">
        <f t="shared" si="11"/>
        <v>#VALUE!</v>
      </c>
      <c r="AK24" s="34" t="e">
        <f t="shared" si="12"/>
        <v>#VALUE!</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hidden="1"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t="e">
        <f>#VALUE!</f>
        <v>#VALUE!</v>
      </c>
      <c r="Z25" s="184">
        <f t="shared" si="17"/>
        <v>0</v>
      </c>
      <c r="AA25" s="538">
        <f t="shared" si="2"/>
        <v>0</v>
      </c>
      <c r="AB25" s="543">
        <f t="shared" si="3"/>
        <v>0</v>
      </c>
      <c r="AC25" s="539">
        <f t="shared" si="4"/>
        <v>0</v>
      </c>
      <c r="AD25" s="315">
        <f t="shared" si="5"/>
        <v>0</v>
      </c>
      <c r="AE25" s="5"/>
      <c r="AF25" s="5"/>
      <c r="AG25" s="5"/>
      <c r="AH25" s="40"/>
      <c r="AI25" s="6"/>
      <c r="AJ25" s="33" t="e">
        <f t="shared" si="11"/>
        <v>#VALUE!</v>
      </c>
      <c r="AK25" s="34" t="e">
        <f t="shared" si="12"/>
        <v>#VALUE!</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hidden="1"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t="e">
        <f>#VALUE!</f>
        <v>#VALUE!</v>
      </c>
      <c r="Z26" s="184">
        <f t="shared" si="17"/>
        <v>0</v>
      </c>
      <c r="AA26" s="538">
        <f t="shared" si="2"/>
        <v>0</v>
      </c>
      <c r="AB26" s="543">
        <f t="shared" si="3"/>
        <v>0</v>
      </c>
      <c r="AC26" s="539">
        <f t="shared" si="4"/>
        <v>0</v>
      </c>
      <c r="AD26" s="315">
        <f t="shared" si="5"/>
        <v>0</v>
      </c>
      <c r="AE26" s="5"/>
      <c r="AF26" s="5"/>
      <c r="AG26" s="5"/>
      <c r="AH26" s="40"/>
      <c r="AI26" s="6"/>
      <c r="AJ26" s="33" t="e">
        <f t="shared" si="11"/>
        <v>#VALUE!</v>
      </c>
      <c r="AK26" s="34" t="e">
        <f t="shared" si="12"/>
        <v>#VALUE!</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hidden="1"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t="e">
        <f>#VALUE!</f>
        <v>#VALUE!</v>
      </c>
      <c r="Z27" s="184">
        <f t="shared" si="17"/>
        <v>0</v>
      </c>
      <c r="AA27" s="538">
        <f t="shared" si="2"/>
        <v>0</v>
      </c>
      <c r="AB27" s="543">
        <f t="shared" si="3"/>
        <v>0</v>
      </c>
      <c r="AC27" s="539">
        <f t="shared" si="4"/>
        <v>0</v>
      </c>
      <c r="AD27" s="315">
        <f t="shared" si="5"/>
        <v>0</v>
      </c>
      <c r="AE27" s="5"/>
      <c r="AF27" s="5"/>
      <c r="AG27" s="5"/>
      <c r="AH27" s="40"/>
      <c r="AI27" s="6"/>
      <c r="AJ27" s="33" t="e">
        <f t="shared" si="11"/>
        <v>#VALUE!</v>
      </c>
      <c r="AK27" s="34" t="e">
        <f t="shared" si="12"/>
        <v>#VALUE!</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hidden="1"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t="e">
        <f>#VALUE!</f>
        <v>#VALUE!</v>
      </c>
      <c r="Z28" s="184">
        <f t="shared" si="17"/>
        <v>0</v>
      </c>
      <c r="AA28" s="538">
        <f t="shared" si="2"/>
        <v>0</v>
      </c>
      <c r="AB28" s="543">
        <f t="shared" si="3"/>
        <v>0</v>
      </c>
      <c r="AC28" s="539">
        <f t="shared" si="4"/>
        <v>0</v>
      </c>
      <c r="AD28" s="315">
        <f t="shared" si="5"/>
        <v>0</v>
      </c>
      <c r="AE28" s="5"/>
      <c r="AF28" s="5"/>
      <c r="AG28" s="5"/>
      <c r="AH28" s="40"/>
      <c r="AI28" s="6"/>
      <c r="AJ28" s="33" t="e">
        <f t="shared" si="11"/>
        <v>#VALUE!</v>
      </c>
      <c r="AK28" s="34" t="e">
        <f t="shared" si="12"/>
        <v>#VALUE!</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hidden="1"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t="e">
        <f>#VALUE!</f>
        <v>#VALUE!</v>
      </c>
      <c r="Z29" s="184">
        <f t="shared" si="17"/>
        <v>0</v>
      </c>
      <c r="AA29" s="538">
        <f t="shared" si="2"/>
        <v>0</v>
      </c>
      <c r="AB29" s="543">
        <f t="shared" si="3"/>
        <v>0</v>
      </c>
      <c r="AC29" s="539">
        <f t="shared" si="4"/>
        <v>0</v>
      </c>
      <c r="AD29" s="315">
        <f t="shared" si="5"/>
        <v>0</v>
      </c>
      <c r="AE29" s="5"/>
      <c r="AF29" s="5"/>
      <c r="AG29" s="5"/>
      <c r="AH29" s="40"/>
      <c r="AI29" s="6"/>
      <c r="AJ29" s="33" t="e">
        <f t="shared" si="11"/>
        <v>#VALUE!</v>
      </c>
      <c r="AK29" s="34" t="e">
        <f t="shared" si="12"/>
        <v>#VALUE!</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hidden="1"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t="e">
        <f>#VALUE!</f>
        <v>#VALUE!</v>
      </c>
      <c r="Z30" s="184">
        <f t="shared" si="17"/>
        <v>0</v>
      </c>
      <c r="AA30" s="538">
        <f t="shared" si="2"/>
        <v>0</v>
      </c>
      <c r="AB30" s="543">
        <f t="shared" si="3"/>
        <v>0</v>
      </c>
      <c r="AC30" s="539">
        <f t="shared" si="4"/>
        <v>0</v>
      </c>
      <c r="AD30" s="315">
        <f t="shared" si="5"/>
        <v>0</v>
      </c>
      <c r="AE30" s="5"/>
      <c r="AF30" s="5"/>
      <c r="AG30" s="5"/>
      <c r="AH30" s="40"/>
      <c r="AI30" s="6"/>
      <c r="AJ30" s="33" t="e">
        <f t="shared" si="11"/>
        <v>#VALUE!</v>
      </c>
      <c r="AK30" s="34" t="e">
        <f t="shared" si="12"/>
        <v>#VALUE!</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hidden="1"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t="e">
        <f>#VALUE!</f>
        <v>#VALUE!</v>
      </c>
      <c r="Z31" s="184">
        <f t="shared" si="17"/>
        <v>0</v>
      </c>
      <c r="AA31" s="538">
        <f t="shared" si="2"/>
        <v>0</v>
      </c>
      <c r="AB31" s="543">
        <f t="shared" si="3"/>
        <v>0</v>
      </c>
      <c r="AC31" s="539">
        <f t="shared" si="4"/>
        <v>0</v>
      </c>
      <c r="AD31" s="315">
        <f t="shared" si="5"/>
        <v>0</v>
      </c>
      <c r="AE31" s="5"/>
      <c r="AF31" s="5"/>
      <c r="AG31" s="5"/>
      <c r="AH31" s="40"/>
      <c r="AI31" s="6"/>
      <c r="AJ31" s="33" t="e">
        <f t="shared" si="11"/>
        <v>#VALUE!</v>
      </c>
      <c r="AK31" s="34" t="e">
        <f t="shared" si="12"/>
        <v>#VALUE!</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hidden="1"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t="e">
        <f>#VALUE!</f>
        <v>#VALUE!</v>
      </c>
      <c r="Z32" s="184">
        <f t="shared" si="17"/>
        <v>0</v>
      </c>
      <c r="AA32" s="538">
        <f t="shared" si="2"/>
        <v>0</v>
      </c>
      <c r="AB32" s="543">
        <f t="shared" si="3"/>
        <v>0</v>
      </c>
      <c r="AC32" s="539">
        <f t="shared" si="4"/>
        <v>0</v>
      </c>
      <c r="AD32" s="315">
        <f t="shared" si="5"/>
        <v>0</v>
      </c>
      <c r="AE32" s="5"/>
      <c r="AF32" s="5"/>
      <c r="AG32" s="5"/>
      <c r="AH32" s="40"/>
      <c r="AI32" s="6"/>
      <c r="AJ32" s="33" t="e">
        <f t="shared" si="11"/>
        <v>#VALUE!</v>
      </c>
      <c r="AK32" s="34" t="e">
        <f t="shared" si="12"/>
        <v>#VALUE!</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hidden="1"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t="e">
        <f>#VALUE!</f>
        <v>#VALUE!</v>
      </c>
      <c r="Z33" s="184">
        <f t="shared" si="17"/>
        <v>0</v>
      </c>
      <c r="AA33" s="538">
        <f t="shared" si="2"/>
        <v>0</v>
      </c>
      <c r="AB33" s="543">
        <f t="shared" si="3"/>
        <v>0</v>
      </c>
      <c r="AC33" s="539">
        <f t="shared" si="4"/>
        <v>0</v>
      </c>
      <c r="AD33" s="315">
        <f t="shared" si="5"/>
        <v>0</v>
      </c>
      <c r="AE33" s="5"/>
      <c r="AF33" s="5"/>
      <c r="AG33" s="5"/>
      <c r="AH33" s="40"/>
      <c r="AI33" s="6"/>
      <c r="AJ33" s="33" t="e">
        <f t="shared" si="11"/>
        <v>#VALUE!</v>
      </c>
      <c r="AK33" s="34" t="e">
        <f t="shared" si="12"/>
        <v>#VALUE!</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hidden="1"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t="e">
        <f>#VALUE!</f>
        <v>#VALUE!</v>
      </c>
      <c r="Z34" s="184">
        <f t="shared" si="17"/>
        <v>0</v>
      </c>
      <c r="AA34" s="538">
        <f t="shared" si="2"/>
        <v>0</v>
      </c>
      <c r="AB34" s="543">
        <f t="shared" si="3"/>
        <v>0</v>
      </c>
      <c r="AC34" s="539">
        <f t="shared" si="4"/>
        <v>0</v>
      </c>
      <c r="AD34" s="315">
        <f t="shared" si="5"/>
        <v>0</v>
      </c>
      <c r="AE34" s="5"/>
      <c r="AF34" s="5"/>
      <c r="AG34" s="5"/>
      <c r="AH34" s="40"/>
      <c r="AI34" s="6"/>
      <c r="AJ34" s="33" t="e">
        <f t="shared" si="11"/>
        <v>#VALUE!</v>
      </c>
      <c r="AK34" s="34" t="e">
        <f t="shared" si="12"/>
        <v>#VALUE!</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hidden="1"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t="e">
        <f>#VALUE!</f>
        <v>#VALUE!</v>
      </c>
      <c r="Z35" s="184">
        <f t="shared" si="17"/>
        <v>0</v>
      </c>
      <c r="AA35" s="538">
        <f t="shared" si="2"/>
        <v>0</v>
      </c>
      <c r="AB35" s="543">
        <f t="shared" si="3"/>
        <v>0</v>
      </c>
      <c r="AC35" s="539">
        <f t="shared" si="4"/>
        <v>0</v>
      </c>
      <c r="AD35" s="315">
        <f t="shared" si="5"/>
        <v>0</v>
      </c>
      <c r="AE35" s="5"/>
      <c r="AF35" s="5"/>
      <c r="AG35" s="5"/>
      <c r="AH35" s="40"/>
      <c r="AI35" s="6"/>
      <c r="AJ35" s="33" t="e">
        <f t="shared" si="11"/>
        <v>#VALUE!</v>
      </c>
      <c r="AK35" s="34" t="e">
        <f t="shared" si="12"/>
        <v>#VALUE!</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hidden="1"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t="e">
        <f>#VALUE!</f>
        <v>#VALUE!</v>
      </c>
      <c r="Z36" s="184">
        <f t="shared" si="17"/>
        <v>0</v>
      </c>
      <c r="AA36" s="538">
        <f t="shared" si="2"/>
        <v>0</v>
      </c>
      <c r="AB36" s="543">
        <f t="shared" si="3"/>
        <v>0</v>
      </c>
      <c r="AC36" s="539">
        <f t="shared" si="4"/>
        <v>0</v>
      </c>
      <c r="AD36" s="315">
        <f t="shared" si="5"/>
        <v>0</v>
      </c>
      <c r="AE36" s="5"/>
      <c r="AF36" s="5"/>
      <c r="AG36" s="5"/>
      <c r="AH36" s="40"/>
      <c r="AI36" s="6"/>
      <c r="AJ36" s="33" t="e">
        <f t="shared" si="11"/>
        <v>#VALUE!</v>
      </c>
      <c r="AK36" s="34" t="e">
        <f t="shared" si="12"/>
        <v>#VALUE!</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hidden="1"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t="e">
        <f>#VALUE!</f>
        <v>#VALUE!</v>
      </c>
      <c r="Z37" s="184">
        <f t="shared" si="17"/>
        <v>0</v>
      </c>
      <c r="AA37" s="538">
        <f t="shared" si="2"/>
        <v>0</v>
      </c>
      <c r="AB37" s="543">
        <f t="shared" si="3"/>
        <v>0</v>
      </c>
      <c r="AC37" s="539">
        <f t="shared" si="4"/>
        <v>0</v>
      </c>
      <c r="AD37" s="315">
        <f t="shared" si="5"/>
        <v>0</v>
      </c>
      <c r="AE37" s="5"/>
      <c r="AF37" s="5"/>
      <c r="AG37" s="5"/>
      <c r="AH37" s="40"/>
      <c r="AI37" s="6"/>
      <c r="AJ37" s="33" t="e">
        <f t="shared" si="11"/>
        <v>#VALUE!</v>
      </c>
      <c r="AK37" s="34" t="e">
        <f t="shared" si="12"/>
        <v>#VALUE!</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hidden="1"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t="e">
        <f>#VALUE!</f>
        <v>#VALUE!</v>
      </c>
      <c r="Z38" s="184">
        <f t="shared" si="17"/>
        <v>0</v>
      </c>
      <c r="AA38" s="538">
        <f t="shared" si="2"/>
        <v>0</v>
      </c>
      <c r="AB38" s="543">
        <f t="shared" si="3"/>
        <v>0</v>
      </c>
      <c r="AC38" s="539">
        <f t="shared" si="4"/>
        <v>0</v>
      </c>
      <c r="AD38" s="315">
        <f t="shared" si="5"/>
        <v>0</v>
      </c>
      <c r="AE38" s="5"/>
      <c r="AF38" s="5"/>
      <c r="AG38" s="5"/>
      <c r="AH38" s="40"/>
      <c r="AI38" s="6"/>
      <c r="AJ38" s="33" t="e">
        <f t="shared" si="11"/>
        <v>#VALUE!</v>
      </c>
      <c r="AK38" s="34" t="e">
        <f t="shared" si="12"/>
        <v>#VALUE!</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hidden="1"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t="e">
        <f>#VALUE!</f>
        <v>#VALUE!</v>
      </c>
      <c r="Z39" s="184">
        <f t="shared" si="17"/>
        <v>0</v>
      </c>
      <c r="AA39" s="538">
        <f t="shared" si="2"/>
        <v>0</v>
      </c>
      <c r="AB39" s="543">
        <f t="shared" si="3"/>
        <v>0</v>
      </c>
      <c r="AC39" s="539">
        <f t="shared" si="4"/>
        <v>0</v>
      </c>
      <c r="AD39" s="315">
        <f t="shared" si="5"/>
        <v>0</v>
      </c>
      <c r="AE39" s="43"/>
      <c r="AF39" s="43"/>
      <c r="AG39" s="43"/>
      <c r="AH39" s="44"/>
      <c r="AI39" s="45"/>
      <c r="AJ39" s="46" t="e">
        <f t="shared" si="11"/>
        <v>#VALUE!</v>
      </c>
      <c r="AK39" s="47" t="e">
        <f t="shared" si="12"/>
        <v>#VALUE!</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hidden="1"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t="e">
        <f>#VALUE!</f>
        <v>#VALUE!</v>
      </c>
      <c r="Z40" s="184">
        <f t="shared" si="17"/>
        <v>0</v>
      </c>
      <c r="AA40" s="538">
        <f t="shared" si="2"/>
        <v>0</v>
      </c>
      <c r="AB40" s="543">
        <f t="shared" si="3"/>
        <v>0</v>
      </c>
      <c r="AC40" s="539">
        <f t="shared" si="4"/>
        <v>0</v>
      </c>
      <c r="AD40" s="315">
        <f t="shared" si="5"/>
        <v>0</v>
      </c>
      <c r="AE40" s="5"/>
      <c r="AF40" s="5"/>
      <c r="AG40" s="5"/>
      <c r="AH40" s="40"/>
      <c r="AI40" s="6"/>
      <c r="AJ40" s="33" t="e">
        <f t="shared" si="11"/>
        <v>#VALUE!</v>
      </c>
      <c r="AK40" s="34" t="e">
        <f t="shared" si="12"/>
        <v>#VALUE!</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hidden="1"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t="e">
        <f>#VALUE!</f>
        <v>#VALUE!</v>
      </c>
      <c r="Z41" s="184">
        <f t="shared" si="17"/>
        <v>0</v>
      </c>
      <c r="AA41" s="538">
        <f t="shared" si="2"/>
        <v>0</v>
      </c>
      <c r="AB41" s="543">
        <f t="shared" si="3"/>
        <v>0</v>
      </c>
      <c r="AC41" s="539">
        <f t="shared" si="4"/>
        <v>0</v>
      </c>
      <c r="AD41" s="315">
        <f t="shared" si="5"/>
        <v>0</v>
      </c>
      <c r="AE41" s="5"/>
      <c r="AF41" s="5"/>
      <c r="AG41" s="5"/>
      <c r="AH41" s="40"/>
      <c r="AI41" s="6"/>
      <c r="AJ41" s="33" t="e">
        <f t="shared" si="11"/>
        <v>#VALUE!</v>
      </c>
      <c r="AK41" s="34" t="e">
        <f t="shared" si="12"/>
        <v>#VALUE!</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hidden="1"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t="e">
        <f>#VALUE!</f>
        <v>#VALUE!</v>
      </c>
      <c r="Z42" s="184">
        <f t="shared" si="17"/>
        <v>0</v>
      </c>
      <c r="AA42" s="538">
        <f t="shared" si="2"/>
        <v>0</v>
      </c>
      <c r="AB42" s="543">
        <f t="shared" si="3"/>
        <v>0</v>
      </c>
      <c r="AC42" s="539">
        <f t="shared" si="4"/>
        <v>0</v>
      </c>
      <c r="AD42" s="315">
        <f t="shared" si="5"/>
        <v>0</v>
      </c>
      <c r="AE42" s="5"/>
      <c r="AF42" s="5"/>
      <c r="AG42" s="5"/>
      <c r="AH42" s="40"/>
      <c r="AI42" s="6"/>
      <c r="AJ42" s="33" t="e">
        <f t="shared" si="11"/>
        <v>#VALUE!</v>
      </c>
      <c r="AK42" s="34" t="e">
        <f t="shared" si="12"/>
        <v>#VALUE!</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hidden="1"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t="e">
        <f>#VALUE!</f>
        <v>#VALUE!</v>
      </c>
      <c r="Z43" s="184">
        <f t="shared" si="17"/>
        <v>0</v>
      </c>
      <c r="AA43" s="538">
        <f t="shared" si="2"/>
        <v>0</v>
      </c>
      <c r="AB43" s="543">
        <f t="shared" si="3"/>
        <v>0</v>
      </c>
      <c r="AC43" s="539">
        <f t="shared" si="4"/>
        <v>0</v>
      </c>
      <c r="AD43" s="315">
        <f t="shared" si="5"/>
        <v>0</v>
      </c>
      <c r="AE43" s="5"/>
      <c r="AF43" s="5"/>
      <c r="AG43" s="5"/>
      <c r="AH43" s="40"/>
      <c r="AI43" s="6"/>
      <c r="AJ43" s="33" t="e">
        <f t="shared" si="11"/>
        <v>#VALUE!</v>
      </c>
      <c r="AK43" s="34" t="e">
        <f t="shared" si="12"/>
        <v>#VALUE!</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hidden="1"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t="e">
        <f>#VALUE!</f>
        <v>#VALUE!</v>
      </c>
      <c r="Z44" s="184">
        <f t="shared" si="17"/>
        <v>0</v>
      </c>
      <c r="AA44" s="538">
        <f t="shared" si="2"/>
        <v>0</v>
      </c>
      <c r="AB44" s="543">
        <f t="shared" si="3"/>
        <v>0</v>
      </c>
      <c r="AC44" s="539">
        <f t="shared" si="4"/>
        <v>0</v>
      </c>
      <c r="AD44" s="315">
        <f t="shared" si="5"/>
        <v>0</v>
      </c>
      <c r="AE44" s="5"/>
      <c r="AF44" s="5"/>
      <c r="AG44" s="5"/>
      <c r="AH44" s="40"/>
      <c r="AI44" s="6"/>
      <c r="AJ44" s="33" t="e">
        <f t="shared" si="11"/>
        <v>#VALUE!</v>
      </c>
      <c r="AK44" s="34" t="e">
        <f t="shared" si="12"/>
        <v>#VALUE!</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hidden="1"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t="e">
        <f>#VALUE!</f>
        <v>#VALUE!</v>
      </c>
      <c r="Z45" s="184">
        <f t="shared" si="17"/>
        <v>0</v>
      </c>
      <c r="AA45" s="538">
        <f t="shared" si="2"/>
        <v>0</v>
      </c>
      <c r="AB45" s="543">
        <f t="shared" si="3"/>
        <v>0</v>
      </c>
      <c r="AC45" s="539">
        <f t="shared" si="4"/>
        <v>0</v>
      </c>
      <c r="AD45" s="315">
        <f t="shared" si="5"/>
        <v>0</v>
      </c>
      <c r="AE45" s="5"/>
      <c r="AF45" s="5"/>
      <c r="AG45" s="5"/>
      <c r="AH45" s="40"/>
      <c r="AI45" s="6"/>
      <c r="AJ45" s="33" t="e">
        <f t="shared" si="11"/>
        <v>#VALUE!</v>
      </c>
      <c r="AK45" s="34" t="e">
        <f t="shared" si="12"/>
        <v>#VALUE!</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hidden="1"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t="e">
        <f>#VALUE!</f>
        <v>#VALUE!</v>
      </c>
      <c r="Z46" s="184">
        <f t="shared" si="17"/>
        <v>0</v>
      </c>
      <c r="AA46" s="538">
        <f t="shared" si="2"/>
        <v>0</v>
      </c>
      <c r="AB46" s="543">
        <f t="shared" si="3"/>
        <v>0</v>
      </c>
      <c r="AC46" s="539">
        <f t="shared" si="4"/>
        <v>0</v>
      </c>
      <c r="AD46" s="315">
        <f t="shared" si="5"/>
        <v>0</v>
      </c>
      <c r="AE46" s="5"/>
      <c r="AF46" s="5"/>
      <c r="AG46" s="5"/>
      <c r="AH46" s="40"/>
      <c r="AI46" s="6"/>
      <c r="AJ46" s="33" t="e">
        <f t="shared" si="11"/>
        <v>#VALUE!</v>
      </c>
      <c r="AK46" s="34" t="e">
        <f t="shared" si="12"/>
        <v>#VALUE!</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hidden="1"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t="e">
        <f>#VALUE!</f>
        <v>#VALUE!</v>
      </c>
      <c r="Z47" s="184">
        <f t="shared" si="17"/>
        <v>0</v>
      </c>
      <c r="AA47" s="538">
        <f t="shared" si="2"/>
        <v>0</v>
      </c>
      <c r="AB47" s="543">
        <f t="shared" si="3"/>
        <v>0</v>
      </c>
      <c r="AC47" s="539">
        <f t="shared" si="4"/>
        <v>0</v>
      </c>
      <c r="AD47" s="315">
        <f t="shared" si="5"/>
        <v>0</v>
      </c>
      <c r="AE47" s="5"/>
      <c r="AF47" s="5"/>
      <c r="AG47" s="5"/>
      <c r="AH47" s="40"/>
      <c r="AI47" s="6"/>
      <c r="AJ47" s="33" t="e">
        <f t="shared" si="11"/>
        <v>#VALUE!</v>
      </c>
      <c r="AK47" s="34" t="e">
        <f t="shared" si="12"/>
        <v>#VALUE!</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hidden="1"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t="e">
        <f>#VALUE!</f>
        <v>#VALUE!</v>
      </c>
      <c r="Z48" s="184">
        <f t="shared" si="17"/>
        <v>0</v>
      </c>
      <c r="AA48" s="538">
        <f t="shared" si="2"/>
        <v>0</v>
      </c>
      <c r="AB48" s="543">
        <f t="shared" si="3"/>
        <v>0</v>
      </c>
      <c r="AC48" s="539">
        <f t="shared" si="4"/>
        <v>0</v>
      </c>
      <c r="AD48" s="315">
        <f t="shared" si="5"/>
        <v>0</v>
      </c>
      <c r="AE48" s="5"/>
      <c r="AF48" s="5"/>
      <c r="AG48" s="5"/>
      <c r="AH48" s="40"/>
      <c r="AI48" s="6"/>
      <c r="AJ48" s="33" t="e">
        <f t="shared" si="11"/>
        <v>#VALUE!</v>
      </c>
      <c r="AK48" s="34" t="e">
        <f t="shared" si="12"/>
        <v>#VALUE!</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hidden="1"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t="e">
        <f>#VALUE!</f>
        <v>#VALUE!</v>
      </c>
      <c r="Z49" s="184">
        <f t="shared" si="17"/>
        <v>0</v>
      </c>
      <c r="AA49" s="540">
        <f t="shared" si="2"/>
        <v>0</v>
      </c>
      <c r="AB49" s="543">
        <f t="shared" si="3"/>
        <v>0</v>
      </c>
      <c r="AC49" s="541">
        <f t="shared" si="4"/>
        <v>0</v>
      </c>
      <c r="AD49" s="315">
        <f t="shared" si="5"/>
        <v>0</v>
      </c>
      <c r="AE49" s="5"/>
      <c r="AF49" s="5"/>
      <c r="AG49" s="5"/>
      <c r="AH49" s="40"/>
      <c r="AI49" s="6"/>
      <c r="AJ49" s="33" t="e">
        <f t="shared" si="11"/>
        <v>#VALUE!</v>
      </c>
      <c r="AK49" s="34" t="e">
        <f t="shared" si="12"/>
        <v>#VALUE!</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25450000</v>
      </c>
      <c r="Y50" s="57" t="e">
        <f t="shared" si="19"/>
        <v>#VALUE!</v>
      </c>
      <c r="Z50" s="175">
        <f t="shared" si="19"/>
        <v>10880</v>
      </c>
      <c r="AA50" s="316">
        <f t="shared" si="19"/>
        <v>1023750</v>
      </c>
      <c r="AB50" s="317">
        <f t="shared" si="19"/>
        <v>795080</v>
      </c>
      <c r="AC50" s="318">
        <f t="shared" si="19"/>
        <v>97520</v>
      </c>
      <c r="AD50" s="262">
        <f t="shared" si="19"/>
        <v>162000</v>
      </c>
      <c r="AE50" s="179">
        <f>SUM(AE10:AE39)</f>
        <v>0</v>
      </c>
      <c r="AF50" s="57">
        <f>SUM(AF10:AF39)</f>
        <v>0</v>
      </c>
      <c r="AG50" s="57">
        <f>SUM(AG10:AG39)</f>
        <v>0</v>
      </c>
      <c r="AH50" s="57">
        <f>SUM(AH10:AH39)</f>
        <v>0</v>
      </c>
      <c r="AI50" s="57">
        <f>SUM(AI10:AI39)</f>
        <v>0</v>
      </c>
      <c r="AJ50" s="57" t="e">
        <f>SUM(AJ10:AJ49)</f>
        <v>#VALUE!</v>
      </c>
      <c r="AK50" s="592" t="e">
        <f>SUM(AK10:AK49)</f>
        <v>#VALUE!</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6</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t="e">
        <f>Y50</f>
        <v>#VALUE!</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10880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1023750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892600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t="e">
        <f>AK50</f>
        <v>#VALUE!</v>
      </c>
      <c r="P64" s="243"/>
      <c r="Q64" s="246"/>
    </row>
    <row r="65" spans="2:17" ht="18.75" customHeight="1">
      <c r="B65" s="245"/>
      <c r="C65" s="243"/>
      <c r="D65" s="243"/>
      <c r="E65" s="284"/>
      <c r="F65" s="280"/>
      <c r="G65" s="281"/>
      <c r="H65" s="285"/>
      <c r="I65" s="243"/>
      <c r="J65" s="243"/>
      <c r="K65" s="243"/>
      <c r="L65" s="273"/>
      <c r="M65" s="243"/>
      <c r="N65" s="243"/>
      <c r="O65" s="243" t="e">
        <f>O64=AK50</f>
        <v>#VALUE!</v>
      </c>
      <c r="P65" s="243"/>
      <c r="Q65" s="246"/>
    </row>
    <row r="66" spans="2:17" ht="18.75" customHeight="1">
      <c r="B66" s="245"/>
      <c r="C66" s="243"/>
      <c r="D66" s="243"/>
      <c r="E66" s="284" t="s">
        <v>394</v>
      </c>
      <c r="F66" s="280"/>
      <c r="G66" s="281"/>
      <c r="H66" s="285"/>
      <c r="I66" s="271">
        <f>SUM(I55:I65)</f>
        <v>25450000</v>
      </c>
      <c r="J66" s="243"/>
      <c r="K66" s="243"/>
      <c r="L66" s="273"/>
      <c r="M66" s="243"/>
      <c r="N66" s="243"/>
      <c r="O66" s="271" t="e">
        <f>SUM(O55:O65)</f>
        <v>#VALUE!</v>
      </c>
      <c r="P66" s="243"/>
      <c r="Q66" s="246"/>
    </row>
    <row r="67" spans="2:17" ht="18.75" customHeight="1" thickBot="1">
      <c r="B67" s="236"/>
      <c r="C67" s="242"/>
      <c r="D67" s="242"/>
      <c r="E67" s="290"/>
      <c r="F67" s="291"/>
      <c r="G67" s="292"/>
      <c r="H67" s="293"/>
      <c r="I67" s="242" t="b">
        <f>I66=X50</f>
        <v>1</v>
      </c>
      <c r="J67" s="242"/>
      <c r="K67" s="242"/>
      <c r="L67" s="294"/>
      <c r="M67" s="242"/>
      <c r="N67" s="242"/>
      <c r="O67" s="242" t="e">
        <f>I66=O66</f>
        <v>#VALUE!</v>
      </c>
      <c r="P67" s="242"/>
      <c r="Q67" s="235"/>
    </row>
  </sheetData>
  <autoFilter ref="C8:C50" xr:uid="{00000000-0009-0000-0000-000017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280" priority="42" operator="greaterThan">
      <formula>100000</formula>
    </cfRule>
  </conditionalFormatting>
  <conditionalFormatting sqref="V10:V65536">
    <cfRule type="cellIs" dxfId="279" priority="41" operator="greaterThan">
      <formula>200000</formula>
    </cfRule>
  </conditionalFormatting>
  <conditionalFormatting sqref="F10:F65536">
    <cfRule type="cellIs" dxfId="278" priority="40" operator="greaterThan">
      <formula>0</formula>
    </cfRule>
  </conditionalFormatting>
  <conditionalFormatting sqref="F6">
    <cfRule type="cellIs" dxfId="277" priority="38" operator="equal">
      <formula>"토요일"</formula>
    </cfRule>
    <cfRule type="cellIs" dxfId="276" priority="39" operator="equal">
      <formula>"일요일"</formula>
    </cfRule>
  </conditionalFormatting>
  <conditionalFormatting sqref="AW52:AZ65536 AN51:AV65536 AX51:AY51">
    <cfRule type="cellIs" dxfId="275" priority="37" operator="greaterThan">
      <formula>0</formula>
    </cfRule>
  </conditionalFormatting>
  <conditionalFormatting sqref="AM51:AM65536">
    <cfRule type="cellIs" dxfId="274" priority="36" operator="greaterThan">
      <formula>1</formula>
    </cfRule>
  </conditionalFormatting>
  <conditionalFormatting sqref="BI51:BI65536">
    <cfRule type="cellIs" dxfId="273" priority="35" operator="between">
      <formula>1</formula>
      <formula>1899999</formula>
    </cfRule>
  </conditionalFormatting>
  <conditionalFormatting sqref="U4">
    <cfRule type="cellIs" dxfId="272" priority="33" operator="greaterThan">
      <formula>12</formula>
    </cfRule>
    <cfRule type="cellIs" dxfId="271" priority="34" operator="lessThan">
      <formula>1</formula>
    </cfRule>
  </conditionalFormatting>
  <conditionalFormatting sqref="C55:C64 C10:C49">
    <cfRule type="cellIs" dxfId="270" priority="27" operator="equal">
      <formula>"개발비"</formula>
    </cfRule>
    <cfRule type="cellIs" dxfId="269" priority="28" operator="equal">
      <formula>"경상연구"</formula>
    </cfRule>
    <cfRule type="cellIs" dxfId="268" priority="29" operator="equal">
      <formula>"분양"</formula>
    </cfRule>
    <cfRule type="cellIs" dxfId="267" priority="30" operator="equal">
      <formula>"도급"</formula>
    </cfRule>
    <cfRule type="cellIs" dxfId="266" priority="31" operator="equal">
      <formula>"제조"</formula>
    </cfRule>
    <cfRule type="cellIs" dxfId="265" priority="32" operator="equal">
      <formula>"판관"</formula>
    </cfRule>
  </conditionalFormatting>
  <conditionalFormatting sqref="O65 O67 I67">
    <cfRule type="cellIs" dxfId="264" priority="26" operator="equal">
      <formula>TRUE</formula>
    </cfRule>
  </conditionalFormatting>
  <conditionalFormatting sqref="AM21:AM49">
    <cfRule type="cellIs" dxfId="263" priority="24" operator="greaterThan">
      <formula>1</formula>
    </cfRule>
    <cfRule type="cellIs" dxfId="262" priority="25" operator="lessThan">
      <formula>1</formula>
    </cfRule>
  </conditionalFormatting>
  <conditionalFormatting sqref="AO50 AS50 AT10:AV50 AN21:AN50 AX10:AY50">
    <cfRule type="cellIs" dxfId="261" priority="23" operator="greaterThan">
      <formula>0</formula>
    </cfRule>
  </conditionalFormatting>
  <conditionalFormatting sqref="AM21:AM50">
    <cfRule type="cellIs" dxfId="260" priority="22" operator="greaterThan">
      <formula>1</formula>
    </cfRule>
  </conditionalFormatting>
  <conditionalFormatting sqref="BI10:BI49">
    <cfRule type="cellIs" dxfId="259" priority="21" operator="between">
      <formula>1</formula>
      <formula>1899999</formula>
    </cfRule>
  </conditionalFormatting>
  <conditionalFormatting sqref="BA10:BA49">
    <cfRule type="cellIs" dxfId="258" priority="18" operator="lessThan">
      <formula>0</formula>
    </cfRule>
    <cfRule type="cellIs" dxfId="257" priority="19" operator="greaterThan">
      <formula>0</formula>
    </cfRule>
    <cfRule type="cellIs" dxfId="256" priority="20" operator="equal">
      <formula>0</formula>
    </cfRule>
  </conditionalFormatting>
  <conditionalFormatting sqref="BE10:BF49">
    <cfRule type="cellIs" dxfId="255" priority="15" operator="lessThan">
      <formula>0</formula>
    </cfRule>
    <cfRule type="cellIs" dxfId="254" priority="16" operator="greaterThan">
      <formula>0</formula>
    </cfRule>
    <cfRule type="cellIs" dxfId="253" priority="17" operator="equal">
      <formula>0</formula>
    </cfRule>
  </conditionalFormatting>
  <conditionalFormatting sqref="BI10:BI49">
    <cfRule type="cellIs" dxfId="252" priority="13" operator="greaterThan">
      <formula>99615293</formula>
    </cfRule>
    <cfRule type="cellIs" dxfId="251" priority="14" operator="lessThan">
      <formula>278861</formula>
    </cfRule>
  </conditionalFormatting>
  <conditionalFormatting sqref="BM10:BM49">
    <cfRule type="cellIs" dxfId="250" priority="11" operator="lessThan">
      <formula>9300</formula>
    </cfRule>
    <cfRule type="cellIs" dxfId="249" priority="12" operator="greaterThan">
      <formula>3322170</formula>
    </cfRule>
  </conditionalFormatting>
  <conditionalFormatting sqref="BL10:BL49">
    <cfRule type="cellIs" dxfId="248" priority="9" operator="lessThan">
      <formula>14400</formula>
    </cfRule>
    <cfRule type="cellIs" dxfId="247" priority="10" operator="greaterThan">
      <formula>226350</formula>
    </cfRule>
  </conditionalFormatting>
  <conditionalFormatting sqref="AA10:AA49">
    <cfRule type="cellIs" dxfId="246" priority="7" operator="greaterThan">
      <formula>226350</formula>
    </cfRule>
    <cfRule type="cellIs" dxfId="245" priority="8" operator="lessThan">
      <formula>14400</formula>
    </cfRule>
  </conditionalFormatting>
  <conditionalFormatting sqref="AB10:AB49">
    <cfRule type="cellIs" dxfId="244" priority="5" operator="lessThan">
      <formula>9300</formula>
    </cfRule>
    <cfRule type="cellIs" dxfId="243" priority="6" operator="greaterThan">
      <formula>3322170</formula>
    </cfRule>
  </conditionalFormatting>
  <conditionalFormatting sqref="AM10:AM20">
    <cfRule type="cellIs" dxfId="242" priority="3" operator="greaterThan">
      <formula>1</formula>
    </cfRule>
    <cfRule type="cellIs" dxfId="241" priority="4" operator="lessThan">
      <formula>1</formula>
    </cfRule>
  </conditionalFormatting>
  <conditionalFormatting sqref="AN10:AN20">
    <cfRule type="cellIs" dxfId="240" priority="2" operator="greaterThan">
      <formula>0</formula>
    </cfRule>
  </conditionalFormatting>
  <conditionalFormatting sqref="AM10:AM20">
    <cfRule type="cellIs" dxfId="239" priority="1" operator="greaterThan">
      <formula>1</formula>
    </cfRule>
  </conditionalFormatting>
  <dataValidations count="10">
    <dataValidation type="list" allowBlank="1" showInputMessage="1" showErrorMessage="1" sqref="BD10:BD49" xr:uid="{00000000-0002-0000-1700-000000000000}">
      <formula1>"한도없음,150만원 한도"</formula1>
    </dataValidation>
    <dataValidation type="list" allowBlank="1" showInputMessage="1" showErrorMessage="1" sqref="C55:C64 C10:C49" xr:uid="{00000000-0002-0000-17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1700-000002000000}"/>
    <dataValidation allowBlank="1" showInputMessage="1" showErrorMessage="1" prompt="&quot;-&quot;없이 숫자만 입력" sqref="G8:G9" xr:uid="{00000000-0002-0000-17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7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7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700-000006000000}"/>
    <dataValidation type="list" allowBlank="1" showInputMessage="1" showErrorMessage="1" sqref="BE10:BF49" xr:uid="{00000000-0002-0000-1700-000007000000}">
      <formula1>"0%,40%,80%,90%"</formula1>
    </dataValidation>
    <dataValidation type="list" allowBlank="1" showInputMessage="1" showErrorMessage="1" sqref="BA10:BA49" xr:uid="{00000000-0002-0000-1700-000008000000}">
      <formula1>"0%,50%,100%,70%,90%"</formula1>
    </dataValidation>
    <dataValidation allowBlank="1" showInputMessage="1" showErrorMessage="1" prompt="직책에 &quot;대표이사&quot; 또는 &quot;원장&quot; 이라고 기재하면 고용보험 제외 " sqref="AD9" xr:uid="{00000000-0002-0000-1700-000009000000}"/>
  </dataValidations>
  <hyperlinks>
    <hyperlink ref="BL5" r:id="rId1" xr:uid="{00000000-0004-0000-1700-000000000000}"/>
    <hyperlink ref="BL3" r:id="rId2" xr:uid="{00000000-0004-0000-1700-000001000000}"/>
    <hyperlink ref="BI3" r:id="rId3" xr:uid="{00000000-0004-0000-1700-000002000000}"/>
    <hyperlink ref="BI5" r:id="rId4" xr:uid="{00000000-0004-0000-1700-000003000000}"/>
    <hyperlink ref="BX3" r:id="rId5" xr:uid="{00000000-0004-0000-1700-000004000000}"/>
    <hyperlink ref="BX5" r:id="rId6" xr:uid="{00000000-0004-0000-1700-000005000000}"/>
    <hyperlink ref="BF6" r:id="rId7" xr:uid="{00000000-0004-0000-1700-000006000000}"/>
    <hyperlink ref="BA6" r:id="rId8" xr:uid="{00000000-0004-0000-1700-000007000000}"/>
    <hyperlink ref="BS6" r:id="rId9" xr:uid="{00000000-0004-0000-1700-000008000000}"/>
    <hyperlink ref="H51" r:id="rId10" xr:uid="{00000000-0004-0000-1700-000009000000}"/>
    <hyperlink ref="AM6" r:id="rId11" xr:uid="{00000000-0004-0000-17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66561"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66562"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66563"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BX67"/>
  <sheetViews>
    <sheetView showGridLines="0" workbookViewId="0">
      <pane xSplit="8" ySplit="9" topLeftCell="AO10" activePane="bottomRight" state="frozen"/>
      <selection pane="topRight" activeCell="I1" sqref="I1"/>
      <selection pane="bottomLeft" activeCell="A10" sqref="A10"/>
      <selection pane="bottomRight" activeCell="BM10" sqref="BM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7</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2022년7월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49" si="1">IF(BI10&lt;=10000000,VLOOKUP(BI10/1000,간이세액표2021,AM10+AN10+2),VLOOKUP(BI10/1000,간이세액표2021,AM10+AN10+2)+VLOOKUP(BI10,근로세율,3)+(BI10-VLOOKUP(BI10,근로세율,4))*VLOOKUP(BI10,근로세율,5)*VLOOKUP(BI10,근로세율,6))</f>
        <v>41630</v>
      </c>
      <c r="Z10" s="184">
        <f>IF(ISERROR(ROUNDDOWN(Y10*10%,-1)),0,ROUNDDOWN(Y10*10%,-1))</f>
        <v>4160</v>
      </c>
      <c r="AA10" s="542">
        <f t="shared" ref="AA10:AA20" si="2">IF($AM$5=1,0,IF(BL10&gt;0,MIN(MAX(BL10,연금하한202107),연금상한202107),0))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256380</v>
      </c>
      <c r="AK10" s="54">
        <f>X10-AJ10</f>
        <v>2543620</v>
      </c>
      <c r="AM10" s="55">
        <v>1</v>
      </c>
      <c r="AN10" s="56"/>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IFERROR(ROUNDDOWN(TRUNC(($X10-$BH10),-3)*국민연금율*(1-BE10),-1),0)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2467320</v>
      </c>
      <c r="J11" s="420"/>
      <c r="K11" s="420"/>
      <c r="L11" s="421"/>
      <c r="M11" s="421"/>
      <c r="N11" s="421"/>
      <c r="O11" s="420"/>
      <c r="P11" s="421"/>
      <c r="Q11" s="421"/>
      <c r="R11" s="421"/>
      <c r="S11" s="421"/>
      <c r="T11" s="422"/>
      <c r="U11" s="419"/>
      <c r="V11" s="420">
        <v>200000</v>
      </c>
      <c r="W11" s="423">
        <v>100000</v>
      </c>
      <c r="X11" s="177">
        <f t="shared" si="0"/>
        <v>2767320</v>
      </c>
      <c r="Y11" s="30">
        <f t="shared" si="1"/>
        <v>38390</v>
      </c>
      <c r="Z11" s="184">
        <f t="shared" ref="Z11:Z49" si="10">IF(ISERROR(ROUNDDOWN(Y11*10%,-1)),0,ROUNDDOWN(Y11*10%,-1))</f>
        <v>3830</v>
      </c>
      <c r="AA11" s="538">
        <f t="shared" si="2"/>
        <v>111010</v>
      </c>
      <c r="AB11" s="543">
        <f t="shared" si="3"/>
        <v>86230</v>
      </c>
      <c r="AC11" s="539">
        <f t="shared" si="4"/>
        <v>10580</v>
      </c>
      <c r="AD11" s="315">
        <f t="shared" si="5"/>
        <v>19730</v>
      </c>
      <c r="AE11" s="5"/>
      <c r="AF11" s="5"/>
      <c r="AG11" s="5"/>
      <c r="AH11" s="40"/>
      <c r="AI11" s="6"/>
      <c r="AJ11" s="33">
        <f t="shared" ref="AJ11:AJ49" si="11">SUM(Y11:AH11)</f>
        <v>269770</v>
      </c>
      <c r="AK11" s="34">
        <f t="shared" ref="AK11:AK49" si="12">X11-AJ11</f>
        <v>2497550</v>
      </c>
      <c r="AM11" s="48">
        <v>1</v>
      </c>
      <c r="AN11" s="49"/>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2467320</v>
      </c>
      <c r="BL11" s="251">
        <f t="shared" si="8"/>
        <v>111010</v>
      </c>
      <c r="BM11" s="252">
        <f>IFERROR(ROUNDDOWN(($X11-$BH11)*건강보험율2022,-1),)</f>
        <v>86230</v>
      </c>
      <c r="BN11" s="252">
        <f>IFERROR(ROUNDDOWN($BM11*요양보험율2022,-1),)</f>
        <v>10580</v>
      </c>
      <c r="BO11" s="253">
        <f t="shared" si="9"/>
        <v>19730</v>
      </c>
      <c r="BP11" s="255">
        <f t="shared" ref="BP11:BP49" si="15">SUM(BL11:BO11)</f>
        <v>227550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16150</v>
      </c>
      <c r="Z12" s="184">
        <f t="shared" si="10"/>
        <v>1610</v>
      </c>
      <c r="AA12" s="538">
        <f t="shared" si="2"/>
        <v>83250</v>
      </c>
      <c r="AB12" s="543">
        <f t="shared" si="3"/>
        <v>64650</v>
      </c>
      <c r="AC12" s="539">
        <f t="shared" si="4"/>
        <v>7930</v>
      </c>
      <c r="AD12" s="315">
        <f t="shared" si="5"/>
        <v>14800</v>
      </c>
      <c r="AE12" s="5"/>
      <c r="AF12" s="5"/>
      <c r="AG12" s="5"/>
      <c r="AH12" s="40"/>
      <c r="AI12" s="6"/>
      <c r="AJ12" s="33">
        <f t="shared" si="11"/>
        <v>188390</v>
      </c>
      <c r="AK12" s="34">
        <f t="shared" si="12"/>
        <v>1761610</v>
      </c>
      <c r="AM12" s="48">
        <v>1</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41630</v>
      </c>
      <c r="Z13" s="184">
        <f t="shared" si="10"/>
        <v>4160</v>
      </c>
      <c r="AA13" s="538">
        <f t="shared" si="2"/>
        <v>112500</v>
      </c>
      <c r="AB13" s="543">
        <f t="shared" si="3"/>
        <v>87370</v>
      </c>
      <c r="AC13" s="539">
        <f t="shared" si="4"/>
        <v>10720</v>
      </c>
      <c r="AD13" s="315">
        <f t="shared" si="5"/>
        <v>20000</v>
      </c>
      <c r="AE13" s="5"/>
      <c r="AF13" s="5"/>
      <c r="AG13" s="5"/>
      <c r="AH13" s="40"/>
      <c r="AI13" s="6"/>
      <c r="AJ13" s="33">
        <f t="shared" si="11"/>
        <v>276380</v>
      </c>
      <c r="AK13" s="34">
        <f t="shared" si="12"/>
        <v>2523620</v>
      </c>
      <c r="AM13" s="48">
        <v>1</v>
      </c>
      <c r="AN13" s="49"/>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1108</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41630</v>
      </c>
      <c r="Z14" s="184">
        <f t="shared" si="10"/>
        <v>4160</v>
      </c>
      <c r="AA14" s="538">
        <f t="shared" si="2"/>
        <v>112500</v>
      </c>
      <c r="AB14" s="543">
        <f t="shared" si="3"/>
        <v>87370</v>
      </c>
      <c r="AC14" s="539">
        <f t="shared" si="4"/>
        <v>10720</v>
      </c>
      <c r="AD14" s="315">
        <f t="shared" si="5"/>
        <v>20000</v>
      </c>
      <c r="AE14" s="5"/>
      <c r="AF14" s="5"/>
      <c r="AG14" s="5"/>
      <c r="AH14" s="40"/>
      <c r="AI14" s="6"/>
      <c r="AJ14" s="33">
        <f t="shared" si="11"/>
        <v>276380</v>
      </c>
      <c r="AK14" s="34">
        <f t="shared" si="12"/>
        <v>2523620</v>
      </c>
      <c r="AM14" s="48">
        <v>1</v>
      </c>
      <c r="AN14" s="49"/>
      <c r="AP14" s="109"/>
      <c r="AQ14" s="109"/>
      <c r="AR14" s="261">
        <f t="shared" si="13"/>
        <v>0</v>
      </c>
      <c r="AT14" s="166"/>
      <c r="AU14" s="164"/>
      <c r="AV14" s="167" t="str">
        <f t="shared" si="14"/>
        <v>문채원</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1107</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41630</v>
      </c>
      <c r="Z15" s="184">
        <f t="shared" si="10"/>
        <v>4160</v>
      </c>
      <c r="AA15" s="538">
        <f t="shared" si="2"/>
        <v>112500</v>
      </c>
      <c r="AB15" s="543">
        <f t="shared" si="3"/>
        <v>87370</v>
      </c>
      <c r="AC15" s="539">
        <f t="shared" si="4"/>
        <v>10720</v>
      </c>
      <c r="AD15" s="315">
        <f t="shared" si="5"/>
        <v>20000</v>
      </c>
      <c r="AE15" s="5"/>
      <c r="AF15" s="5"/>
      <c r="AG15" s="5"/>
      <c r="AH15" s="40"/>
      <c r="AI15" s="6"/>
      <c r="AJ15" s="33">
        <f t="shared" si="11"/>
        <v>276380</v>
      </c>
      <c r="AK15" s="34">
        <f t="shared" si="12"/>
        <v>2523620</v>
      </c>
      <c r="AM15" s="48">
        <v>1</v>
      </c>
      <c r="AN15" s="49"/>
      <c r="AP15" s="109"/>
      <c r="AQ15" s="109"/>
      <c r="AR15" s="261">
        <f t="shared" si="13"/>
        <v>0</v>
      </c>
      <c r="AT15" s="166"/>
      <c r="AU15" s="164"/>
      <c r="AV15" s="167" t="str">
        <f t="shared" si="14"/>
        <v>소향</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1106</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이수현</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19520</v>
      </c>
      <c r="Z17" s="184">
        <f t="shared" si="10"/>
        <v>1950</v>
      </c>
      <c r="AA17" s="538">
        <f t="shared" si="2"/>
        <v>90000</v>
      </c>
      <c r="AB17" s="543">
        <f t="shared" si="3"/>
        <v>69900</v>
      </c>
      <c r="AC17" s="539">
        <f t="shared" si="4"/>
        <v>8570</v>
      </c>
      <c r="AD17" s="315">
        <f t="shared" si="5"/>
        <v>16000</v>
      </c>
      <c r="AE17" s="5"/>
      <c r="AF17" s="5"/>
      <c r="AG17" s="5"/>
      <c r="AH17" s="40"/>
      <c r="AI17" s="6"/>
      <c r="AJ17" s="33">
        <f t="shared" si="11"/>
        <v>205940</v>
      </c>
      <c r="AK17" s="34">
        <f t="shared" si="12"/>
        <v>2094060</v>
      </c>
      <c r="AM17" s="48">
        <v>1</v>
      </c>
      <c r="AN17" s="49"/>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1105</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박정현</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1104</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신유빈</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c r="B20" s="35">
        <f t="shared" si="16"/>
        <v>11</v>
      </c>
      <c r="C20" s="267" t="s">
        <v>376</v>
      </c>
      <c r="D20" s="409" t="s">
        <v>1103</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김연경</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ref="AA21:AA49" si="17">IF($AM$5=1,0,IF(BL21&gt;0,MIN(MAX(BL21,연금하한),연금상한),0))</f>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17"/>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17"/>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17"/>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17"/>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17"/>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17"/>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17"/>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17"/>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17"/>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17"/>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17"/>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17"/>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17"/>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17"/>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17"/>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17"/>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17"/>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17"/>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17"/>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17"/>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17"/>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17"/>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17"/>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17"/>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17"/>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17"/>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17"/>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17"/>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22117320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25917320</v>
      </c>
      <c r="Y50" s="57">
        <f t="shared" si="19"/>
        <v>305570</v>
      </c>
      <c r="Z50" s="175">
        <f t="shared" si="19"/>
        <v>30520</v>
      </c>
      <c r="AA50" s="316">
        <f t="shared" si="19"/>
        <v>1044760</v>
      </c>
      <c r="AB50" s="317">
        <f t="shared" si="19"/>
        <v>811410</v>
      </c>
      <c r="AC50" s="318">
        <f t="shared" si="19"/>
        <v>99530</v>
      </c>
      <c r="AD50" s="262">
        <f t="shared" si="19"/>
        <v>165730</v>
      </c>
      <c r="AE50" s="179">
        <f>SUM(AE10:AE39)</f>
        <v>0</v>
      </c>
      <c r="AF50" s="57">
        <f>SUM(AF10:AF39)</f>
        <v>0</v>
      </c>
      <c r="AG50" s="57">
        <f>SUM(AG10:AG39)</f>
        <v>0</v>
      </c>
      <c r="AH50" s="57">
        <f>SUM(AH10:AH39)</f>
        <v>0</v>
      </c>
      <c r="AI50" s="57">
        <f>SUM(AI10:AI39)</f>
        <v>0</v>
      </c>
      <c r="AJ50" s="57">
        <f>SUM(AJ10:AJ49)</f>
        <v>2457520</v>
      </c>
      <c r="AK50" s="592">
        <f>SUM(AK10:AK49)</f>
        <v>23459800</v>
      </c>
      <c r="AP50" s="180">
        <f>SUM(AP10:AP49)</f>
        <v>0</v>
      </c>
      <c r="AQ50" s="58">
        <f>SUM(AQ10:AQ49)</f>
        <v>0</v>
      </c>
      <c r="AR50" s="262">
        <f>SUM(AR10:AR49)</f>
        <v>0</v>
      </c>
      <c r="BH50" s="192">
        <f>SUM(BH10:BH49)</f>
        <v>2700000</v>
      </c>
      <c r="BI50" s="187">
        <f>SUM(BI10:BI49)</f>
        <v>23217320</v>
      </c>
      <c r="BL50" s="192">
        <f>SUM(BL10:BL49)</f>
        <v>1044760</v>
      </c>
      <c r="BM50" s="192">
        <f>SUM(BM10:BM49)</f>
        <v>811410</v>
      </c>
      <c r="BN50" s="192">
        <f>SUM(BN10:BN49)</f>
        <v>99530</v>
      </c>
      <c r="BO50" s="192">
        <f>SUM(BO10:BO49)</f>
        <v>185730</v>
      </c>
      <c r="BP50" s="192">
        <f>SUM(BP10:BP49)</f>
        <v>2141430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1044760</v>
      </c>
      <c r="BM52" s="436">
        <f>BM50</f>
        <v>811410</v>
      </c>
      <c r="BN52" s="436">
        <f>BN50</f>
        <v>99530</v>
      </c>
      <c r="BO52" s="436">
        <f>BO50</f>
        <v>185730</v>
      </c>
      <c r="BP52" s="436">
        <f>BP50</f>
        <v>2141430</v>
      </c>
    </row>
    <row r="53" spans="2:68" ht="18.75" customHeight="1">
      <c r="B53" s="245"/>
      <c r="C53" s="243" t="s">
        <v>386</v>
      </c>
      <c r="D53" s="243"/>
      <c r="E53" s="279">
        <f>N4</f>
        <v>2022</v>
      </c>
      <c r="F53" s="280"/>
      <c r="G53" s="281"/>
      <c r="H53" s="282" t="s">
        <v>405</v>
      </c>
      <c r="I53" s="283">
        <f>U4</f>
        <v>7</v>
      </c>
      <c r="J53" s="243" t="s">
        <v>406</v>
      </c>
      <c r="K53" s="243"/>
      <c r="L53" s="243"/>
      <c r="M53" s="243"/>
      <c r="N53" s="243"/>
      <c r="O53" s="243"/>
      <c r="P53" s="243"/>
      <c r="Q53" s="246"/>
      <c r="BI53" s="435">
        <v>0.01</v>
      </c>
      <c r="BJ53" s="14">
        <f>TRUNC(BI50*BI53,-1)</f>
        <v>232170</v>
      </c>
      <c r="BK53" s="109" t="s">
        <v>646</v>
      </c>
      <c r="BL53" s="436">
        <f>BL52</f>
        <v>1044760</v>
      </c>
      <c r="BM53" s="436">
        <f>BM52</f>
        <v>811410</v>
      </c>
      <c r="BN53" s="436">
        <f>BN52</f>
        <v>99530</v>
      </c>
      <c r="BO53" s="109">
        <f>TRUNC((BO52/0.65%)*0.9%,0)</f>
        <v>257164</v>
      </c>
      <c r="BP53" s="436">
        <f>SUM(BJ53,BL53:BO53)</f>
        <v>2445034</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25917320</v>
      </c>
      <c r="J55" s="243"/>
      <c r="K55" s="243"/>
      <c r="L55" s="273" t="s">
        <v>31</v>
      </c>
      <c r="M55" s="286">
        <v>254</v>
      </c>
      <c r="N55" s="243" t="s">
        <v>397</v>
      </c>
      <c r="O55" s="271">
        <f>Y50</f>
        <v>305570</v>
      </c>
      <c r="P55" s="243" t="s">
        <v>399</v>
      </c>
      <c r="Q55" s="246"/>
      <c r="BK55" s="109" t="s">
        <v>647</v>
      </c>
      <c r="BL55" s="436">
        <f>SUM(BL52:BL53)</f>
        <v>2089520</v>
      </c>
      <c r="BM55" s="436">
        <f>SUM(BM52:BM53)</f>
        <v>1622820</v>
      </c>
      <c r="BN55" s="436">
        <f>SUM(BN52:BN53)</f>
        <v>199060</v>
      </c>
      <c r="BO55" s="436">
        <f>SUM(BO52:BO53)</f>
        <v>442894</v>
      </c>
      <c r="BP55" s="436">
        <f>SUM(BP52:BP53)</f>
        <v>4586464</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30520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1044760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910940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165730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23459800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25917320</v>
      </c>
      <c r="J66" s="243"/>
      <c r="K66" s="243"/>
      <c r="L66" s="273"/>
      <c r="M66" s="243"/>
      <c r="N66" s="243"/>
      <c r="O66" s="271">
        <f>SUM(O55:O65)</f>
        <v>25917320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18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238" priority="38" operator="greaterThan">
      <formula>100000</formula>
    </cfRule>
  </conditionalFormatting>
  <conditionalFormatting sqref="V10:V65536">
    <cfRule type="cellIs" dxfId="237" priority="37" operator="greaterThan">
      <formula>200000</formula>
    </cfRule>
  </conditionalFormatting>
  <conditionalFormatting sqref="F10:F65536">
    <cfRule type="cellIs" dxfId="236" priority="36" operator="greaterThan">
      <formula>0</formula>
    </cfRule>
  </conditionalFormatting>
  <conditionalFormatting sqref="F6">
    <cfRule type="cellIs" dxfId="235" priority="34" operator="equal">
      <formula>"토요일"</formula>
    </cfRule>
    <cfRule type="cellIs" dxfId="234" priority="35" operator="equal">
      <formula>"일요일"</formula>
    </cfRule>
  </conditionalFormatting>
  <conditionalFormatting sqref="AW52:AZ65536 AN51:AV65536 AX51:AY51">
    <cfRule type="cellIs" dxfId="233" priority="33" operator="greaterThan">
      <formula>0</formula>
    </cfRule>
  </conditionalFormatting>
  <conditionalFormatting sqref="AM51:AM65536">
    <cfRule type="cellIs" dxfId="232" priority="32" operator="greaterThan">
      <formula>1</formula>
    </cfRule>
  </conditionalFormatting>
  <conditionalFormatting sqref="BI51:BI65536">
    <cfRule type="cellIs" dxfId="231" priority="31" operator="between">
      <formula>1</formula>
      <formula>1899999</formula>
    </cfRule>
  </conditionalFormatting>
  <conditionalFormatting sqref="U4">
    <cfRule type="cellIs" dxfId="230" priority="29" operator="greaterThan">
      <formula>12</formula>
    </cfRule>
    <cfRule type="cellIs" dxfId="229" priority="30" operator="lessThan">
      <formula>1</formula>
    </cfRule>
  </conditionalFormatting>
  <conditionalFormatting sqref="C55:C64 C10:C49">
    <cfRule type="cellIs" dxfId="228" priority="23" operator="equal">
      <formula>"개발비"</formula>
    </cfRule>
    <cfRule type="cellIs" dxfId="227" priority="24" operator="equal">
      <formula>"경상연구"</formula>
    </cfRule>
    <cfRule type="cellIs" dxfId="226" priority="25" operator="equal">
      <formula>"분양"</formula>
    </cfRule>
    <cfRule type="cellIs" dxfId="225" priority="26" operator="equal">
      <formula>"도급"</formula>
    </cfRule>
    <cfRule type="cellIs" dxfId="224" priority="27" operator="equal">
      <formula>"제조"</formula>
    </cfRule>
    <cfRule type="cellIs" dxfId="223" priority="28" operator="equal">
      <formula>"판관"</formula>
    </cfRule>
  </conditionalFormatting>
  <conditionalFormatting sqref="O65 O67 I67">
    <cfRule type="cellIs" dxfId="222" priority="22" operator="equal">
      <formula>TRUE</formula>
    </cfRule>
  </conditionalFormatting>
  <conditionalFormatting sqref="AM10:AM49">
    <cfRule type="cellIs" dxfId="221" priority="20" operator="greaterThan">
      <formula>1</formula>
    </cfRule>
    <cfRule type="cellIs" dxfId="220" priority="21" operator="lessThan">
      <formula>1</formula>
    </cfRule>
  </conditionalFormatting>
  <conditionalFormatting sqref="AO50 AS50 AT10:AV50 AN10:AN50 AX10:AY50">
    <cfRule type="cellIs" dxfId="219" priority="19" operator="greaterThan">
      <formula>0</formula>
    </cfRule>
  </conditionalFormatting>
  <conditionalFormatting sqref="AM10:AM50">
    <cfRule type="cellIs" dxfId="218" priority="18" operator="greaterThan">
      <formula>1</formula>
    </cfRule>
  </conditionalFormatting>
  <conditionalFormatting sqref="BI10:BI49">
    <cfRule type="cellIs" dxfId="217" priority="17" operator="between">
      <formula>1</formula>
      <formula>1899999</formula>
    </cfRule>
  </conditionalFormatting>
  <conditionalFormatting sqref="BA10:BA49">
    <cfRule type="cellIs" dxfId="216" priority="14" operator="lessThan">
      <formula>0</formula>
    </cfRule>
    <cfRule type="cellIs" dxfId="215" priority="15" operator="greaterThan">
      <formula>0</formula>
    </cfRule>
    <cfRule type="cellIs" dxfId="214" priority="16" operator="equal">
      <formula>0</formula>
    </cfRule>
  </conditionalFormatting>
  <conditionalFormatting sqref="BE10:BF49">
    <cfRule type="cellIs" dxfId="213" priority="11" operator="lessThan">
      <formula>0</formula>
    </cfRule>
    <cfRule type="cellIs" dxfId="212" priority="12" operator="greaterThan">
      <formula>0</formula>
    </cfRule>
    <cfRule type="cellIs" dxfId="211" priority="13" operator="equal">
      <formula>0</formula>
    </cfRule>
  </conditionalFormatting>
  <conditionalFormatting sqref="BI10:BI49">
    <cfRule type="cellIs" dxfId="210" priority="9" operator="greaterThan">
      <formula>99615293</formula>
    </cfRule>
    <cfRule type="cellIs" dxfId="209" priority="10" operator="lessThan">
      <formula>278861</formula>
    </cfRule>
  </conditionalFormatting>
  <conditionalFormatting sqref="BM10:BM49">
    <cfRule type="cellIs" dxfId="208" priority="7" operator="lessThan">
      <formula>9300</formula>
    </cfRule>
    <cfRule type="cellIs" dxfId="207" priority="8" operator="greaterThan">
      <formula>3322170</formula>
    </cfRule>
  </conditionalFormatting>
  <conditionalFormatting sqref="BL10:BL49">
    <cfRule type="cellIs" dxfId="206" priority="5" operator="lessThan">
      <formula>14400</formula>
    </cfRule>
    <cfRule type="cellIs" dxfId="205" priority="6" operator="greaterThan">
      <formula>226350</formula>
    </cfRule>
  </conditionalFormatting>
  <conditionalFormatting sqref="AA10:AA49">
    <cfRule type="cellIs" dxfId="204" priority="3" operator="greaterThan">
      <formula>226350</formula>
    </cfRule>
    <cfRule type="cellIs" dxfId="203" priority="4" operator="lessThan">
      <formula>14400</formula>
    </cfRule>
  </conditionalFormatting>
  <conditionalFormatting sqref="AB10:AB49">
    <cfRule type="cellIs" dxfId="202" priority="1" operator="lessThan">
      <formula>9300</formula>
    </cfRule>
    <cfRule type="cellIs" dxfId="201" priority="2" operator="greaterThan">
      <formula>3322170</formula>
    </cfRule>
  </conditionalFormatting>
  <dataValidations count="10">
    <dataValidation allowBlank="1" showInputMessage="1" showErrorMessage="1" prompt="직책에 &quot;대표이사&quot; 또는 &quot;원장&quot; 이라고 기재하면 고용보험 제외 " sqref="AD9" xr:uid="{00000000-0002-0000-1800-000000000000}"/>
    <dataValidation type="list" allowBlank="1" showInputMessage="1" showErrorMessage="1" sqref="BA10:BA49" xr:uid="{00000000-0002-0000-1800-000001000000}">
      <formula1>"0%,50%,100%,70%,90%"</formula1>
    </dataValidation>
    <dataValidation type="list" allowBlank="1" showInputMessage="1" showErrorMessage="1" sqref="BE10:BF49" xr:uid="{00000000-0002-0000-18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8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8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800-000005000000}"/>
    <dataValidation allowBlank="1" showInputMessage="1" showErrorMessage="1" prompt="&quot;-&quot;없이 숫자만 입력" sqref="G8:G9" xr:uid="{00000000-0002-0000-1800-000006000000}"/>
    <dataValidation allowBlank="1" showInputMessage="1" showErrorMessage="1" prompt="직책에 &quot;대표이사&quot;  &quot;대표&quot; 또는 &quot;원장&quot; 이라고 기재하면 고용보험 제외" sqref="H8:H9" xr:uid="{00000000-0002-0000-1800-000007000000}"/>
    <dataValidation type="list" allowBlank="1" showInputMessage="1" showErrorMessage="1" sqref="C55:C64 C10:C49" xr:uid="{00000000-0002-0000-1800-000008000000}">
      <formula1>"판관,제조,도급,분양,경상연구,개발비"</formula1>
    </dataValidation>
    <dataValidation type="list" allowBlank="1" showInputMessage="1" showErrorMessage="1" sqref="BD10:BD49" xr:uid="{00000000-0002-0000-1800-000009000000}">
      <formula1>"한도없음,150만원 한도"</formula1>
    </dataValidation>
  </dataValidations>
  <hyperlinks>
    <hyperlink ref="BL5" r:id="rId1" xr:uid="{00000000-0004-0000-1800-000000000000}"/>
    <hyperlink ref="BL3" r:id="rId2" xr:uid="{00000000-0004-0000-1800-000001000000}"/>
    <hyperlink ref="BI3" r:id="rId3" xr:uid="{00000000-0004-0000-1800-000002000000}"/>
    <hyperlink ref="BI5" r:id="rId4" xr:uid="{00000000-0004-0000-1800-000003000000}"/>
    <hyperlink ref="BX3" r:id="rId5" xr:uid="{00000000-0004-0000-1800-000004000000}"/>
    <hyperlink ref="BX5" r:id="rId6" xr:uid="{00000000-0004-0000-1800-000005000000}"/>
    <hyperlink ref="BF6" r:id="rId7" xr:uid="{00000000-0004-0000-1800-000006000000}"/>
    <hyperlink ref="BA6" r:id="rId8" xr:uid="{00000000-0004-0000-1800-000007000000}"/>
    <hyperlink ref="BS6" r:id="rId9" xr:uid="{00000000-0004-0000-1800-000008000000}"/>
    <hyperlink ref="H51" r:id="rId10" xr:uid="{00000000-0004-0000-1800-000009000000}"/>
    <hyperlink ref="AM6" r:id="rId11" xr:uid="{00000000-0004-0000-18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67585"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67586"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67587"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X67"/>
  <sheetViews>
    <sheetView showGridLines="0" workbookViewId="0">
      <pane xSplit="8" ySplit="9" topLeftCell="Z10" activePane="bottomRight" state="frozen"/>
      <selection pane="topRight" activeCell="I1" sqref="I1"/>
      <selection pane="bottomLeft" activeCell="A10" sqref="A10"/>
      <selection pane="bottomRight" activeCell="BM10" sqref="BM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8</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2022년8월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49" si="1">IF(BI10&lt;=10000000,VLOOKUP(BI10/1000,간이세액표2021,AM10+AN10+2),VLOOKUP(BI10/1000,간이세액표2021,AM10+AN10+2)+VLOOKUP(BI10,근로세율,3)+(BI10-VLOOKUP(BI10,근로세율,4))*VLOOKUP(BI10,근로세율,5)*VLOOKUP(BI10,근로세율,6))</f>
        <v>41630</v>
      </c>
      <c r="Z10" s="184">
        <f>IF(ISERROR(ROUNDDOWN(Y10*10%,-1)),0,ROUNDDOWN(Y10*10%,-1))</f>
        <v>4160</v>
      </c>
      <c r="AA10" s="542">
        <f t="shared" ref="AA10:AA20" si="2">IF($AM$5=1,0,IF(BL10&gt;0,MIN(MAX(BL10,연금하한202107),연금상한202107),0))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256380</v>
      </c>
      <c r="AK10" s="54">
        <f>X10-AJ10</f>
        <v>2543620</v>
      </c>
      <c r="AM10" s="55">
        <v>1</v>
      </c>
      <c r="AN10" s="56"/>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IFERROR(ROUNDDOWN(TRUNC(($X10-$BH10),-3)*국민연금율*(1-BE10),-1),0)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19520</v>
      </c>
      <c r="Z11" s="184">
        <f t="shared" ref="Z11:Z49" si="10">IF(ISERROR(ROUNDDOWN(Y11*10%,-1)),0,ROUNDDOWN(Y11*10%,-1))</f>
        <v>1950</v>
      </c>
      <c r="AA11" s="538">
        <f t="shared" si="2"/>
        <v>90000</v>
      </c>
      <c r="AB11" s="543">
        <f t="shared" si="3"/>
        <v>69900</v>
      </c>
      <c r="AC11" s="539">
        <f t="shared" si="4"/>
        <v>8570</v>
      </c>
      <c r="AD11" s="315">
        <f t="shared" si="5"/>
        <v>16000</v>
      </c>
      <c r="AE11" s="5"/>
      <c r="AF11" s="5"/>
      <c r="AG11" s="5"/>
      <c r="AH11" s="40"/>
      <c r="AI11" s="6"/>
      <c r="AJ11" s="33">
        <f t="shared" ref="AJ11:AJ49" si="11">SUM(Y11:AH11)</f>
        <v>205940</v>
      </c>
      <c r="AK11" s="34">
        <f t="shared" ref="AK11:AK49" si="12">X11-AJ11</f>
        <v>2094060</v>
      </c>
      <c r="AM11" s="48">
        <v>1</v>
      </c>
      <c r="AN11" s="49"/>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16150</v>
      </c>
      <c r="Z12" s="184">
        <f t="shared" si="10"/>
        <v>1610</v>
      </c>
      <c r="AA12" s="538">
        <f t="shared" si="2"/>
        <v>83250</v>
      </c>
      <c r="AB12" s="543">
        <f t="shared" si="3"/>
        <v>64650</v>
      </c>
      <c r="AC12" s="539">
        <f t="shared" si="4"/>
        <v>7930</v>
      </c>
      <c r="AD12" s="315">
        <f t="shared" si="5"/>
        <v>14800</v>
      </c>
      <c r="AE12" s="5"/>
      <c r="AF12" s="5"/>
      <c r="AG12" s="5"/>
      <c r="AH12" s="40"/>
      <c r="AI12" s="6"/>
      <c r="AJ12" s="33">
        <f t="shared" si="11"/>
        <v>188390</v>
      </c>
      <c r="AK12" s="34">
        <f t="shared" si="12"/>
        <v>1761610</v>
      </c>
      <c r="AM12" s="48">
        <v>1</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41630</v>
      </c>
      <c r="Z13" s="184">
        <f t="shared" si="10"/>
        <v>4160</v>
      </c>
      <c r="AA13" s="538">
        <f t="shared" si="2"/>
        <v>112500</v>
      </c>
      <c r="AB13" s="543">
        <f t="shared" si="3"/>
        <v>87370</v>
      </c>
      <c r="AC13" s="539">
        <f t="shared" si="4"/>
        <v>10720</v>
      </c>
      <c r="AD13" s="315">
        <f t="shared" si="5"/>
        <v>20000</v>
      </c>
      <c r="AE13" s="5"/>
      <c r="AF13" s="5"/>
      <c r="AG13" s="5"/>
      <c r="AH13" s="40"/>
      <c r="AI13" s="6"/>
      <c r="AJ13" s="33">
        <f t="shared" si="11"/>
        <v>276380</v>
      </c>
      <c r="AK13" s="34">
        <f t="shared" si="12"/>
        <v>2523620</v>
      </c>
      <c r="AM13" s="48">
        <v>1</v>
      </c>
      <c r="AN13" s="49"/>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41630</v>
      </c>
      <c r="Z14" s="184">
        <f t="shared" si="10"/>
        <v>4160</v>
      </c>
      <c r="AA14" s="538">
        <f t="shared" si="2"/>
        <v>112500</v>
      </c>
      <c r="AB14" s="543">
        <f t="shared" si="3"/>
        <v>87370</v>
      </c>
      <c r="AC14" s="539">
        <f t="shared" si="4"/>
        <v>10720</v>
      </c>
      <c r="AD14" s="315">
        <f t="shared" si="5"/>
        <v>20000</v>
      </c>
      <c r="AE14" s="5"/>
      <c r="AF14" s="5"/>
      <c r="AG14" s="5"/>
      <c r="AH14" s="40"/>
      <c r="AI14" s="6"/>
      <c r="AJ14" s="33">
        <f t="shared" si="11"/>
        <v>276380</v>
      </c>
      <c r="AK14" s="34">
        <f t="shared" si="12"/>
        <v>2523620</v>
      </c>
      <c r="AM14" s="48">
        <v>1</v>
      </c>
      <c r="AN14" s="49"/>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41630</v>
      </c>
      <c r="Z15" s="184">
        <f t="shared" si="10"/>
        <v>4160</v>
      </c>
      <c r="AA15" s="538">
        <f t="shared" si="2"/>
        <v>112500</v>
      </c>
      <c r="AB15" s="543">
        <f t="shared" si="3"/>
        <v>87370</v>
      </c>
      <c r="AC15" s="539">
        <f t="shared" si="4"/>
        <v>10720</v>
      </c>
      <c r="AD15" s="315">
        <f t="shared" si="5"/>
        <v>20000</v>
      </c>
      <c r="AE15" s="5"/>
      <c r="AF15" s="5"/>
      <c r="AG15" s="5"/>
      <c r="AH15" s="40"/>
      <c r="AI15" s="6"/>
      <c r="AJ15" s="33">
        <f t="shared" si="11"/>
        <v>276380</v>
      </c>
      <c r="AK15" s="34">
        <f t="shared" si="12"/>
        <v>2523620</v>
      </c>
      <c r="AM15" s="48">
        <v>1</v>
      </c>
      <c r="AN15" s="49"/>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19520</v>
      </c>
      <c r="Z17" s="184">
        <f t="shared" si="10"/>
        <v>1950</v>
      </c>
      <c r="AA17" s="538">
        <f t="shared" si="2"/>
        <v>90000</v>
      </c>
      <c r="AB17" s="543">
        <f t="shared" si="3"/>
        <v>69900</v>
      </c>
      <c r="AC17" s="539">
        <f t="shared" si="4"/>
        <v>8570</v>
      </c>
      <c r="AD17" s="315">
        <f t="shared" si="5"/>
        <v>16000</v>
      </c>
      <c r="AE17" s="5"/>
      <c r="AF17" s="5"/>
      <c r="AG17" s="5"/>
      <c r="AH17" s="40"/>
      <c r="AI17" s="6"/>
      <c r="AJ17" s="33">
        <f t="shared" si="11"/>
        <v>205940</v>
      </c>
      <c r="AK17" s="34">
        <f t="shared" si="12"/>
        <v>2094060</v>
      </c>
      <c r="AM17" s="48">
        <v>1</v>
      </c>
      <c r="AN17" s="49"/>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ref="AA21:AA49" si="17">IF($AM$5=1,0,IF(BL21&gt;0,MIN(MAX(BL21,연금하한),연금상한),0))</f>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17"/>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17"/>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17"/>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17"/>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17"/>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17"/>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17"/>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17"/>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17"/>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17"/>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17"/>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17"/>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17"/>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17"/>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17"/>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17"/>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17"/>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17"/>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17"/>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17"/>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17"/>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17"/>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17"/>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17"/>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17"/>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17"/>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17"/>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17"/>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25450000</v>
      </c>
      <c r="Y50" s="57">
        <f t="shared" si="19"/>
        <v>286700</v>
      </c>
      <c r="Z50" s="175">
        <f t="shared" si="19"/>
        <v>28640</v>
      </c>
      <c r="AA50" s="316">
        <f t="shared" si="19"/>
        <v>1023750</v>
      </c>
      <c r="AB50" s="317">
        <f t="shared" si="19"/>
        <v>795080</v>
      </c>
      <c r="AC50" s="318">
        <f t="shared" si="19"/>
        <v>97520</v>
      </c>
      <c r="AD50" s="262">
        <f t="shared" si="19"/>
        <v>162000</v>
      </c>
      <c r="AE50" s="179">
        <f>SUM(AE10:AE39)</f>
        <v>0</v>
      </c>
      <c r="AF50" s="57">
        <f>SUM(AF10:AF39)</f>
        <v>0</v>
      </c>
      <c r="AG50" s="57">
        <f>SUM(AG10:AG39)</f>
        <v>0</v>
      </c>
      <c r="AH50" s="57">
        <f>SUM(AH10:AH39)</f>
        <v>0</v>
      </c>
      <c r="AI50" s="57">
        <f>SUM(AI10:AI39)</f>
        <v>0</v>
      </c>
      <c r="AJ50" s="57">
        <f>SUM(AJ10:AJ49)</f>
        <v>2393690</v>
      </c>
      <c r="AK50" s="592">
        <f>SUM(AK10:AK49)</f>
        <v>23056310</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8</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f>Y50</f>
        <v>286700</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28640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1023750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892600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23056310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25450000</v>
      </c>
      <c r="J66" s="243"/>
      <c r="K66" s="243"/>
      <c r="L66" s="273"/>
      <c r="M66" s="243"/>
      <c r="N66" s="243"/>
      <c r="O66" s="271">
        <f>SUM(O55:O65)</f>
        <v>25450000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19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200" priority="42" operator="greaterThan">
      <formula>100000</formula>
    </cfRule>
  </conditionalFormatting>
  <conditionalFormatting sqref="V10:V65536">
    <cfRule type="cellIs" dxfId="199" priority="41" operator="greaterThan">
      <formula>200000</formula>
    </cfRule>
  </conditionalFormatting>
  <conditionalFormatting sqref="F10:F65536">
    <cfRule type="cellIs" dxfId="198" priority="40" operator="greaterThan">
      <formula>0</formula>
    </cfRule>
  </conditionalFormatting>
  <conditionalFormatting sqref="F6">
    <cfRule type="cellIs" dxfId="197" priority="38" operator="equal">
      <formula>"토요일"</formula>
    </cfRule>
    <cfRule type="cellIs" dxfId="196" priority="39" operator="equal">
      <formula>"일요일"</formula>
    </cfRule>
  </conditionalFormatting>
  <conditionalFormatting sqref="AW52:AZ65536 AN51:AV65536 AX51:AY51">
    <cfRule type="cellIs" dxfId="195" priority="37" operator="greaterThan">
      <formula>0</formula>
    </cfRule>
  </conditionalFormatting>
  <conditionalFormatting sqref="AM51:AM65536">
    <cfRule type="cellIs" dxfId="194" priority="36" operator="greaterThan">
      <formula>1</formula>
    </cfRule>
  </conditionalFormatting>
  <conditionalFormatting sqref="BI51:BI65536">
    <cfRule type="cellIs" dxfId="193" priority="35" operator="between">
      <formula>1</formula>
      <formula>1899999</formula>
    </cfRule>
  </conditionalFormatting>
  <conditionalFormatting sqref="U4">
    <cfRule type="cellIs" dxfId="192" priority="33" operator="greaterThan">
      <formula>12</formula>
    </cfRule>
    <cfRule type="cellIs" dxfId="191" priority="34" operator="lessThan">
      <formula>1</formula>
    </cfRule>
  </conditionalFormatting>
  <conditionalFormatting sqref="C55:C64 C10:C49">
    <cfRule type="cellIs" dxfId="190" priority="27" operator="equal">
      <formula>"개발비"</formula>
    </cfRule>
    <cfRule type="cellIs" dxfId="189" priority="28" operator="equal">
      <formula>"경상연구"</formula>
    </cfRule>
    <cfRule type="cellIs" dxfId="188" priority="29" operator="equal">
      <formula>"분양"</formula>
    </cfRule>
    <cfRule type="cellIs" dxfId="187" priority="30" operator="equal">
      <formula>"도급"</formula>
    </cfRule>
    <cfRule type="cellIs" dxfId="186" priority="31" operator="equal">
      <formula>"제조"</formula>
    </cfRule>
    <cfRule type="cellIs" dxfId="185" priority="32" operator="equal">
      <formula>"판관"</formula>
    </cfRule>
  </conditionalFormatting>
  <conditionalFormatting sqref="O65 O67 I67">
    <cfRule type="cellIs" dxfId="184" priority="26" operator="equal">
      <formula>TRUE</formula>
    </cfRule>
  </conditionalFormatting>
  <conditionalFormatting sqref="AM10:AM49">
    <cfRule type="cellIs" dxfId="183" priority="24" operator="greaterThan">
      <formula>1</formula>
    </cfRule>
    <cfRule type="cellIs" dxfId="182" priority="25" operator="lessThan">
      <formula>1</formula>
    </cfRule>
  </conditionalFormatting>
  <conditionalFormatting sqref="AO50 AS50 AT10:AV50 AN10:AN50 AX10:AY50">
    <cfRule type="cellIs" dxfId="181" priority="23" operator="greaterThan">
      <formula>0</formula>
    </cfRule>
  </conditionalFormatting>
  <conditionalFormatting sqref="AM10:AM50">
    <cfRule type="cellIs" dxfId="180" priority="22" operator="greaterThan">
      <formula>1</formula>
    </cfRule>
  </conditionalFormatting>
  <conditionalFormatting sqref="BI10:BI49">
    <cfRule type="cellIs" dxfId="179" priority="21" operator="between">
      <formula>1</formula>
      <formula>1899999</formula>
    </cfRule>
  </conditionalFormatting>
  <conditionalFormatting sqref="BA10:BA49">
    <cfRule type="cellIs" dxfId="178" priority="18" operator="lessThan">
      <formula>0</formula>
    </cfRule>
    <cfRule type="cellIs" dxfId="177" priority="19" operator="greaterThan">
      <formula>0</formula>
    </cfRule>
    <cfRule type="cellIs" dxfId="176" priority="20" operator="equal">
      <formula>0</formula>
    </cfRule>
  </conditionalFormatting>
  <conditionalFormatting sqref="BE10:BF49">
    <cfRule type="cellIs" dxfId="175" priority="15" operator="lessThan">
      <formula>0</formula>
    </cfRule>
    <cfRule type="cellIs" dxfId="174" priority="16" operator="greaterThan">
      <formula>0</formula>
    </cfRule>
    <cfRule type="cellIs" dxfId="173" priority="17" operator="equal">
      <formula>0</formula>
    </cfRule>
  </conditionalFormatting>
  <conditionalFormatting sqref="BI10:BI49">
    <cfRule type="cellIs" dxfId="172" priority="13" operator="greaterThan">
      <formula>99615293</formula>
    </cfRule>
    <cfRule type="cellIs" dxfId="171" priority="14" operator="lessThan">
      <formula>278861</formula>
    </cfRule>
  </conditionalFormatting>
  <conditionalFormatting sqref="BM10:BM49">
    <cfRule type="cellIs" dxfId="170" priority="11" operator="lessThan">
      <formula>9300</formula>
    </cfRule>
    <cfRule type="cellIs" dxfId="169" priority="12" operator="greaterThan">
      <formula>3322170</formula>
    </cfRule>
  </conditionalFormatting>
  <conditionalFormatting sqref="AA21:AA49">
    <cfRule type="cellIs" dxfId="168" priority="7" operator="greaterThan">
      <formula>226350</formula>
    </cfRule>
    <cfRule type="cellIs" dxfId="167" priority="8" operator="lessThan">
      <formula>14400</formula>
    </cfRule>
  </conditionalFormatting>
  <conditionalFormatting sqref="AB10:AB49">
    <cfRule type="cellIs" dxfId="166" priority="5" operator="lessThan">
      <formula>9300</formula>
    </cfRule>
    <cfRule type="cellIs" dxfId="165" priority="6" operator="greaterThan">
      <formula>3322170</formula>
    </cfRule>
  </conditionalFormatting>
  <conditionalFormatting sqref="AA10:AA20">
    <cfRule type="cellIs" dxfId="164" priority="3" operator="greaterThan">
      <formula>226350</formula>
    </cfRule>
    <cfRule type="cellIs" dxfId="163" priority="4" operator="lessThan">
      <formula>14400</formula>
    </cfRule>
  </conditionalFormatting>
  <conditionalFormatting sqref="BL10:BL49">
    <cfRule type="cellIs" dxfId="162" priority="1" operator="lessThan">
      <formula>14400</formula>
    </cfRule>
    <cfRule type="cellIs" dxfId="161" priority="2" operator="greaterThan">
      <formula>226350</formula>
    </cfRule>
  </conditionalFormatting>
  <dataValidations count="10">
    <dataValidation type="list" allowBlank="1" showInputMessage="1" showErrorMessage="1" sqref="BD10:BD49" xr:uid="{00000000-0002-0000-1900-000000000000}">
      <formula1>"한도없음,150만원 한도"</formula1>
    </dataValidation>
    <dataValidation type="list" allowBlank="1" showInputMessage="1" showErrorMessage="1" sqref="C55:C64 C10:C49" xr:uid="{00000000-0002-0000-19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1900-000002000000}"/>
    <dataValidation allowBlank="1" showInputMessage="1" showErrorMessage="1" prompt="&quot;-&quot;없이 숫자만 입력" sqref="G8:G9" xr:uid="{00000000-0002-0000-19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9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9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900-000006000000}"/>
    <dataValidation type="list" allowBlank="1" showInputMessage="1" showErrorMessage="1" sqref="BE10:BF49" xr:uid="{00000000-0002-0000-1900-000007000000}">
      <formula1>"0%,40%,80%,90%"</formula1>
    </dataValidation>
    <dataValidation type="list" allowBlank="1" showInputMessage="1" showErrorMessage="1" sqref="BA10:BA49" xr:uid="{00000000-0002-0000-1900-000008000000}">
      <formula1>"0%,50%,100%,70%,90%"</formula1>
    </dataValidation>
    <dataValidation allowBlank="1" showInputMessage="1" showErrorMessage="1" prompt="직책에 &quot;대표이사&quot; 또는 &quot;원장&quot; 이라고 기재하면 고용보험 제외 " sqref="AD9" xr:uid="{00000000-0002-0000-1900-000009000000}"/>
  </dataValidations>
  <hyperlinks>
    <hyperlink ref="BL5" r:id="rId1" xr:uid="{00000000-0004-0000-1900-000000000000}"/>
    <hyperlink ref="BL3" r:id="rId2" xr:uid="{00000000-0004-0000-1900-000001000000}"/>
    <hyperlink ref="BI3" r:id="rId3" xr:uid="{00000000-0004-0000-1900-000002000000}"/>
    <hyperlink ref="BI5" r:id="rId4" xr:uid="{00000000-0004-0000-1900-000003000000}"/>
    <hyperlink ref="BX3" r:id="rId5" xr:uid="{00000000-0004-0000-1900-000004000000}"/>
    <hyperlink ref="BX5" r:id="rId6" xr:uid="{00000000-0004-0000-1900-000005000000}"/>
    <hyperlink ref="BF6" r:id="rId7" xr:uid="{00000000-0004-0000-1900-000006000000}"/>
    <hyperlink ref="BA6" r:id="rId8" xr:uid="{00000000-0004-0000-1900-000007000000}"/>
    <hyperlink ref="BS6" r:id="rId9" xr:uid="{00000000-0004-0000-1900-000008000000}"/>
    <hyperlink ref="H51" r:id="rId10" xr:uid="{00000000-0004-0000-1900-000009000000}"/>
    <hyperlink ref="AM6" r:id="rId11" xr:uid="{00000000-0004-0000-19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68609"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68610"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68611"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BX67"/>
  <sheetViews>
    <sheetView showGridLines="0" workbookViewId="0">
      <pane xSplit="8" ySplit="9" topLeftCell="AO10" activePane="bottomRight" state="frozen"/>
      <selection pane="topRight" activeCell="I1" sqref="I1"/>
      <selection pane="bottomLeft" activeCell="A10" sqref="A10"/>
      <selection pane="bottomRight" activeCell="BN11" sqref="BN11"/>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448">
        <v>9</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2022년9월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49" si="1">IF(BI10&lt;=10000000,VLOOKUP(BI10/1000,간이세액표2021,AM10+AN10+2),VLOOKUP(BI10/1000,간이세액표2021,AM10+AN10+2)+VLOOKUP(BI10,근로세율,3)+(BI10-VLOOKUP(BI10,근로세율,4))*VLOOKUP(BI10,근로세율,5)*VLOOKUP(BI10,근로세율,6))</f>
        <v>41630</v>
      </c>
      <c r="Z10" s="184">
        <f>IF(ISERROR(ROUNDDOWN(Y10*10%,-1)),0,ROUNDDOWN(Y10*10%,-1))</f>
        <v>4160</v>
      </c>
      <c r="AA10" s="542">
        <f t="shared" ref="AA10:AA20" si="2">IF($AM$5=1,0,IF(BL10&gt;0,MIN(MAX(BL10,연금하한202107),연금상한202107),0))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256380</v>
      </c>
      <c r="AK10" s="54">
        <f>X10-AJ10</f>
        <v>2543620</v>
      </c>
      <c r="AM10" s="55">
        <v>1</v>
      </c>
      <c r="AN10" s="56"/>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IFERROR(ROUNDDOWN(TRUNC(($X10-$BH10),-3)*국민연금율*(1-BE10),-1),0)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19520</v>
      </c>
      <c r="Z11" s="184">
        <f t="shared" ref="Z11:Z49" si="10">IF(ISERROR(ROUNDDOWN(Y11*10%,-1)),0,ROUNDDOWN(Y11*10%,-1))</f>
        <v>1950</v>
      </c>
      <c r="AA11" s="538">
        <f t="shared" si="2"/>
        <v>90000</v>
      </c>
      <c r="AB11" s="543">
        <f t="shared" si="3"/>
        <v>69900</v>
      </c>
      <c r="AC11" s="539">
        <f t="shared" si="4"/>
        <v>8570</v>
      </c>
      <c r="AD11" s="315">
        <f t="shared" si="5"/>
        <v>16000</v>
      </c>
      <c r="AE11" s="5"/>
      <c r="AF11" s="5"/>
      <c r="AG11" s="5"/>
      <c r="AH11" s="40"/>
      <c r="AI11" s="6"/>
      <c r="AJ11" s="33">
        <f t="shared" ref="AJ11:AJ49" si="11">SUM(Y11:AH11)</f>
        <v>205940</v>
      </c>
      <c r="AK11" s="34">
        <f t="shared" ref="AK11:AK49" si="12">X11-AJ11</f>
        <v>2094060</v>
      </c>
      <c r="AM11" s="48">
        <v>1</v>
      </c>
      <c r="AN11" s="49"/>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16150</v>
      </c>
      <c r="Z12" s="184">
        <f t="shared" si="10"/>
        <v>1610</v>
      </c>
      <c r="AA12" s="538">
        <f t="shared" si="2"/>
        <v>83250</v>
      </c>
      <c r="AB12" s="543">
        <f t="shared" si="3"/>
        <v>64650</v>
      </c>
      <c r="AC12" s="539">
        <f t="shared" si="4"/>
        <v>7930</v>
      </c>
      <c r="AD12" s="315">
        <f t="shared" si="5"/>
        <v>14800</v>
      </c>
      <c r="AE12" s="5"/>
      <c r="AF12" s="5"/>
      <c r="AG12" s="5"/>
      <c r="AH12" s="40"/>
      <c r="AI12" s="6"/>
      <c r="AJ12" s="33">
        <f t="shared" si="11"/>
        <v>188390</v>
      </c>
      <c r="AK12" s="34">
        <f t="shared" si="12"/>
        <v>1761610</v>
      </c>
      <c r="AM12" s="48">
        <v>1</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41630</v>
      </c>
      <c r="Z13" s="184">
        <f t="shared" si="10"/>
        <v>4160</v>
      </c>
      <c r="AA13" s="538">
        <f t="shared" si="2"/>
        <v>112500</v>
      </c>
      <c r="AB13" s="543">
        <f t="shared" si="3"/>
        <v>87370</v>
      </c>
      <c r="AC13" s="539">
        <f t="shared" si="4"/>
        <v>10720</v>
      </c>
      <c r="AD13" s="315">
        <f t="shared" si="5"/>
        <v>20000</v>
      </c>
      <c r="AE13" s="5"/>
      <c r="AF13" s="5"/>
      <c r="AG13" s="5"/>
      <c r="AH13" s="40"/>
      <c r="AI13" s="6"/>
      <c r="AJ13" s="33">
        <f t="shared" si="11"/>
        <v>276380</v>
      </c>
      <c r="AK13" s="34">
        <f t="shared" si="12"/>
        <v>2523620</v>
      </c>
      <c r="AM13" s="48">
        <v>1</v>
      </c>
      <c r="AN13" s="49"/>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41630</v>
      </c>
      <c r="Z14" s="184">
        <f t="shared" si="10"/>
        <v>4160</v>
      </c>
      <c r="AA14" s="538">
        <f t="shared" si="2"/>
        <v>112500</v>
      </c>
      <c r="AB14" s="543">
        <f t="shared" si="3"/>
        <v>87370</v>
      </c>
      <c r="AC14" s="539">
        <f t="shared" si="4"/>
        <v>10720</v>
      </c>
      <c r="AD14" s="315">
        <f t="shared" si="5"/>
        <v>20000</v>
      </c>
      <c r="AE14" s="5"/>
      <c r="AF14" s="5"/>
      <c r="AG14" s="5"/>
      <c r="AH14" s="40"/>
      <c r="AI14" s="6"/>
      <c r="AJ14" s="33">
        <f t="shared" si="11"/>
        <v>276380</v>
      </c>
      <c r="AK14" s="34">
        <f t="shared" si="12"/>
        <v>2523620</v>
      </c>
      <c r="AM14" s="48">
        <v>1</v>
      </c>
      <c r="AN14" s="49"/>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41630</v>
      </c>
      <c r="Z15" s="184">
        <f t="shared" si="10"/>
        <v>4160</v>
      </c>
      <c r="AA15" s="538">
        <f t="shared" si="2"/>
        <v>112500</v>
      </c>
      <c r="AB15" s="543">
        <f t="shared" si="3"/>
        <v>87370</v>
      </c>
      <c r="AC15" s="539">
        <f t="shared" si="4"/>
        <v>10720</v>
      </c>
      <c r="AD15" s="315">
        <f t="shared" si="5"/>
        <v>20000</v>
      </c>
      <c r="AE15" s="5"/>
      <c r="AF15" s="5"/>
      <c r="AG15" s="5"/>
      <c r="AH15" s="40"/>
      <c r="AI15" s="6"/>
      <c r="AJ15" s="33">
        <f t="shared" si="11"/>
        <v>276380</v>
      </c>
      <c r="AK15" s="34">
        <f t="shared" si="12"/>
        <v>2523620</v>
      </c>
      <c r="AM15" s="48">
        <v>1</v>
      </c>
      <c r="AN15" s="49"/>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19520</v>
      </c>
      <c r="Z17" s="184">
        <f t="shared" si="10"/>
        <v>1950</v>
      </c>
      <c r="AA17" s="538">
        <f t="shared" si="2"/>
        <v>90000</v>
      </c>
      <c r="AB17" s="543">
        <f t="shared" si="3"/>
        <v>69900</v>
      </c>
      <c r="AC17" s="539">
        <f t="shared" si="4"/>
        <v>8570</v>
      </c>
      <c r="AD17" s="315">
        <f t="shared" si="5"/>
        <v>16000</v>
      </c>
      <c r="AE17" s="5"/>
      <c r="AF17" s="5"/>
      <c r="AG17" s="5"/>
      <c r="AH17" s="40"/>
      <c r="AI17" s="6"/>
      <c r="AJ17" s="33">
        <f t="shared" si="11"/>
        <v>205940</v>
      </c>
      <c r="AK17" s="34">
        <f t="shared" si="12"/>
        <v>2094060</v>
      </c>
      <c r="AM17" s="48">
        <v>1</v>
      </c>
      <c r="AN17" s="49"/>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ref="AA21:AA49" si="17">IF($AM$5=1,0,IF(BL21&gt;0,MIN(MAX(BL21,연금하한),연금상한),0))</f>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17"/>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17"/>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17"/>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17"/>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17"/>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17"/>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17"/>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17"/>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17"/>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17"/>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17"/>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17"/>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17"/>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17"/>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17"/>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17"/>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17"/>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17"/>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17"/>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17"/>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17"/>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17"/>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17"/>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17"/>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17"/>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17"/>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17"/>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17"/>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25450000</v>
      </c>
      <c r="Y50" s="57">
        <f t="shared" si="19"/>
        <v>286700</v>
      </c>
      <c r="Z50" s="175">
        <f t="shared" si="19"/>
        <v>28640</v>
      </c>
      <c r="AA50" s="316">
        <f t="shared" si="19"/>
        <v>1023750</v>
      </c>
      <c r="AB50" s="317">
        <f t="shared" si="19"/>
        <v>795080</v>
      </c>
      <c r="AC50" s="318">
        <f t="shared" si="19"/>
        <v>97520</v>
      </c>
      <c r="AD50" s="262">
        <f t="shared" si="19"/>
        <v>162000</v>
      </c>
      <c r="AE50" s="179">
        <f>SUM(AE10:AE39)</f>
        <v>0</v>
      </c>
      <c r="AF50" s="57">
        <f>SUM(AF10:AF39)</f>
        <v>0</v>
      </c>
      <c r="AG50" s="57">
        <f>SUM(AG10:AG39)</f>
        <v>0</v>
      </c>
      <c r="AH50" s="57">
        <f>SUM(AH10:AH39)</f>
        <v>0</v>
      </c>
      <c r="AI50" s="57">
        <f>SUM(AI10:AI39)</f>
        <v>0</v>
      </c>
      <c r="AJ50" s="57">
        <f>SUM(AJ10:AJ49)</f>
        <v>2393690</v>
      </c>
      <c r="AK50" s="592">
        <f>SUM(AK10:AK49)</f>
        <v>23056310</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9</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f>Y50</f>
        <v>286700</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28640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1023750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892600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23056310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25450000</v>
      </c>
      <c r="J66" s="243"/>
      <c r="K66" s="243"/>
      <c r="L66" s="273"/>
      <c r="M66" s="243"/>
      <c r="N66" s="243"/>
      <c r="O66" s="271">
        <f>SUM(O55:O65)</f>
        <v>25450000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1A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160" priority="42" operator="greaterThan">
      <formula>100000</formula>
    </cfRule>
  </conditionalFormatting>
  <conditionalFormatting sqref="V10:V65536">
    <cfRule type="cellIs" dxfId="159" priority="41" operator="greaterThan">
      <formula>200000</formula>
    </cfRule>
  </conditionalFormatting>
  <conditionalFormatting sqref="F10:F65536">
    <cfRule type="cellIs" dxfId="158" priority="40" operator="greaterThan">
      <formula>0</formula>
    </cfRule>
  </conditionalFormatting>
  <conditionalFormatting sqref="F6">
    <cfRule type="cellIs" dxfId="157" priority="38" operator="equal">
      <formula>"토요일"</formula>
    </cfRule>
    <cfRule type="cellIs" dxfId="156" priority="39" operator="equal">
      <formula>"일요일"</formula>
    </cfRule>
  </conditionalFormatting>
  <conditionalFormatting sqref="AW52:AZ65536 AN51:AV65536 AX51:AY51">
    <cfRule type="cellIs" dxfId="155" priority="37" operator="greaterThan">
      <formula>0</formula>
    </cfRule>
  </conditionalFormatting>
  <conditionalFormatting sqref="AM51:AM65536">
    <cfRule type="cellIs" dxfId="154" priority="36" operator="greaterThan">
      <formula>1</formula>
    </cfRule>
  </conditionalFormatting>
  <conditionalFormatting sqref="BI51:BI65536">
    <cfRule type="cellIs" dxfId="153" priority="35" operator="between">
      <formula>1</formula>
      <formula>1899999</formula>
    </cfRule>
  </conditionalFormatting>
  <conditionalFormatting sqref="U4">
    <cfRule type="cellIs" dxfId="152" priority="33" operator="greaterThan">
      <formula>12</formula>
    </cfRule>
    <cfRule type="cellIs" dxfId="151" priority="34" operator="lessThan">
      <formula>1</formula>
    </cfRule>
  </conditionalFormatting>
  <conditionalFormatting sqref="C55:C64 C10:C49">
    <cfRule type="cellIs" dxfId="150" priority="27" operator="equal">
      <formula>"개발비"</formula>
    </cfRule>
    <cfRule type="cellIs" dxfId="149" priority="28" operator="equal">
      <formula>"경상연구"</formula>
    </cfRule>
    <cfRule type="cellIs" dxfId="148" priority="29" operator="equal">
      <formula>"분양"</formula>
    </cfRule>
    <cfRule type="cellIs" dxfId="147" priority="30" operator="equal">
      <formula>"도급"</formula>
    </cfRule>
    <cfRule type="cellIs" dxfId="146" priority="31" operator="equal">
      <formula>"제조"</formula>
    </cfRule>
    <cfRule type="cellIs" dxfId="145" priority="32" operator="equal">
      <formula>"판관"</formula>
    </cfRule>
  </conditionalFormatting>
  <conditionalFormatting sqref="O65 O67 I67">
    <cfRule type="cellIs" dxfId="144" priority="26" operator="equal">
      <formula>TRUE</formula>
    </cfRule>
  </conditionalFormatting>
  <conditionalFormatting sqref="AM10:AM49">
    <cfRule type="cellIs" dxfId="143" priority="24" operator="greaterThan">
      <formula>1</formula>
    </cfRule>
    <cfRule type="cellIs" dxfId="142" priority="25" operator="lessThan">
      <formula>1</formula>
    </cfRule>
  </conditionalFormatting>
  <conditionalFormatting sqref="AO50 AS50 AT10:AV50 AN10:AN50 AX10:AY50">
    <cfRule type="cellIs" dxfId="141" priority="23" operator="greaterThan">
      <formula>0</formula>
    </cfRule>
  </conditionalFormatting>
  <conditionalFormatting sqref="AM10:AM50">
    <cfRule type="cellIs" dxfId="140" priority="22" operator="greaterThan">
      <formula>1</formula>
    </cfRule>
  </conditionalFormatting>
  <conditionalFormatting sqref="BI10:BI49">
    <cfRule type="cellIs" dxfId="139" priority="21" operator="between">
      <formula>1</formula>
      <formula>1899999</formula>
    </cfRule>
  </conditionalFormatting>
  <conditionalFormatting sqref="BA10:BA49">
    <cfRule type="cellIs" dxfId="138" priority="18" operator="lessThan">
      <formula>0</formula>
    </cfRule>
    <cfRule type="cellIs" dxfId="137" priority="19" operator="greaterThan">
      <formula>0</formula>
    </cfRule>
    <cfRule type="cellIs" dxfId="136" priority="20" operator="equal">
      <formula>0</formula>
    </cfRule>
  </conditionalFormatting>
  <conditionalFormatting sqref="BE10:BF49">
    <cfRule type="cellIs" dxfId="135" priority="15" operator="lessThan">
      <formula>0</formula>
    </cfRule>
    <cfRule type="cellIs" dxfId="134" priority="16" operator="greaterThan">
      <formula>0</formula>
    </cfRule>
    <cfRule type="cellIs" dxfId="133" priority="17" operator="equal">
      <formula>0</formula>
    </cfRule>
  </conditionalFormatting>
  <conditionalFormatting sqref="BI10:BI49">
    <cfRule type="cellIs" dxfId="132" priority="13" operator="greaterThan">
      <formula>99615293</formula>
    </cfRule>
    <cfRule type="cellIs" dxfId="131" priority="14" operator="lessThan">
      <formula>278861</formula>
    </cfRule>
  </conditionalFormatting>
  <conditionalFormatting sqref="BM10:BM49">
    <cfRule type="cellIs" dxfId="130" priority="11" operator="lessThan">
      <formula>9300</formula>
    </cfRule>
    <cfRule type="cellIs" dxfId="129" priority="12" operator="greaterThan">
      <formula>3322170</formula>
    </cfRule>
  </conditionalFormatting>
  <conditionalFormatting sqref="AA21:AA49">
    <cfRule type="cellIs" dxfId="128" priority="7" operator="greaterThan">
      <formula>226350</formula>
    </cfRule>
    <cfRule type="cellIs" dxfId="127" priority="8" operator="lessThan">
      <formula>14400</formula>
    </cfRule>
  </conditionalFormatting>
  <conditionalFormatting sqref="AB10:AB49">
    <cfRule type="cellIs" dxfId="126" priority="5" operator="lessThan">
      <formula>9300</formula>
    </cfRule>
    <cfRule type="cellIs" dxfId="125" priority="6" operator="greaterThan">
      <formula>3322170</formula>
    </cfRule>
  </conditionalFormatting>
  <conditionalFormatting sqref="AA10:AA20">
    <cfRule type="cellIs" dxfId="124" priority="3" operator="greaterThan">
      <formula>226350</formula>
    </cfRule>
    <cfRule type="cellIs" dxfId="123" priority="4" operator="lessThan">
      <formula>14400</formula>
    </cfRule>
  </conditionalFormatting>
  <conditionalFormatting sqref="BL10:BL49">
    <cfRule type="cellIs" dxfId="122" priority="1" operator="lessThan">
      <formula>14400</formula>
    </cfRule>
    <cfRule type="cellIs" dxfId="121" priority="2" operator="greaterThan">
      <formula>226350</formula>
    </cfRule>
  </conditionalFormatting>
  <dataValidations count="10">
    <dataValidation allowBlank="1" showInputMessage="1" showErrorMessage="1" prompt="직책에 &quot;대표이사&quot; 또는 &quot;원장&quot; 이라고 기재하면 고용보험 제외 " sqref="AD9" xr:uid="{00000000-0002-0000-1A00-000000000000}"/>
    <dataValidation type="list" allowBlank="1" showInputMessage="1" showErrorMessage="1" sqref="BA10:BA49" xr:uid="{00000000-0002-0000-1A00-000001000000}">
      <formula1>"0%,50%,100%,70%,90%"</formula1>
    </dataValidation>
    <dataValidation type="list" allowBlank="1" showInputMessage="1" showErrorMessage="1" sqref="BE10:BF49" xr:uid="{00000000-0002-0000-1A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A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A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A00-000005000000}"/>
    <dataValidation allowBlank="1" showInputMessage="1" showErrorMessage="1" prompt="&quot;-&quot;없이 숫자만 입력" sqref="G8:G9" xr:uid="{00000000-0002-0000-1A00-000006000000}"/>
    <dataValidation allowBlank="1" showInputMessage="1" showErrorMessage="1" prompt="직책에 &quot;대표이사&quot;  &quot;대표&quot; 또는 &quot;원장&quot; 이라고 기재하면 고용보험 제외" sqref="H8:H9" xr:uid="{00000000-0002-0000-1A00-000007000000}"/>
    <dataValidation type="list" allowBlank="1" showInputMessage="1" showErrorMessage="1" sqref="C55:C64 C10:C49" xr:uid="{00000000-0002-0000-1A00-000008000000}">
      <formula1>"판관,제조,도급,분양,경상연구,개발비"</formula1>
    </dataValidation>
    <dataValidation type="list" allowBlank="1" showInputMessage="1" showErrorMessage="1" sqref="BD10:BD49" xr:uid="{00000000-0002-0000-1A00-000009000000}">
      <formula1>"한도없음,150만원 한도"</formula1>
    </dataValidation>
  </dataValidations>
  <hyperlinks>
    <hyperlink ref="BL5" r:id="rId1" xr:uid="{00000000-0004-0000-1A00-000000000000}"/>
    <hyperlink ref="BL3" r:id="rId2" xr:uid="{00000000-0004-0000-1A00-000001000000}"/>
    <hyperlink ref="BI3" r:id="rId3" xr:uid="{00000000-0004-0000-1A00-000002000000}"/>
    <hyperlink ref="BI5" r:id="rId4" xr:uid="{00000000-0004-0000-1A00-000003000000}"/>
    <hyperlink ref="BX3" r:id="rId5" xr:uid="{00000000-0004-0000-1A00-000004000000}"/>
    <hyperlink ref="BX5" r:id="rId6" xr:uid="{00000000-0004-0000-1A00-000005000000}"/>
    <hyperlink ref="BF6" r:id="rId7" xr:uid="{00000000-0004-0000-1A00-000006000000}"/>
    <hyperlink ref="BA6" r:id="rId8" xr:uid="{00000000-0004-0000-1A00-000007000000}"/>
    <hyperlink ref="BS6" r:id="rId9" xr:uid="{00000000-0004-0000-1A00-000008000000}"/>
    <hyperlink ref="H51" r:id="rId10" xr:uid="{00000000-0004-0000-1A00-000009000000}"/>
    <hyperlink ref="AM6" r:id="rId11" xr:uid="{00000000-0004-0000-1A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69633"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69634"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69635"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X67"/>
  <sheetViews>
    <sheetView showGridLines="0" workbookViewId="0">
      <pane xSplit="8" ySplit="9" topLeftCell="BM10" activePane="bottomRight" state="frozen"/>
      <selection pane="topRight" activeCell="I1" sqref="I1"/>
      <selection pane="bottomLeft" activeCell="A10" sqref="A10"/>
      <selection pane="bottomRight" activeCell="BM10" sqref="BM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593">
        <v>10</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2022년10월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49" si="1">IF(BI10&lt;=10000000,VLOOKUP(BI10/1000,간이세액표2021,AM10+AN10+2),VLOOKUP(BI10/1000,간이세액표2021,AM10+AN10+2)+VLOOKUP(BI10/1000,근로세율,AM10+AN10+2)+(BI10-VLOOKUP(BI10,근로세율,4))*VLOOKUP(BI10,근로세율,5)*VLOOKUP(BI10,근로세율,6))</f>
        <v>41630</v>
      </c>
      <c r="Z10" s="184">
        <f>IF(ISERROR(ROUNDDOWN(Y10*10%,-1)),0,ROUNDDOWN(Y10*10%,-1))</f>
        <v>4160</v>
      </c>
      <c r="AA10" s="542">
        <f t="shared" ref="AA10:AA20" si="2">IF($AM$5=1,0,IF(BL10&gt;0,MIN(MAX(BL10,연금하한202107),연금상한202107),0))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256380</v>
      </c>
      <c r="AK10" s="54">
        <f>X10-AJ10</f>
        <v>2543620</v>
      </c>
      <c r="AM10" s="55">
        <v>1</v>
      </c>
      <c r="AN10" s="56"/>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IFERROR(ROUNDDOWN(TRUNC(($X10-$BH10),-3)*국민연금율*(1-BE10),-1),0)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19520</v>
      </c>
      <c r="Z11" s="184">
        <f t="shared" ref="Z11:Z19" si="10">IF(ISERROR(ROUNDDOWN(Y11*10%,-1)),0,ROUNDDOWN(Y11*10%,-1))</f>
        <v>1950</v>
      </c>
      <c r="AA11" s="538">
        <f t="shared" si="2"/>
        <v>90000</v>
      </c>
      <c r="AB11" s="543">
        <f t="shared" si="3"/>
        <v>69900</v>
      </c>
      <c r="AC11" s="539">
        <f t="shared" si="4"/>
        <v>8570</v>
      </c>
      <c r="AD11" s="315">
        <f t="shared" si="5"/>
        <v>16000</v>
      </c>
      <c r="AE11" s="5"/>
      <c r="AF11" s="5"/>
      <c r="AG11" s="5"/>
      <c r="AH11" s="40"/>
      <c r="AI11" s="6"/>
      <c r="AJ11" s="33">
        <f t="shared" ref="AJ11:AJ49" si="11">SUM(Y11:AH11)</f>
        <v>205940</v>
      </c>
      <c r="AK11" s="34">
        <f t="shared" ref="AK11:AK49" si="12">X11-AJ11</f>
        <v>2094060</v>
      </c>
      <c r="AM11" s="48">
        <v>1</v>
      </c>
      <c r="AN11" s="49"/>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16150</v>
      </c>
      <c r="Z12" s="184">
        <f t="shared" si="10"/>
        <v>1610</v>
      </c>
      <c r="AA12" s="538">
        <f t="shared" si="2"/>
        <v>83250</v>
      </c>
      <c r="AB12" s="543">
        <f t="shared" si="3"/>
        <v>64650</v>
      </c>
      <c r="AC12" s="539">
        <f t="shared" si="4"/>
        <v>7930</v>
      </c>
      <c r="AD12" s="315">
        <f t="shared" si="5"/>
        <v>14800</v>
      </c>
      <c r="AE12" s="5"/>
      <c r="AF12" s="5"/>
      <c r="AG12" s="5"/>
      <c r="AH12" s="40"/>
      <c r="AI12" s="6"/>
      <c r="AJ12" s="33">
        <f t="shared" si="11"/>
        <v>188390</v>
      </c>
      <c r="AK12" s="34">
        <f t="shared" si="12"/>
        <v>1761610</v>
      </c>
      <c r="AM12" s="48">
        <v>1</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41630</v>
      </c>
      <c r="Z13" s="184">
        <f t="shared" si="10"/>
        <v>4160</v>
      </c>
      <c r="AA13" s="538">
        <f t="shared" si="2"/>
        <v>112500</v>
      </c>
      <c r="AB13" s="543">
        <f t="shared" si="3"/>
        <v>87370</v>
      </c>
      <c r="AC13" s="539">
        <f t="shared" si="4"/>
        <v>10720</v>
      </c>
      <c r="AD13" s="315">
        <f t="shared" si="5"/>
        <v>20000</v>
      </c>
      <c r="AE13" s="5"/>
      <c r="AF13" s="5"/>
      <c r="AG13" s="5"/>
      <c r="AH13" s="40"/>
      <c r="AI13" s="6"/>
      <c r="AJ13" s="33">
        <f t="shared" si="11"/>
        <v>276380</v>
      </c>
      <c r="AK13" s="34">
        <f t="shared" si="12"/>
        <v>2523620</v>
      </c>
      <c r="AM13" s="48">
        <v>1</v>
      </c>
      <c r="AN13" s="49"/>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41630</v>
      </c>
      <c r="Z14" s="184">
        <f t="shared" si="10"/>
        <v>4160</v>
      </c>
      <c r="AA14" s="538">
        <f t="shared" si="2"/>
        <v>112500</v>
      </c>
      <c r="AB14" s="543">
        <f t="shared" si="3"/>
        <v>87370</v>
      </c>
      <c r="AC14" s="539">
        <f t="shared" si="4"/>
        <v>10720</v>
      </c>
      <c r="AD14" s="315">
        <f t="shared" si="5"/>
        <v>20000</v>
      </c>
      <c r="AE14" s="5"/>
      <c r="AF14" s="5"/>
      <c r="AG14" s="5"/>
      <c r="AH14" s="40"/>
      <c r="AI14" s="6"/>
      <c r="AJ14" s="33">
        <f t="shared" si="11"/>
        <v>276380</v>
      </c>
      <c r="AK14" s="34">
        <f t="shared" si="12"/>
        <v>2523620</v>
      </c>
      <c r="AM14" s="48">
        <v>1</v>
      </c>
      <c r="AN14" s="49"/>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41630</v>
      </c>
      <c r="Z15" s="184">
        <f t="shared" si="10"/>
        <v>4160</v>
      </c>
      <c r="AA15" s="538">
        <f t="shared" si="2"/>
        <v>112500</v>
      </c>
      <c r="AB15" s="543">
        <f t="shared" si="3"/>
        <v>87370</v>
      </c>
      <c r="AC15" s="539">
        <f t="shared" si="4"/>
        <v>10720</v>
      </c>
      <c r="AD15" s="315">
        <f t="shared" si="5"/>
        <v>20000</v>
      </c>
      <c r="AE15" s="5"/>
      <c r="AF15" s="5"/>
      <c r="AG15" s="5"/>
      <c r="AH15" s="40"/>
      <c r="AI15" s="6"/>
      <c r="AJ15" s="33">
        <f t="shared" si="11"/>
        <v>276380</v>
      </c>
      <c r="AK15" s="34">
        <f t="shared" si="12"/>
        <v>2523620</v>
      </c>
      <c r="AM15" s="48">
        <v>1</v>
      </c>
      <c r="AN15" s="49"/>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19520</v>
      </c>
      <c r="Z17" s="184">
        <f t="shared" si="10"/>
        <v>1950</v>
      </c>
      <c r="AA17" s="538">
        <f t="shared" si="2"/>
        <v>90000</v>
      </c>
      <c r="AB17" s="543">
        <f t="shared" si="3"/>
        <v>69900</v>
      </c>
      <c r="AC17" s="539">
        <f t="shared" si="4"/>
        <v>8570</v>
      </c>
      <c r="AD17" s="315">
        <f t="shared" si="5"/>
        <v>16000</v>
      </c>
      <c r="AE17" s="5"/>
      <c r="AF17" s="5"/>
      <c r="AG17" s="5"/>
      <c r="AH17" s="40"/>
      <c r="AI17" s="6"/>
      <c r="AJ17" s="33">
        <f t="shared" si="11"/>
        <v>205940</v>
      </c>
      <c r="AK17" s="34">
        <f t="shared" si="12"/>
        <v>2094060</v>
      </c>
      <c r="AM17" s="48">
        <v>1</v>
      </c>
      <c r="AN17" s="49"/>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ref="Z20:Z49" si="17">IF(ISERROR(ROUNDDOWN(Y20*10%,-1)),0,ROUNDDOWN(Y20*10%,-1))</f>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7"/>
        <v>0</v>
      </c>
      <c r="AA21" s="538">
        <f t="shared" ref="AA21:AA49" si="18">IF($AM$5=1,0,IF(BL21&gt;0,MIN(MAX(BL21,연금하한),연금상한),0))</f>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7"/>
        <v>0</v>
      </c>
      <c r="AA22" s="538">
        <f t="shared" si="18"/>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7"/>
        <v>0</v>
      </c>
      <c r="AA23" s="538">
        <f t="shared" si="18"/>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7"/>
        <v>0</v>
      </c>
      <c r="AA24" s="538">
        <f t="shared" si="18"/>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7"/>
        <v>0</v>
      </c>
      <c r="AA25" s="538">
        <f t="shared" si="18"/>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7"/>
        <v>0</v>
      </c>
      <c r="AA26" s="538">
        <f t="shared" si="18"/>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7"/>
        <v>0</v>
      </c>
      <c r="AA27" s="538">
        <f t="shared" si="18"/>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7"/>
        <v>0</v>
      </c>
      <c r="AA28" s="538">
        <f t="shared" si="18"/>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7"/>
        <v>0</v>
      </c>
      <c r="AA29" s="538">
        <f t="shared" si="18"/>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7"/>
        <v>0</v>
      </c>
      <c r="AA30" s="538">
        <f t="shared" si="18"/>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7"/>
        <v>0</v>
      </c>
      <c r="AA31" s="538">
        <f t="shared" si="18"/>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7"/>
        <v>0</v>
      </c>
      <c r="AA32" s="538">
        <f t="shared" si="18"/>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7"/>
        <v>0</v>
      </c>
      <c r="AA33" s="538">
        <f t="shared" si="18"/>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7"/>
        <v>0</v>
      </c>
      <c r="AA34" s="538">
        <f t="shared" si="18"/>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7"/>
        <v>0</v>
      </c>
      <c r="AA35" s="538">
        <f t="shared" si="18"/>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7"/>
        <v>0</v>
      </c>
      <c r="AA36" s="538">
        <f t="shared" si="18"/>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7"/>
        <v>0</v>
      </c>
      <c r="AA37" s="538">
        <f t="shared" si="18"/>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7"/>
        <v>0</v>
      </c>
      <c r="AA38" s="538">
        <f t="shared" si="18"/>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7"/>
        <v>0</v>
      </c>
      <c r="AA39" s="538">
        <f t="shared" si="18"/>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7"/>
        <v>0</v>
      </c>
      <c r="AA40" s="538">
        <f t="shared" si="18"/>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7"/>
        <v>0</v>
      </c>
      <c r="AA41" s="538">
        <f t="shared" si="18"/>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7"/>
        <v>0</v>
      </c>
      <c r="AA42" s="538">
        <f t="shared" si="18"/>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7"/>
        <v>0</v>
      </c>
      <c r="AA43" s="538">
        <f t="shared" si="18"/>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7"/>
        <v>0</v>
      </c>
      <c r="AA44" s="538">
        <f t="shared" si="18"/>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7"/>
        <v>0</v>
      </c>
      <c r="AA45" s="538">
        <f t="shared" si="18"/>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7"/>
        <v>0</v>
      </c>
      <c r="AA46" s="538">
        <f t="shared" si="18"/>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7"/>
        <v>0</v>
      </c>
      <c r="AA47" s="538">
        <f t="shared" si="18"/>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7"/>
        <v>0</v>
      </c>
      <c r="AA48" s="538">
        <f t="shared" si="18"/>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7"/>
        <v>0</v>
      </c>
      <c r="AA49" s="540">
        <f t="shared" si="18"/>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9">SUM(J10:J39)</f>
        <v>0</v>
      </c>
      <c r="K50" s="57"/>
      <c r="L50" s="57">
        <f t="shared" si="19"/>
        <v>0</v>
      </c>
      <c r="M50" s="57"/>
      <c r="N50" s="57"/>
      <c r="O50" s="57">
        <f t="shared" si="19"/>
        <v>0</v>
      </c>
      <c r="P50" s="175">
        <f>SUM(P10:P39)</f>
        <v>0</v>
      </c>
      <c r="Q50" s="57">
        <f>SUM(Q10:Q39)</f>
        <v>0</v>
      </c>
      <c r="R50" s="57">
        <f t="shared" si="19"/>
        <v>0</v>
      </c>
      <c r="S50" s="57">
        <f t="shared" si="19"/>
        <v>0</v>
      </c>
      <c r="T50" s="175">
        <f t="shared" si="19"/>
        <v>0</v>
      </c>
      <c r="U50" s="180">
        <f t="shared" ref="U50:AD50" si="20">SUM(U10:U49)</f>
        <v>0</v>
      </c>
      <c r="V50" s="57">
        <f t="shared" si="20"/>
        <v>1600000</v>
      </c>
      <c r="W50" s="58">
        <f t="shared" si="20"/>
        <v>1100000</v>
      </c>
      <c r="X50" s="179">
        <f t="shared" si="20"/>
        <v>25450000</v>
      </c>
      <c r="Y50" s="57">
        <f t="shared" si="20"/>
        <v>286700</v>
      </c>
      <c r="Z50" s="175">
        <f t="shared" si="20"/>
        <v>28640</v>
      </c>
      <c r="AA50" s="316">
        <f t="shared" si="20"/>
        <v>1023750</v>
      </c>
      <c r="AB50" s="317">
        <f t="shared" si="20"/>
        <v>795080</v>
      </c>
      <c r="AC50" s="318">
        <f t="shared" si="20"/>
        <v>97520</v>
      </c>
      <c r="AD50" s="262">
        <f t="shared" si="20"/>
        <v>162000</v>
      </c>
      <c r="AE50" s="179">
        <f>SUM(AE10:AE39)</f>
        <v>0</v>
      </c>
      <c r="AF50" s="57">
        <f>SUM(AF10:AF39)</f>
        <v>0</v>
      </c>
      <c r="AG50" s="57">
        <f>SUM(AG10:AG39)</f>
        <v>0</v>
      </c>
      <c r="AH50" s="57">
        <f>SUM(AH10:AH39)</f>
        <v>0</v>
      </c>
      <c r="AI50" s="57">
        <f>SUM(AI10:AI39)</f>
        <v>0</v>
      </c>
      <c r="AJ50" s="57">
        <f>SUM(AJ10:AJ49)</f>
        <v>2393690</v>
      </c>
      <c r="AK50" s="592">
        <f>SUM(AK10:AK49)</f>
        <v>23056310</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10</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f>Y50</f>
        <v>286700</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28640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1023750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892600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23056310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25450000</v>
      </c>
      <c r="J66" s="243"/>
      <c r="K66" s="243"/>
      <c r="L66" s="273"/>
      <c r="M66" s="243"/>
      <c r="N66" s="243"/>
      <c r="O66" s="271">
        <f>SUM(O55:O65)</f>
        <v>25450000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1B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120" priority="42" operator="greaterThan">
      <formula>100000</formula>
    </cfRule>
  </conditionalFormatting>
  <conditionalFormatting sqref="V10:V65536">
    <cfRule type="cellIs" dxfId="119" priority="41" operator="greaterThan">
      <formula>200000</formula>
    </cfRule>
  </conditionalFormatting>
  <conditionalFormatting sqref="F10:F65536">
    <cfRule type="cellIs" dxfId="118" priority="40" operator="greaterThan">
      <formula>0</formula>
    </cfRule>
  </conditionalFormatting>
  <conditionalFormatting sqref="F6">
    <cfRule type="cellIs" dxfId="117" priority="38" operator="equal">
      <formula>"토요일"</formula>
    </cfRule>
    <cfRule type="cellIs" dxfId="116" priority="39" operator="equal">
      <formula>"일요일"</formula>
    </cfRule>
  </conditionalFormatting>
  <conditionalFormatting sqref="AW52:AZ65536 AN51:AV65536 AX51:AY51">
    <cfRule type="cellIs" dxfId="115" priority="37" operator="greaterThan">
      <formula>0</formula>
    </cfRule>
  </conditionalFormatting>
  <conditionalFormatting sqref="AM51:AM65536">
    <cfRule type="cellIs" dxfId="114" priority="36" operator="greaterThan">
      <formula>1</formula>
    </cfRule>
  </conditionalFormatting>
  <conditionalFormatting sqref="BI51:BI65536">
    <cfRule type="cellIs" dxfId="113" priority="35" operator="between">
      <formula>1</formula>
      <formula>1899999</formula>
    </cfRule>
  </conditionalFormatting>
  <conditionalFormatting sqref="U4">
    <cfRule type="cellIs" dxfId="112" priority="33" operator="greaterThan">
      <formula>12</formula>
    </cfRule>
    <cfRule type="cellIs" dxfId="111" priority="34" operator="lessThan">
      <formula>1</formula>
    </cfRule>
  </conditionalFormatting>
  <conditionalFormatting sqref="C55:C64 C10:C49">
    <cfRule type="cellIs" dxfId="110" priority="27" operator="equal">
      <formula>"개발비"</formula>
    </cfRule>
    <cfRule type="cellIs" dxfId="109" priority="28" operator="equal">
      <formula>"경상연구"</formula>
    </cfRule>
    <cfRule type="cellIs" dxfId="108" priority="29" operator="equal">
      <formula>"분양"</formula>
    </cfRule>
    <cfRule type="cellIs" dxfId="107" priority="30" operator="equal">
      <formula>"도급"</formula>
    </cfRule>
    <cfRule type="cellIs" dxfId="106" priority="31" operator="equal">
      <formula>"제조"</formula>
    </cfRule>
    <cfRule type="cellIs" dxfId="105" priority="32" operator="equal">
      <formula>"판관"</formula>
    </cfRule>
  </conditionalFormatting>
  <conditionalFormatting sqref="O65 O67 I67">
    <cfRule type="cellIs" dxfId="104" priority="26" operator="equal">
      <formula>TRUE</formula>
    </cfRule>
  </conditionalFormatting>
  <conditionalFormatting sqref="AM10:AM49">
    <cfRule type="cellIs" dxfId="103" priority="24" operator="greaterThan">
      <formula>1</formula>
    </cfRule>
    <cfRule type="cellIs" dxfId="102" priority="25" operator="lessThan">
      <formula>1</formula>
    </cfRule>
  </conditionalFormatting>
  <conditionalFormatting sqref="AO50 AS50 AT10:AV50 AN10:AN50 AX10:AY50">
    <cfRule type="cellIs" dxfId="101" priority="23" operator="greaterThan">
      <formula>0</formula>
    </cfRule>
  </conditionalFormatting>
  <conditionalFormatting sqref="AM10:AM50">
    <cfRule type="cellIs" dxfId="100" priority="22" operator="greaterThan">
      <formula>1</formula>
    </cfRule>
  </conditionalFormatting>
  <conditionalFormatting sqref="BI10:BI49">
    <cfRule type="cellIs" dxfId="99" priority="21" operator="between">
      <formula>1</formula>
      <formula>1899999</formula>
    </cfRule>
  </conditionalFormatting>
  <conditionalFormatting sqref="BA10:BA49">
    <cfRule type="cellIs" dxfId="98" priority="18" operator="lessThan">
      <formula>0</formula>
    </cfRule>
    <cfRule type="cellIs" dxfId="97" priority="19" operator="greaterThan">
      <formula>0</formula>
    </cfRule>
    <cfRule type="cellIs" dxfId="96" priority="20" operator="equal">
      <formula>0</formula>
    </cfRule>
  </conditionalFormatting>
  <conditionalFormatting sqref="BE10:BF49">
    <cfRule type="cellIs" dxfId="95" priority="15" operator="lessThan">
      <formula>0</formula>
    </cfRule>
    <cfRule type="cellIs" dxfId="94" priority="16" operator="greaterThan">
      <formula>0</formula>
    </cfRule>
    <cfRule type="cellIs" dxfId="93" priority="17" operator="equal">
      <formula>0</formula>
    </cfRule>
  </conditionalFormatting>
  <conditionalFormatting sqref="BI10:BI49">
    <cfRule type="cellIs" dxfId="92" priority="13" operator="greaterThan">
      <formula>99615293</formula>
    </cfRule>
    <cfRule type="cellIs" dxfId="91" priority="14" operator="lessThan">
      <formula>278861</formula>
    </cfRule>
  </conditionalFormatting>
  <conditionalFormatting sqref="BM10:BM49">
    <cfRule type="cellIs" dxfId="90" priority="11" operator="lessThan">
      <formula>9300</formula>
    </cfRule>
    <cfRule type="cellIs" dxfId="89" priority="12" operator="greaterThan">
      <formula>3322170</formula>
    </cfRule>
  </conditionalFormatting>
  <conditionalFormatting sqref="AA21:AA49">
    <cfRule type="cellIs" dxfId="88" priority="7" operator="greaterThan">
      <formula>226350</formula>
    </cfRule>
    <cfRule type="cellIs" dxfId="87" priority="8" operator="lessThan">
      <formula>14400</formula>
    </cfRule>
  </conditionalFormatting>
  <conditionalFormatting sqref="AB10:AB49">
    <cfRule type="cellIs" dxfId="86" priority="5" operator="lessThan">
      <formula>9300</formula>
    </cfRule>
    <cfRule type="cellIs" dxfId="85" priority="6" operator="greaterThan">
      <formula>3322170</formula>
    </cfRule>
  </conditionalFormatting>
  <conditionalFormatting sqref="AA10:AA20">
    <cfRule type="cellIs" dxfId="84" priority="3" operator="greaterThan">
      <formula>226350</formula>
    </cfRule>
    <cfRule type="cellIs" dxfId="83" priority="4" operator="lessThan">
      <formula>14400</formula>
    </cfRule>
  </conditionalFormatting>
  <conditionalFormatting sqref="BL10:BL49">
    <cfRule type="cellIs" dxfId="82" priority="1" operator="lessThan">
      <formula>14400</formula>
    </cfRule>
    <cfRule type="cellIs" dxfId="81" priority="2" operator="greaterThan">
      <formula>226350</formula>
    </cfRule>
  </conditionalFormatting>
  <dataValidations count="10">
    <dataValidation type="list" allowBlank="1" showInputMessage="1" showErrorMessage="1" sqref="BD10:BD49" xr:uid="{00000000-0002-0000-1B00-000000000000}">
      <formula1>"한도없음,150만원 한도"</formula1>
    </dataValidation>
    <dataValidation type="list" allowBlank="1" showInputMessage="1" showErrorMessage="1" sqref="C55:C64 C10:C49" xr:uid="{00000000-0002-0000-1B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1B00-000002000000}"/>
    <dataValidation allowBlank="1" showInputMessage="1" showErrorMessage="1" prompt="&quot;-&quot;없이 숫자만 입력" sqref="G8:G9" xr:uid="{00000000-0002-0000-1B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B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B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B00-000006000000}"/>
    <dataValidation type="list" allowBlank="1" showInputMessage="1" showErrorMessage="1" sqref="BE10:BF49" xr:uid="{00000000-0002-0000-1B00-000007000000}">
      <formula1>"0%,40%,80%,90%"</formula1>
    </dataValidation>
    <dataValidation type="list" allowBlank="1" showInputMessage="1" showErrorMessage="1" sqref="BA10:BA49" xr:uid="{00000000-0002-0000-1B00-000008000000}">
      <formula1>"0%,50%,100%,70%,90%"</formula1>
    </dataValidation>
    <dataValidation allowBlank="1" showInputMessage="1" showErrorMessage="1" prompt="직책에 &quot;대표이사&quot; 또는 &quot;원장&quot; 이라고 기재하면 고용보험 제외 " sqref="AD9" xr:uid="{00000000-0002-0000-1B00-000009000000}"/>
  </dataValidations>
  <hyperlinks>
    <hyperlink ref="BL5" r:id="rId1" xr:uid="{00000000-0004-0000-1B00-000000000000}"/>
    <hyperlink ref="BL3" r:id="rId2" xr:uid="{00000000-0004-0000-1B00-000001000000}"/>
    <hyperlink ref="BI3" r:id="rId3" xr:uid="{00000000-0004-0000-1B00-000002000000}"/>
    <hyperlink ref="BI5" r:id="rId4" xr:uid="{00000000-0004-0000-1B00-000003000000}"/>
    <hyperlink ref="BX3" r:id="rId5" xr:uid="{00000000-0004-0000-1B00-000004000000}"/>
    <hyperlink ref="BX5" r:id="rId6" xr:uid="{00000000-0004-0000-1B00-000005000000}"/>
    <hyperlink ref="BF6" r:id="rId7" xr:uid="{00000000-0004-0000-1B00-000006000000}"/>
    <hyperlink ref="BA6" r:id="rId8" xr:uid="{00000000-0004-0000-1B00-000007000000}"/>
    <hyperlink ref="BS6" r:id="rId9" xr:uid="{00000000-0004-0000-1B00-000008000000}"/>
    <hyperlink ref="H51" r:id="rId10" xr:uid="{00000000-0004-0000-1B00-000009000000}"/>
    <hyperlink ref="AM6" r:id="rId11" xr:uid="{00000000-0004-0000-1B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70657"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70658"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70659"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BX67"/>
  <sheetViews>
    <sheetView showGridLines="0" workbookViewId="0">
      <pane xSplit="8" ySplit="9" topLeftCell="Z10" activePane="bottomRight" state="frozen"/>
      <selection pane="topRight" activeCell="I1" sqref="I1"/>
      <selection pane="bottomLeft" activeCell="A10" sqref="A10"/>
      <selection pane="bottomRight" activeCell="BM10" sqref="BM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593">
        <v>11</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2022년11월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49" si="1">IF(BI10&lt;=10000000,VLOOKUP(BI10/1000,간이세액표2021,AM10+AN10+2),VLOOKUP(BI10/1000,간이세액표2021,AM10+AN10+2)+VLOOKUP(BI10/1000,근로세율,AM10+AN10+2)+(BI10-VLOOKUP(BI10,근로세율,4))*VLOOKUP(BI10,근로세율,5)*VLOOKUP(BI10,근로세율,6))</f>
        <v>41630</v>
      </c>
      <c r="Z10" s="184">
        <f>IF(ISERROR(ROUNDDOWN(Y10*10%,-1)),0,ROUNDDOWN(Y10*10%,-1))</f>
        <v>4160</v>
      </c>
      <c r="AA10" s="542">
        <f t="shared" ref="AA10:AA20" si="2">IF($AM$5=1,0,IF(BL10&gt;0,MIN(MAX(BL10,연금하한202107),연금상한202107),0))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256380</v>
      </c>
      <c r="AK10" s="54">
        <f>X10-AJ10</f>
        <v>2543620</v>
      </c>
      <c r="AM10" s="55">
        <v>1</v>
      </c>
      <c r="AN10" s="56"/>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IFERROR(ROUNDDOWN(TRUNC(($X10-$BH10),-3)*국민연금율*(1-BE10),-1),0)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19520</v>
      </c>
      <c r="Z11" s="184">
        <f t="shared" ref="Z11:Z49" si="10">IF(ISERROR(ROUNDDOWN(Y11*10%,-1)),0,ROUNDDOWN(Y11*10%,-1))</f>
        <v>1950</v>
      </c>
      <c r="AA11" s="538">
        <f t="shared" si="2"/>
        <v>90000</v>
      </c>
      <c r="AB11" s="543">
        <f t="shared" si="3"/>
        <v>69900</v>
      </c>
      <c r="AC11" s="539">
        <f t="shared" si="4"/>
        <v>8570</v>
      </c>
      <c r="AD11" s="315">
        <f t="shared" si="5"/>
        <v>16000</v>
      </c>
      <c r="AE11" s="5"/>
      <c r="AF11" s="5"/>
      <c r="AG11" s="5"/>
      <c r="AH11" s="40"/>
      <c r="AI11" s="6"/>
      <c r="AJ11" s="33">
        <f t="shared" ref="AJ11:AJ49" si="11">SUM(Y11:AH11)</f>
        <v>205940</v>
      </c>
      <c r="AK11" s="34">
        <f t="shared" ref="AK11:AK49" si="12">X11-AJ11</f>
        <v>2094060</v>
      </c>
      <c r="AM11" s="48">
        <v>1</v>
      </c>
      <c r="AN11" s="49"/>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16150</v>
      </c>
      <c r="Z12" s="184">
        <f t="shared" si="10"/>
        <v>1610</v>
      </c>
      <c r="AA12" s="538">
        <f t="shared" si="2"/>
        <v>83250</v>
      </c>
      <c r="AB12" s="543">
        <f t="shared" si="3"/>
        <v>64650</v>
      </c>
      <c r="AC12" s="539">
        <f t="shared" si="4"/>
        <v>7930</v>
      </c>
      <c r="AD12" s="315">
        <f t="shared" si="5"/>
        <v>14800</v>
      </c>
      <c r="AE12" s="5"/>
      <c r="AF12" s="5"/>
      <c r="AG12" s="5"/>
      <c r="AH12" s="40"/>
      <c r="AI12" s="6"/>
      <c r="AJ12" s="33">
        <f t="shared" si="11"/>
        <v>188390</v>
      </c>
      <c r="AK12" s="34">
        <f t="shared" si="12"/>
        <v>1761610</v>
      </c>
      <c r="AM12" s="48">
        <v>1</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41630</v>
      </c>
      <c r="Z13" s="184">
        <f t="shared" si="10"/>
        <v>4160</v>
      </c>
      <c r="AA13" s="538">
        <f t="shared" si="2"/>
        <v>112500</v>
      </c>
      <c r="AB13" s="543">
        <f t="shared" si="3"/>
        <v>87370</v>
      </c>
      <c r="AC13" s="539">
        <f t="shared" si="4"/>
        <v>10720</v>
      </c>
      <c r="AD13" s="315">
        <f t="shared" si="5"/>
        <v>20000</v>
      </c>
      <c r="AE13" s="5"/>
      <c r="AF13" s="5"/>
      <c r="AG13" s="5"/>
      <c r="AH13" s="40"/>
      <c r="AI13" s="6"/>
      <c r="AJ13" s="33">
        <f t="shared" si="11"/>
        <v>276380</v>
      </c>
      <c r="AK13" s="34">
        <f t="shared" si="12"/>
        <v>2523620</v>
      </c>
      <c r="AM13" s="48">
        <v>1</v>
      </c>
      <c r="AN13" s="49"/>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41630</v>
      </c>
      <c r="Z14" s="184">
        <f t="shared" si="10"/>
        <v>4160</v>
      </c>
      <c r="AA14" s="538">
        <f t="shared" si="2"/>
        <v>112500</v>
      </c>
      <c r="AB14" s="543">
        <f t="shared" si="3"/>
        <v>87370</v>
      </c>
      <c r="AC14" s="539">
        <f t="shared" si="4"/>
        <v>10720</v>
      </c>
      <c r="AD14" s="315">
        <f t="shared" si="5"/>
        <v>20000</v>
      </c>
      <c r="AE14" s="5"/>
      <c r="AF14" s="5"/>
      <c r="AG14" s="5"/>
      <c r="AH14" s="40"/>
      <c r="AI14" s="6"/>
      <c r="AJ14" s="33">
        <f t="shared" si="11"/>
        <v>276380</v>
      </c>
      <c r="AK14" s="34">
        <f t="shared" si="12"/>
        <v>2523620</v>
      </c>
      <c r="AM14" s="48">
        <v>1</v>
      </c>
      <c r="AN14" s="49"/>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41630</v>
      </c>
      <c r="Z15" s="184">
        <f t="shared" si="10"/>
        <v>4160</v>
      </c>
      <c r="AA15" s="538">
        <f t="shared" si="2"/>
        <v>112500</v>
      </c>
      <c r="AB15" s="543">
        <f t="shared" si="3"/>
        <v>87370</v>
      </c>
      <c r="AC15" s="539">
        <f t="shared" si="4"/>
        <v>10720</v>
      </c>
      <c r="AD15" s="315">
        <f t="shared" si="5"/>
        <v>20000</v>
      </c>
      <c r="AE15" s="5"/>
      <c r="AF15" s="5"/>
      <c r="AG15" s="5"/>
      <c r="AH15" s="40"/>
      <c r="AI15" s="6"/>
      <c r="AJ15" s="33">
        <f t="shared" si="11"/>
        <v>276380</v>
      </c>
      <c r="AK15" s="34">
        <f t="shared" si="12"/>
        <v>2523620</v>
      </c>
      <c r="AM15" s="48">
        <v>1</v>
      </c>
      <c r="AN15" s="49"/>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19520</v>
      </c>
      <c r="Z17" s="184">
        <f t="shared" si="10"/>
        <v>1950</v>
      </c>
      <c r="AA17" s="538">
        <f t="shared" si="2"/>
        <v>90000</v>
      </c>
      <c r="AB17" s="543">
        <f t="shared" si="3"/>
        <v>69900</v>
      </c>
      <c r="AC17" s="539">
        <f t="shared" si="4"/>
        <v>8570</v>
      </c>
      <c r="AD17" s="315">
        <f t="shared" si="5"/>
        <v>16000</v>
      </c>
      <c r="AE17" s="5"/>
      <c r="AF17" s="5"/>
      <c r="AG17" s="5"/>
      <c r="AH17" s="40"/>
      <c r="AI17" s="6"/>
      <c r="AJ17" s="33">
        <f t="shared" si="11"/>
        <v>205940</v>
      </c>
      <c r="AK17" s="34">
        <f t="shared" si="12"/>
        <v>2094060</v>
      </c>
      <c r="AM17" s="48">
        <v>1</v>
      </c>
      <c r="AN17" s="49"/>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ref="AA21:AA49" si="17">IF($AM$5=1,0,IF(BL21&gt;0,MIN(MAX(BL21,연금하한),연금상한),0))</f>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17"/>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17"/>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17"/>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17"/>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17"/>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17"/>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17"/>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17"/>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17"/>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17"/>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17"/>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17"/>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17"/>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17"/>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17"/>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17"/>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17"/>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17"/>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17"/>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17"/>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17"/>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17"/>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17"/>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17"/>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17"/>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17"/>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17"/>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17"/>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25450000</v>
      </c>
      <c r="Y50" s="57">
        <f t="shared" si="19"/>
        <v>286700</v>
      </c>
      <c r="Z50" s="175">
        <f t="shared" si="19"/>
        <v>28640</v>
      </c>
      <c r="AA50" s="316">
        <f t="shared" si="19"/>
        <v>1023750</v>
      </c>
      <c r="AB50" s="317">
        <f t="shared" si="19"/>
        <v>795080</v>
      </c>
      <c r="AC50" s="318">
        <f t="shared" si="19"/>
        <v>97520</v>
      </c>
      <c r="AD50" s="262">
        <f t="shared" si="19"/>
        <v>162000</v>
      </c>
      <c r="AE50" s="179">
        <f>SUM(AE10:AE39)</f>
        <v>0</v>
      </c>
      <c r="AF50" s="57">
        <f>SUM(AF10:AF39)</f>
        <v>0</v>
      </c>
      <c r="AG50" s="57">
        <f>SUM(AG10:AG39)</f>
        <v>0</v>
      </c>
      <c r="AH50" s="57">
        <f>SUM(AH10:AH39)</f>
        <v>0</v>
      </c>
      <c r="AI50" s="57">
        <f>SUM(AI10:AI39)</f>
        <v>0</v>
      </c>
      <c r="AJ50" s="57">
        <f>SUM(AJ10:AJ49)</f>
        <v>2393690</v>
      </c>
      <c r="AK50" s="592">
        <f>SUM(AK10:AK49)</f>
        <v>23056310</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11</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f>Y50</f>
        <v>286700</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28640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1023750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892600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23056310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25450000</v>
      </c>
      <c r="J66" s="243"/>
      <c r="K66" s="243"/>
      <c r="L66" s="273"/>
      <c r="M66" s="243"/>
      <c r="N66" s="243"/>
      <c r="O66" s="271">
        <f>SUM(O55:O65)</f>
        <v>25450000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1C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80" priority="42" operator="greaterThan">
      <formula>100000</formula>
    </cfRule>
  </conditionalFormatting>
  <conditionalFormatting sqref="V10:V65536">
    <cfRule type="cellIs" dxfId="79" priority="41" operator="greaterThan">
      <formula>200000</formula>
    </cfRule>
  </conditionalFormatting>
  <conditionalFormatting sqref="F10:F65536">
    <cfRule type="cellIs" dxfId="78" priority="40" operator="greaterThan">
      <formula>0</formula>
    </cfRule>
  </conditionalFormatting>
  <conditionalFormatting sqref="F6">
    <cfRule type="cellIs" dxfId="77" priority="38" operator="equal">
      <formula>"토요일"</formula>
    </cfRule>
    <cfRule type="cellIs" dxfId="76" priority="39" operator="equal">
      <formula>"일요일"</formula>
    </cfRule>
  </conditionalFormatting>
  <conditionalFormatting sqref="AW52:AZ65536 AN51:AV65536 AX51:AY51">
    <cfRule type="cellIs" dxfId="75" priority="37" operator="greaterThan">
      <formula>0</formula>
    </cfRule>
  </conditionalFormatting>
  <conditionalFormatting sqref="AM51:AM65536">
    <cfRule type="cellIs" dxfId="74" priority="36" operator="greaterThan">
      <formula>1</formula>
    </cfRule>
  </conditionalFormatting>
  <conditionalFormatting sqref="BI51:BI65536">
    <cfRule type="cellIs" dxfId="73" priority="35" operator="between">
      <formula>1</formula>
      <formula>1899999</formula>
    </cfRule>
  </conditionalFormatting>
  <conditionalFormatting sqref="U4">
    <cfRule type="cellIs" dxfId="72" priority="33" operator="greaterThan">
      <formula>12</formula>
    </cfRule>
    <cfRule type="cellIs" dxfId="71" priority="34" operator="lessThan">
      <formula>1</formula>
    </cfRule>
  </conditionalFormatting>
  <conditionalFormatting sqref="C55:C64 C10:C49">
    <cfRule type="cellIs" dxfId="70" priority="27" operator="equal">
      <formula>"개발비"</formula>
    </cfRule>
    <cfRule type="cellIs" dxfId="69" priority="28" operator="equal">
      <formula>"경상연구"</formula>
    </cfRule>
    <cfRule type="cellIs" dxfId="68" priority="29" operator="equal">
      <formula>"분양"</formula>
    </cfRule>
    <cfRule type="cellIs" dxfId="67" priority="30" operator="equal">
      <formula>"도급"</formula>
    </cfRule>
    <cfRule type="cellIs" dxfId="66" priority="31" operator="equal">
      <formula>"제조"</formula>
    </cfRule>
    <cfRule type="cellIs" dxfId="65" priority="32" operator="equal">
      <formula>"판관"</formula>
    </cfRule>
  </conditionalFormatting>
  <conditionalFormatting sqref="O65 O67 I67">
    <cfRule type="cellIs" dxfId="64" priority="26" operator="equal">
      <formula>TRUE</formula>
    </cfRule>
  </conditionalFormatting>
  <conditionalFormatting sqref="AM10:AM49">
    <cfRule type="cellIs" dxfId="63" priority="24" operator="greaterThan">
      <formula>1</formula>
    </cfRule>
    <cfRule type="cellIs" dxfId="62" priority="25" operator="lessThan">
      <formula>1</formula>
    </cfRule>
  </conditionalFormatting>
  <conditionalFormatting sqref="AO50 AS50 AT10:AV50 AN10:AN50 AX10:AY50">
    <cfRule type="cellIs" dxfId="61" priority="23" operator="greaterThan">
      <formula>0</formula>
    </cfRule>
  </conditionalFormatting>
  <conditionalFormatting sqref="AM10:AM50">
    <cfRule type="cellIs" dxfId="60" priority="22" operator="greaterThan">
      <formula>1</formula>
    </cfRule>
  </conditionalFormatting>
  <conditionalFormatting sqref="BI10:BI49">
    <cfRule type="cellIs" dxfId="59" priority="21" operator="between">
      <formula>1</formula>
      <formula>1899999</formula>
    </cfRule>
  </conditionalFormatting>
  <conditionalFormatting sqref="BA10:BA49">
    <cfRule type="cellIs" dxfId="58" priority="18" operator="lessThan">
      <formula>0</formula>
    </cfRule>
    <cfRule type="cellIs" dxfId="57" priority="19" operator="greaterThan">
      <formula>0</formula>
    </cfRule>
    <cfRule type="cellIs" dxfId="56" priority="20" operator="equal">
      <formula>0</formula>
    </cfRule>
  </conditionalFormatting>
  <conditionalFormatting sqref="BE10:BF49">
    <cfRule type="cellIs" dxfId="55" priority="15" operator="lessThan">
      <formula>0</formula>
    </cfRule>
    <cfRule type="cellIs" dxfId="54" priority="16" operator="greaterThan">
      <formula>0</formula>
    </cfRule>
    <cfRule type="cellIs" dxfId="53" priority="17" operator="equal">
      <formula>0</formula>
    </cfRule>
  </conditionalFormatting>
  <conditionalFormatting sqref="BI10:BI49">
    <cfRule type="cellIs" dxfId="52" priority="13" operator="greaterThan">
      <formula>99615293</formula>
    </cfRule>
    <cfRule type="cellIs" dxfId="51" priority="14" operator="lessThan">
      <formula>278861</formula>
    </cfRule>
  </conditionalFormatting>
  <conditionalFormatting sqref="BM10:BM49">
    <cfRule type="cellIs" dxfId="50" priority="11" operator="lessThan">
      <formula>9300</formula>
    </cfRule>
    <cfRule type="cellIs" dxfId="49" priority="12" operator="greaterThan">
      <formula>3322170</formula>
    </cfRule>
  </conditionalFormatting>
  <conditionalFormatting sqref="AA21:AA49">
    <cfRule type="cellIs" dxfId="48" priority="7" operator="greaterThan">
      <formula>226350</formula>
    </cfRule>
    <cfRule type="cellIs" dxfId="47" priority="8" operator="lessThan">
      <formula>14400</formula>
    </cfRule>
  </conditionalFormatting>
  <conditionalFormatting sqref="AB10:AB49">
    <cfRule type="cellIs" dxfId="46" priority="5" operator="lessThan">
      <formula>9300</formula>
    </cfRule>
    <cfRule type="cellIs" dxfId="45" priority="6" operator="greaterThan">
      <formula>3322170</formula>
    </cfRule>
  </conditionalFormatting>
  <conditionalFormatting sqref="AA10:AA20">
    <cfRule type="cellIs" dxfId="44" priority="3" operator="greaterThan">
      <formula>226350</formula>
    </cfRule>
    <cfRule type="cellIs" dxfId="43" priority="4" operator="lessThan">
      <formula>14400</formula>
    </cfRule>
  </conditionalFormatting>
  <conditionalFormatting sqref="BL10:BL49">
    <cfRule type="cellIs" dxfId="42" priority="1" operator="lessThan">
      <formula>14400</formula>
    </cfRule>
    <cfRule type="cellIs" dxfId="41" priority="2" operator="greaterThan">
      <formula>226350</formula>
    </cfRule>
  </conditionalFormatting>
  <dataValidations count="10">
    <dataValidation allowBlank="1" showInputMessage="1" showErrorMessage="1" prompt="직책에 &quot;대표이사&quot; 또는 &quot;원장&quot; 이라고 기재하면 고용보험 제외 " sqref="AD9" xr:uid="{00000000-0002-0000-1C00-000000000000}"/>
    <dataValidation type="list" allowBlank="1" showInputMessage="1" showErrorMessage="1" sqref="BA10:BA49" xr:uid="{00000000-0002-0000-1C00-000001000000}">
      <formula1>"0%,50%,100%,70%,90%"</formula1>
    </dataValidation>
    <dataValidation type="list" allowBlank="1" showInputMessage="1" showErrorMessage="1" sqref="BE10:BF49" xr:uid="{00000000-0002-0000-1C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C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C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C00-000005000000}"/>
    <dataValidation allowBlank="1" showInputMessage="1" showErrorMessage="1" prompt="&quot;-&quot;없이 숫자만 입력" sqref="G8:G9" xr:uid="{00000000-0002-0000-1C00-000006000000}"/>
    <dataValidation allowBlank="1" showInputMessage="1" showErrorMessage="1" prompt="직책에 &quot;대표이사&quot;  &quot;대표&quot; 또는 &quot;원장&quot; 이라고 기재하면 고용보험 제외" sqref="H8:H9" xr:uid="{00000000-0002-0000-1C00-000007000000}"/>
    <dataValidation type="list" allowBlank="1" showInputMessage="1" showErrorMessage="1" sqref="C55:C64 C10:C49" xr:uid="{00000000-0002-0000-1C00-000008000000}">
      <formula1>"판관,제조,도급,분양,경상연구,개발비"</formula1>
    </dataValidation>
    <dataValidation type="list" allowBlank="1" showInputMessage="1" showErrorMessage="1" sqref="BD10:BD49" xr:uid="{00000000-0002-0000-1C00-000009000000}">
      <formula1>"한도없음,150만원 한도"</formula1>
    </dataValidation>
  </dataValidations>
  <hyperlinks>
    <hyperlink ref="BL5" r:id="rId1" xr:uid="{00000000-0004-0000-1C00-000000000000}"/>
    <hyperlink ref="BL3" r:id="rId2" xr:uid="{00000000-0004-0000-1C00-000001000000}"/>
    <hyperlink ref="BI3" r:id="rId3" xr:uid="{00000000-0004-0000-1C00-000002000000}"/>
    <hyperlink ref="BI5" r:id="rId4" xr:uid="{00000000-0004-0000-1C00-000003000000}"/>
    <hyperlink ref="BX3" r:id="rId5" xr:uid="{00000000-0004-0000-1C00-000004000000}"/>
    <hyperlink ref="BX5" r:id="rId6" xr:uid="{00000000-0004-0000-1C00-000005000000}"/>
    <hyperlink ref="BF6" r:id="rId7" xr:uid="{00000000-0004-0000-1C00-000006000000}"/>
    <hyperlink ref="BA6" r:id="rId8" xr:uid="{00000000-0004-0000-1C00-000007000000}"/>
    <hyperlink ref="BS6" r:id="rId9" xr:uid="{00000000-0004-0000-1C00-000008000000}"/>
    <hyperlink ref="H51" r:id="rId10" xr:uid="{00000000-0004-0000-1C00-000009000000}"/>
    <hyperlink ref="AM6" r:id="rId11" xr:uid="{00000000-0004-0000-1C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71681"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71682"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71683"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H39"/>
  <sheetViews>
    <sheetView showGridLines="0" workbookViewId="0">
      <selection activeCell="D31" sqref="D31"/>
    </sheetView>
  </sheetViews>
  <sheetFormatPr defaultRowHeight="13.5"/>
  <cols>
    <col min="1" max="1" width="15.125" style="326" bestFit="1" customWidth="1"/>
    <col min="2" max="2" width="14.625" style="326" customWidth="1"/>
    <col min="3" max="3" width="9" style="326"/>
    <col min="4" max="4" width="73.25" style="326" customWidth="1"/>
    <col min="5" max="5" width="9" style="326"/>
    <col min="6" max="7" width="11.875" style="326" customWidth="1"/>
    <col min="8" max="16384" width="9" style="326"/>
  </cols>
  <sheetData>
    <row r="2" spans="1:8">
      <c r="A2" s="507" t="s">
        <v>892</v>
      </c>
      <c r="B2" s="508" t="s">
        <v>893</v>
      </c>
    </row>
    <row r="3" spans="1:8" ht="20.25" customHeight="1">
      <c r="A3" s="509" t="s">
        <v>894</v>
      </c>
      <c r="B3" s="510" t="s">
        <v>900</v>
      </c>
      <c r="C3" s="511" t="s">
        <v>895</v>
      </c>
      <c r="D3" s="512" t="s">
        <v>896</v>
      </c>
      <c r="F3" s="669" t="s">
        <v>897</v>
      </c>
      <c r="G3" s="669"/>
    </row>
    <row r="4" spans="1:8" ht="20.25" customHeight="1">
      <c r="A4" s="513" t="s">
        <v>457</v>
      </c>
      <c r="B4" s="514">
        <v>3128512347</v>
      </c>
      <c r="C4" s="511" t="s">
        <v>898</v>
      </c>
      <c r="D4" s="347" t="s">
        <v>899</v>
      </c>
      <c r="F4" s="515">
        <f>IF(10-MOD(MID(B4,1,1)*1+MID(B4,2,1)*3+MID(B4,3,1)*7+MID(B4,4,1)*1+MID(B4,5,1)*3+MID(B4,6,1)*7+MID(B4,7,1)*1+MID(B4,8,1)*3+INT((MID(B4,9,1)*5)/10)+MOD(MID(B4,9,1)*5,10),10)=10,0,10-MOD(MID(B4,1,1)*1+MID(B4,2,1)*3+MID(B4,3,1)*7+MID(B4,4,1)*1+MID(B4,5,1)*3+MID(B4,6,1)*7+MID(B4,7,1)*1+MID(B4,8,1)*3+INT((MID(B4,9,1)*5)/10)+MOD(MID(B4,9,1)*5,10),10))</f>
        <v>7</v>
      </c>
      <c r="G4" s="438" t="str">
        <f>IF(INT(MID(B4,10,1))=F4,"OK","사업자오류")</f>
        <v>OK</v>
      </c>
      <c r="H4" s="515">
        <v>1</v>
      </c>
    </row>
    <row r="6" spans="1:8">
      <c r="A6" s="548" t="s">
        <v>928</v>
      </c>
    </row>
    <row r="7" spans="1:8">
      <c r="A7" s="516" t="s">
        <v>901</v>
      </c>
    </row>
    <row r="8" spans="1:8">
      <c r="A8" s="516" t="s">
        <v>902</v>
      </c>
    </row>
    <row r="9" spans="1:8">
      <c r="A9" s="516" t="s">
        <v>919</v>
      </c>
    </row>
    <row r="10" spans="1:8">
      <c r="A10" s="516" t="s">
        <v>920</v>
      </c>
    </row>
    <row r="11" spans="1:8">
      <c r="A11" s="516" t="s">
        <v>921</v>
      </c>
    </row>
    <row r="12" spans="1:8">
      <c r="A12" s="516" t="s">
        <v>923</v>
      </c>
    </row>
    <row r="13" spans="1:8">
      <c r="A13" s="516" t="s">
        <v>922</v>
      </c>
    </row>
    <row r="16" spans="1:8" ht="16.5">
      <c r="A16" s="326" t="s">
        <v>906</v>
      </c>
      <c r="C16" s="36" t="s">
        <v>907</v>
      </c>
    </row>
    <row r="17" spans="1:3" ht="16.5">
      <c r="A17" s="326" t="s">
        <v>1002</v>
      </c>
      <c r="C17" s="36"/>
    </row>
    <row r="19" spans="1:3" ht="16.5">
      <c r="A19" s="326" t="s">
        <v>908</v>
      </c>
      <c r="C19" s="36" t="s">
        <v>909</v>
      </c>
    </row>
    <row r="20" spans="1:3" ht="16.5">
      <c r="A20" s="326" t="s">
        <v>1001</v>
      </c>
      <c r="C20" s="36"/>
    </row>
    <row r="23" spans="1:3" ht="16.5">
      <c r="A23" s="326" t="s">
        <v>910</v>
      </c>
      <c r="C23" s="36" t="s">
        <v>911</v>
      </c>
    </row>
    <row r="24" spans="1:3">
      <c r="A24" s="326" t="s">
        <v>912</v>
      </c>
    </row>
    <row r="27" spans="1:3">
      <c r="A27" s="326" t="s">
        <v>913</v>
      </c>
    </row>
    <row r="28" spans="1:3">
      <c r="A28" s="326" t="s">
        <v>914</v>
      </c>
    </row>
    <row r="29" spans="1:3">
      <c r="A29" s="326" t="s">
        <v>915</v>
      </c>
    </row>
    <row r="30" spans="1:3">
      <c r="A30" s="326" t="s">
        <v>916</v>
      </c>
    </row>
    <row r="31" spans="1:3">
      <c r="A31" s="326" t="s">
        <v>917</v>
      </c>
    </row>
    <row r="32" spans="1:3">
      <c r="A32" s="326" t="s">
        <v>918</v>
      </c>
    </row>
    <row r="34" spans="1:1" ht="16.5">
      <c r="A34" s="240"/>
    </row>
    <row r="35" spans="1:1" ht="16.5">
      <c r="A35" s="36" t="s">
        <v>84</v>
      </c>
    </row>
    <row r="36" spans="1:1" ht="16.5">
      <c r="A36" s="240" t="s">
        <v>82</v>
      </c>
    </row>
    <row r="37" spans="1:1" ht="16.5">
      <c r="A37" s="240"/>
    </row>
    <row r="38" spans="1:1" ht="16.5">
      <c r="A38" s="36" t="s">
        <v>81</v>
      </c>
    </row>
    <row r="39" spans="1:1" ht="16.5">
      <c r="A39" s="240" t="s">
        <v>83</v>
      </c>
    </row>
  </sheetData>
  <mergeCells count="1">
    <mergeCell ref="F3:G3"/>
  </mergeCells>
  <phoneticPr fontId="1" type="noConversion"/>
  <conditionalFormatting sqref="G4">
    <cfRule type="cellIs" dxfId="632" priority="1" operator="equal">
      <formula>"사업자오류"</formula>
    </cfRule>
    <cfRule type="cellIs" dxfId="631" priority="2" operator="equal">
      <formula>"OK"</formula>
    </cfRule>
  </conditionalFormatting>
  <hyperlinks>
    <hyperlink ref="B2" r:id="rId1" xr:uid="{00000000-0004-0000-0200-000000000000}"/>
    <hyperlink ref="C16" r:id="rId2" xr:uid="{00000000-0004-0000-0200-000001000000}"/>
    <hyperlink ref="C19" r:id="rId3" xr:uid="{00000000-0004-0000-0200-000002000000}"/>
    <hyperlink ref="C23" r:id="rId4" xr:uid="{00000000-0004-0000-0200-000003000000}"/>
    <hyperlink ref="A38" r:id="rId5" xr:uid="{00000000-0004-0000-0200-000004000000}"/>
    <hyperlink ref="A35" r:id="rId6" xr:uid="{00000000-0004-0000-0200-000005000000}"/>
  </hyperlinks>
  <pageMargins left="0.7" right="0.7" top="0.75" bottom="0.75" header="0.3" footer="0.3"/>
  <pageSetup paperSize="9" orientation="portrait" verticalDpi="0" r:id="rId7"/>
  <drawing r:id="rId8"/>
  <legacyDrawing r:id="rId9"/>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X67"/>
  <sheetViews>
    <sheetView showGridLines="0" workbookViewId="0">
      <pane xSplit="8" ySplit="9" topLeftCell="I10" activePane="bottomRight" state="frozen"/>
      <selection pane="topRight" activeCell="I1" sqref="I1"/>
      <selection pane="bottomLeft" activeCell="A10" sqref="A10"/>
      <selection pane="bottomRight" activeCell="D10" sqref="D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hidden="1" customWidth="1" outlineLevel="1"/>
    <col min="45" max="45" width="8.75" style="240" hidden="1" customWidth="1" outlineLevel="1"/>
    <col min="46" max="46" width="9" style="240" hidden="1" customWidth="1" outlineLevel="1"/>
    <col min="47" max="47" width="26.625" style="240" hidden="1" customWidth="1" outlineLevel="1"/>
    <col min="48" max="48" width="9.25" style="240" hidden="1" customWidth="1" outlineLevel="1"/>
    <col min="49" max="49" width="2.5" style="240" hidden="1" customWidth="1" outlineLevel="1"/>
    <col min="50" max="51" width="12.875" style="240" hidden="1" customWidth="1" outlineLevel="1"/>
    <col min="52" max="52" width="2.5" style="240" hidden="1" customWidth="1" outlineLevel="1"/>
    <col min="53" max="58" width="11.25" style="240" hidden="1" customWidth="1" outlineLevel="1"/>
    <col min="59" max="59" width="9" style="240" hidden="1" customWidth="1" outlineLevel="1"/>
    <col min="60" max="61" width="11.25" style="240" hidden="1" customWidth="1" outlineLevel="1"/>
    <col min="62" max="62" width="9" style="240" hidden="1" customWidth="1" outlineLevel="1"/>
    <col min="63" max="63" width="18" style="240" hidden="1" customWidth="1" outlineLevel="1"/>
    <col min="64" max="64" width="9" style="240" customWidth="1" collapsed="1"/>
    <col min="65"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702">
        <f>'급여대장-원본'!$N$4</f>
        <v>2022</v>
      </c>
      <c r="O4" s="702"/>
      <c r="P4" s="181" t="s">
        <v>78</v>
      </c>
      <c r="Q4" s="182"/>
      <c r="U4" s="593">
        <v>12</v>
      </c>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44382</v>
      </c>
      <c r="F6" s="41" t="str">
        <f>TEXT(E6,"aaaa")</f>
        <v>월요일</v>
      </c>
      <c r="G6" s="240"/>
      <c r="H6" s="692">
        <f>E6</f>
        <v>44382</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2022년12월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84" t="s">
        <v>152</v>
      </c>
      <c r="AU9" s="205" t="s">
        <v>148</v>
      </c>
      <c r="AV9" s="585" t="s">
        <v>153</v>
      </c>
      <c r="AW9" s="240"/>
      <c r="AX9" s="584" t="s">
        <v>150</v>
      </c>
      <c r="AY9" s="585"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1049</v>
      </c>
      <c r="E10" s="591">
        <v>44319</v>
      </c>
      <c r="F10" s="406"/>
      <c r="G10" s="407"/>
      <c r="H10" s="408" t="s">
        <v>1020</v>
      </c>
      <c r="I10" s="414">
        <v>2350000</v>
      </c>
      <c r="J10" s="415"/>
      <c r="K10" s="415">
        <v>150000</v>
      </c>
      <c r="L10" s="416"/>
      <c r="M10" s="416"/>
      <c r="N10" s="416"/>
      <c r="O10" s="415"/>
      <c r="P10" s="416"/>
      <c r="Q10" s="416"/>
      <c r="R10" s="416"/>
      <c r="S10" s="416"/>
      <c r="T10" s="417"/>
      <c r="U10" s="414"/>
      <c r="V10" s="415">
        <v>200000</v>
      </c>
      <c r="W10" s="418">
        <v>100000</v>
      </c>
      <c r="X10" s="176">
        <f t="shared" ref="X10:X49" si="0">SUM(I10:W10)</f>
        <v>2800000</v>
      </c>
      <c r="Y10" s="30">
        <f t="shared" ref="Y10:Y49" si="1">IF(BI10&lt;=10000000,VLOOKUP(BI10/1000,간이세액표2021,AM10+AN10+2),VLOOKUP(BI10/1000,간이세액표2021,AM10+AN10+2)+VLOOKUP(BI10/1000,근로세율,AM10+AN10+2)+(BI10-VLOOKUP(BI10,근로세율,4))*VLOOKUP(BI10,근로세율,5)*VLOOKUP(BI10,근로세율,6))</f>
        <v>41630</v>
      </c>
      <c r="Z10" s="184">
        <f>IF(ISERROR(ROUNDDOWN(Y10*10%,-1)),0,ROUNDDOWN(Y10*10%,-1))</f>
        <v>4160</v>
      </c>
      <c r="AA10" s="542">
        <f t="shared" ref="AA10:AA20" si="2">IF($AM$5=1,0,IF(BL10&gt;0,MIN(MAX(BL10,연금하한202107),연금상한202107),0))</f>
        <v>112500</v>
      </c>
      <c r="AB10" s="543">
        <f t="shared" ref="AB10:AB49" si="3">IF($AM$5=1,0,IF(BM10&gt;0,MIN(MAX(BM10,건강하한),건강상한),0))</f>
        <v>87370</v>
      </c>
      <c r="AC10" s="544">
        <f t="shared" ref="AC10:AC49" si="4">IF($AM$5=1,0,BN10)</f>
        <v>10720</v>
      </c>
      <c r="AD10" s="315">
        <f t="shared" ref="AD10:AD49" si="5">IFERROR(IF(OR($H10="대표이사",$H10="원장",$H10="대표"),0,ROUNDDOWN(($X10-$BH10)*고용보험율,-1)),0)</f>
        <v>0</v>
      </c>
      <c r="AE10" s="50"/>
      <c r="AF10" s="50"/>
      <c r="AG10" s="50"/>
      <c r="AH10" s="51"/>
      <c r="AI10" s="52"/>
      <c r="AJ10" s="53">
        <f>SUM(Y10:AH10)</f>
        <v>256380</v>
      </c>
      <c r="AK10" s="54">
        <f>X10-AJ10</f>
        <v>2543620</v>
      </c>
      <c r="AM10" s="55">
        <v>1</v>
      </c>
      <c r="AN10" s="56"/>
      <c r="AP10" s="31"/>
      <c r="AQ10" s="31"/>
      <c r="AR10" s="263">
        <f>SUM(AP10:AQ10)</f>
        <v>0</v>
      </c>
      <c r="AT10" s="168"/>
      <c r="AU10" s="186"/>
      <c r="AV10" s="169" t="str">
        <f>IF(D10="","",D10)</f>
        <v>박준우</v>
      </c>
      <c r="AX10" s="168"/>
      <c r="AY10" s="169"/>
      <c r="BA10" s="170">
        <v>0</v>
      </c>
      <c r="BB10" s="171"/>
      <c r="BC10" s="171"/>
      <c r="BD10" s="323"/>
      <c r="BE10" s="437">
        <v>0</v>
      </c>
      <c r="BF10" s="437">
        <v>0</v>
      </c>
      <c r="BH10" s="199">
        <f t="shared" ref="BH10:BH49" si="6">IF(W10&gt;=100000,100000,W10)+IF(V10&gt;=200000,200000,V10)++IF(U10&gt;=100000,100000,U10)</f>
        <v>300000</v>
      </c>
      <c r="BI10" s="200">
        <f t="shared" ref="BI10:BI49" si="7">X10-BH10</f>
        <v>2500000</v>
      </c>
      <c r="BL10" s="251">
        <f t="shared" ref="BL10:BL49" si="8">IFERROR(ROUNDDOWN(TRUNC(($X10-$BH10),-3)*국민연금율*(1-BE10),-1),0)</f>
        <v>112500</v>
      </c>
      <c r="BM10" s="252">
        <f>IFERROR(ROUNDDOWN(($X10-$BH10)*건강보험율2022,-1),)</f>
        <v>87370</v>
      </c>
      <c r="BN10" s="252">
        <f>IFERROR(ROUNDDOWN($BM10*요양보험율2022,-1),)</f>
        <v>10720</v>
      </c>
      <c r="BO10" s="253">
        <f t="shared" ref="BO10:BO49" si="9">IFERROR(IF($H10&lt;&gt;"대표이사",ROUNDDOWN(($X10-$BH10)*고용보험율*(1-BF10),-1),0),)</f>
        <v>20000</v>
      </c>
      <c r="BP10" s="254">
        <f>SUM(BL10:BO10)</f>
        <v>230590</v>
      </c>
    </row>
    <row r="11" spans="2:76" ht="18.75" customHeight="1">
      <c r="B11" s="35">
        <f>B10+1</f>
        <v>2</v>
      </c>
      <c r="C11" s="267" t="s">
        <v>376</v>
      </c>
      <c r="D11" s="409" t="s">
        <v>1050</v>
      </c>
      <c r="E11" s="413">
        <v>44319</v>
      </c>
      <c r="F11" s="410"/>
      <c r="G11" s="411"/>
      <c r="H11" s="412"/>
      <c r="I11" s="419">
        <v>1850000</v>
      </c>
      <c r="J11" s="420"/>
      <c r="K11" s="420">
        <v>150000</v>
      </c>
      <c r="L11" s="421"/>
      <c r="M11" s="421"/>
      <c r="N11" s="421"/>
      <c r="O11" s="420"/>
      <c r="P11" s="421"/>
      <c r="Q11" s="421"/>
      <c r="R11" s="421"/>
      <c r="S11" s="421"/>
      <c r="T11" s="422"/>
      <c r="U11" s="419"/>
      <c r="V11" s="420">
        <v>200000</v>
      </c>
      <c r="W11" s="423">
        <v>100000</v>
      </c>
      <c r="X11" s="177">
        <f t="shared" si="0"/>
        <v>2300000</v>
      </c>
      <c r="Y11" s="30">
        <f t="shared" si="1"/>
        <v>19520</v>
      </c>
      <c r="Z11" s="184">
        <f t="shared" ref="Z11:Z49" si="10">IF(ISERROR(ROUNDDOWN(Y11*10%,-1)),0,ROUNDDOWN(Y11*10%,-1))</f>
        <v>1950</v>
      </c>
      <c r="AA11" s="538">
        <f t="shared" si="2"/>
        <v>90000</v>
      </c>
      <c r="AB11" s="543">
        <f t="shared" si="3"/>
        <v>69900</v>
      </c>
      <c r="AC11" s="539">
        <f t="shared" si="4"/>
        <v>8570</v>
      </c>
      <c r="AD11" s="315">
        <f t="shared" si="5"/>
        <v>16000</v>
      </c>
      <c r="AE11" s="5"/>
      <c r="AF11" s="5"/>
      <c r="AG11" s="5"/>
      <c r="AH11" s="40"/>
      <c r="AI11" s="6"/>
      <c r="AJ11" s="33">
        <f t="shared" ref="AJ11:AJ49" si="11">SUM(Y11:AH11)</f>
        <v>205940</v>
      </c>
      <c r="AK11" s="34">
        <f t="shared" ref="AK11:AK49" si="12">X11-AJ11</f>
        <v>2094060</v>
      </c>
      <c r="AM11" s="48">
        <v>1</v>
      </c>
      <c r="AN11" s="49"/>
      <c r="AP11" s="109"/>
      <c r="AQ11" s="109"/>
      <c r="AR11" s="261">
        <f t="shared" ref="AR11:AR39" si="13">SUM(AP11:AQ11)</f>
        <v>0</v>
      </c>
      <c r="AT11" s="166"/>
      <c r="AU11" s="164"/>
      <c r="AV11" s="167" t="str">
        <f t="shared" ref="AV11:AV49" si="14">IF(D11="","",D11)</f>
        <v>탁재훈</v>
      </c>
      <c r="AX11" s="166"/>
      <c r="AY11" s="167"/>
      <c r="BA11" s="165">
        <v>0</v>
      </c>
      <c r="BB11" s="4"/>
      <c r="BC11" s="4"/>
      <c r="BD11" s="324"/>
      <c r="BE11" s="437">
        <v>0</v>
      </c>
      <c r="BF11" s="437">
        <v>0</v>
      </c>
      <c r="BH11" s="190">
        <f t="shared" si="6"/>
        <v>300000</v>
      </c>
      <c r="BI11" s="191">
        <f t="shared" si="7"/>
        <v>2000000</v>
      </c>
      <c r="BL11" s="251">
        <f t="shared" si="8"/>
        <v>90000</v>
      </c>
      <c r="BM11" s="252">
        <f>IFERROR(ROUNDDOWN(($X11-$BH11)*건강보험율2022,-1),)</f>
        <v>69900</v>
      </c>
      <c r="BN11" s="252">
        <f>IFERROR(ROUNDDOWN($BM11*요양보험율2022,-1),)</f>
        <v>8570</v>
      </c>
      <c r="BO11" s="253">
        <f t="shared" si="9"/>
        <v>16000</v>
      </c>
      <c r="BP11" s="255">
        <f t="shared" ref="BP11:BP49" si="15">SUM(BL11:BO11)</f>
        <v>184470</v>
      </c>
    </row>
    <row r="12" spans="2:76" ht="18.75" customHeight="1">
      <c r="B12" s="35">
        <f t="shared" ref="B12:B49" si="16">B11+1</f>
        <v>3</v>
      </c>
      <c r="C12" s="267" t="s">
        <v>376</v>
      </c>
      <c r="D12" s="409" t="s">
        <v>1051</v>
      </c>
      <c r="E12" s="413">
        <v>44319</v>
      </c>
      <c r="F12" s="410"/>
      <c r="G12" s="411"/>
      <c r="H12" s="412"/>
      <c r="I12" s="419">
        <v>1850000</v>
      </c>
      <c r="J12" s="420"/>
      <c r="K12" s="420"/>
      <c r="L12" s="421"/>
      <c r="M12" s="421"/>
      <c r="N12" s="421"/>
      <c r="O12" s="420"/>
      <c r="P12" s="421"/>
      <c r="Q12" s="421"/>
      <c r="R12" s="421"/>
      <c r="S12" s="421"/>
      <c r="T12" s="422"/>
      <c r="U12" s="419"/>
      <c r="V12" s="420"/>
      <c r="W12" s="423">
        <v>100000</v>
      </c>
      <c r="X12" s="177">
        <f t="shared" si="0"/>
        <v>1950000</v>
      </c>
      <c r="Y12" s="30">
        <f t="shared" si="1"/>
        <v>16150</v>
      </c>
      <c r="Z12" s="184">
        <f t="shared" si="10"/>
        <v>1610</v>
      </c>
      <c r="AA12" s="538">
        <f t="shared" si="2"/>
        <v>83250</v>
      </c>
      <c r="AB12" s="543">
        <f t="shared" si="3"/>
        <v>64650</v>
      </c>
      <c r="AC12" s="539">
        <f t="shared" si="4"/>
        <v>7930</v>
      </c>
      <c r="AD12" s="315">
        <f t="shared" si="5"/>
        <v>14800</v>
      </c>
      <c r="AE12" s="5"/>
      <c r="AF12" s="5"/>
      <c r="AG12" s="5"/>
      <c r="AH12" s="40"/>
      <c r="AI12" s="6"/>
      <c r="AJ12" s="33">
        <f t="shared" si="11"/>
        <v>188390</v>
      </c>
      <c r="AK12" s="34">
        <f t="shared" si="12"/>
        <v>1761610</v>
      </c>
      <c r="AM12" s="48">
        <v>1</v>
      </c>
      <c r="AN12" s="49"/>
      <c r="AP12" s="109"/>
      <c r="AQ12" s="109"/>
      <c r="AR12" s="261">
        <f t="shared" si="13"/>
        <v>0</v>
      </c>
      <c r="AT12" s="166"/>
      <c r="AU12" s="164"/>
      <c r="AV12" s="167" t="str">
        <f t="shared" si="14"/>
        <v>배성우</v>
      </c>
      <c r="AX12" s="166"/>
      <c r="AY12" s="167"/>
      <c r="BA12" s="165">
        <v>0</v>
      </c>
      <c r="BB12" s="4"/>
      <c r="BC12" s="4"/>
      <c r="BD12" s="324"/>
      <c r="BE12" s="437">
        <v>0</v>
      </c>
      <c r="BF12" s="437">
        <v>0</v>
      </c>
      <c r="BH12" s="190">
        <f t="shared" si="6"/>
        <v>100000</v>
      </c>
      <c r="BI12" s="191">
        <f t="shared" si="7"/>
        <v>1850000</v>
      </c>
      <c r="BL12" s="251">
        <f t="shared" si="8"/>
        <v>83250</v>
      </c>
      <c r="BM12" s="252">
        <f>IFERROR(ROUNDDOWN(($X12-$BH12)*건강보험율2022,-1),)</f>
        <v>64650</v>
      </c>
      <c r="BN12" s="252">
        <f>IFERROR(ROUNDDOWN($BM12*요양보험율2022,-1),)</f>
        <v>7930</v>
      </c>
      <c r="BO12" s="253">
        <f t="shared" si="9"/>
        <v>14800</v>
      </c>
      <c r="BP12" s="255">
        <f t="shared" si="15"/>
        <v>170630</v>
      </c>
    </row>
    <row r="13" spans="2:76" ht="18.75" customHeight="1">
      <c r="B13" s="35">
        <f t="shared" si="16"/>
        <v>4</v>
      </c>
      <c r="C13" s="267" t="s">
        <v>376</v>
      </c>
      <c r="D13" s="409" t="s">
        <v>1052</v>
      </c>
      <c r="E13" s="413">
        <v>44319</v>
      </c>
      <c r="F13" s="410"/>
      <c r="G13" s="411"/>
      <c r="H13" s="412"/>
      <c r="I13" s="419">
        <v>2350000</v>
      </c>
      <c r="J13" s="420"/>
      <c r="K13" s="420">
        <v>150000</v>
      </c>
      <c r="L13" s="421"/>
      <c r="M13" s="421"/>
      <c r="N13" s="421"/>
      <c r="O13" s="420"/>
      <c r="P13" s="421"/>
      <c r="Q13" s="421"/>
      <c r="R13" s="421"/>
      <c r="S13" s="421"/>
      <c r="T13" s="422"/>
      <c r="U13" s="419"/>
      <c r="V13" s="420">
        <v>200000</v>
      </c>
      <c r="W13" s="423">
        <v>100000</v>
      </c>
      <c r="X13" s="177">
        <f t="shared" si="0"/>
        <v>2800000</v>
      </c>
      <c r="Y13" s="30">
        <f t="shared" si="1"/>
        <v>41630</v>
      </c>
      <c r="Z13" s="184">
        <f t="shared" si="10"/>
        <v>4160</v>
      </c>
      <c r="AA13" s="538">
        <f t="shared" si="2"/>
        <v>112500</v>
      </c>
      <c r="AB13" s="543">
        <f t="shared" si="3"/>
        <v>87370</v>
      </c>
      <c r="AC13" s="539">
        <f t="shared" si="4"/>
        <v>10720</v>
      </c>
      <c r="AD13" s="315">
        <f t="shared" si="5"/>
        <v>20000</v>
      </c>
      <c r="AE13" s="5"/>
      <c r="AF13" s="5"/>
      <c r="AG13" s="5"/>
      <c r="AH13" s="40"/>
      <c r="AI13" s="6"/>
      <c r="AJ13" s="33">
        <f t="shared" si="11"/>
        <v>276380</v>
      </c>
      <c r="AK13" s="34">
        <f t="shared" si="12"/>
        <v>2523620</v>
      </c>
      <c r="AM13" s="48">
        <v>1</v>
      </c>
      <c r="AN13" s="49"/>
      <c r="AP13" s="109"/>
      <c r="AQ13" s="109"/>
      <c r="AR13" s="261">
        <f t="shared" si="13"/>
        <v>0</v>
      </c>
      <c r="AT13" s="166"/>
      <c r="AU13" s="164"/>
      <c r="AV13" s="167" t="str">
        <f t="shared" si="14"/>
        <v>박나은</v>
      </c>
      <c r="AX13" s="166"/>
      <c r="AY13" s="167"/>
      <c r="BA13" s="165">
        <v>0</v>
      </c>
      <c r="BB13" s="4"/>
      <c r="BC13" s="4"/>
      <c r="BD13" s="324"/>
      <c r="BE13" s="437">
        <v>0</v>
      </c>
      <c r="BF13" s="437">
        <v>0</v>
      </c>
      <c r="BH13" s="190">
        <f t="shared" si="6"/>
        <v>300000</v>
      </c>
      <c r="BI13" s="191">
        <f t="shared" si="7"/>
        <v>2500000</v>
      </c>
      <c r="BL13" s="251">
        <f t="shared" si="8"/>
        <v>112500</v>
      </c>
      <c r="BM13" s="252">
        <f>IFERROR(ROUNDDOWN(($X13-$BH13)*건강보험율2022,-1),)</f>
        <v>87370</v>
      </c>
      <c r="BN13" s="252">
        <f>IFERROR(ROUNDDOWN($BM13*요양보험율2022,-1),)</f>
        <v>10720</v>
      </c>
      <c r="BO13" s="253">
        <f t="shared" si="9"/>
        <v>20000</v>
      </c>
      <c r="BP13" s="255">
        <f t="shared" si="15"/>
        <v>230590</v>
      </c>
    </row>
    <row r="14" spans="2:76" ht="18.75" customHeight="1">
      <c r="B14" s="35">
        <f t="shared" si="16"/>
        <v>5</v>
      </c>
      <c r="C14" s="267" t="s">
        <v>376</v>
      </c>
      <c r="D14" s="409" t="s">
        <v>1053</v>
      </c>
      <c r="E14" s="413">
        <v>44319</v>
      </c>
      <c r="F14" s="410"/>
      <c r="G14" s="411"/>
      <c r="H14" s="412"/>
      <c r="I14" s="419">
        <v>2350000</v>
      </c>
      <c r="J14" s="420"/>
      <c r="K14" s="420">
        <v>150000</v>
      </c>
      <c r="L14" s="421"/>
      <c r="M14" s="421"/>
      <c r="N14" s="421"/>
      <c r="O14" s="420"/>
      <c r="P14" s="421"/>
      <c r="Q14" s="421"/>
      <c r="R14" s="421"/>
      <c r="S14" s="421"/>
      <c r="T14" s="422"/>
      <c r="U14" s="419"/>
      <c r="V14" s="420">
        <v>200000</v>
      </c>
      <c r="W14" s="423">
        <v>100000</v>
      </c>
      <c r="X14" s="177">
        <f t="shared" si="0"/>
        <v>2800000</v>
      </c>
      <c r="Y14" s="30">
        <f t="shared" si="1"/>
        <v>41630</v>
      </c>
      <c r="Z14" s="184">
        <f t="shared" si="10"/>
        <v>4160</v>
      </c>
      <c r="AA14" s="538">
        <f t="shared" si="2"/>
        <v>112500</v>
      </c>
      <c r="AB14" s="543">
        <f t="shared" si="3"/>
        <v>87370</v>
      </c>
      <c r="AC14" s="539">
        <f t="shared" si="4"/>
        <v>10720</v>
      </c>
      <c r="AD14" s="315">
        <f t="shared" si="5"/>
        <v>20000</v>
      </c>
      <c r="AE14" s="5"/>
      <c r="AF14" s="5"/>
      <c r="AG14" s="5"/>
      <c r="AH14" s="40"/>
      <c r="AI14" s="6"/>
      <c r="AJ14" s="33">
        <f t="shared" si="11"/>
        <v>276380</v>
      </c>
      <c r="AK14" s="34">
        <f t="shared" si="12"/>
        <v>2523620</v>
      </c>
      <c r="AM14" s="48">
        <v>1</v>
      </c>
      <c r="AN14" s="49"/>
      <c r="AP14" s="109"/>
      <c r="AQ14" s="109"/>
      <c r="AR14" s="261">
        <f t="shared" si="13"/>
        <v>0</v>
      </c>
      <c r="AT14" s="166"/>
      <c r="AU14" s="164"/>
      <c r="AV14" s="167" t="str">
        <f t="shared" si="14"/>
        <v>박진우</v>
      </c>
      <c r="AX14" s="166"/>
      <c r="AY14" s="167"/>
      <c r="BA14" s="165">
        <v>0</v>
      </c>
      <c r="BB14" s="4"/>
      <c r="BC14" s="4"/>
      <c r="BD14" s="324"/>
      <c r="BE14" s="437">
        <v>0</v>
      </c>
      <c r="BF14" s="437">
        <v>0</v>
      </c>
      <c r="BH14" s="190">
        <f t="shared" si="6"/>
        <v>300000</v>
      </c>
      <c r="BI14" s="191">
        <f t="shared" si="7"/>
        <v>2500000</v>
      </c>
      <c r="BL14" s="251">
        <f t="shared" si="8"/>
        <v>112500</v>
      </c>
      <c r="BM14" s="252">
        <f>IFERROR(ROUNDDOWN(($X14-$BH14)*건강보험율2022,-1),)</f>
        <v>87370</v>
      </c>
      <c r="BN14" s="252">
        <f>IFERROR(ROUNDDOWN($BM14*요양보험율2022,-1),)</f>
        <v>10720</v>
      </c>
      <c r="BO14" s="253">
        <f t="shared" si="9"/>
        <v>20000</v>
      </c>
      <c r="BP14" s="255">
        <f t="shared" si="15"/>
        <v>230590</v>
      </c>
    </row>
    <row r="15" spans="2:76" ht="18.75" customHeight="1">
      <c r="B15" s="35">
        <f t="shared" si="16"/>
        <v>6</v>
      </c>
      <c r="C15" s="267" t="s">
        <v>376</v>
      </c>
      <c r="D15" s="409" t="s">
        <v>1054</v>
      </c>
      <c r="E15" s="413">
        <v>44319</v>
      </c>
      <c r="F15" s="410"/>
      <c r="G15" s="411"/>
      <c r="H15" s="412"/>
      <c r="I15" s="419">
        <v>2350000</v>
      </c>
      <c r="J15" s="420"/>
      <c r="K15" s="420">
        <v>150000</v>
      </c>
      <c r="L15" s="421"/>
      <c r="M15" s="421"/>
      <c r="N15" s="421"/>
      <c r="O15" s="420"/>
      <c r="P15" s="421"/>
      <c r="Q15" s="421"/>
      <c r="R15" s="421"/>
      <c r="S15" s="421"/>
      <c r="T15" s="422"/>
      <c r="U15" s="419"/>
      <c r="V15" s="420">
        <v>200000</v>
      </c>
      <c r="W15" s="423">
        <v>100000</v>
      </c>
      <c r="X15" s="177">
        <f t="shared" si="0"/>
        <v>2800000</v>
      </c>
      <c r="Y15" s="30">
        <f t="shared" si="1"/>
        <v>41630</v>
      </c>
      <c r="Z15" s="184">
        <f t="shared" si="10"/>
        <v>4160</v>
      </c>
      <c r="AA15" s="538">
        <f t="shared" si="2"/>
        <v>112500</v>
      </c>
      <c r="AB15" s="543">
        <f t="shared" si="3"/>
        <v>87370</v>
      </c>
      <c r="AC15" s="539">
        <f t="shared" si="4"/>
        <v>10720</v>
      </c>
      <c r="AD15" s="315">
        <f t="shared" si="5"/>
        <v>20000</v>
      </c>
      <c r="AE15" s="5"/>
      <c r="AF15" s="5"/>
      <c r="AG15" s="5"/>
      <c r="AH15" s="40"/>
      <c r="AI15" s="6"/>
      <c r="AJ15" s="33">
        <f t="shared" si="11"/>
        <v>276380</v>
      </c>
      <c r="AK15" s="34">
        <f t="shared" si="12"/>
        <v>2523620</v>
      </c>
      <c r="AM15" s="48">
        <v>1</v>
      </c>
      <c r="AN15" s="49"/>
      <c r="AP15" s="109"/>
      <c r="AQ15" s="109"/>
      <c r="AR15" s="261">
        <f t="shared" si="13"/>
        <v>0</v>
      </c>
      <c r="AT15" s="166"/>
      <c r="AU15" s="164"/>
      <c r="AV15" s="167" t="str">
        <f t="shared" si="14"/>
        <v>윌리엄</v>
      </c>
      <c r="AX15" s="166"/>
      <c r="AY15" s="167"/>
      <c r="BA15" s="165">
        <v>0</v>
      </c>
      <c r="BB15" s="4"/>
      <c r="BC15" s="4"/>
      <c r="BD15" s="324"/>
      <c r="BE15" s="437">
        <v>0</v>
      </c>
      <c r="BF15" s="437">
        <v>0</v>
      </c>
      <c r="BH15" s="190">
        <f t="shared" si="6"/>
        <v>300000</v>
      </c>
      <c r="BI15" s="191">
        <f t="shared" si="7"/>
        <v>2500000</v>
      </c>
      <c r="BL15" s="251">
        <f t="shared" si="8"/>
        <v>112500</v>
      </c>
      <c r="BM15" s="252">
        <f>IFERROR(ROUNDDOWN(($X15-$BH15)*건강보험율2022,-1),)</f>
        <v>87370</v>
      </c>
      <c r="BN15" s="252">
        <f>IFERROR(ROUNDDOWN($BM15*요양보험율2022,-1),)</f>
        <v>10720</v>
      </c>
      <c r="BO15" s="253">
        <f t="shared" si="9"/>
        <v>20000</v>
      </c>
      <c r="BP15" s="255">
        <f t="shared" si="15"/>
        <v>230590</v>
      </c>
    </row>
    <row r="16" spans="2:76" ht="18.75" customHeight="1">
      <c r="B16" s="35">
        <f t="shared" si="16"/>
        <v>7</v>
      </c>
      <c r="C16" s="267" t="s">
        <v>376</v>
      </c>
      <c r="D16" s="409" t="s">
        <v>1055</v>
      </c>
      <c r="E16" s="413">
        <v>44326</v>
      </c>
      <c r="F16" s="410"/>
      <c r="G16" s="411"/>
      <c r="H16" s="412"/>
      <c r="I16" s="419">
        <v>2150000</v>
      </c>
      <c r="J16" s="420"/>
      <c r="K16" s="420">
        <v>50000</v>
      </c>
      <c r="L16" s="421"/>
      <c r="M16" s="421"/>
      <c r="N16" s="421"/>
      <c r="O16" s="420"/>
      <c r="P16" s="421"/>
      <c r="Q16" s="421"/>
      <c r="R16" s="421"/>
      <c r="S16" s="421"/>
      <c r="T16" s="422"/>
      <c r="U16" s="419"/>
      <c r="V16" s="420">
        <v>200000</v>
      </c>
      <c r="W16" s="423">
        <v>100000</v>
      </c>
      <c r="X16" s="177">
        <f t="shared" si="0"/>
        <v>2500000</v>
      </c>
      <c r="Y16" s="30">
        <f t="shared" si="1"/>
        <v>25950</v>
      </c>
      <c r="Z16" s="184">
        <f t="shared" si="10"/>
        <v>2590</v>
      </c>
      <c r="AA16" s="538">
        <f t="shared" si="2"/>
        <v>99000</v>
      </c>
      <c r="AB16" s="543">
        <f t="shared" si="3"/>
        <v>76890</v>
      </c>
      <c r="AC16" s="539">
        <f t="shared" si="4"/>
        <v>9430</v>
      </c>
      <c r="AD16" s="315">
        <f t="shared" si="5"/>
        <v>17600</v>
      </c>
      <c r="AE16" s="5"/>
      <c r="AF16" s="5"/>
      <c r="AG16" s="5"/>
      <c r="AH16" s="40"/>
      <c r="AI16" s="6"/>
      <c r="AJ16" s="33">
        <f t="shared" si="11"/>
        <v>231460</v>
      </c>
      <c r="AK16" s="34">
        <f t="shared" si="12"/>
        <v>2268540</v>
      </c>
      <c r="AM16" s="48">
        <v>1</v>
      </c>
      <c r="AN16" s="49"/>
      <c r="AP16" s="109"/>
      <c r="AQ16" s="109"/>
      <c r="AR16" s="261">
        <f t="shared" si="13"/>
        <v>0</v>
      </c>
      <c r="AT16" s="166"/>
      <c r="AU16" s="164"/>
      <c r="AV16" s="167" t="str">
        <f t="shared" si="14"/>
        <v>벤틀리</v>
      </c>
      <c r="AX16" s="166"/>
      <c r="AY16" s="167"/>
      <c r="BA16" s="165">
        <v>0</v>
      </c>
      <c r="BB16" s="4"/>
      <c r="BC16" s="4"/>
      <c r="BD16" s="324"/>
      <c r="BE16" s="437">
        <v>0</v>
      </c>
      <c r="BF16" s="437">
        <v>0</v>
      </c>
      <c r="BH16" s="190">
        <f t="shared" si="6"/>
        <v>300000</v>
      </c>
      <c r="BI16" s="191">
        <f t="shared" si="7"/>
        <v>2200000</v>
      </c>
      <c r="BL16" s="251">
        <f t="shared" si="8"/>
        <v>99000</v>
      </c>
      <c r="BM16" s="252">
        <f>IFERROR(ROUNDDOWN(($X16-$BH16)*건강보험율2022,-1),)</f>
        <v>76890</v>
      </c>
      <c r="BN16" s="252">
        <f>IFERROR(ROUNDDOWN($BM16*요양보험율2022,-1),)</f>
        <v>9430</v>
      </c>
      <c r="BO16" s="253">
        <f t="shared" si="9"/>
        <v>17600</v>
      </c>
      <c r="BP16" s="255">
        <f t="shared" si="15"/>
        <v>202920</v>
      </c>
    </row>
    <row r="17" spans="2:68" ht="18.75" customHeight="1">
      <c r="B17" s="35">
        <f t="shared" si="16"/>
        <v>8</v>
      </c>
      <c r="C17" s="267" t="s">
        <v>376</v>
      </c>
      <c r="D17" s="409" t="s">
        <v>1056</v>
      </c>
      <c r="E17" s="413">
        <v>44319</v>
      </c>
      <c r="F17" s="410"/>
      <c r="G17" s="411"/>
      <c r="H17" s="412"/>
      <c r="I17" s="419">
        <v>1850000</v>
      </c>
      <c r="J17" s="420"/>
      <c r="K17" s="420">
        <v>150000</v>
      </c>
      <c r="L17" s="421"/>
      <c r="M17" s="421"/>
      <c r="N17" s="421"/>
      <c r="O17" s="420"/>
      <c r="P17" s="421"/>
      <c r="Q17" s="421"/>
      <c r="R17" s="421"/>
      <c r="S17" s="421"/>
      <c r="T17" s="422"/>
      <c r="U17" s="419"/>
      <c r="V17" s="420">
        <v>200000</v>
      </c>
      <c r="W17" s="423">
        <v>100000</v>
      </c>
      <c r="X17" s="177">
        <f t="shared" si="0"/>
        <v>2300000</v>
      </c>
      <c r="Y17" s="30">
        <f t="shared" si="1"/>
        <v>19520</v>
      </c>
      <c r="Z17" s="184">
        <f t="shared" si="10"/>
        <v>1950</v>
      </c>
      <c r="AA17" s="538">
        <f t="shared" si="2"/>
        <v>90000</v>
      </c>
      <c r="AB17" s="543">
        <f t="shared" si="3"/>
        <v>69900</v>
      </c>
      <c r="AC17" s="539">
        <f t="shared" si="4"/>
        <v>8570</v>
      </c>
      <c r="AD17" s="315">
        <f t="shared" si="5"/>
        <v>16000</v>
      </c>
      <c r="AE17" s="5"/>
      <c r="AF17" s="5"/>
      <c r="AG17" s="5"/>
      <c r="AH17" s="40"/>
      <c r="AI17" s="6"/>
      <c r="AJ17" s="33">
        <f t="shared" si="11"/>
        <v>205940</v>
      </c>
      <c r="AK17" s="34">
        <f t="shared" si="12"/>
        <v>2094060</v>
      </c>
      <c r="AM17" s="48">
        <v>1</v>
      </c>
      <c r="AN17" s="49"/>
      <c r="AP17" s="109"/>
      <c r="AQ17" s="109"/>
      <c r="AR17" s="261">
        <f t="shared" si="13"/>
        <v>0</v>
      </c>
      <c r="AT17" s="166"/>
      <c r="AU17" s="164"/>
      <c r="AV17" s="167" t="str">
        <f t="shared" si="14"/>
        <v>손흥민</v>
      </c>
      <c r="AX17" s="166"/>
      <c r="AY17" s="167"/>
      <c r="BA17" s="165">
        <v>0</v>
      </c>
      <c r="BB17" s="4"/>
      <c r="BC17" s="4"/>
      <c r="BD17" s="324"/>
      <c r="BE17" s="437">
        <v>0</v>
      </c>
      <c r="BF17" s="437">
        <v>0</v>
      </c>
      <c r="BH17" s="190">
        <f t="shared" si="6"/>
        <v>300000</v>
      </c>
      <c r="BI17" s="191">
        <f t="shared" si="7"/>
        <v>2000000</v>
      </c>
      <c r="BL17" s="251">
        <f t="shared" si="8"/>
        <v>90000</v>
      </c>
      <c r="BM17" s="252">
        <f>IFERROR(ROUNDDOWN(($X17-$BH17)*건강보험율2022,-1),)</f>
        <v>69900</v>
      </c>
      <c r="BN17" s="252">
        <f>IFERROR(ROUNDDOWN($BM17*요양보험율2022,-1),)</f>
        <v>8570</v>
      </c>
      <c r="BO17" s="253">
        <f t="shared" si="9"/>
        <v>16000</v>
      </c>
      <c r="BP17" s="255">
        <f t="shared" si="15"/>
        <v>184470</v>
      </c>
    </row>
    <row r="18" spans="2:68" ht="18.75" customHeight="1">
      <c r="B18" s="35">
        <f t="shared" si="16"/>
        <v>9</v>
      </c>
      <c r="C18" s="267" t="s">
        <v>376</v>
      </c>
      <c r="D18" s="409" t="s">
        <v>1057</v>
      </c>
      <c r="E18" s="413">
        <v>44326</v>
      </c>
      <c r="F18" s="410"/>
      <c r="G18" s="411"/>
      <c r="H18" s="412"/>
      <c r="I18" s="419">
        <v>1850000</v>
      </c>
      <c r="J18" s="420"/>
      <c r="K18" s="420">
        <v>150000</v>
      </c>
      <c r="L18" s="421"/>
      <c r="M18" s="421"/>
      <c r="N18" s="421"/>
      <c r="O18" s="420"/>
      <c r="P18" s="421"/>
      <c r="Q18" s="421"/>
      <c r="R18" s="421"/>
      <c r="S18" s="421"/>
      <c r="T18" s="422"/>
      <c r="U18" s="419"/>
      <c r="V18" s="420">
        <v>200000</v>
      </c>
      <c r="W18" s="423">
        <v>100000</v>
      </c>
      <c r="X18" s="177">
        <f t="shared" si="0"/>
        <v>2300000</v>
      </c>
      <c r="Y18" s="30">
        <f t="shared" si="1"/>
        <v>19520</v>
      </c>
      <c r="Z18" s="184">
        <f t="shared" si="10"/>
        <v>1950</v>
      </c>
      <c r="AA18" s="538">
        <f t="shared" si="2"/>
        <v>90000</v>
      </c>
      <c r="AB18" s="543">
        <f t="shared" si="3"/>
        <v>69900</v>
      </c>
      <c r="AC18" s="539">
        <f t="shared" si="4"/>
        <v>8570</v>
      </c>
      <c r="AD18" s="315">
        <f t="shared" si="5"/>
        <v>16000</v>
      </c>
      <c r="AE18" s="5"/>
      <c r="AF18" s="5"/>
      <c r="AG18" s="5"/>
      <c r="AH18" s="40"/>
      <c r="AI18" s="6"/>
      <c r="AJ18" s="33">
        <f t="shared" si="11"/>
        <v>205940</v>
      </c>
      <c r="AK18" s="34">
        <f t="shared" si="12"/>
        <v>2094060</v>
      </c>
      <c r="AM18" s="48">
        <v>1</v>
      </c>
      <c r="AN18" s="49"/>
      <c r="AP18" s="109"/>
      <c r="AQ18" s="109"/>
      <c r="AR18" s="261">
        <f t="shared" si="13"/>
        <v>0</v>
      </c>
      <c r="AT18" s="166"/>
      <c r="AU18" s="164"/>
      <c r="AV18" s="167" t="str">
        <f t="shared" si="14"/>
        <v>황의조</v>
      </c>
      <c r="AX18" s="166"/>
      <c r="AY18" s="167"/>
      <c r="BA18" s="165">
        <v>0</v>
      </c>
      <c r="BB18" s="4"/>
      <c r="BC18" s="4"/>
      <c r="BD18" s="324"/>
      <c r="BE18" s="437">
        <v>0</v>
      </c>
      <c r="BF18" s="437">
        <v>0</v>
      </c>
      <c r="BH18" s="190">
        <f t="shared" si="6"/>
        <v>300000</v>
      </c>
      <c r="BI18" s="191">
        <f t="shared" si="7"/>
        <v>2000000</v>
      </c>
      <c r="BL18" s="251">
        <f t="shared" si="8"/>
        <v>90000</v>
      </c>
      <c r="BM18" s="252">
        <f>IFERROR(ROUNDDOWN(($X18-$BH18)*건강보험율2022,-1),)</f>
        <v>69900</v>
      </c>
      <c r="BN18" s="252">
        <f>IFERROR(ROUNDDOWN($BM18*요양보험율2022,-1),)</f>
        <v>8570</v>
      </c>
      <c r="BO18" s="253">
        <f t="shared" si="9"/>
        <v>16000</v>
      </c>
      <c r="BP18" s="255">
        <f t="shared" si="15"/>
        <v>184470</v>
      </c>
    </row>
    <row r="19" spans="2:68" ht="18.75" customHeight="1">
      <c r="B19" s="35">
        <f t="shared" si="16"/>
        <v>10</v>
      </c>
      <c r="C19" s="267" t="s">
        <v>376</v>
      </c>
      <c r="D19" s="409" t="s">
        <v>1058</v>
      </c>
      <c r="E19" s="413">
        <v>44326</v>
      </c>
      <c r="F19" s="410"/>
      <c r="G19" s="411"/>
      <c r="H19" s="412"/>
      <c r="I19" s="419">
        <v>1850000</v>
      </c>
      <c r="J19" s="420"/>
      <c r="K19" s="420">
        <v>150000</v>
      </c>
      <c r="L19" s="421"/>
      <c r="M19" s="421"/>
      <c r="N19" s="421"/>
      <c r="O19" s="420"/>
      <c r="P19" s="421"/>
      <c r="Q19" s="421"/>
      <c r="R19" s="421"/>
      <c r="S19" s="421"/>
      <c r="T19" s="422"/>
      <c r="U19" s="419"/>
      <c r="V19" s="420"/>
      <c r="W19" s="423">
        <v>100000</v>
      </c>
      <c r="X19" s="177">
        <f t="shared" si="0"/>
        <v>2100000</v>
      </c>
      <c r="Y19" s="30">
        <f t="shared" si="1"/>
        <v>19520</v>
      </c>
      <c r="Z19" s="184">
        <f t="shared" si="10"/>
        <v>1950</v>
      </c>
      <c r="AA19" s="538">
        <f t="shared" si="2"/>
        <v>90000</v>
      </c>
      <c r="AB19" s="543">
        <f t="shared" si="3"/>
        <v>69900</v>
      </c>
      <c r="AC19" s="539">
        <f t="shared" si="4"/>
        <v>8570</v>
      </c>
      <c r="AD19" s="315">
        <f t="shared" si="5"/>
        <v>16000</v>
      </c>
      <c r="AE19" s="5"/>
      <c r="AF19" s="5"/>
      <c r="AG19" s="5"/>
      <c r="AH19" s="40"/>
      <c r="AI19" s="6"/>
      <c r="AJ19" s="33">
        <f t="shared" si="11"/>
        <v>205940</v>
      </c>
      <c r="AK19" s="34">
        <f t="shared" si="12"/>
        <v>1894060</v>
      </c>
      <c r="AM19" s="48">
        <v>1</v>
      </c>
      <c r="AN19" s="49"/>
      <c r="AP19" s="109"/>
      <c r="AQ19" s="109"/>
      <c r="AR19" s="261">
        <f t="shared" si="13"/>
        <v>0</v>
      </c>
      <c r="AT19" s="166"/>
      <c r="AU19" s="164"/>
      <c r="AV19" s="167" t="str">
        <f t="shared" si="14"/>
        <v>이강인</v>
      </c>
      <c r="AX19" s="166"/>
      <c r="AY19" s="167"/>
      <c r="BA19" s="165">
        <v>0</v>
      </c>
      <c r="BB19" s="4"/>
      <c r="BC19" s="4"/>
      <c r="BD19" s="324"/>
      <c r="BE19" s="437">
        <v>0</v>
      </c>
      <c r="BF19" s="437">
        <v>0</v>
      </c>
      <c r="BH19" s="190">
        <f t="shared" si="6"/>
        <v>100000</v>
      </c>
      <c r="BI19" s="191">
        <f t="shared" si="7"/>
        <v>2000000</v>
      </c>
      <c r="BL19" s="251">
        <f t="shared" si="8"/>
        <v>90000</v>
      </c>
      <c r="BM19" s="252">
        <f>IFERROR(ROUNDDOWN(($X19-$BH19)*건강보험율2022,-1),)</f>
        <v>69900</v>
      </c>
      <c r="BN19" s="252">
        <f>IFERROR(ROUNDDOWN($BM19*요양보험율2022,-1),)</f>
        <v>8570</v>
      </c>
      <c r="BO19" s="253">
        <f t="shared" si="9"/>
        <v>16000</v>
      </c>
      <c r="BP19" s="255">
        <f t="shared" si="15"/>
        <v>184470</v>
      </c>
    </row>
    <row r="20" spans="2:68" ht="18.75" customHeight="1">
      <c r="B20" s="35">
        <f t="shared" si="16"/>
        <v>11</v>
      </c>
      <c r="C20" s="267" t="s">
        <v>376</v>
      </c>
      <c r="D20" s="409" t="s">
        <v>1059</v>
      </c>
      <c r="E20" s="413">
        <v>44326</v>
      </c>
      <c r="F20" s="410"/>
      <c r="G20" s="411"/>
      <c r="H20" s="412"/>
      <c r="I20" s="419">
        <v>700000</v>
      </c>
      <c r="J20" s="420"/>
      <c r="K20" s="420"/>
      <c r="L20" s="421"/>
      <c r="M20" s="421"/>
      <c r="N20" s="421"/>
      <c r="O20" s="420"/>
      <c r="P20" s="421"/>
      <c r="Q20" s="421"/>
      <c r="R20" s="421"/>
      <c r="S20" s="421"/>
      <c r="T20" s="422"/>
      <c r="U20" s="419"/>
      <c r="V20" s="420"/>
      <c r="W20" s="423">
        <v>100000</v>
      </c>
      <c r="X20" s="177">
        <f t="shared" si="0"/>
        <v>800000</v>
      </c>
      <c r="Y20" s="30">
        <f t="shared" si="1"/>
        <v>0</v>
      </c>
      <c r="Z20" s="184">
        <f t="shared" si="10"/>
        <v>0</v>
      </c>
      <c r="AA20" s="538">
        <f t="shared" si="2"/>
        <v>31500</v>
      </c>
      <c r="AB20" s="543">
        <f t="shared" si="3"/>
        <v>24460</v>
      </c>
      <c r="AC20" s="539">
        <f t="shared" si="4"/>
        <v>3000</v>
      </c>
      <c r="AD20" s="315">
        <f t="shared" si="5"/>
        <v>5600</v>
      </c>
      <c r="AE20" s="5"/>
      <c r="AF20" s="5"/>
      <c r="AG20" s="5"/>
      <c r="AH20" s="40"/>
      <c r="AI20" s="6"/>
      <c r="AJ20" s="33">
        <f t="shared" si="11"/>
        <v>64560</v>
      </c>
      <c r="AK20" s="34">
        <f t="shared" si="12"/>
        <v>735440</v>
      </c>
      <c r="AM20" s="48">
        <v>1</v>
      </c>
      <c r="AN20" s="49"/>
      <c r="AP20" s="109"/>
      <c r="AQ20" s="109"/>
      <c r="AR20" s="261">
        <f t="shared" si="13"/>
        <v>0</v>
      </c>
      <c r="AT20" s="166"/>
      <c r="AU20" s="164"/>
      <c r="AV20" s="167" t="str">
        <f t="shared" si="14"/>
        <v>황희찬</v>
      </c>
      <c r="AX20" s="166"/>
      <c r="AY20" s="167"/>
      <c r="BA20" s="165">
        <v>0</v>
      </c>
      <c r="BB20" s="4"/>
      <c r="BC20" s="4"/>
      <c r="BD20" s="324"/>
      <c r="BE20" s="437">
        <v>0</v>
      </c>
      <c r="BF20" s="437">
        <v>0</v>
      </c>
      <c r="BH20" s="190">
        <f t="shared" si="6"/>
        <v>100000</v>
      </c>
      <c r="BI20" s="191">
        <f t="shared" si="7"/>
        <v>700000</v>
      </c>
      <c r="BL20" s="251">
        <f t="shared" si="8"/>
        <v>31500</v>
      </c>
      <c r="BM20" s="252">
        <f>IFERROR(ROUNDDOWN(($X20-$BH20)*건강보험율2022,-1),)</f>
        <v>24460</v>
      </c>
      <c r="BN20" s="252">
        <f>IFERROR(ROUNDDOWN($BM20*요양보험율2022,-1),)</f>
        <v>3000</v>
      </c>
      <c r="BO20" s="253">
        <f t="shared" si="9"/>
        <v>5600</v>
      </c>
      <c r="BP20" s="255">
        <f t="shared" si="15"/>
        <v>64560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ref="AA21:AA49" si="17">IF($AM$5=1,0,IF(BL21&gt;0,MIN(MAX(BL21,연금하한),연금상한),0))</f>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17"/>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17"/>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17"/>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17"/>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17"/>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17"/>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17"/>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17"/>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17"/>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17"/>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17"/>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17"/>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17"/>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17"/>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17"/>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 t="shared" si="15"/>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17"/>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 t="shared" si="15"/>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17"/>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17"/>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17"/>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17"/>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17"/>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17"/>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17"/>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17"/>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17"/>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17"/>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17"/>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40">
        <f t="shared" si="17"/>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21500000</v>
      </c>
      <c r="J50" s="57">
        <f t="shared" ref="J50:T50" si="18">SUM(J10:J39)</f>
        <v>0</v>
      </c>
      <c r="K50" s="57"/>
      <c r="L50" s="57">
        <f t="shared" si="18"/>
        <v>0</v>
      </c>
      <c r="M50" s="57"/>
      <c r="N50" s="57"/>
      <c r="O50" s="57">
        <f t="shared" si="18"/>
        <v>0</v>
      </c>
      <c r="P50" s="175">
        <f>SUM(P10:P39)</f>
        <v>0</v>
      </c>
      <c r="Q50" s="57">
        <f>SUM(Q10:Q39)</f>
        <v>0</v>
      </c>
      <c r="R50" s="57">
        <f t="shared" si="18"/>
        <v>0</v>
      </c>
      <c r="S50" s="57">
        <f t="shared" si="18"/>
        <v>0</v>
      </c>
      <c r="T50" s="175">
        <f t="shared" si="18"/>
        <v>0</v>
      </c>
      <c r="U50" s="180">
        <f t="shared" ref="U50:AD50" si="19">SUM(U10:U49)</f>
        <v>0</v>
      </c>
      <c r="V50" s="57">
        <f t="shared" si="19"/>
        <v>1600000</v>
      </c>
      <c r="W50" s="58">
        <f t="shared" si="19"/>
        <v>1100000</v>
      </c>
      <c r="X50" s="179">
        <f t="shared" si="19"/>
        <v>25450000</v>
      </c>
      <c r="Y50" s="57">
        <f t="shared" si="19"/>
        <v>286700</v>
      </c>
      <c r="Z50" s="175">
        <f t="shared" si="19"/>
        <v>28640</v>
      </c>
      <c r="AA50" s="316">
        <f t="shared" si="19"/>
        <v>1023750</v>
      </c>
      <c r="AB50" s="317">
        <f t="shared" si="19"/>
        <v>795080</v>
      </c>
      <c r="AC50" s="318">
        <f t="shared" si="19"/>
        <v>97520</v>
      </c>
      <c r="AD50" s="262">
        <f t="shared" si="19"/>
        <v>162000</v>
      </c>
      <c r="AE50" s="179">
        <f>SUM(AE10:AE39)</f>
        <v>0</v>
      </c>
      <c r="AF50" s="57">
        <f>SUM(AF10:AF39)</f>
        <v>0</v>
      </c>
      <c r="AG50" s="57">
        <f>SUM(AG10:AG39)</f>
        <v>0</v>
      </c>
      <c r="AH50" s="57">
        <f>SUM(AH10:AH39)</f>
        <v>0</v>
      </c>
      <c r="AI50" s="57">
        <f>SUM(AI10:AI39)</f>
        <v>0</v>
      </c>
      <c r="AJ50" s="57">
        <f>SUM(AJ10:AJ49)</f>
        <v>2393690</v>
      </c>
      <c r="AK50" s="592">
        <f>SUM(AK10:AK49)</f>
        <v>23056310</v>
      </c>
      <c r="AP50" s="180">
        <f>SUM(AP10:AP49)</f>
        <v>0</v>
      </c>
      <c r="AQ50" s="58">
        <f>SUM(AQ10:AQ49)</f>
        <v>0</v>
      </c>
      <c r="AR50" s="262">
        <f>SUM(AR10:AR49)</f>
        <v>0</v>
      </c>
      <c r="BH50" s="192">
        <f>SUM(BH10:BH49)</f>
        <v>2700000</v>
      </c>
      <c r="BI50" s="187">
        <f>SUM(BI10:BI49)</f>
        <v>22750000</v>
      </c>
      <c r="BL50" s="192">
        <f>SUM(BL10:BL49)</f>
        <v>1023750</v>
      </c>
      <c r="BM50" s="192">
        <f>SUM(BM10:BM49)</f>
        <v>795080</v>
      </c>
      <c r="BN50" s="192">
        <f>SUM(BN10:BN49)</f>
        <v>97520</v>
      </c>
      <c r="BO50" s="192">
        <f>SUM(BO10:BO49)</f>
        <v>182000</v>
      </c>
      <c r="BP50" s="192">
        <f>SUM(BP10:BP49)</f>
        <v>2098350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1023750</v>
      </c>
      <c r="BM52" s="436">
        <f>BM50</f>
        <v>795080</v>
      </c>
      <c r="BN52" s="436">
        <f>BN50</f>
        <v>97520</v>
      </c>
      <c r="BO52" s="436">
        <f>BO50</f>
        <v>182000</v>
      </c>
      <c r="BP52" s="436">
        <f>BP50</f>
        <v>2098350</v>
      </c>
    </row>
    <row r="53" spans="2:68" ht="18.75" customHeight="1">
      <c r="B53" s="245"/>
      <c r="C53" s="243" t="s">
        <v>386</v>
      </c>
      <c r="D53" s="243"/>
      <c r="E53" s="279">
        <f>N4</f>
        <v>2022</v>
      </c>
      <c r="F53" s="280"/>
      <c r="G53" s="281"/>
      <c r="H53" s="282" t="s">
        <v>405</v>
      </c>
      <c r="I53" s="283">
        <f>U4</f>
        <v>12</v>
      </c>
      <c r="J53" s="243" t="s">
        <v>406</v>
      </c>
      <c r="K53" s="243"/>
      <c r="L53" s="243"/>
      <c r="M53" s="243"/>
      <c r="N53" s="243"/>
      <c r="O53" s="243"/>
      <c r="P53" s="243"/>
      <c r="Q53" s="246"/>
      <c r="BI53" s="435">
        <v>0.01</v>
      </c>
      <c r="BJ53" s="14">
        <f>TRUNC(BI50*BI53,-1)</f>
        <v>227500</v>
      </c>
      <c r="BK53" s="109" t="s">
        <v>646</v>
      </c>
      <c r="BL53" s="436">
        <f>BL52</f>
        <v>1023750</v>
      </c>
      <c r="BM53" s="436">
        <f>BM52</f>
        <v>795080</v>
      </c>
      <c r="BN53" s="436">
        <f>BN52</f>
        <v>97520</v>
      </c>
      <c r="BO53" s="109">
        <f>TRUNC((BO52/0.65%)*0.9%,0)</f>
        <v>252000</v>
      </c>
      <c r="BP53" s="436">
        <f>SUM(BJ53,BL53:BO53)</f>
        <v>2395850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25450000</v>
      </c>
      <c r="J55" s="243"/>
      <c r="K55" s="243"/>
      <c r="L55" s="273" t="s">
        <v>31</v>
      </c>
      <c r="M55" s="286">
        <v>254</v>
      </c>
      <c r="N55" s="243" t="s">
        <v>397</v>
      </c>
      <c r="O55" s="271">
        <f>Y50</f>
        <v>286700</v>
      </c>
      <c r="P55" s="243" t="s">
        <v>399</v>
      </c>
      <c r="Q55" s="246"/>
      <c r="BK55" s="109" t="s">
        <v>647</v>
      </c>
      <c r="BL55" s="436">
        <f>SUM(BL52:BL53)</f>
        <v>2047500</v>
      </c>
      <c r="BM55" s="436">
        <f>SUM(BM52:BM53)</f>
        <v>1590160</v>
      </c>
      <c r="BN55" s="436">
        <f>SUM(BN52:BN53)</f>
        <v>195040</v>
      </c>
      <c r="BO55" s="436">
        <f>SUM(BO52:BO53)</f>
        <v>434000</v>
      </c>
      <c r="BP55" s="436">
        <f>SUM(BP52:BP53)</f>
        <v>4494200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28640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1023750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892600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162000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23056310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25450000</v>
      </c>
      <c r="J66" s="243"/>
      <c r="K66" s="243"/>
      <c r="L66" s="273"/>
      <c r="M66" s="243"/>
      <c r="N66" s="243"/>
      <c r="O66" s="271">
        <f>SUM(O55:O65)</f>
        <v>25450000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1D000000}"/>
  <dataConsolidate/>
  <mergeCells count="21">
    <mergeCell ref="AN8:AN9"/>
    <mergeCell ref="AP8:AR8"/>
    <mergeCell ref="AT8:AV8"/>
    <mergeCell ref="AX8:AY8"/>
    <mergeCell ref="BA8:BD8"/>
    <mergeCell ref="BE8:BF8"/>
    <mergeCell ref="B4:I5"/>
    <mergeCell ref="N4:O4"/>
    <mergeCell ref="B6:D6"/>
    <mergeCell ref="H6:J6"/>
    <mergeCell ref="B8:B9"/>
    <mergeCell ref="C8:C9"/>
    <mergeCell ref="D8:D9"/>
    <mergeCell ref="E8:E9"/>
    <mergeCell ref="F8:F9"/>
    <mergeCell ref="G8:G9"/>
    <mergeCell ref="H8:H9"/>
    <mergeCell ref="X8:X9"/>
    <mergeCell ref="AJ8:AJ9"/>
    <mergeCell ref="AK8:AK9"/>
    <mergeCell ref="AM8:AM9"/>
  </mergeCells>
  <phoneticPr fontId="1" type="noConversion"/>
  <conditionalFormatting sqref="U10:U65536 W10:W65536">
    <cfRule type="cellIs" dxfId="40" priority="42" operator="greaterThan">
      <formula>100000</formula>
    </cfRule>
  </conditionalFormatting>
  <conditionalFormatting sqref="V10:V65536">
    <cfRule type="cellIs" dxfId="39" priority="41" operator="greaterThan">
      <formula>200000</formula>
    </cfRule>
  </conditionalFormatting>
  <conditionalFormatting sqref="F10:F65536">
    <cfRule type="cellIs" dxfId="38" priority="40" operator="greaterThan">
      <formula>0</formula>
    </cfRule>
  </conditionalFormatting>
  <conditionalFormatting sqref="F6">
    <cfRule type="cellIs" dxfId="37" priority="38" operator="equal">
      <formula>"토요일"</formula>
    </cfRule>
    <cfRule type="cellIs" dxfId="36" priority="39" operator="equal">
      <formula>"일요일"</formula>
    </cfRule>
  </conditionalFormatting>
  <conditionalFormatting sqref="AW52:AZ65536 AN51:AV65536 AX51:AY51">
    <cfRule type="cellIs" dxfId="35" priority="37" operator="greaterThan">
      <formula>0</formula>
    </cfRule>
  </conditionalFormatting>
  <conditionalFormatting sqref="AM51:AM65536">
    <cfRule type="cellIs" dxfId="34" priority="36" operator="greaterThan">
      <formula>1</formula>
    </cfRule>
  </conditionalFormatting>
  <conditionalFormatting sqref="BI51:BI65536">
    <cfRule type="cellIs" dxfId="33" priority="35" operator="between">
      <formula>1</formula>
      <formula>1899999</formula>
    </cfRule>
  </conditionalFormatting>
  <conditionalFormatting sqref="U4">
    <cfRule type="cellIs" dxfId="32" priority="33" operator="greaterThan">
      <formula>12</formula>
    </cfRule>
    <cfRule type="cellIs" dxfId="31" priority="34" operator="lessThan">
      <formula>1</formula>
    </cfRule>
  </conditionalFormatting>
  <conditionalFormatting sqref="C55:C64 C10:C49">
    <cfRule type="cellIs" dxfId="30" priority="27" operator="equal">
      <formula>"개발비"</formula>
    </cfRule>
    <cfRule type="cellIs" dxfId="29" priority="28" operator="equal">
      <formula>"경상연구"</formula>
    </cfRule>
    <cfRule type="cellIs" dxfId="28" priority="29" operator="equal">
      <formula>"분양"</formula>
    </cfRule>
    <cfRule type="cellIs" dxfId="27" priority="30" operator="equal">
      <formula>"도급"</formula>
    </cfRule>
    <cfRule type="cellIs" dxfId="26" priority="31" operator="equal">
      <formula>"제조"</formula>
    </cfRule>
    <cfRule type="cellIs" dxfId="25" priority="32" operator="equal">
      <formula>"판관"</formula>
    </cfRule>
  </conditionalFormatting>
  <conditionalFormatting sqref="O65 O67 I67">
    <cfRule type="cellIs" dxfId="24" priority="26" operator="equal">
      <formula>TRUE</formula>
    </cfRule>
  </conditionalFormatting>
  <conditionalFormatting sqref="AM10:AM49">
    <cfRule type="cellIs" dxfId="23" priority="24" operator="greaterThan">
      <formula>1</formula>
    </cfRule>
    <cfRule type="cellIs" dxfId="22" priority="25" operator="lessThan">
      <formula>1</formula>
    </cfRule>
  </conditionalFormatting>
  <conditionalFormatting sqref="AO50 AS50 AT10:AV50 AN10:AN50 AX10:AY50">
    <cfRule type="cellIs" dxfId="21" priority="23" operator="greaterThan">
      <formula>0</formula>
    </cfRule>
  </conditionalFormatting>
  <conditionalFormatting sqref="AM10:AM50">
    <cfRule type="cellIs" dxfId="20" priority="22" operator="greaterThan">
      <formula>1</formula>
    </cfRule>
  </conditionalFormatting>
  <conditionalFormatting sqref="BI10:BI49">
    <cfRule type="cellIs" dxfId="19" priority="21" operator="between">
      <formula>1</formula>
      <formula>1899999</formula>
    </cfRule>
  </conditionalFormatting>
  <conditionalFormatting sqref="BA10:BA49">
    <cfRule type="cellIs" dxfId="18" priority="18" operator="lessThan">
      <formula>0</formula>
    </cfRule>
    <cfRule type="cellIs" dxfId="17" priority="19" operator="greaterThan">
      <formula>0</formula>
    </cfRule>
    <cfRule type="cellIs" dxfId="16" priority="20" operator="equal">
      <formula>0</formula>
    </cfRule>
  </conditionalFormatting>
  <conditionalFormatting sqref="BE10:BF49">
    <cfRule type="cellIs" dxfId="15" priority="15" operator="lessThan">
      <formula>0</formula>
    </cfRule>
    <cfRule type="cellIs" dxfId="14" priority="16" operator="greaterThan">
      <formula>0</formula>
    </cfRule>
    <cfRule type="cellIs" dxfId="13" priority="17" operator="equal">
      <formula>0</formula>
    </cfRule>
  </conditionalFormatting>
  <conditionalFormatting sqref="BI10:BI49">
    <cfRule type="cellIs" dxfId="12" priority="13" operator="greaterThan">
      <formula>99615293</formula>
    </cfRule>
    <cfRule type="cellIs" dxfId="11" priority="14" operator="lessThan">
      <formula>278861</formula>
    </cfRule>
  </conditionalFormatting>
  <conditionalFormatting sqref="BM10:BM49">
    <cfRule type="cellIs" dxfId="10" priority="11" operator="lessThan">
      <formula>9300</formula>
    </cfRule>
    <cfRule type="cellIs" dxfId="9" priority="12" operator="greaterThan">
      <formula>3322170</formula>
    </cfRule>
  </conditionalFormatting>
  <conditionalFormatting sqref="AA21:AA49">
    <cfRule type="cellIs" dxfId="8" priority="7" operator="greaterThan">
      <formula>226350</formula>
    </cfRule>
    <cfRule type="cellIs" dxfId="7" priority="8" operator="lessThan">
      <formula>14400</formula>
    </cfRule>
  </conditionalFormatting>
  <conditionalFormatting sqref="AB10:AB49">
    <cfRule type="cellIs" dxfId="6" priority="5" operator="lessThan">
      <formula>9300</formula>
    </cfRule>
    <cfRule type="cellIs" dxfId="5" priority="6" operator="greaterThan">
      <formula>3322170</formula>
    </cfRule>
  </conditionalFormatting>
  <conditionalFormatting sqref="AA10:AA20">
    <cfRule type="cellIs" dxfId="4" priority="3" operator="greaterThan">
      <formula>226350</formula>
    </cfRule>
    <cfRule type="cellIs" dxfId="3" priority="4" operator="lessThan">
      <formula>14400</formula>
    </cfRule>
  </conditionalFormatting>
  <conditionalFormatting sqref="BL10:BL49">
    <cfRule type="cellIs" dxfId="2" priority="1" operator="lessThan">
      <formula>14400</formula>
    </cfRule>
    <cfRule type="cellIs" dxfId="1" priority="2" operator="greaterThan">
      <formula>226350</formula>
    </cfRule>
  </conditionalFormatting>
  <dataValidations count="10">
    <dataValidation type="list" allowBlank="1" showInputMessage="1" showErrorMessage="1" sqref="BD10:BD49" xr:uid="{00000000-0002-0000-1D00-000000000000}">
      <formula1>"한도없음,150만원 한도"</formula1>
    </dataValidation>
    <dataValidation type="list" allowBlank="1" showInputMessage="1" showErrorMessage="1" sqref="C55:C64 C10:C49" xr:uid="{00000000-0002-0000-1D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1D00-000002000000}"/>
    <dataValidation allowBlank="1" showInputMessage="1" showErrorMessage="1" prompt="&quot;-&quot;없이 숫자만 입력" sqref="G8:G9" xr:uid="{00000000-0002-0000-1D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1D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1D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1D00-000006000000}"/>
    <dataValidation type="list" allowBlank="1" showInputMessage="1" showErrorMessage="1" sqref="BE10:BF49" xr:uid="{00000000-0002-0000-1D00-000007000000}">
      <formula1>"0%,40%,80%,90%"</formula1>
    </dataValidation>
    <dataValidation type="list" allowBlank="1" showInputMessage="1" showErrorMessage="1" sqref="BA10:BA49" xr:uid="{00000000-0002-0000-1D00-000008000000}">
      <formula1>"0%,50%,100%,70%,90%"</formula1>
    </dataValidation>
    <dataValidation allowBlank="1" showInputMessage="1" showErrorMessage="1" prompt="직책에 &quot;대표이사&quot; 또는 &quot;원장&quot; 이라고 기재하면 고용보험 제외 " sqref="AD9" xr:uid="{00000000-0002-0000-1D00-000009000000}"/>
  </dataValidations>
  <hyperlinks>
    <hyperlink ref="BL5" r:id="rId1" xr:uid="{00000000-0004-0000-1D00-000000000000}"/>
    <hyperlink ref="BL3" r:id="rId2" xr:uid="{00000000-0004-0000-1D00-000001000000}"/>
    <hyperlink ref="BI3" r:id="rId3" xr:uid="{00000000-0004-0000-1D00-000002000000}"/>
    <hyperlink ref="BI5" r:id="rId4" xr:uid="{00000000-0004-0000-1D00-000003000000}"/>
    <hyperlink ref="BX3" r:id="rId5" xr:uid="{00000000-0004-0000-1D00-000004000000}"/>
    <hyperlink ref="BX5" r:id="rId6" xr:uid="{00000000-0004-0000-1D00-000005000000}"/>
    <hyperlink ref="BF6" r:id="rId7" xr:uid="{00000000-0004-0000-1D00-000006000000}"/>
    <hyperlink ref="BA6" r:id="rId8" xr:uid="{00000000-0004-0000-1D00-000007000000}"/>
    <hyperlink ref="BS6" r:id="rId9" xr:uid="{00000000-0004-0000-1D00-000008000000}"/>
    <hyperlink ref="H51" r:id="rId10" xr:uid="{00000000-0004-0000-1D00-000009000000}"/>
    <hyperlink ref="AM6" r:id="rId11" xr:uid="{00000000-0004-0000-1D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72705"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72706"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72707"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665"/>
  <sheetViews>
    <sheetView topLeftCell="H1" workbookViewId="0">
      <pane ySplit="4" topLeftCell="A637" activePane="bottomLeft" state="frozen"/>
      <selection pane="bottomLeft" activeCell="Q655" sqref="Q655"/>
    </sheetView>
  </sheetViews>
  <sheetFormatPr defaultRowHeight="12"/>
  <cols>
    <col min="1" max="2" width="10.625" style="586" customWidth="1"/>
    <col min="3" max="14" width="9" style="586"/>
    <col min="15" max="15" width="9.5" style="586" bestFit="1" customWidth="1"/>
    <col min="16" max="16" width="33.875" style="586" bestFit="1" customWidth="1"/>
    <col min="17" max="18" width="10.25" style="586" bestFit="1" customWidth="1"/>
    <col min="19" max="16384" width="9" style="586"/>
  </cols>
  <sheetData>
    <row r="1" spans="1:13" ht="24" customHeight="1">
      <c r="A1" s="903" t="s">
        <v>1003</v>
      </c>
      <c r="B1" s="903"/>
      <c r="C1" s="903"/>
      <c r="D1" s="903"/>
      <c r="E1" s="903"/>
      <c r="F1" s="903"/>
      <c r="G1" s="903"/>
      <c r="H1" s="903"/>
      <c r="I1" s="903"/>
      <c r="J1" s="903"/>
      <c r="K1" s="903"/>
      <c r="L1" s="903"/>
      <c r="M1" s="903"/>
    </row>
    <row r="2" spans="1:13" ht="16.5" customHeight="1">
      <c r="A2" s="904" t="s">
        <v>33</v>
      </c>
      <c r="B2" s="904"/>
      <c r="C2" s="904"/>
      <c r="D2" s="904"/>
      <c r="E2" s="904"/>
      <c r="F2" s="904"/>
      <c r="G2" s="904"/>
      <c r="H2" s="904"/>
      <c r="I2" s="904"/>
      <c r="J2" s="904"/>
      <c r="K2" s="904"/>
      <c r="L2" s="904"/>
      <c r="M2" s="904"/>
    </row>
    <row r="3" spans="1:13" ht="15" customHeight="1">
      <c r="A3" s="905" t="s">
        <v>657</v>
      </c>
      <c r="B3" s="905"/>
      <c r="C3" s="906" t="s">
        <v>34</v>
      </c>
      <c r="D3" s="907"/>
      <c r="E3" s="907"/>
      <c r="F3" s="907"/>
      <c r="G3" s="907"/>
      <c r="H3" s="907"/>
      <c r="I3" s="907"/>
      <c r="J3" s="907"/>
      <c r="K3" s="907"/>
      <c r="L3" s="907"/>
      <c r="M3" s="908"/>
    </row>
    <row r="4" spans="1:13" ht="15" customHeight="1">
      <c r="A4" s="909" t="s">
        <v>658</v>
      </c>
      <c r="B4" s="910"/>
      <c r="C4" s="587">
        <v>1</v>
      </c>
      <c r="D4" s="587">
        <v>2</v>
      </c>
      <c r="E4" s="587">
        <v>3</v>
      </c>
      <c r="F4" s="587">
        <v>4</v>
      </c>
      <c r="G4" s="587">
        <v>5</v>
      </c>
      <c r="H4" s="587">
        <v>6</v>
      </c>
      <c r="I4" s="587">
        <v>7</v>
      </c>
      <c r="J4" s="587">
        <v>8</v>
      </c>
      <c r="K4" s="587">
        <v>9</v>
      </c>
      <c r="L4" s="587">
        <v>10</v>
      </c>
      <c r="M4" s="587">
        <v>11</v>
      </c>
    </row>
    <row r="5" spans="1:13" ht="15" customHeight="1">
      <c r="A5" s="587" t="s">
        <v>35</v>
      </c>
      <c r="B5" s="587" t="s">
        <v>36</v>
      </c>
      <c r="C5" s="587"/>
      <c r="D5" s="587"/>
      <c r="E5" s="587"/>
      <c r="F5" s="587"/>
      <c r="G5" s="587"/>
      <c r="H5" s="587"/>
      <c r="I5" s="587"/>
      <c r="J5" s="587"/>
      <c r="K5" s="587"/>
      <c r="L5" s="587"/>
      <c r="M5" s="587"/>
    </row>
    <row r="6" spans="1:13" ht="15" customHeight="1">
      <c r="A6" s="549">
        <v>0</v>
      </c>
      <c r="B6" s="549">
        <v>770</v>
      </c>
      <c r="C6" s="549">
        <v>0</v>
      </c>
      <c r="D6" s="549">
        <v>0</v>
      </c>
      <c r="E6" s="549">
        <v>0</v>
      </c>
      <c r="F6" s="549">
        <v>0</v>
      </c>
      <c r="G6" s="549">
        <v>0</v>
      </c>
      <c r="H6" s="549">
        <v>0</v>
      </c>
      <c r="I6" s="549">
        <v>0</v>
      </c>
      <c r="J6" s="549">
        <v>0</v>
      </c>
      <c r="K6" s="549">
        <v>0</v>
      </c>
      <c r="L6" s="549">
        <v>0</v>
      </c>
      <c r="M6" s="549">
        <v>0</v>
      </c>
    </row>
    <row r="7" spans="1:13" ht="15" customHeight="1">
      <c r="A7" s="587">
        <v>770</v>
      </c>
      <c r="B7" s="587">
        <v>775</v>
      </c>
      <c r="C7" s="549">
        <v>0</v>
      </c>
      <c r="D7" s="549">
        <v>0</v>
      </c>
      <c r="E7" s="549">
        <v>0</v>
      </c>
      <c r="F7" s="549">
        <v>0</v>
      </c>
      <c r="G7" s="549">
        <v>0</v>
      </c>
      <c r="H7" s="549">
        <v>0</v>
      </c>
      <c r="I7" s="549">
        <v>0</v>
      </c>
      <c r="J7" s="549">
        <v>0</v>
      </c>
      <c r="K7" s="549">
        <v>0</v>
      </c>
      <c r="L7" s="549">
        <v>0</v>
      </c>
      <c r="M7" s="549">
        <v>0</v>
      </c>
    </row>
    <row r="8" spans="1:13" ht="15" customHeight="1">
      <c r="A8" s="587">
        <v>775</v>
      </c>
      <c r="B8" s="587">
        <v>780</v>
      </c>
      <c r="C8" s="549">
        <v>0</v>
      </c>
      <c r="D8" s="549">
        <v>0</v>
      </c>
      <c r="E8" s="549">
        <v>0</v>
      </c>
      <c r="F8" s="549">
        <v>0</v>
      </c>
      <c r="G8" s="549">
        <v>0</v>
      </c>
      <c r="H8" s="549">
        <v>0</v>
      </c>
      <c r="I8" s="549">
        <v>0</v>
      </c>
      <c r="J8" s="549">
        <v>0</v>
      </c>
      <c r="K8" s="549">
        <v>0</v>
      </c>
      <c r="L8" s="549">
        <v>0</v>
      </c>
      <c r="M8" s="549">
        <v>0</v>
      </c>
    </row>
    <row r="9" spans="1:13" ht="15" customHeight="1">
      <c r="A9" s="587">
        <v>780</v>
      </c>
      <c r="B9" s="587">
        <v>785</v>
      </c>
      <c r="C9" s="549">
        <v>0</v>
      </c>
      <c r="D9" s="549">
        <v>0</v>
      </c>
      <c r="E9" s="549">
        <v>0</v>
      </c>
      <c r="F9" s="549">
        <v>0</v>
      </c>
      <c r="G9" s="549">
        <v>0</v>
      </c>
      <c r="H9" s="549">
        <v>0</v>
      </c>
      <c r="I9" s="549">
        <v>0</v>
      </c>
      <c r="J9" s="549">
        <v>0</v>
      </c>
      <c r="K9" s="549">
        <v>0</v>
      </c>
      <c r="L9" s="549">
        <v>0</v>
      </c>
      <c r="M9" s="549">
        <v>0</v>
      </c>
    </row>
    <row r="10" spans="1:13" ht="15" customHeight="1">
      <c r="A10" s="587">
        <v>785</v>
      </c>
      <c r="B10" s="587">
        <v>790</v>
      </c>
      <c r="C10" s="549">
        <v>0</v>
      </c>
      <c r="D10" s="549">
        <v>0</v>
      </c>
      <c r="E10" s="549">
        <v>0</v>
      </c>
      <c r="F10" s="549">
        <v>0</v>
      </c>
      <c r="G10" s="549">
        <v>0</v>
      </c>
      <c r="H10" s="549">
        <v>0</v>
      </c>
      <c r="I10" s="549">
        <v>0</v>
      </c>
      <c r="J10" s="549">
        <v>0</v>
      </c>
      <c r="K10" s="549">
        <v>0</v>
      </c>
      <c r="L10" s="549">
        <v>0</v>
      </c>
      <c r="M10" s="549">
        <v>0</v>
      </c>
    </row>
    <row r="11" spans="1:13" ht="15" customHeight="1">
      <c r="A11" s="587">
        <v>790</v>
      </c>
      <c r="B11" s="587">
        <v>795</v>
      </c>
      <c r="C11" s="549">
        <v>0</v>
      </c>
      <c r="D11" s="549">
        <v>0</v>
      </c>
      <c r="E11" s="549">
        <v>0</v>
      </c>
      <c r="F11" s="549">
        <v>0</v>
      </c>
      <c r="G11" s="549">
        <v>0</v>
      </c>
      <c r="H11" s="549">
        <v>0</v>
      </c>
      <c r="I11" s="549">
        <v>0</v>
      </c>
      <c r="J11" s="549">
        <v>0</v>
      </c>
      <c r="K11" s="549">
        <v>0</v>
      </c>
      <c r="L11" s="549">
        <v>0</v>
      </c>
      <c r="M11" s="549">
        <v>0</v>
      </c>
    </row>
    <row r="12" spans="1:13" ht="15" customHeight="1">
      <c r="A12" s="587">
        <v>795</v>
      </c>
      <c r="B12" s="587">
        <v>800</v>
      </c>
      <c r="C12" s="549">
        <v>0</v>
      </c>
      <c r="D12" s="549">
        <v>0</v>
      </c>
      <c r="E12" s="549">
        <v>0</v>
      </c>
      <c r="F12" s="549">
        <v>0</v>
      </c>
      <c r="G12" s="549">
        <v>0</v>
      </c>
      <c r="H12" s="549">
        <v>0</v>
      </c>
      <c r="I12" s="549">
        <v>0</v>
      </c>
      <c r="J12" s="549">
        <v>0</v>
      </c>
      <c r="K12" s="549">
        <v>0</v>
      </c>
      <c r="L12" s="549">
        <v>0</v>
      </c>
      <c r="M12" s="549">
        <v>0</v>
      </c>
    </row>
    <row r="13" spans="1:13" ht="15" customHeight="1">
      <c r="A13" s="587">
        <v>800</v>
      </c>
      <c r="B13" s="587">
        <v>805</v>
      </c>
      <c r="C13" s="549">
        <v>0</v>
      </c>
      <c r="D13" s="549">
        <v>0</v>
      </c>
      <c r="E13" s="549">
        <v>0</v>
      </c>
      <c r="F13" s="549">
        <v>0</v>
      </c>
      <c r="G13" s="549">
        <v>0</v>
      </c>
      <c r="H13" s="549">
        <v>0</v>
      </c>
      <c r="I13" s="549">
        <v>0</v>
      </c>
      <c r="J13" s="549">
        <v>0</v>
      </c>
      <c r="K13" s="549">
        <v>0</v>
      </c>
      <c r="L13" s="549">
        <v>0</v>
      </c>
      <c r="M13" s="549">
        <v>0</v>
      </c>
    </row>
    <row r="14" spans="1:13" ht="15" customHeight="1">
      <c r="A14" s="587">
        <v>805</v>
      </c>
      <c r="B14" s="587">
        <v>810</v>
      </c>
      <c r="C14" s="549">
        <v>0</v>
      </c>
      <c r="D14" s="549">
        <v>0</v>
      </c>
      <c r="E14" s="549">
        <v>0</v>
      </c>
      <c r="F14" s="549">
        <v>0</v>
      </c>
      <c r="G14" s="549">
        <v>0</v>
      </c>
      <c r="H14" s="549">
        <v>0</v>
      </c>
      <c r="I14" s="549">
        <v>0</v>
      </c>
      <c r="J14" s="549">
        <v>0</v>
      </c>
      <c r="K14" s="549">
        <v>0</v>
      </c>
      <c r="L14" s="549">
        <v>0</v>
      </c>
      <c r="M14" s="549">
        <v>0</v>
      </c>
    </row>
    <row r="15" spans="1:13" ht="15" customHeight="1">
      <c r="A15" s="587">
        <v>810</v>
      </c>
      <c r="B15" s="587">
        <v>815</v>
      </c>
      <c r="C15" s="549">
        <v>0</v>
      </c>
      <c r="D15" s="549">
        <v>0</v>
      </c>
      <c r="E15" s="549">
        <v>0</v>
      </c>
      <c r="F15" s="549">
        <v>0</v>
      </c>
      <c r="G15" s="549">
        <v>0</v>
      </c>
      <c r="H15" s="549">
        <v>0</v>
      </c>
      <c r="I15" s="549">
        <v>0</v>
      </c>
      <c r="J15" s="549">
        <v>0</v>
      </c>
      <c r="K15" s="549">
        <v>0</v>
      </c>
      <c r="L15" s="549">
        <v>0</v>
      </c>
      <c r="M15" s="549">
        <v>0</v>
      </c>
    </row>
    <row r="16" spans="1:13" ht="15" customHeight="1">
      <c r="A16" s="587">
        <v>815</v>
      </c>
      <c r="B16" s="587">
        <v>820</v>
      </c>
      <c r="C16" s="549">
        <v>0</v>
      </c>
      <c r="D16" s="549">
        <v>0</v>
      </c>
      <c r="E16" s="549">
        <v>0</v>
      </c>
      <c r="F16" s="549">
        <v>0</v>
      </c>
      <c r="G16" s="549">
        <v>0</v>
      </c>
      <c r="H16" s="549">
        <v>0</v>
      </c>
      <c r="I16" s="549">
        <v>0</v>
      </c>
      <c r="J16" s="549">
        <v>0</v>
      </c>
      <c r="K16" s="549">
        <v>0</v>
      </c>
      <c r="L16" s="549">
        <v>0</v>
      </c>
      <c r="M16" s="549">
        <v>0</v>
      </c>
    </row>
    <row r="17" spans="1:13" ht="15" customHeight="1">
      <c r="A17" s="587">
        <v>820</v>
      </c>
      <c r="B17" s="587">
        <v>825</v>
      </c>
      <c r="C17" s="549">
        <v>0</v>
      </c>
      <c r="D17" s="549">
        <v>0</v>
      </c>
      <c r="E17" s="549">
        <v>0</v>
      </c>
      <c r="F17" s="549">
        <v>0</v>
      </c>
      <c r="G17" s="549">
        <v>0</v>
      </c>
      <c r="H17" s="549">
        <v>0</v>
      </c>
      <c r="I17" s="549">
        <v>0</v>
      </c>
      <c r="J17" s="549">
        <v>0</v>
      </c>
      <c r="K17" s="549">
        <v>0</v>
      </c>
      <c r="L17" s="549">
        <v>0</v>
      </c>
      <c r="M17" s="549">
        <v>0</v>
      </c>
    </row>
    <row r="18" spans="1:13" ht="15" customHeight="1">
      <c r="A18" s="587">
        <v>825</v>
      </c>
      <c r="B18" s="587">
        <v>830</v>
      </c>
      <c r="C18" s="549">
        <v>0</v>
      </c>
      <c r="D18" s="549">
        <v>0</v>
      </c>
      <c r="E18" s="549">
        <v>0</v>
      </c>
      <c r="F18" s="549">
        <v>0</v>
      </c>
      <c r="G18" s="549">
        <v>0</v>
      </c>
      <c r="H18" s="549">
        <v>0</v>
      </c>
      <c r="I18" s="549">
        <v>0</v>
      </c>
      <c r="J18" s="549">
        <v>0</v>
      </c>
      <c r="K18" s="549">
        <v>0</v>
      </c>
      <c r="L18" s="549">
        <v>0</v>
      </c>
      <c r="M18" s="549">
        <v>0</v>
      </c>
    </row>
    <row r="19" spans="1:13" ht="15" customHeight="1">
      <c r="A19" s="587">
        <v>830</v>
      </c>
      <c r="B19" s="587">
        <v>835</v>
      </c>
      <c r="C19" s="549">
        <v>0</v>
      </c>
      <c r="D19" s="549">
        <v>0</v>
      </c>
      <c r="E19" s="549">
        <v>0</v>
      </c>
      <c r="F19" s="549">
        <v>0</v>
      </c>
      <c r="G19" s="549">
        <v>0</v>
      </c>
      <c r="H19" s="549">
        <v>0</v>
      </c>
      <c r="I19" s="549">
        <v>0</v>
      </c>
      <c r="J19" s="549">
        <v>0</v>
      </c>
      <c r="K19" s="549">
        <v>0</v>
      </c>
      <c r="L19" s="549">
        <v>0</v>
      </c>
      <c r="M19" s="549">
        <v>0</v>
      </c>
    </row>
    <row r="20" spans="1:13" ht="15" customHeight="1">
      <c r="A20" s="587">
        <v>835</v>
      </c>
      <c r="B20" s="587">
        <v>840</v>
      </c>
      <c r="C20" s="549">
        <v>0</v>
      </c>
      <c r="D20" s="549">
        <v>0</v>
      </c>
      <c r="E20" s="549">
        <v>0</v>
      </c>
      <c r="F20" s="549">
        <v>0</v>
      </c>
      <c r="G20" s="549">
        <v>0</v>
      </c>
      <c r="H20" s="549">
        <v>0</v>
      </c>
      <c r="I20" s="549">
        <v>0</v>
      </c>
      <c r="J20" s="549">
        <v>0</v>
      </c>
      <c r="K20" s="549">
        <v>0</v>
      </c>
      <c r="L20" s="549">
        <v>0</v>
      </c>
      <c r="M20" s="549">
        <v>0</v>
      </c>
    </row>
    <row r="21" spans="1:13" ht="15" customHeight="1">
      <c r="A21" s="587">
        <v>840</v>
      </c>
      <c r="B21" s="587">
        <v>845</v>
      </c>
      <c r="C21" s="549">
        <v>0</v>
      </c>
      <c r="D21" s="549">
        <v>0</v>
      </c>
      <c r="E21" s="549">
        <v>0</v>
      </c>
      <c r="F21" s="549">
        <v>0</v>
      </c>
      <c r="G21" s="549">
        <v>0</v>
      </c>
      <c r="H21" s="549">
        <v>0</v>
      </c>
      <c r="I21" s="549">
        <v>0</v>
      </c>
      <c r="J21" s="549">
        <v>0</v>
      </c>
      <c r="K21" s="549">
        <v>0</v>
      </c>
      <c r="L21" s="549">
        <v>0</v>
      </c>
      <c r="M21" s="549">
        <v>0</v>
      </c>
    </row>
    <row r="22" spans="1:13" ht="15" customHeight="1">
      <c r="A22" s="587">
        <v>845</v>
      </c>
      <c r="B22" s="587">
        <v>850</v>
      </c>
      <c r="C22" s="549">
        <v>0</v>
      </c>
      <c r="D22" s="549">
        <v>0</v>
      </c>
      <c r="E22" s="549">
        <v>0</v>
      </c>
      <c r="F22" s="549">
        <v>0</v>
      </c>
      <c r="G22" s="549">
        <v>0</v>
      </c>
      <c r="H22" s="549">
        <v>0</v>
      </c>
      <c r="I22" s="549">
        <v>0</v>
      </c>
      <c r="J22" s="549">
        <v>0</v>
      </c>
      <c r="K22" s="549">
        <v>0</v>
      </c>
      <c r="L22" s="549">
        <v>0</v>
      </c>
      <c r="M22" s="549">
        <v>0</v>
      </c>
    </row>
    <row r="23" spans="1:13" ht="15" customHeight="1">
      <c r="A23" s="587">
        <v>850</v>
      </c>
      <c r="B23" s="587">
        <v>855</v>
      </c>
      <c r="C23" s="549">
        <v>0</v>
      </c>
      <c r="D23" s="549">
        <v>0</v>
      </c>
      <c r="E23" s="549">
        <v>0</v>
      </c>
      <c r="F23" s="549">
        <v>0</v>
      </c>
      <c r="G23" s="549">
        <v>0</v>
      </c>
      <c r="H23" s="549">
        <v>0</v>
      </c>
      <c r="I23" s="549">
        <v>0</v>
      </c>
      <c r="J23" s="549">
        <v>0</v>
      </c>
      <c r="K23" s="549">
        <v>0</v>
      </c>
      <c r="L23" s="549">
        <v>0</v>
      </c>
      <c r="M23" s="549">
        <v>0</v>
      </c>
    </row>
    <row r="24" spans="1:13" ht="15" customHeight="1">
      <c r="A24" s="587">
        <v>855</v>
      </c>
      <c r="B24" s="587">
        <v>860</v>
      </c>
      <c r="C24" s="549">
        <v>0</v>
      </c>
      <c r="D24" s="549">
        <v>0</v>
      </c>
      <c r="E24" s="549">
        <v>0</v>
      </c>
      <c r="F24" s="549">
        <v>0</v>
      </c>
      <c r="G24" s="549">
        <v>0</v>
      </c>
      <c r="H24" s="549">
        <v>0</v>
      </c>
      <c r="I24" s="549">
        <v>0</v>
      </c>
      <c r="J24" s="549">
        <v>0</v>
      </c>
      <c r="K24" s="549">
        <v>0</v>
      </c>
      <c r="L24" s="549">
        <v>0</v>
      </c>
      <c r="M24" s="549">
        <v>0</v>
      </c>
    </row>
    <row r="25" spans="1:13" ht="15" customHeight="1">
      <c r="A25" s="587">
        <v>860</v>
      </c>
      <c r="B25" s="587">
        <v>865</v>
      </c>
      <c r="C25" s="549">
        <v>0</v>
      </c>
      <c r="D25" s="549">
        <v>0</v>
      </c>
      <c r="E25" s="549">
        <v>0</v>
      </c>
      <c r="F25" s="549">
        <v>0</v>
      </c>
      <c r="G25" s="549">
        <v>0</v>
      </c>
      <c r="H25" s="549">
        <v>0</v>
      </c>
      <c r="I25" s="549">
        <v>0</v>
      </c>
      <c r="J25" s="549">
        <v>0</v>
      </c>
      <c r="K25" s="549">
        <v>0</v>
      </c>
      <c r="L25" s="549">
        <v>0</v>
      </c>
      <c r="M25" s="549">
        <v>0</v>
      </c>
    </row>
    <row r="26" spans="1:13" ht="15" customHeight="1">
      <c r="A26" s="587">
        <v>865</v>
      </c>
      <c r="B26" s="587">
        <v>870</v>
      </c>
      <c r="C26" s="549">
        <v>0</v>
      </c>
      <c r="D26" s="549">
        <v>0</v>
      </c>
      <c r="E26" s="549">
        <v>0</v>
      </c>
      <c r="F26" s="549">
        <v>0</v>
      </c>
      <c r="G26" s="549">
        <v>0</v>
      </c>
      <c r="H26" s="549">
        <v>0</v>
      </c>
      <c r="I26" s="549">
        <v>0</v>
      </c>
      <c r="J26" s="549">
        <v>0</v>
      </c>
      <c r="K26" s="549">
        <v>0</v>
      </c>
      <c r="L26" s="549">
        <v>0</v>
      </c>
      <c r="M26" s="549">
        <v>0</v>
      </c>
    </row>
    <row r="27" spans="1:13" ht="15" customHeight="1">
      <c r="A27" s="587">
        <v>870</v>
      </c>
      <c r="B27" s="587">
        <v>875</v>
      </c>
      <c r="C27" s="549">
        <v>0</v>
      </c>
      <c r="D27" s="549">
        <v>0</v>
      </c>
      <c r="E27" s="549">
        <v>0</v>
      </c>
      <c r="F27" s="549">
        <v>0</v>
      </c>
      <c r="G27" s="549">
        <v>0</v>
      </c>
      <c r="H27" s="549">
        <v>0</v>
      </c>
      <c r="I27" s="549">
        <v>0</v>
      </c>
      <c r="J27" s="549">
        <v>0</v>
      </c>
      <c r="K27" s="549">
        <v>0</v>
      </c>
      <c r="L27" s="549">
        <v>0</v>
      </c>
      <c r="M27" s="549">
        <v>0</v>
      </c>
    </row>
    <row r="28" spans="1:13" ht="15" customHeight="1">
      <c r="A28" s="587">
        <v>875</v>
      </c>
      <c r="B28" s="587">
        <v>880</v>
      </c>
      <c r="C28" s="549">
        <v>0</v>
      </c>
      <c r="D28" s="549">
        <v>0</v>
      </c>
      <c r="E28" s="549">
        <v>0</v>
      </c>
      <c r="F28" s="549">
        <v>0</v>
      </c>
      <c r="G28" s="549">
        <v>0</v>
      </c>
      <c r="H28" s="549">
        <v>0</v>
      </c>
      <c r="I28" s="549">
        <v>0</v>
      </c>
      <c r="J28" s="549">
        <v>0</v>
      </c>
      <c r="K28" s="549">
        <v>0</v>
      </c>
      <c r="L28" s="549">
        <v>0</v>
      </c>
      <c r="M28" s="549">
        <v>0</v>
      </c>
    </row>
    <row r="29" spans="1:13" ht="15" customHeight="1">
      <c r="A29" s="587">
        <v>880</v>
      </c>
      <c r="B29" s="587">
        <v>885</v>
      </c>
      <c r="C29" s="549">
        <v>0</v>
      </c>
      <c r="D29" s="549">
        <v>0</v>
      </c>
      <c r="E29" s="549">
        <v>0</v>
      </c>
      <c r="F29" s="549">
        <v>0</v>
      </c>
      <c r="G29" s="549">
        <v>0</v>
      </c>
      <c r="H29" s="549">
        <v>0</v>
      </c>
      <c r="I29" s="549">
        <v>0</v>
      </c>
      <c r="J29" s="549">
        <v>0</v>
      </c>
      <c r="K29" s="549">
        <v>0</v>
      </c>
      <c r="L29" s="549">
        <v>0</v>
      </c>
      <c r="M29" s="549">
        <v>0</v>
      </c>
    </row>
    <row r="30" spans="1:13" ht="15" customHeight="1">
      <c r="A30" s="587">
        <v>885</v>
      </c>
      <c r="B30" s="587">
        <v>890</v>
      </c>
      <c r="C30" s="549">
        <v>0</v>
      </c>
      <c r="D30" s="549">
        <v>0</v>
      </c>
      <c r="E30" s="549">
        <v>0</v>
      </c>
      <c r="F30" s="549">
        <v>0</v>
      </c>
      <c r="G30" s="549">
        <v>0</v>
      </c>
      <c r="H30" s="549">
        <v>0</v>
      </c>
      <c r="I30" s="549">
        <v>0</v>
      </c>
      <c r="J30" s="549">
        <v>0</v>
      </c>
      <c r="K30" s="549">
        <v>0</v>
      </c>
      <c r="L30" s="549">
        <v>0</v>
      </c>
      <c r="M30" s="549">
        <v>0</v>
      </c>
    </row>
    <row r="31" spans="1:13" ht="15" customHeight="1">
      <c r="A31" s="587">
        <v>890</v>
      </c>
      <c r="B31" s="587">
        <v>895</v>
      </c>
      <c r="C31" s="549">
        <v>0</v>
      </c>
      <c r="D31" s="549">
        <v>0</v>
      </c>
      <c r="E31" s="549">
        <v>0</v>
      </c>
      <c r="F31" s="549">
        <v>0</v>
      </c>
      <c r="G31" s="549">
        <v>0</v>
      </c>
      <c r="H31" s="549">
        <v>0</v>
      </c>
      <c r="I31" s="549">
        <v>0</v>
      </c>
      <c r="J31" s="549">
        <v>0</v>
      </c>
      <c r="K31" s="549">
        <v>0</v>
      </c>
      <c r="L31" s="549">
        <v>0</v>
      </c>
      <c r="M31" s="549">
        <v>0</v>
      </c>
    </row>
    <row r="32" spans="1:13" ht="15" customHeight="1">
      <c r="A32" s="587">
        <v>895</v>
      </c>
      <c r="B32" s="587">
        <v>900</v>
      </c>
      <c r="C32" s="549">
        <v>0</v>
      </c>
      <c r="D32" s="549">
        <v>0</v>
      </c>
      <c r="E32" s="549">
        <v>0</v>
      </c>
      <c r="F32" s="549">
        <v>0</v>
      </c>
      <c r="G32" s="549">
        <v>0</v>
      </c>
      <c r="H32" s="549">
        <v>0</v>
      </c>
      <c r="I32" s="549">
        <v>0</v>
      </c>
      <c r="J32" s="549">
        <v>0</v>
      </c>
      <c r="K32" s="549">
        <v>0</v>
      </c>
      <c r="L32" s="549">
        <v>0</v>
      </c>
      <c r="M32" s="549">
        <v>0</v>
      </c>
    </row>
    <row r="33" spans="1:13" ht="15" customHeight="1">
      <c r="A33" s="587">
        <v>900</v>
      </c>
      <c r="B33" s="587">
        <v>905</v>
      </c>
      <c r="C33" s="549">
        <v>0</v>
      </c>
      <c r="D33" s="549">
        <v>0</v>
      </c>
      <c r="E33" s="549">
        <v>0</v>
      </c>
      <c r="F33" s="549">
        <v>0</v>
      </c>
      <c r="G33" s="549">
        <v>0</v>
      </c>
      <c r="H33" s="549">
        <v>0</v>
      </c>
      <c r="I33" s="549">
        <v>0</v>
      </c>
      <c r="J33" s="549">
        <v>0</v>
      </c>
      <c r="K33" s="549">
        <v>0</v>
      </c>
      <c r="L33" s="549">
        <v>0</v>
      </c>
      <c r="M33" s="549">
        <v>0</v>
      </c>
    </row>
    <row r="34" spans="1:13" ht="15" customHeight="1">
      <c r="A34" s="587">
        <v>905</v>
      </c>
      <c r="B34" s="587">
        <v>910</v>
      </c>
      <c r="C34" s="549">
        <v>0</v>
      </c>
      <c r="D34" s="549">
        <v>0</v>
      </c>
      <c r="E34" s="549">
        <v>0</v>
      </c>
      <c r="F34" s="549">
        <v>0</v>
      </c>
      <c r="G34" s="549">
        <v>0</v>
      </c>
      <c r="H34" s="549">
        <v>0</v>
      </c>
      <c r="I34" s="549">
        <v>0</v>
      </c>
      <c r="J34" s="549">
        <v>0</v>
      </c>
      <c r="K34" s="549">
        <v>0</v>
      </c>
      <c r="L34" s="549">
        <v>0</v>
      </c>
      <c r="M34" s="549">
        <v>0</v>
      </c>
    </row>
    <row r="35" spans="1:13" ht="15" customHeight="1">
      <c r="A35" s="587">
        <v>910</v>
      </c>
      <c r="B35" s="587">
        <v>915</v>
      </c>
      <c r="C35" s="549">
        <v>0</v>
      </c>
      <c r="D35" s="549">
        <v>0</v>
      </c>
      <c r="E35" s="549">
        <v>0</v>
      </c>
      <c r="F35" s="549">
        <v>0</v>
      </c>
      <c r="G35" s="549">
        <v>0</v>
      </c>
      <c r="H35" s="549">
        <v>0</v>
      </c>
      <c r="I35" s="549">
        <v>0</v>
      </c>
      <c r="J35" s="549">
        <v>0</v>
      </c>
      <c r="K35" s="549">
        <v>0</v>
      </c>
      <c r="L35" s="549">
        <v>0</v>
      </c>
      <c r="M35" s="549">
        <v>0</v>
      </c>
    </row>
    <row r="36" spans="1:13" ht="15" customHeight="1">
      <c r="A36" s="587">
        <v>915</v>
      </c>
      <c r="B36" s="587">
        <v>920</v>
      </c>
      <c r="C36" s="549">
        <v>0</v>
      </c>
      <c r="D36" s="549">
        <v>0</v>
      </c>
      <c r="E36" s="549">
        <v>0</v>
      </c>
      <c r="F36" s="549">
        <v>0</v>
      </c>
      <c r="G36" s="549">
        <v>0</v>
      </c>
      <c r="H36" s="549">
        <v>0</v>
      </c>
      <c r="I36" s="549">
        <v>0</v>
      </c>
      <c r="J36" s="549">
        <v>0</v>
      </c>
      <c r="K36" s="549">
        <v>0</v>
      </c>
      <c r="L36" s="549">
        <v>0</v>
      </c>
      <c r="M36" s="549">
        <v>0</v>
      </c>
    </row>
    <row r="37" spans="1:13" ht="15" customHeight="1">
      <c r="A37" s="587">
        <v>920</v>
      </c>
      <c r="B37" s="587">
        <v>925</v>
      </c>
      <c r="C37" s="549">
        <v>0</v>
      </c>
      <c r="D37" s="549">
        <v>0</v>
      </c>
      <c r="E37" s="549">
        <v>0</v>
      </c>
      <c r="F37" s="549">
        <v>0</v>
      </c>
      <c r="G37" s="549">
        <v>0</v>
      </c>
      <c r="H37" s="549">
        <v>0</v>
      </c>
      <c r="I37" s="549">
        <v>0</v>
      </c>
      <c r="J37" s="549">
        <v>0</v>
      </c>
      <c r="K37" s="549">
        <v>0</v>
      </c>
      <c r="L37" s="549">
        <v>0</v>
      </c>
      <c r="M37" s="549">
        <v>0</v>
      </c>
    </row>
    <row r="38" spans="1:13" ht="15" customHeight="1">
      <c r="A38" s="587">
        <v>925</v>
      </c>
      <c r="B38" s="587">
        <v>930</v>
      </c>
      <c r="C38" s="549">
        <v>0</v>
      </c>
      <c r="D38" s="549">
        <v>0</v>
      </c>
      <c r="E38" s="549">
        <v>0</v>
      </c>
      <c r="F38" s="549">
        <v>0</v>
      </c>
      <c r="G38" s="549">
        <v>0</v>
      </c>
      <c r="H38" s="549">
        <v>0</v>
      </c>
      <c r="I38" s="549">
        <v>0</v>
      </c>
      <c r="J38" s="549">
        <v>0</v>
      </c>
      <c r="K38" s="549">
        <v>0</v>
      </c>
      <c r="L38" s="549">
        <v>0</v>
      </c>
      <c r="M38" s="549">
        <v>0</v>
      </c>
    </row>
    <row r="39" spans="1:13" ht="15" customHeight="1">
      <c r="A39" s="587">
        <v>930</v>
      </c>
      <c r="B39" s="587">
        <v>935</v>
      </c>
      <c r="C39" s="549">
        <v>0</v>
      </c>
      <c r="D39" s="549">
        <v>0</v>
      </c>
      <c r="E39" s="549">
        <v>0</v>
      </c>
      <c r="F39" s="549">
        <v>0</v>
      </c>
      <c r="G39" s="549">
        <v>0</v>
      </c>
      <c r="H39" s="549">
        <v>0</v>
      </c>
      <c r="I39" s="549">
        <v>0</v>
      </c>
      <c r="J39" s="549">
        <v>0</v>
      </c>
      <c r="K39" s="549">
        <v>0</v>
      </c>
      <c r="L39" s="549">
        <v>0</v>
      </c>
      <c r="M39" s="549">
        <v>0</v>
      </c>
    </row>
    <row r="40" spans="1:13" ht="15" customHeight="1">
      <c r="A40" s="587">
        <v>935</v>
      </c>
      <c r="B40" s="587">
        <v>940</v>
      </c>
      <c r="C40" s="549">
        <v>0</v>
      </c>
      <c r="D40" s="549">
        <v>0</v>
      </c>
      <c r="E40" s="549">
        <v>0</v>
      </c>
      <c r="F40" s="549">
        <v>0</v>
      </c>
      <c r="G40" s="549">
        <v>0</v>
      </c>
      <c r="H40" s="549">
        <v>0</v>
      </c>
      <c r="I40" s="549">
        <v>0</v>
      </c>
      <c r="J40" s="549">
        <v>0</v>
      </c>
      <c r="K40" s="549">
        <v>0</v>
      </c>
      <c r="L40" s="549">
        <v>0</v>
      </c>
      <c r="M40" s="549">
        <v>0</v>
      </c>
    </row>
    <row r="41" spans="1:13" ht="15" customHeight="1">
      <c r="A41" s="587">
        <v>940</v>
      </c>
      <c r="B41" s="587">
        <v>945</v>
      </c>
      <c r="C41" s="549">
        <v>0</v>
      </c>
      <c r="D41" s="549">
        <v>0</v>
      </c>
      <c r="E41" s="549">
        <v>0</v>
      </c>
      <c r="F41" s="549">
        <v>0</v>
      </c>
      <c r="G41" s="549">
        <v>0</v>
      </c>
      <c r="H41" s="549">
        <v>0</v>
      </c>
      <c r="I41" s="549">
        <v>0</v>
      </c>
      <c r="J41" s="549">
        <v>0</v>
      </c>
      <c r="K41" s="549">
        <v>0</v>
      </c>
      <c r="L41" s="549">
        <v>0</v>
      </c>
      <c r="M41" s="549">
        <v>0</v>
      </c>
    </row>
    <row r="42" spans="1:13" ht="15" customHeight="1">
      <c r="A42" s="587">
        <v>945</v>
      </c>
      <c r="B42" s="587">
        <v>950</v>
      </c>
      <c r="C42" s="549">
        <v>0</v>
      </c>
      <c r="D42" s="549">
        <v>0</v>
      </c>
      <c r="E42" s="549">
        <v>0</v>
      </c>
      <c r="F42" s="549">
        <v>0</v>
      </c>
      <c r="G42" s="549">
        <v>0</v>
      </c>
      <c r="H42" s="549">
        <v>0</v>
      </c>
      <c r="I42" s="549">
        <v>0</v>
      </c>
      <c r="J42" s="549">
        <v>0</v>
      </c>
      <c r="K42" s="549">
        <v>0</v>
      </c>
      <c r="L42" s="549">
        <v>0</v>
      </c>
      <c r="M42" s="549">
        <v>0</v>
      </c>
    </row>
    <row r="43" spans="1:13" ht="15" customHeight="1">
      <c r="A43" s="587">
        <v>950</v>
      </c>
      <c r="B43" s="587">
        <v>955</v>
      </c>
      <c r="C43" s="549">
        <v>0</v>
      </c>
      <c r="D43" s="549">
        <v>0</v>
      </c>
      <c r="E43" s="549">
        <v>0</v>
      </c>
      <c r="F43" s="549">
        <v>0</v>
      </c>
      <c r="G43" s="549">
        <v>0</v>
      </c>
      <c r="H43" s="549">
        <v>0</v>
      </c>
      <c r="I43" s="549">
        <v>0</v>
      </c>
      <c r="J43" s="549">
        <v>0</v>
      </c>
      <c r="K43" s="549">
        <v>0</v>
      </c>
      <c r="L43" s="549">
        <v>0</v>
      </c>
      <c r="M43" s="549">
        <v>0</v>
      </c>
    </row>
    <row r="44" spans="1:13" ht="15" customHeight="1">
      <c r="A44" s="587">
        <v>955</v>
      </c>
      <c r="B44" s="587">
        <v>960</v>
      </c>
      <c r="C44" s="549">
        <v>0</v>
      </c>
      <c r="D44" s="549">
        <v>0</v>
      </c>
      <c r="E44" s="549">
        <v>0</v>
      </c>
      <c r="F44" s="549">
        <v>0</v>
      </c>
      <c r="G44" s="549">
        <v>0</v>
      </c>
      <c r="H44" s="549">
        <v>0</v>
      </c>
      <c r="I44" s="549">
        <v>0</v>
      </c>
      <c r="J44" s="549">
        <v>0</v>
      </c>
      <c r="K44" s="549">
        <v>0</v>
      </c>
      <c r="L44" s="549">
        <v>0</v>
      </c>
      <c r="M44" s="549">
        <v>0</v>
      </c>
    </row>
    <row r="45" spans="1:13" ht="15" customHeight="1">
      <c r="A45" s="587">
        <v>960</v>
      </c>
      <c r="B45" s="587">
        <v>965</v>
      </c>
      <c r="C45" s="549">
        <v>0</v>
      </c>
      <c r="D45" s="549">
        <v>0</v>
      </c>
      <c r="E45" s="549">
        <v>0</v>
      </c>
      <c r="F45" s="549">
        <v>0</v>
      </c>
      <c r="G45" s="549">
        <v>0</v>
      </c>
      <c r="H45" s="549">
        <v>0</v>
      </c>
      <c r="I45" s="549">
        <v>0</v>
      </c>
      <c r="J45" s="549">
        <v>0</v>
      </c>
      <c r="K45" s="549">
        <v>0</v>
      </c>
      <c r="L45" s="549">
        <v>0</v>
      </c>
      <c r="M45" s="549">
        <v>0</v>
      </c>
    </row>
    <row r="46" spans="1:13" ht="15" customHeight="1">
      <c r="A46" s="587">
        <v>965</v>
      </c>
      <c r="B46" s="587">
        <v>970</v>
      </c>
      <c r="C46" s="549">
        <v>0</v>
      </c>
      <c r="D46" s="549">
        <v>0</v>
      </c>
      <c r="E46" s="549">
        <v>0</v>
      </c>
      <c r="F46" s="549">
        <v>0</v>
      </c>
      <c r="G46" s="549">
        <v>0</v>
      </c>
      <c r="H46" s="549">
        <v>0</v>
      </c>
      <c r="I46" s="549">
        <v>0</v>
      </c>
      <c r="J46" s="549">
        <v>0</v>
      </c>
      <c r="K46" s="549">
        <v>0</v>
      </c>
      <c r="L46" s="549">
        <v>0</v>
      </c>
      <c r="M46" s="549">
        <v>0</v>
      </c>
    </row>
    <row r="47" spans="1:13" ht="15" customHeight="1">
      <c r="A47" s="587">
        <v>970</v>
      </c>
      <c r="B47" s="587">
        <v>975</v>
      </c>
      <c r="C47" s="549">
        <v>0</v>
      </c>
      <c r="D47" s="549">
        <v>0</v>
      </c>
      <c r="E47" s="549">
        <v>0</v>
      </c>
      <c r="F47" s="549">
        <v>0</v>
      </c>
      <c r="G47" s="549">
        <v>0</v>
      </c>
      <c r="H47" s="549">
        <v>0</v>
      </c>
      <c r="I47" s="549">
        <v>0</v>
      </c>
      <c r="J47" s="549">
        <v>0</v>
      </c>
      <c r="K47" s="549">
        <v>0</v>
      </c>
      <c r="L47" s="549">
        <v>0</v>
      </c>
      <c r="M47" s="549">
        <v>0</v>
      </c>
    </row>
    <row r="48" spans="1:13" ht="15" customHeight="1">
      <c r="A48" s="587">
        <v>975</v>
      </c>
      <c r="B48" s="587">
        <v>980</v>
      </c>
      <c r="C48" s="549">
        <v>0</v>
      </c>
      <c r="D48" s="549">
        <v>0</v>
      </c>
      <c r="E48" s="549">
        <v>0</v>
      </c>
      <c r="F48" s="549">
        <v>0</v>
      </c>
      <c r="G48" s="549">
        <v>0</v>
      </c>
      <c r="H48" s="549">
        <v>0</v>
      </c>
      <c r="I48" s="549">
        <v>0</v>
      </c>
      <c r="J48" s="549">
        <v>0</v>
      </c>
      <c r="K48" s="549">
        <v>0</v>
      </c>
      <c r="L48" s="549">
        <v>0</v>
      </c>
      <c r="M48" s="549">
        <v>0</v>
      </c>
    </row>
    <row r="49" spans="1:13" ht="15" customHeight="1">
      <c r="A49" s="587">
        <v>980</v>
      </c>
      <c r="B49" s="587">
        <v>985</v>
      </c>
      <c r="C49" s="549">
        <v>0</v>
      </c>
      <c r="D49" s="549">
        <v>0</v>
      </c>
      <c r="E49" s="549">
        <v>0</v>
      </c>
      <c r="F49" s="549">
        <v>0</v>
      </c>
      <c r="G49" s="549">
        <v>0</v>
      </c>
      <c r="H49" s="549">
        <v>0</v>
      </c>
      <c r="I49" s="549">
        <v>0</v>
      </c>
      <c r="J49" s="549">
        <v>0</v>
      </c>
      <c r="K49" s="549">
        <v>0</v>
      </c>
      <c r="L49" s="549">
        <v>0</v>
      </c>
      <c r="M49" s="549">
        <v>0</v>
      </c>
    </row>
    <row r="50" spans="1:13" ht="15" customHeight="1">
      <c r="A50" s="587">
        <v>985</v>
      </c>
      <c r="B50" s="587">
        <v>990</v>
      </c>
      <c r="C50" s="549">
        <v>0</v>
      </c>
      <c r="D50" s="549">
        <v>0</v>
      </c>
      <c r="E50" s="549">
        <v>0</v>
      </c>
      <c r="F50" s="549">
        <v>0</v>
      </c>
      <c r="G50" s="549">
        <v>0</v>
      </c>
      <c r="H50" s="549">
        <v>0</v>
      </c>
      <c r="I50" s="549">
        <v>0</v>
      </c>
      <c r="J50" s="549">
        <v>0</v>
      </c>
      <c r="K50" s="549">
        <v>0</v>
      </c>
      <c r="L50" s="549">
        <v>0</v>
      </c>
      <c r="M50" s="549">
        <v>0</v>
      </c>
    </row>
    <row r="51" spans="1:13" ht="15" customHeight="1">
      <c r="A51" s="587">
        <v>990</v>
      </c>
      <c r="B51" s="587">
        <v>995</v>
      </c>
      <c r="C51" s="549">
        <v>0</v>
      </c>
      <c r="D51" s="549">
        <v>0</v>
      </c>
      <c r="E51" s="549">
        <v>0</v>
      </c>
      <c r="F51" s="549">
        <v>0</v>
      </c>
      <c r="G51" s="549">
        <v>0</v>
      </c>
      <c r="H51" s="549">
        <v>0</v>
      </c>
      <c r="I51" s="549">
        <v>0</v>
      </c>
      <c r="J51" s="549">
        <v>0</v>
      </c>
      <c r="K51" s="549">
        <v>0</v>
      </c>
      <c r="L51" s="549">
        <v>0</v>
      </c>
      <c r="M51" s="549">
        <v>0</v>
      </c>
    </row>
    <row r="52" spans="1:13" ht="15" customHeight="1">
      <c r="A52" s="587">
        <v>995</v>
      </c>
      <c r="B52" s="588">
        <v>1000</v>
      </c>
      <c r="C52" s="549">
        <v>0</v>
      </c>
      <c r="D52" s="549">
        <v>0</v>
      </c>
      <c r="E52" s="549">
        <v>0</v>
      </c>
      <c r="F52" s="549">
        <v>0</v>
      </c>
      <c r="G52" s="549">
        <v>0</v>
      </c>
      <c r="H52" s="549">
        <v>0</v>
      </c>
      <c r="I52" s="549">
        <v>0</v>
      </c>
      <c r="J52" s="549">
        <v>0</v>
      </c>
      <c r="K52" s="549">
        <v>0</v>
      </c>
      <c r="L52" s="549">
        <v>0</v>
      </c>
      <c r="M52" s="549">
        <v>0</v>
      </c>
    </row>
    <row r="53" spans="1:13" ht="15" customHeight="1">
      <c r="A53" s="588">
        <v>1000</v>
      </c>
      <c r="B53" s="588">
        <v>1005</v>
      </c>
      <c r="C53" s="549">
        <v>0</v>
      </c>
      <c r="D53" s="549">
        <v>0</v>
      </c>
      <c r="E53" s="549">
        <v>0</v>
      </c>
      <c r="F53" s="549">
        <v>0</v>
      </c>
      <c r="G53" s="549">
        <v>0</v>
      </c>
      <c r="H53" s="549">
        <v>0</v>
      </c>
      <c r="I53" s="549">
        <v>0</v>
      </c>
      <c r="J53" s="549">
        <v>0</v>
      </c>
      <c r="K53" s="549">
        <v>0</v>
      </c>
      <c r="L53" s="549">
        <v>0</v>
      </c>
      <c r="M53" s="549">
        <v>0</v>
      </c>
    </row>
    <row r="54" spans="1:13" ht="15" customHeight="1">
      <c r="A54" s="588">
        <v>1005</v>
      </c>
      <c r="B54" s="588">
        <v>1010</v>
      </c>
      <c r="C54" s="549">
        <v>0</v>
      </c>
      <c r="D54" s="549">
        <v>0</v>
      </c>
      <c r="E54" s="549">
        <v>0</v>
      </c>
      <c r="F54" s="549">
        <v>0</v>
      </c>
      <c r="G54" s="549">
        <v>0</v>
      </c>
      <c r="H54" s="549">
        <v>0</v>
      </c>
      <c r="I54" s="549">
        <v>0</v>
      </c>
      <c r="J54" s="549">
        <v>0</v>
      </c>
      <c r="K54" s="549">
        <v>0</v>
      </c>
      <c r="L54" s="549">
        <v>0</v>
      </c>
      <c r="M54" s="549">
        <v>0</v>
      </c>
    </row>
    <row r="55" spans="1:13" ht="15" customHeight="1">
      <c r="A55" s="588">
        <v>1010</v>
      </c>
      <c r="B55" s="588">
        <v>1015</v>
      </c>
      <c r="C55" s="549">
        <v>0</v>
      </c>
      <c r="D55" s="549">
        <v>0</v>
      </c>
      <c r="E55" s="549">
        <v>0</v>
      </c>
      <c r="F55" s="549">
        <v>0</v>
      </c>
      <c r="G55" s="549">
        <v>0</v>
      </c>
      <c r="H55" s="549">
        <v>0</v>
      </c>
      <c r="I55" s="549">
        <v>0</v>
      </c>
      <c r="J55" s="549">
        <v>0</v>
      </c>
      <c r="K55" s="549">
        <v>0</v>
      </c>
      <c r="L55" s="549">
        <v>0</v>
      </c>
      <c r="M55" s="549">
        <v>0</v>
      </c>
    </row>
    <row r="56" spans="1:13" ht="15" customHeight="1">
      <c r="A56" s="588">
        <v>1015</v>
      </c>
      <c r="B56" s="588">
        <v>1020</v>
      </c>
      <c r="C56" s="549">
        <v>0</v>
      </c>
      <c r="D56" s="549">
        <v>0</v>
      </c>
      <c r="E56" s="549">
        <v>0</v>
      </c>
      <c r="F56" s="549">
        <v>0</v>
      </c>
      <c r="G56" s="549">
        <v>0</v>
      </c>
      <c r="H56" s="549">
        <v>0</v>
      </c>
      <c r="I56" s="549">
        <v>0</v>
      </c>
      <c r="J56" s="549">
        <v>0</v>
      </c>
      <c r="K56" s="549">
        <v>0</v>
      </c>
      <c r="L56" s="549">
        <v>0</v>
      </c>
      <c r="M56" s="549">
        <v>0</v>
      </c>
    </row>
    <row r="57" spans="1:13" ht="15" customHeight="1">
      <c r="A57" s="588">
        <v>1020</v>
      </c>
      <c r="B57" s="588">
        <v>1025</v>
      </c>
      <c r="C57" s="549">
        <v>0</v>
      </c>
      <c r="D57" s="549">
        <v>0</v>
      </c>
      <c r="E57" s="549">
        <v>0</v>
      </c>
      <c r="F57" s="549">
        <v>0</v>
      </c>
      <c r="G57" s="549">
        <v>0</v>
      </c>
      <c r="H57" s="549">
        <v>0</v>
      </c>
      <c r="I57" s="549">
        <v>0</v>
      </c>
      <c r="J57" s="549">
        <v>0</v>
      </c>
      <c r="K57" s="549">
        <v>0</v>
      </c>
      <c r="L57" s="549">
        <v>0</v>
      </c>
      <c r="M57" s="549">
        <v>0</v>
      </c>
    </row>
    <row r="58" spans="1:13" ht="15" customHeight="1">
      <c r="A58" s="588">
        <v>1025</v>
      </c>
      <c r="B58" s="588">
        <v>1030</v>
      </c>
      <c r="C58" s="549">
        <v>0</v>
      </c>
      <c r="D58" s="549">
        <v>0</v>
      </c>
      <c r="E58" s="549">
        <v>0</v>
      </c>
      <c r="F58" s="549">
        <v>0</v>
      </c>
      <c r="G58" s="549">
        <v>0</v>
      </c>
      <c r="H58" s="549">
        <v>0</v>
      </c>
      <c r="I58" s="549">
        <v>0</v>
      </c>
      <c r="J58" s="549">
        <v>0</v>
      </c>
      <c r="K58" s="549">
        <v>0</v>
      </c>
      <c r="L58" s="549">
        <v>0</v>
      </c>
      <c r="M58" s="549">
        <v>0</v>
      </c>
    </row>
    <row r="59" spans="1:13" ht="15" customHeight="1">
      <c r="A59" s="588">
        <v>1030</v>
      </c>
      <c r="B59" s="588">
        <v>1035</v>
      </c>
      <c r="C59" s="549">
        <v>0</v>
      </c>
      <c r="D59" s="549">
        <v>0</v>
      </c>
      <c r="E59" s="549">
        <v>0</v>
      </c>
      <c r="F59" s="549">
        <v>0</v>
      </c>
      <c r="G59" s="549">
        <v>0</v>
      </c>
      <c r="H59" s="549">
        <v>0</v>
      </c>
      <c r="I59" s="549">
        <v>0</v>
      </c>
      <c r="J59" s="549">
        <v>0</v>
      </c>
      <c r="K59" s="549">
        <v>0</v>
      </c>
      <c r="L59" s="549">
        <v>0</v>
      </c>
      <c r="M59" s="549">
        <v>0</v>
      </c>
    </row>
    <row r="60" spans="1:13" ht="15" customHeight="1">
      <c r="A60" s="588">
        <v>1035</v>
      </c>
      <c r="B60" s="588">
        <v>1040</v>
      </c>
      <c r="C60" s="549">
        <v>0</v>
      </c>
      <c r="D60" s="549">
        <v>0</v>
      </c>
      <c r="E60" s="549">
        <v>0</v>
      </c>
      <c r="F60" s="549">
        <v>0</v>
      </c>
      <c r="G60" s="549">
        <v>0</v>
      </c>
      <c r="H60" s="549">
        <v>0</v>
      </c>
      <c r="I60" s="549">
        <v>0</v>
      </c>
      <c r="J60" s="549">
        <v>0</v>
      </c>
      <c r="K60" s="549">
        <v>0</v>
      </c>
      <c r="L60" s="549">
        <v>0</v>
      </c>
      <c r="M60" s="549">
        <v>0</v>
      </c>
    </row>
    <row r="61" spans="1:13" ht="15" customHeight="1">
      <c r="A61" s="588">
        <v>1040</v>
      </c>
      <c r="B61" s="588">
        <v>1045</v>
      </c>
      <c r="C61" s="549">
        <v>0</v>
      </c>
      <c r="D61" s="549">
        <v>0</v>
      </c>
      <c r="E61" s="549">
        <v>0</v>
      </c>
      <c r="F61" s="549">
        <v>0</v>
      </c>
      <c r="G61" s="549">
        <v>0</v>
      </c>
      <c r="H61" s="549">
        <v>0</v>
      </c>
      <c r="I61" s="549">
        <v>0</v>
      </c>
      <c r="J61" s="549">
        <v>0</v>
      </c>
      <c r="K61" s="549">
        <v>0</v>
      </c>
      <c r="L61" s="549">
        <v>0</v>
      </c>
      <c r="M61" s="549">
        <v>0</v>
      </c>
    </row>
    <row r="62" spans="1:13" ht="15" customHeight="1">
      <c r="A62" s="588">
        <v>1045</v>
      </c>
      <c r="B62" s="588">
        <v>1050</v>
      </c>
      <c r="C62" s="549">
        <v>0</v>
      </c>
      <c r="D62" s="549">
        <v>0</v>
      </c>
      <c r="E62" s="549">
        <v>0</v>
      </c>
      <c r="F62" s="549">
        <v>0</v>
      </c>
      <c r="G62" s="549">
        <v>0</v>
      </c>
      <c r="H62" s="549">
        <v>0</v>
      </c>
      <c r="I62" s="549">
        <v>0</v>
      </c>
      <c r="J62" s="549">
        <v>0</v>
      </c>
      <c r="K62" s="549">
        <v>0</v>
      </c>
      <c r="L62" s="549">
        <v>0</v>
      </c>
      <c r="M62" s="549">
        <v>0</v>
      </c>
    </row>
    <row r="63" spans="1:13" ht="15" customHeight="1">
      <c r="A63" s="588">
        <v>1050</v>
      </c>
      <c r="B63" s="588">
        <v>1055</v>
      </c>
      <c r="C63" s="549">
        <v>0</v>
      </c>
      <c r="D63" s="549">
        <v>0</v>
      </c>
      <c r="E63" s="549">
        <v>0</v>
      </c>
      <c r="F63" s="549">
        <v>0</v>
      </c>
      <c r="G63" s="549">
        <v>0</v>
      </c>
      <c r="H63" s="549">
        <v>0</v>
      </c>
      <c r="I63" s="549">
        <v>0</v>
      </c>
      <c r="J63" s="549">
        <v>0</v>
      </c>
      <c r="K63" s="549">
        <v>0</v>
      </c>
      <c r="L63" s="549">
        <v>0</v>
      </c>
      <c r="M63" s="549">
        <v>0</v>
      </c>
    </row>
    <row r="64" spans="1:13" ht="15" customHeight="1">
      <c r="A64" s="588">
        <v>1055</v>
      </c>
      <c r="B64" s="588">
        <v>1060</v>
      </c>
      <c r="C64" s="549">
        <v>0</v>
      </c>
      <c r="D64" s="549">
        <v>0</v>
      </c>
      <c r="E64" s="549">
        <v>0</v>
      </c>
      <c r="F64" s="549">
        <v>0</v>
      </c>
      <c r="G64" s="549">
        <v>0</v>
      </c>
      <c r="H64" s="549">
        <v>0</v>
      </c>
      <c r="I64" s="549">
        <v>0</v>
      </c>
      <c r="J64" s="549">
        <v>0</v>
      </c>
      <c r="K64" s="549">
        <v>0</v>
      </c>
      <c r="L64" s="549">
        <v>0</v>
      </c>
      <c r="M64" s="549">
        <v>0</v>
      </c>
    </row>
    <row r="65" spans="1:13" ht="15" customHeight="1">
      <c r="A65" s="588">
        <v>1060</v>
      </c>
      <c r="B65" s="588">
        <v>1065</v>
      </c>
      <c r="C65" s="588">
        <v>1040</v>
      </c>
      <c r="D65" s="549">
        <v>0</v>
      </c>
      <c r="E65" s="549">
        <v>0</v>
      </c>
      <c r="F65" s="549">
        <v>0</v>
      </c>
      <c r="G65" s="549">
        <v>0</v>
      </c>
      <c r="H65" s="549">
        <v>0</v>
      </c>
      <c r="I65" s="549">
        <v>0</v>
      </c>
      <c r="J65" s="549">
        <v>0</v>
      </c>
      <c r="K65" s="549">
        <v>0</v>
      </c>
      <c r="L65" s="549">
        <v>0</v>
      </c>
      <c r="M65" s="549">
        <v>0</v>
      </c>
    </row>
    <row r="66" spans="1:13" ht="15" customHeight="1">
      <c r="A66" s="588">
        <v>1065</v>
      </c>
      <c r="B66" s="588">
        <v>1070</v>
      </c>
      <c r="C66" s="588">
        <v>1110</v>
      </c>
      <c r="D66" s="549">
        <v>0</v>
      </c>
      <c r="E66" s="549">
        <v>0</v>
      </c>
      <c r="F66" s="549">
        <v>0</v>
      </c>
      <c r="G66" s="549">
        <v>0</v>
      </c>
      <c r="H66" s="549">
        <v>0</v>
      </c>
      <c r="I66" s="549">
        <v>0</v>
      </c>
      <c r="J66" s="549">
        <v>0</v>
      </c>
      <c r="K66" s="549">
        <v>0</v>
      </c>
      <c r="L66" s="549">
        <v>0</v>
      </c>
      <c r="M66" s="549">
        <v>0</v>
      </c>
    </row>
    <row r="67" spans="1:13" ht="15" customHeight="1">
      <c r="A67" s="588">
        <v>1070</v>
      </c>
      <c r="B67" s="588">
        <v>1075</v>
      </c>
      <c r="C67" s="588">
        <v>1180</v>
      </c>
      <c r="D67" s="549">
        <v>0</v>
      </c>
      <c r="E67" s="549">
        <v>0</v>
      </c>
      <c r="F67" s="549">
        <v>0</v>
      </c>
      <c r="G67" s="549">
        <v>0</v>
      </c>
      <c r="H67" s="549">
        <v>0</v>
      </c>
      <c r="I67" s="549">
        <v>0</v>
      </c>
      <c r="J67" s="549">
        <v>0</v>
      </c>
      <c r="K67" s="549">
        <v>0</v>
      </c>
      <c r="L67" s="549">
        <v>0</v>
      </c>
      <c r="M67" s="549">
        <v>0</v>
      </c>
    </row>
    <row r="68" spans="1:13" ht="15" customHeight="1">
      <c r="A68" s="588">
        <v>1075</v>
      </c>
      <c r="B68" s="588">
        <v>1080</v>
      </c>
      <c r="C68" s="588">
        <v>1250</v>
      </c>
      <c r="D68" s="549">
        <v>0</v>
      </c>
      <c r="E68" s="549">
        <v>0</v>
      </c>
      <c r="F68" s="549">
        <v>0</v>
      </c>
      <c r="G68" s="549">
        <v>0</v>
      </c>
      <c r="H68" s="549">
        <v>0</v>
      </c>
      <c r="I68" s="549">
        <v>0</v>
      </c>
      <c r="J68" s="549">
        <v>0</v>
      </c>
      <c r="K68" s="549">
        <v>0</v>
      </c>
      <c r="L68" s="549">
        <v>0</v>
      </c>
      <c r="M68" s="549">
        <v>0</v>
      </c>
    </row>
    <row r="69" spans="1:13" ht="15" customHeight="1">
      <c r="A69" s="588">
        <v>1080</v>
      </c>
      <c r="B69" s="588">
        <v>1085</v>
      </c>
      <c r="C69" s="588">
        <v>1320</v>
      </c>
      <c r="D69" s="549">
        <v>0</v>
      </c>
      <c r="E69" s="549">
        <v>0</v>
      </c>
      <c r="F69" s="549">
        <v>0</v>
      </c>
      <c r="G69" s="549">
        <v>0</v>
      </c>
      <c r="H69" s="549">
        <v>0</v>
      </c>
      <c r="I69" s="549">
        <v>0</v>
      </c>
      <c r="J69" s="549">
        <v>0</v>
      </c>
      <c r="K69" s="549">
        <v>0</v>
      </c>
      <c r="L69" s="549">
        <v>0</v>
      </c>
      <c r="M69" s="549">
        <v>0</v>
      </c>
    </row>
    <row r="70" spans="1:13" ht="15" customHeight="1">
      <c r="A70" s="588">
        <v>1085</v>
      </c>
      <c r="B70" s="588">
        <v>1090</v>
      </c>
      <c r="C70" s="588">
        <v>1390</v>
      </c>
      <c r="D70" s="549">
        <v>0</v>
      </c>
      <c r="E70" s="549">
        <v>0</v>
      </c>
      <c r="F70" s="549">
        <v>0</v>
      </c>
      <c r="G70" s="549">
        <v>0</v>
      </c>
      <c r="H70" s="549">
        <v>0</v>
      </c>
      <c r="I70" s="549">
        <v>0</v>
      </c>
      <c r="J70" s="549">
        <v>0</v>
      </c>
      <c r="K70" s="549">
        <v>0</v>
      </c>
      <c r="L70" s="549">
        <v>0</v>
      </c>
      <c r="M70" s="549">
        <v>0</v>
      </c>
    </row>
    <row r="71" spans="1:13" ht="15" customHeight="1">
      <c r="A71" s="588">
        <v>1090</v>
      </c>
      <c r="B71" s="588">
        <v>1095</v>
      </c>
      <c r="C71" s="588">
        <v>1460</v>
      </c>
      <c r="D71" s="549">
        <v>0</v>
      </c>
      <c r="E71" s="549">
        <v>0</v>
      </c>
      <c r="F71" s="549">
        <v>0</v>
      </c>
      <c r="G71" s="549">
        <v>0</v>
      </c>
      <c r="H71" s="549">
        <v>0</v>
      </c>
      <c r="I71" s="549">
        <v>0</v>
      </c>
      <c r="J71" s="549">
        <v>0</v>
      </c>
      <c r="K71" s="549">
        <v>0</v>
      </c>
      <c r="L71" s="549">
        <v>0</v>
      </c>
      <c r="M71" s="549">
        <v>0</v>
      </c>
    </row>
    <row r="72" spans="1:13" ht="15" customHeight="1">
      <c r="A72" s="588">
        <v>1095</v>
      </c>
      <c r="B72" s="588">
        <v>1100</v>
      </c>
      <c r="C72" s="588">
        <v>1530</v>
      </c>
      <c r="D72" s="549">
        <v>0</v>
      </c>
      <c r="E72" s="549">
        <v>0</v>
      </c>
      <c r="F72" s="549">
        <v>0</v>
      </c>
      <c r="G72" s="549">
        <v>0</v>
      </c>
      <c r="H72" s="549">
        <v>0</v>
      </c>
      <c r="I72" s="549">
        <v>0</v>
      </c>
      <c r="J72" s="549">
        <v>0</v>
      </c>
      <c r="K72" s="549">
        <v>0</v>
      </c>
      <c r="L72" s="549">
        <v>0</v>
      </c>
      <c r="M72" s="549">
        <v>0</v>
      </c>
    </row>
    <row r="73" spans="1:13" ht="15" customHeight="1">
      <c r="A73" s="588">
        <v>1100</v>
      </c>
      <c r="B73" s="588">
        <v>1105</v>
      </c>
      <c r="C73" s="588">
        <v>1600</v>
      </c>
      <c r="D73" s="549">
        <v>0</v>
      </c>
      <c r="E73" s="549">
        <v>0</v>
      </c>
      <c r="F73" s="549">
        <v>0</v>
      </c>
      <c r="G73" s="549">
        <v>0</v>
      </c>
      <c r="H73" s="549">
        <v>0</v>
      </c>
      <c r="I73" s="549">
        <v>0</v>
      </c>
      <c r="J73" s="549">
        <v>0</v>
      </c>
      <c r="K73" s="549">
        <v>0</v>
      </c>
      <c r="L73" s="549">
        <v>0</v>
      </c>
      <c r="M73" s="549">
        <v>0</v>
      </c>
    </row>
    <row r="74" spans="1:13" ht="15" customHeight="1">
      <c r="A74" s="588">
        <v>1105</v>
      </c>
      <c r="B74" s="588">
        <v>1110</v>
      </c>
      <c r="C74" s="588">
        <v>1670</v>
      </c>
      <c r="D74" s="549">
        <v>0</v>
      </c>
      <c r="E74" s="549">
        <v>0</v>
      </c>
      <c r="F74" s="549">
        <v>0</v>
      </c>
      <c r="G74" s="549">
        <v>0</v>
      </c>
      <c r="H74" s="549">
        <v>0</v>
      </c>
      <c r="I74" s="549">
        <v>0</v>
      </c>
      <c r="J74" s="549">
        <v>0</v>
      </c>
      <c r="K74" s="549">
        <v>0</v>
      </c>
      <c r="L74" s="549">
        <v>0</v>
      </c>
      <c r="M74" s="549">
        <v>0</v>
      </c>
    </row>
    <row r="75" spans="1:13" ht="15" customHeight="1">
      <c r="A75" s="588">
        <v>1110</v>
      </c>
      <c r="B75" s="588">
        <v>1115</v>
      </c>
      <c r="C75" s="588">
        <v>1740</v>
      </c>
      <c r="D75" s="549">
        <v>0</v>
      </c>
      <c r="E75" s="549">
        <v>0</v>
      </c>
      <c r="F75" s="549">
        <v>0</v>
      </c>
      <c r="G75" s="549">
        <v>0</v>
      </c>
      <c r="H75" s="549">
        <v>0</v>
      </c>
      <c r="I75" s="549">
        <v>0</v>
      </c>
      <c r="J75" s="549">
        <v>0</v>
      </c>
      <c r="K75" s="549">
        <v>0</v>
      </c>
      <c r="L75" s="549">
        <v>0</v>
      </c>
      <c r="M75" s="549">
        <v>0</v>
      </c>
    </row>
    <row r="76" spans="1:13" ht="15" customHeight="1">
      <c r="A76" s="588">
        <v>1115</v>
      </c>
      <c r="B76" s="588">
        <v>1120</v>
      </c>
      <c r="C76" s="588">
        <v>1810</v>
      </c>
      <c r="D76" s="549">
        <v>0</v>
      </c>
      <c r="E76" s="549">
        <v>0</v>
      </c>
      <c r="F76" s="549">
        <v>0</v>
      </c>
      <c r="G76" s="549">
        <v>0</v>
      </c>
      <c r="H76" s="549">
        <v>0</v>
      </c>
      <c r="I76" s="549">
        <v>0</v>
      </c>
      <c r="J76" s="549">
        <v>0</v>
      </c>
      <c r="K76" s="549">
        <v>0</v>
      </c>
      <c r="L76" s="549">
        <v>0</v>
      </c>
      <c r="M76" s="549">
        <v>0</v>
      </c>
    </row>
    <row r="77" spans="1:13" ht="15" customHeight="1">
      <c r="A77" s="588">
        <v>1120</v>
      </c>
      <c r="B77" s="588">
        <v>1125</v>
      </c>
      <c r="C77" s="588">
        <v>1880</v>
      </c>
      <c r="D77" s="549">
        <v>0</v>
      </c>
      <c r="E77" s="549">
        <v>0</v>
      </c>
      <c r="F77" s="549">
        <v>0</v>
      </c>
      <c r="G77" s="549">
        <v>0</v>
      </c>
      <c r="H77" s="549">
        <v>0</v>
      </c>
      <c r="I77" s="549">
        <v>0</v>
      </c>
      <c r="J77" s="549">
        <v>0</v>
      </c>
      <c r="K77" s="549">
        <v>0</v>
      </c>
      <c r="L77" s="549">
        <v>0</v>
      </c>
      <c r="M77" s="549">
        <v>0</v>
      </c>
    </row>
    <row r="78" spans="1:13" ht="15" customHeight="1">
      <c r="A78" s="588">
        <v>1125</v>
      </c>
      <c r="B78" s="588">
        <v>1130</v>
      </c>
      <c r="C78" s="588">
        <v>1950</v>
      </c>
      <c r="D78" s="549">
        <v>0</v>
      </c>
      <c r="E78" s="549">
        <v>0</v>
      </c>
      <c r="F78" s="549">
        <v>0</v>
      </c>
      <c r="G78" s="549">
        <v>0</v>
      </c>
      <c r="H78" s="549">
        <v>0</v>
      </c>
      <c r="I78" s="549">
        <v>0</v>
      </c>
      <c r="J78" s="549">
        <v>0</v>
      </c>
      <c r="K78" s="549">
        <v>0</v>
      </c>
      <c r="L78" s="549">
        <v>0</v>
      </c>
      <c r="M78" s="549">
        <v>0</v>
      </c>
    </row>
    <row r="79" spans="1:13" ht="15" customHeight="1">
      <c r="A79" s="588">
        <v>1130</v>
      </c>
      <c r="B79" s="588">
        <v>1135</v>
      </c>
      <c r="C79" s="588">
        <v>2020</v>
      </c>
      <c r="D79" s="549">
        <v>0</v>
      </c>
      <c r="E79" s="549">
        <v>0</v>
      </c>
      <c r="F79" s="549">
        <v>0</v>
      </c>
      <c r="G79" s="549">
        <v>0</v>
      </c>
      <c r="H79" s="549">
        <v>0</v>
      </c>
      <c r="I79" s="549">
        <v>0</v>
      </c>
      <c r="J79" s="549">
        <v>0</v>
      </c>
      <c r="K79" s="549">
        <v>0</v>
      </c>
      <c r="L79" s="549">
        <v>0</v>
      </c>
      <c r="M79" s="549">
        <v>0</v>
      </c>
    </row>
    <row r="80" spans="1:13" ht="15" customHeight="1">
      <c r="A80" s="588">
        <v>1135</v>
      </c>
      <c r="B80" s="588">
        <v>1140</v>
      </c>
      <c r="C80" s="588">
        <v>2090</v>
      </c>
      <c r="D80" s="549">
        <v>0</v>
      </c>
      <c r="E80" s="549">
        <v>0</v>
      </c>
      <c r="F80" s="549">
        <v>0</v>
      </c>
      <c r="G80" s="549">
        <v>0</v>
      </c>
      <c r="H80" s="549">
        <v>0</v>
      </c>
      <c r="I80" s="549">
        <v>0</v>
      </c>
      <c r="J80" s="549">
        <v>0</v>
      </c>
      <c r="K80" s="549">
        <v>0</v>
      </c>
      <c r="L80" s="549">
        <v>0</v>
      </c>
      <c r="M80" s="549">
        <v>0</v>
      </c>
    </row>
    <row r="81" spans="1:13" ht="15" customHeight="1">
      <c r="A81" s="588">
        <v>1140</v>
      </c>
      <c r="B81" s="588">
        <v>1145</v>
      </c>
      <c r="C81" s="588">
        <v>2160</v>
      </c>
      <c r="D81" s="549">
        <v>0</v>
      </c>
      <c r="E81" s="549">
        <v>0</v>
      </c>
      <c r="F81" s="549">
        <v>0</v>
      </c>
      <c r="G81" s="549">
        <v>0</v>
      </c>
      <c r="H81" s="549">
        <v>0</v>
      </c>
      <c r="I81" s="549">
        <v>0</v>
      </c>
      <c r="J81" s="549">
        <v>0</v>
      </c>
      <c r="K81" s="549">
        <v>0</v>
      </c>
      <c r="L81" s="549">
        <v>0</v>
      </c>
      <c r="M81" s="549">
        <v>0</v>
      </c>
    </row>
    <row r="82" spans="1:13" ht="15" customHeight="1">
      <c r="A82" s="588">
        <v>1145</v>
      </c>
      <c r="B82" s="588">
        <v>1150</v>
      </c>
      <c r="C82" s="588">
        <v>2230</v>
      </c>
      <c r="D82" s="549">
        <v>0</v>
      </c>
      <c r="E82" s="549">
        <v>0</v>
      </c>
      <c r="F82" s="549">
        <v>0</v>
      </c>
      <c r="G82" s="549">
        <v>0</v>
      </c>
      <c r="H82" s="549">
        <v>0</v>
      </c>
      <c r="I82" s="549">
        <v>0</v>
      </c>
      <c r="J82" s="549">
        <v>0</v>
      </c>
      <c r="K82" s="549">
        <v>0</v>
      </c>
      <c r="L82" s="549">
        <v>0</v>
      </c>
      <c r="M82" s="549">
        <v>0</v>
      </c>
    </row>
    <row r="83" spans="1:13" ht="15" customHeight="1">
      <c r="A83" s="588">
        <v>1150</v>
      </c>
      <c r="B83" s="588">
        <v>1155</v>
      </c>
      <c r="C83" s="588">
        <v>2300</v>
      </c>
      <c r="D83" s="549">
        <v>0</v>
      </c>
      <c r="E83" s="549">
        <v>0</v>
      </c>
      <c r="F83" s="549">
        <v>0</v>
      </c>
      <c r="G83" s="549">
        <v>0</v>
      </c>
      <c r="H83" s="549">
        <v>0</v>
      </c>
      <c r="I83" s="549">
        <v>0</v>
      </c>
      <c r="J83" s="549">
        <v>0</v>
      </c>
      <c r="K83" s="549">
        <v>0</v>
      </c>
      <c r="L83" s="549">
        <v>0</v>
      </c>
      <c r="M83" s="549">
        <v>0</v>
      </c>
    </row>
    <row r="84" spans="1:13" ht="15" customHeight="1">
      <c r="A84" s="588">
        <v>1155</v>
      </c>
      <c r="B84" s="588">
        <v>1160</v>
      </c>
      <c r="C84" s="588">
        <v>2370</v>
      </c>
      <c r="D84" s="549">
        <v>0</v>
      </c>
      <c r="E84" s="549">
        <v>0</v>
      </c>
      <c r="F84" s="549">
        <v>0</v>
      </c>
      <c r="G84" s="549">
        <v>0</v>
      </c>
      <c r="H84" s="549">
        <v>0</v>
      </c>
      <c r="I84" s="549">
        <v>0</v>
      </c>
      <c r="J84" s="549">
        <v>0</v>
      </c>
      <c r="K84" s="549">
        <v>0</v>
      </c>
      <c r="L84" s="549">
        <v>0</v>
      </c>
      <c r="M84" s="549">
        <v>0</v>
      </c>
    </row>
    <row r="85" spans="1:13" ht="15" customHeight="1">
      <c r="A85" s="588">
        <v>1160</v>
      </c>
      <c r="B85" s="588">
        <v>1165</v>
      </c>
      <c r="C85" s="588">
        <v>2440</v>
      </c>
      <c r="D85" s="549">
        <v>0</v>
      </c>
      <c r="E85" s="549">
        <v>0</v>
      </c>
      <c r="F85" s="549">
        <v>0</v>
      </c>
      <c r="G85" s="549">
        <v>0</v>
      </c>
      <c r="H85" s="549">
        <v>0</v>
      </c>
      <c r="I85" s="549">
        <v>0</v>
      </c>
      <c r="J85" s="549">
        <v>0</v>
      </c>
      <c r="K85" s="549">
        <v>0</v>
      </c>
      <c r="L85" s="549">
        <v>0</v>
      </c>
      <c r="M85" s="549">
        <v>0</v>
      </c>
    </row>
    <row r="86" spans="1:13" ht="15" customHeight="1">
      <c r="A86" s="588">
        <v>1165</v>
      </c>
      <c r="B86" s="588">
        <v>1170</v>
      </c>
      <c r="C86" s="588">
        <v>2500</v>
      </c>
      <c r="D86" s="549">
        <v>0</v>
      </c>
      <c r="E86" s="549">
        <v>0</v>
      </c>
      <c r="F86" s="549">
        <v>0</v>
      </c>
      <c r="G86" s="549">
        <v>0</v>
      </c>
      <c r="H86" s="549">
        <v>0</v>
      </c>
      <c r="I86" s="549">
        <v>0</v>
      </c>
      <c r="J86" s="549">
        <v>0</v>
      </c>
      <c r="K86" s="549">
        <v>0</v>
      </c>
      <c r="L86" s="549">
        <v>0</v>
      </c>
      <c r="M86" s="549">
        <v>0</v>
      </c>
    </row>
    <row r="87" spans="1:13" ht="15" customHeight="1">
      <c r="A87" s="588">
        <v>1170</v>
      </c>
      <c r="B87" s="588">
        <v>1175</v>
      </c>
      <c r="C87" s="588">
        <v>2570</v>
      </c>
      <c r="D87" s="549">
        <v>0</v>
      </c>
      <c r="E87" s="549">
        <v>0</v>
      </c>
      <c r="F87" s="549">
        <v>0</v>
      </c>
      <c r="G87" s="549">
        <v>0</v>
      </c>
      <c r="H87" s="549">
        <v>0</v>
      </c>
      <c r="I87" s="549">
        <v>0</v>
      </c>
      <c r="J87" s="549">
        <v>0</v>
      </c>
      <c r="K87" s="549">
        <v>0</v>
      </c>
      <c r="L87" s="549">
        <v>0</v>
      </c>
      <c r="M87" s="549">
        <v>0</v>
      </c>
    </row>
    <row r="88" spans="1:13" ht="15" customHeight="1">
      <c r="A88" s="588">
        <v>1175</v>
      </c>
      <c r="B88" s="588">
        <v>1180</v>
      </c>
      <c r="C88" s="588">
        <v>2640</v>
      </c>
      <c r="D88" s="549">
        <v>0</v>
      </c>
      <c r="E88" s="549">
        <v>0</v>
      </c>
      <c r="F88" s="549">
        <v>0</v>
      </c>
      <c r="G88" s="549">
        <v>0</v>
      </c>
      <c r="H88" s="549">
        <v>0</v>
      </c>
      <c r="I88" s="549">
        <v>0</v>
      </c>
      <c r="J88" s="549">
        <v>0</v>
      </c>
      <c r="K88" s="549">
        <v>0</v>
      </c>
      <c r="L88" s="549">
        <v>0</v>
      </c>
      <c r="M88" s="549">
        <v>0</v>
      </c>
    </row>
    <row r="89" spans="1:13" ht="15" customHeight="1">
      <c r="A89" s="588">
        <v>1180</v>
      </c>
      <c r="B89" s="588">
        <v>1185</v>
      </c>
      <c r="C89" s="588">
        <v>2710</v>
      </c>
      <c r="D89" s="549">
        <v>0</v>
      </c>
      <c r="E89" s="549">
        <v>0</v>
      </c>
      <c r="F89" s="549">
        <v>0</v>
      </c>
      <c r="G89" s="549">
        <v>0</v>
      </c>
      <c r="H89" s="549">
        <v>0</v>
      </c>
      <c r="I89" s="549">
        <v>0</v>
      </c>
      <c r="J89" s="549">
        <v>0</v>
      </c>
      <c r="K89" s="549">
        <v>0</v>
      </c>
      <c r="L89" s="549">
        <v>0</v>
      </c>
      <c r="M89" s="549">
        <v>0</v>
      </c>
    </row>
    <row r="90" spans="1:13" ht="15" customHeight="1">
      <c r="A90" s="588">
        <v>1185</v>
      </c>
      <c r="B90" s="588">
        <v>1190</v>
      </c>
      <c r="C90" s="588">
        <v>2780</v>
      </c>
      <c r="D90" s="549">
        <v>0</v>
      </c>
      <c r="E90" s="549">
        <v>0</v>
      </c>
      <c r="F90" s="549">
        <v>0</v>
      </c>
      <c r="G90" s="549">
        <v>0</v>
      </c>
      <c r="H90" s="549">
        <v>0</v>
      </c>
      <c r="I90" s="549">
        <v>0</v>
      </c>
      <c r="J90" s="549">
        <v>0</v>
      </c>
      <c r="K90" s="549">
        <v>0</v>
      </c>
      <c r="L90" s="549">
        <v>0</v>
      </c>
      <c r="M90" s="549">
        <v>0</v>
      </c>
    </row>
    <row r="91" spans="1:13" ht="15" customHeight="1">
      <c r="A91" s="588">
        <v>1190</v>
      </c>
      <c r="B91" s="588">
        <v>1195</v>
      </c>
      <c r="C91" s="588">
        <v>2850</v>
      </c>
      <c r="D91" s="549">
        <v>0</v>
      </c>
      <c r="E91" s="549">
        <v>0</v>
      </c>
      <c r="F91" s="549">
        <v>0</v>
      </c>
      <c r="G91" s="549">
        <v>0</v>
      </c>
      <c r="H91" s="549">
        <v>0</v>
      </c>
      <c r="I91" s="549">
        <v>0</v>
      </c>
      <c r="J91" s="549">
        <v>0</v>
      </c>
      <c r="K91" s="549">
        <v>0</v>
      </c>
      <c r="L91" s="549">
        <v>0</v>
      </c>
      <c r="M91" s="549">
        <v>0</v>
      </c>
    </row>
    <row r="92" spans="1:13" ht="15" customHeight="1">
      <c r="A92" s="588">
        <v>1195</v>
      </c>
      <c r="B92" s="588">
        <v>1200</v>
      </c>
      <c r="C92" s="588">
        <v>2920</v>
      </c>
      <c r="D92" s="549">
        <v>0</v>
      </c>
      <c r="E92" s="549">
        <v>0</v>
      </c>
      <c r="F92" s="549">
        <v>0</v>
      </c>
      <c r="G92" s="549">
        <v>0</v>
      </c>
      <c r="H92" s="549">
        <v>0</v>
      </c>
      <c r="I92" s="549">
        <v>0</v>
      </c>
      <c r="J92" s="549">
        <v>0</v>
      </c>
      <c r="K92" s="549">
        <v>0</v>
      </c>
      <c r="L92" s="549">
        <v>0</v>
      </c>
      <c r="M92" s="549">
        <v>0</v>
      </c>
    </row>
    <row r="93" spans="1:13" ht="15" customHeight="1">
      <c r="A93" s="588">
        <v>1200</v>
      </c>
      <c r="B93" s="588">
        <v>1205</v>
      </c>
      <c r="C93" s="588">
        <v>2990</v>
      </c>
      <c r="D93" s="549">
        <v>0</v>
      </c>
      <c r="E93" s="549">
        <v>0</v>
      </c>
      <c r="F93" s="549">
        <v>0</v>
      </c>
      <c r="G93" s="549">
        <v>0</v>
      </c>
      <c r="H93" s="549">
        <v>0</v>
      </c>
      <c r="I93" s="549">
        <v>0</v>
      </c>
      <c r="J93" s="549">
        <v>0</v>
      </c>
      <c r="K93" s="549">
        <v>0</v>
      </c>
      <c r="L93" s="549">
        <v>0</v>
      </c>
      <c r="M93" s="549">
        <v>0</v>
      </c>
    </row>
    <row r="94" spans="1:13" ht="15" customHeight="1">
      <c r="A94" s="588">
        <v>1205</v>
      </c>
      <c r="B94" s="588">
        <v>1210</v>
      </c>
      <c r="C94" s="588">
        <v>3060</v>
      </c>
      <c r="D94" s="549">
        <v>0</v>
      </c>
      <c r="E94" s="549">
        <v>0</v>
      </c>
      <c r="F94" s="549">
        <v>0</v>
      </c>
      <c r="G94" s="549">
        <v>0</v>
      </c>
      <c r="H94" s="549">
        <v>0</v>
      </c>
      <c r="I94" s="549">
        <v>0</v>
      </c>
      <c r="J94" s="549">
        <v>0</v>
      </c>
      <c r="K94" s="549">
        <v>0</v>
      </c>
      <c r="L94" s="549">
        <v>0</v>
      </c>
      <c r="M94" s="549">
        <v>0</v>
      </c>
    </row>
    <row r="95" spans="1:13" ht="15" customHeight="1">
      <c r="A95" s="588">
        <v>1210</v>
      </c>
      <c r="B95" s="588">
        <v>1215</v>
      </c>
      <c r="C95" s="588">
        <v>3130</v>
      </c>
      <c r="D95" s="549">
        <v>0</v>
      </c>
      <c r="E95" s="549">
        <v>0</v>
      </c>
      <c r="F95" s="549">
        <v>0</v>
      </c>
      <c r="G95" s="549">
        <v>0</v>
      </c>
      <c r="H95" s="549">
        <v>0</v>
      </c>
      <c r="I95" s="549">
        <v>0</v>
      </c>
      <c r="J95" s="549">
        <v>0</v>
      </c>
      <c r="K95" s="549">
        <v>0</v>
      </c>
      <c r="L95" s="549">
        <v>0</v>
      </c>
      <c r="M95" s="549">
        <v>0</v>
      </c>
    </row>
    <row r="96" spans="1:13" ht="15" customHeight="1">
      <c r="A96" s="588">
        <v>1215</v>
      </c>
      <c r="B96" s="588">
        <v>1220</v>
      </c>
      <c r="C96" s="588">
        <v>3200</v>
      </c>
      <c r="D96" s="549">
        <v>0</v>
      </c>
      <c r="E96" s="549">
        <v>0</v>
      </c>
      <c r="F96" s="549">
        <v>0</v>
      </c>
      <c r="G96" s="549">
        <v>0</v>
      </c>
      <c r="H96" s="549">
        <v>0</v>
      </c>
      <c r="I96" s="549">
        <v>0</v>
      </c>
      <c r="J96" s="549">
        <v>0</v>
      </c>
      <c r="K96" s="549">
        <v>0</v>
      </c>
      <c r="L96" s="549">
        <v>0</v>
      </c>
      <c r="M96" s="549">
        <v>0</v>
      </c>
    </row>
    <row r="97" spans="1:13" ht="15" customHeight="1">
      <c r="A97" s="588">
        <v>1220</v>
      </c>
      <c r="B97" s="588">
        <v>1225</v>
      </c>
      <c r="C97" s="588">
        <v>3270</v>
      </c>
      <c r="D97" s="549">
        <v>0</v>
      </c>
      <c r="E97" s="549">
        <v>0</v>
      </c>
      <c r="F97" s="549">
        <v>0</v>
      </c>
      <c r="G97" s="549">
        <v>0</v>
      </c>
      <c r="H97" s="549">
        <v>0</v>
      </c>
      <c r="I97" s="549">
        <v>0</v>
      </c>
      <c r="J97" s="549">
        <v>0</v>
      </c>
      <c r="K97" s="549">
        <v>0</v>
      </c>
      <c r="L97" s="549">
        <v>0</v>
      </c>
      <c r="M97" s="549">
        <v>0</v>
      </c>
    </row>
    <row r="98" spans="1:13" ht="15" customHeight="1">
      <c r="A98" s="588">
        <v>1225</v>
      </c>
      <c r="B98" s="588">
        <v>1230</v>
      </c>
      <c r="C98" s="588">
        <v>3340</v>
      </c>
      <c r="D98" s="549">
        <v>0</v>
      </c>
      <c r="E98" s="549">
        <v>0</v>
      </c>
      <c r="F98" s="549">
        <v>0</v>
      </c>
      <c r="G98" s="549">
        <v>0</v>
      </c>
      <c r="H98" s="549">
        <v>0</v>
      </c>
      <c r="I98" s="549">
        <v>0</v>
      </c>
      <c r="J98" s="549">
        <v>0</v>
      </c>
      <c r="K98" s="549">
        <v>0</v>
      </c>
      <c r="L98" s="549">
        <v>0</v>
      </c>
      <c r="M98" s="549">
        <v>0</v>
      </c>
    </row>
    <row r="99" spans="1:13" ht="15" customHeight="1">
      <c r="A99" s="588">
        <v>1230</v>
      </c>
      <c r="B99" s="588">
        <v>1235</v>
      </c>
      <c r="C99" s="588">
        <v>3410</v>
      </c>
      <c r="D99" s="549">
        <v>0</v>
      </c>
      <c r="E99" s="549">
        <v>0</v>
      </c>
      <c r="F99" s="549">
        <v>0</v>
      </c>
      <c r="G99" s="549">
        <v>0</v>
      </c>
      <c r="H99" s="549">
        <v>0</v>
      </c>
      <c r="I99" s="549">
        <v>0</v>
      </c>
      <c r="J99" s="549">
        <v>0</v>
      </c>
      <c r="K99" s="549">
        <v>0</v>
      </c>
      <c r="L99" s="549">
        <v>0</v>
      </c>
      <c r="M99" s="549">
        <v>0</v>
      </c>
    </row>
    <row r="100" spans="1:13" ht="15" customHeight="1">
      <c r="A100" s="588">
        <v>1235</v>
      </c>
      <c r="B100" s="588">
        <v>1240</v>
      </c>
      <c r="C100" s="588">
        <v>3480</v>
      </c>
      <c r="D100" s="549">
        <v>0</v>
      </c>
      <c r="E100" s="549">
        <v>0</v>
      </c>
      <c r="F100" s="549">
        <v>0</v>
      </c>
      <c r="G100" s="549">
        <v>0</v>
      </c>
      <c r="H100" s="549">
        <v>0</v>
      </c>
      <c r="I100" s="549">
        <v>0</v>
      </c>
      <c r="J100" s="549">
        <v>0</v>
      </c>
      <c r="K100" s="549">
        <v>0</v>
      </c>
      <c r="L100" s="549">
        <v>0</v>
      </c>
      <c r="M100" s="549">
        <v>0</v>
      </c>
    </row>
    <row r="101" spans="1:13" ht="15" customHeight="1">
      <c r="A101" s="588">
        <v>1240</v>
      </c>
      <c r="B101" s="588">
        <v>1245</v>
      </c>
      <c r="C101" s="588">
        <v>3550</v>
      </c>
      <c r="D101" s="549">
        <v>0</v>
      </c>
      <c r="E101" s="549">
        <v>0</v>
      </c>
      <c r="F101" s="549">
        <v>0</v>
      </c>
      <c r="G101" s="549">
        <v>0</v>
      </c>
      <c r="H101" s="549">
        <v>0</v>
      </c>
      <c r="I101" s="549">
        <v>0</v>
      </c>
      <c r="J101" s="549">
        <v>0</v>
      </c>
      <c r="K101" s="549">
        <v>0</v>
      </c>
      <c r="L101" s="549">
        <v>0</v>
      </c>
      <c r="M101" s="549">
        <v>0</v>
      </c>
    </row>
    <row r="102" spans="1:13" ht="15" customHeight="1">
      <c r="A102" s="588">
        <v>1245</v>
      </c>
      <c r="B102" s="588">
        <v>1250</v>
      </c>
      <c r="C102" s="588">
        <v>3620</v>
      </c>
      <c r="D102" s="549">
        <v>0</v>
      </c>
      <c r="E102" s="549">
        <v>0</v>
      </c>
      <c r="F102" s="549">
        <v>0</v>
      </c>
      <c r="G102" s="549">
        <v>0</v>
      </c>
      <c r="H102" s="549">
        <v>0</v>
      </c>
      <c r="I102" s="549">
        <v>0</v>
      </c>
      <c r="J102" s="549">
        <v>0</v>
      </c>
      <c r="K102" s="549">
        <v>0</v>
      </c>
      <c r="L102" s="549">
        <v>0</v>
      </c>
      <c r="M102" s="549">
        <v>0</v>
      </c>
    </row>
    <row r="103" spans="1:13" ht="15" customHeight="1">
      <c r="A103" s="588">
        <v>1250</v>
      </c>
      <c r="B103" s="588">
        <v>1255</v>
      </c>
      <c r="C103" s="588">
        <v>3700</v>
      </c>
      <c r="D103" s="549">
        <v>0</v>
      </c>
      <c r="E103" s="549">
        <v>0</v>
      </c>
      <c r="F103" s="549">
        <v>0</v>
      </c>
      <c r="G103" s="549">
        <v>0</v>
      </c>
      <c r="H103" s="549">
        <v>0</v>
      </c>
      <c r="I103" s="549">
        <v>0</v>
      </c>
      <c r="J103" s="549">
        <v>0</v>
      </c>
      <c r="K103" s="549">
        <v>0</v>
      </c>
      <c r="L103" s="549">
        <v>0</v>
      </c>
      <c r="M103" s="549">
        <v>0</v>
      </c>
    </row>
    <row r="104" spans="1:13" ht="15" customHeight="1">
      <c r="A104" s="588">
        <v>1255</v>
      </c>
      <c r="B104" s="588">
        <v>1260</v>
      </c>
      <c r="C104" s="588">
        <v>3810</v>
      </c>
      <c r="D104" s="549">
        <v>0</v>
      </c>
      <c r="E104" s="549">
        <v>0</v>
      </c>
      <c r="F104" s="549">
        <v>0</v>
      </c>
      <c r="G104" s="549">
        <v>0</v>
      </c>
      <c r="H104" s="549">
        <v>0</v>
      </c>
      <c r="I104" s="549">
        <v>0</v>
      </c>
      <c r="J104" s="549">
        <v>0</v>
      </c>
      <c r="K104" s="549">
        <v>0</v>
      </c>
      <c r="L104" s="549">
        <v>0</v>
      </c>
      <c r="M104" s="549">
        <v>0</v>
      </c>
    </row>
    <row r="105" spans="1:13" ht="15" customHeight="1">
      <c r="A105" s="588">
        <v>1260</v>
      </c>
      <c r="B105" s="588">
        <v>1265</v>
      </c>
      <c r="C105" s="588">
        <v>3910</v>
      </c>
      <c r="D105" s="549">
        <v>0</v>
      </c>
      <c r="E105" s="549">
        <v>0</v>
      </c>
      <c r="F105" s="549">
        <v>0</v>
      </c>
      <c r="G105" s="549">
        <v>0</v>
      </c>
      <c r="H105" s="549">
        <v>0</v>
      </c>
      <c r="I105" s="549">
        <v>0</v>
      </c>
      <c r="J105" s="549">
        <v>0</v>
      </c>
      <c r="K105" s="549">
        <v>0</v>
      </c>
      <c r="L105" s="549">
        <v>0</v>
      </c>
      <c r="M105" s="549">
        <v>0</v>
      </c>
    </row>
    <row r="106" spans="1:13" ht="15" customHeight="1">
      <c r="A106" s="588">
        <v>1265</v>
      </c>
      <c r="B106" s="588">
        <v>1270</v>
      </c>
      <c r="C106" s="588">
        <v>4010</v>
      </c>
      <c r="D106" s="549">
        <v>0</v>
      </c>
      <c r="E106" s="549">
        <v>0</v>
      </c>
      <c r="F106" s="549">
        <v>0</v>
      </c>
      <c r="G106" s="549">
        <v>0</v>
      </c>
      <c r="H106" s="549">
        <v>0</v>
      </c>
      <c r="I106" s="549">
        <v>0</v>
      </c>
      <c r="J106" s="549">
        <v>0</v>
      </c>
      <c r="K106" s="549">
        <v>0</v>
      </c>
      <c r="L106" s="549">
        <v>0</v>
      </c>
      <c r="M106" s="549">
        <v>0</v>
      </c>
    </row>
    <row r="107" spans="1:13" ht="15" customHeight="1">
      <c r="A107" s="588">
        <v>1270</v>
      </c>
      <c r="B107" s="588">
        <v>1275</v>
      </c>
      <c r="C107" s="588">
        <v>4120</v>
      </c>
      <c r="D107" s="549">
        <v>0</v>
      </c>
      <c r="E107" s="549">
        <v>0</v>
      </c>
      <c r="F107" s="549">
        <v>0</v>
      </c>
      <c r="G107" s="549">
        <v>0</v>
      </c>
      <c r="H107" s="549">
        <v>0</v>
      </c>
      <c r="I107" s="549">
        <v>0</v>
      </c>
      <c r="J107" s="549">
        <v>0</v>
      </c>
      <c r="K107" s="549">
        <v>0</v>
      </c>
      <c r="L107" s="549">
        <v>0</v>
      </c>
      <c r="M107" s="549">
        <v>0</v>
      </c>
    </row>
    <row r="108" spans="1:13" ht="15" customHeight="1">
      <c r="A108" s="588">
        <v>1275</v>
      </c>
      <c r="B108" s="588">
        <v>1280</v>
      </c>
      <c r="C108" s="588">
        <v>4220</v>
      </c>
      <c r="D108" s="549">
        <v>0</v>
      </c>
      <c r="E108" s="549">
        <v>0</v>
      </c>
      <c r="F108" s="549">
        <v>0</v>
      </c>
      <c r="G108" s="549">
        <v>0</v>
      </c>
      <c r="H108" s="549">
        <v>0</v>
      </c>
      <c r="I108" s="549">
        <v>0</v>
      </c>
      <c r="J108" s="549">
        <v>0</v>
      </c>
      <c r="K108" s="549">
        <v>0</v>
      </c>
      <c r="L108" s="549">
        <v>0</v>
      </c>
      <c r="M108" s="549">
        <v>0</v>
      </c>
    </row>
    <row r="109" spans="1:13" ht="15" customHeight="1">
      <c r="A109" s="588">
        <v>1280</v>
      </c>
      <c r="B109" s="588">
        <v>1285</v>
      </c>
      <c r="C109" s="588">
        <v>4320</v>
      </c>
      <c r="D109" s="549">
        <v>0</v>
      </c>
      <c r="E109" s="549">
        <v>0</v>
      </c>
      <c r="F109" s="549">
        <v>0</v>
      </c>
      <c r="G109" s="549">
        <v>0</v>
      </c>
      <c r="H109" s="549">
        <v>0</v>
      </c>
      <c r="I109" s="549">
        <v>0</v>
      </c>
      <c r="J109" s="549">
        <v>0</v>
      </c>
      <c r="K109" s="549">
        <v>0</v>
      </c>
      <c r="L109" s="549">
        <v>0</v>
      </c>
      <c r="M109" s="549">
        <v>0</v>
      </c>
    </row>
    <row r="110" spans="1:13" ht="15" customHeight="1">
      <c r="A110" s="588">
        <v>1285</v>
      </c>
      <c r="B110" s="588">
        <v>1290</v>
      </c>
      <c r="C110" s="588">
        <v>4430</v>
      </c>
      <c r="D110" s="549">
        <v>0</v>
      </c>
      <c r="E110" s="549">
        <v>0</v>
      </c>
      <c r="F110" s="549">
        <v>0</v>
      </c>
      <c r="G110" s="549">
        <v>0</v>
      </c>
      <c r="H110" s="549">
        <v>0</v>
      </c>
      <c r="I110" s="549">
        <v>0</v>
      </c>
      <c r="J110" s="549">
        <v>0</v>
      </c>
      <c r="K110" s="549">
        <v>0</v>
      </c>
      <c r="L110" s="549">
        <v>0</v>
      </c>
      <c r="M110" s="549">
        <v>0</v>
      </c>
    </row>
    <row r="111" spans="1:13" ht="15" customHeight="1">
      <c r="A111" s="588">
        <v>1290</v>
      </c>
      <c r="B111" s="588">
        <v>1295</v>
      </c>
      <c r="C111" s="588">
        <v>4530</v>
      </c>
      <c r="D111" s="549">
        <v>0</v>
      </c>
      <c r="E111" s="549">
        <v>0</v>
      </c>
      <c r="F111" s="549">
        <v>0</v>
      </c>
      <c r="G111" s="549">
        <v>0</v>
      </c>
      <c r="H111" s="549">
        <v>0</v>
      </c>
      <c r="I111" s="549">
        <v>0</v>
      </c>
      <c r="J111" s="549">
        <v>0</v>
      </c>
      <c r="K111" s="549">
        <v>0</v>
      </c>
      <c r="L111" s="549">
        <v>0</v>
      </c>
      <c r="M111" s="549">
        <v>0</v>
      </c>
    </row>
    <row r="112" spans="1:13" ht="15" customHeight="1">
      <c r="A112" s="588">
        <v>1295</v>
      </c>
      <c r="B112" s="588">
        <v>1300</v>
      </c>
      <c r="C112" s="588">
        <v>4630</v>
      </c>
      <c r="D112" s="549">
        <v>0</v>
      </c>
      <c r="E112" s="549">
        <v>0</v>
      </c>
      <c r="F112" s="549">
        <v>0</v>
      </c>
      <c r="G112" s="549">
        <v>0</v>
      </c>
      <c r="H112" s="549">
        <v>0</v>
      </c>
      <c r="I112" s="549">
        <v>0</v>
      </c>
      <c r="J112" s="549">
        <v>0</v>
      </c>
      <c r="K112" s="549">
        <v>0</v>
      </c>
      <c r="L112" s="549">
        <v>0</v>
      </c>
      <c r="M112" s="549">
        <v>0</v>
      </c>
    </row>
    <row r="113" spans="1:13" ht="15" customHeight="1">
      <c r="A113" s="588">
        <v>1300</v>
      </c>
      <c r="B113" s="588">
        <v>1305</v>
      </c>
      <c r="C113" s="588">
        <v>4740</v>
      </c>
      <c r="D113" s="549">
        <v>0</v>
      </c>
      <c r="E113" s="549">
        <v>0</v>
      </c>
      <c r="F113" s="549">
        <v>0</v>
      </c>
      <c r="G113" s="549">
        <v>0</v>
      </c>
      <c r="H113" s="549">
        <v>0</v>
      </c>
      <c r="I113" s="549">
        <v>0</v>
      </c>
      <c r="J113" s="549">
        <v>0</v>
      </c>
      <c r="K113" s="549">
        <v>0</v>
      </c>
      <c r="L113" s="549">
        <v>0</v>
      </c>
      <c r="M113" s="549">
        <v>0</v>
      </c>
    </row>
    <row r="114" spans="1:13" ht="15" customHeight="1">
      <c r="A114" s="588">
        <v>1305</v>
      </c>
      <c r="B114" s="588">
        <v>1310</v>
      </c>
      <c r="C114" s="588">
        <v>4840</v>
      </c>
      <c r="D114" s="549">
        <v>0</v>
      </c>
      <c r="E114" s="549">
        <v>0</v>
      </c>
      <c r="F114" s="549">
        <v>0</v>
      </c>
      <c r="G114" s="549">
        <v>0</v>
      </c>
      <c r="H114" s="549">
        <v>0</v>
      </c>
      <c r="I114" s="549">
        <v>0</v>
      </c>
      <c r="J114" s="549">
        <v>0</v>
      </c>
      <c r="K114" s="549">
        <v>0</v>
      </c>
      <c r="L114" s="549">
        <v>0</v>
      </c>
      <c r="M114" s="549">
        <v>0</v>
      </c>
    </row>
    <row r="115" spans="1:13" ht="15" customHeight="1">
      <c r="A115" s="589">
        <v>1310</v>
      </c>
      <c r="B115" s="589">
        <v>1315</v>
      </c>
      <c r="C115" s="589">
        <v>4940</v>
      </c>
      <c r="D115" s="549">
        <v>0</v>
      </c>
      <c r="E115" s="549">
        <v>0</v>
      </c>
      <c r="F115" s="549">
        <v>0</v>
      </c>
      <c r="G115" s="549">
        <v>0</v>
      </c>
      <c r="H115" s="549">
        <v>0</v>
      </c>
      <c r="I115" s="549">
        <v>0</v>
      </c>
      <c r="J115" s="549">
        <v>0</v>
      </c>
      <c r="K115" s="549">
        <v>0</v>
      </c>
      <c r="L115" s="549">
        <v>0</v>
      </c>
      <c r="M115" s="549">
        <v>0</v>
      </c>
    </row>
    <row r="116" spans="1:13" ht="15" customHeight="1">
      <c r="A116" s="588">
        <v>1315</v>
      </c>
      <c r="B116" s="588">
        <v>1320</v>
      </c>
      <c r="C116" s="588">
        <v>5050</v>
      </c>
      <c r="D116" s="549">
        <v>0</v>
      </c>
      <c r="E116" s="549">
        <v>0</v>
      </c>
      <c r="F116" s="549">
        <v>0</v>
      </c>
      <c r="G116" s="549">
        <v>0</v>
      </c>
      <c r="H116" s="549">
        <v>0</v>
      </c>
      <c r="I116" s="549">
        <v>0</v>
      </c>
      <c r="J116" s="549">
        <v>0</v>
      </c>
      <c r="K116" s="549">
        <v>0</v>
      </c>
      <c r="L116" s="549">
        <v>0</v>
      </c>
      <c r="M116" s="549">
        <v>0</v>
      </c>
    </row>
    <row r="117" spans="1:13" ht="15" customHeight="1">
      <c r="A117" s="588">
        <v>1320</v>
      </c>
      <c r="B117" s="588">
        <v>1325</v>
      </c>
      <c r="C117" s="588">
        <v>5150</v>
      </c>
      <c r="D117" s="549">
        <v>0</v>
      </c>
      <c r="E117" s="549">
        <v>0</v>
      </c>
      <c r="F117" s="549">
        <v>0</v>
      </c>
      <c r="G117" s="549">
        <v>0</v>
      </c>
      <c r="H117" s="549">
        <v>0</v>
      </c>
      <c r="I117" s="549">
        <v>0</v>
      </c>
      <c r="J117" s="549">
        <v>0</v>
      </c>
      <c r="K117" s="549">
        <v>0</v>
      </c>
      <c r="L117" s="549">
        <v>0</v>
      </c>
      <c r="M117" s="549">
        <v>0</v>
      </c>
    </row>
    <row r="118" spans="1:13" ht="15" customHeight="1">
      <c r="A118" s="588">
        <v>1325</v>
      </c>
      <c r="B118" s="588">
        <v>1330</v>
      </c>
      <c r="C118" s="588">
        <v>5250</v>
      </c>
      <c r="D118" s="549">
        <v>0</v>
      </c>
      <c r="E118" s="549">
        <v>0</v>
      </c>
      <c r="F118" s="549">
        <v>0</v>
      </c>
      <c r="G118" s="549">
        <v>0</v>
      </c>
      <c r="H118" s="549">
        <v>0</v>
      </c>
      <c r="I118" s="549">
        <v>0</v>
      </c>
      <c r="J118" s="549">
        <v>0</v>
      </c>
      <c r="K118" s="549">
        <v>0</v>
      </c>
      <c r="L118" s="549">
        <v>0</v>
      </c>
      <c r="M118" s="549">
        <v>0</v>
      </c>
    </row>
    <row r="119" spans="1:13" ht="15" customHeight="1">
      <c r="A119" s="588">
        <v>1330</v>
      </c>
      <c r="B119" s="588">
        <v>1335</v>
      </c>
      <c r="C119" s="588">
        <v>5360</v>
      </c>
      <c r="D119" s="549">
        <v>0</v>
      </c>
      <c r="E119" s="549">
        <v>0</v>
      </c>
      <c r="F119" s="549">
        <v>0</v>
      </c>
      <c r="G119" s="549">
        <v>0</v>
      </c>
      <c r="H119" s="549">
        <v>0</v>
      </c>
      <c r="I119" s="549">
        <v>0</v>
      </c>
      <c r="J119" s="549">
        <v>0</v>
      </c>
      <c r="K119" s="549">
        <v>0</v>
      </c>
      <c r="L119" s="549">
        <v>0</v>
      </c>
      <c r="M119" s="549">
        <v>0</v>
      </c>
    </row>
    <row r="120" spans="1:13" ht="15" customHeight="1">
      <c r="A120" s="588">
        <v>1335</v>
      </c>
      <c r="B120" s="588">
        <v>1340</v>
      </c>
      <c r="C120" s="588">
        <v>5460</v>
      </c>
      <c r="D120" s="549">
        <v>0</v>
      </c>
      <c r="E120" s="549">
        <v>0</v>
      </c>
      <c r="F120" s="549">
        <v>0</v>
      </c>
      <c r="G120" s="549">
        <v>0</v>
      </c>
      <c r="H120" s="549">
        <v>0</v>
      </c>
      <c r="I120" s="549">
        <v>0</v>
      </c>
      <c r="J120" s="549">
        <v>0</v>
      </c>
      <c r="K120" s="549">
        <v>0</v>
      </c>
      <c r="L120" s="549">
        <v>0</v>
      </c>
      <c r="M120" s="549">
        <v>0</v>
      </c>
    </row>
    <row r="121" spans="1:13" ht="15" customHeight="1">
      <c r="A121" s="588">
        <v>1340</v>
      </c>
      <c r="B121" s="588">
        <v>1345</v>
      </c>
      <c r="C121" s="588">
        <v>5560</v>
      </c>
      <c r="D121" s="588">
        <v>1060</v>
      </c>
      <c r="E121" s="587">
        <v>0</v>
      </c>
      <c r="F121" s="587">
        <v>0</v>
      </c>
      <c r="G121" s="587">
        <v>0</v>
      </c>
      <c r="H121" s="587">
        <v>0</v>
      </c>
      <c r="I121" s="587">
        <v>0</v>
      </c>
      <c r="J121" s="587">
        <v>0</v>
      </c>
      <c r="K121" s="587">
        <v>0</v>
      </c>
      <c r="L121" s="587">
        <v>0</v>
      </c>
      <c r="M121" s="587">
        <v>0</v>
      </c>
    </row>
    <row r="122" spans="1:13" ht="15" customHeight="1">
      <c r="A122" s="588">
        <v>1345</v>
      </c>
      <c r="B122" s="588">
        <v>1350</v>
      </c>
      <c r="C122" s="588">
        <v>5670</v>
      </c>
      <c r="D122" s="588">
        <v>1170</v>
      </c>
      <c r="E122" s="587">
        <v>0</v>
      </c>
      <c r="F122" s="587">
        <v>0</v>
      </c>
      <c r="G122" s="587">
        <v>0</v>
      </c>
      <c r="H122" s="587">
        <v>0</v>
      </c>
      <c r="I122" s="587">
        <v>0</v>
      </c>
      <c r="J122" s="587">
        <v>0</v>
      </c>
      <c r="K122" s="587">
        <v>0</v>
      </c>
      <c r="L122" s="587">
        <v>0</v>
      </c>
      <c r="M122" s="587">
        <v>0</v>
      </c>
    </row>
    <row r="123" spans="1:13" ht="15" customHeight="1">
      <c r="A123" s="588">
        <v>1350</v>
      </c>
      <c r="B123" s="588">
        <v>1355</v>
      </c>
      <c r="C123" s="588">
        <v>5770</v>
      </c>
      <c r="D123" s="588">
        <v>1270</v>
      </c>
      <c r="E123" s="587">
        <v>0</v>
      </c>
      <c r="F123" s="587">
        <v>0</v>
      </c>
      <c r="G123" s="587">
        <v>0</v>
      </c>
      <c r="H123" s="587">
        <v>0</v>
      </c>
      <c r="I123" s="587">
        <v>0</v>
      </c>
      <c r="J123" s="587">
        <v>0</v>
      </c>
      <c r="K123" s="587">
        <v>0</v>
      </c>
      <c r="L123" s="587">
        <v>0</v>
      </c>
      <c r="M123" s="587">
        <v>0</v>
      </c>
    </row>
    <row r="124" spans="1:13" ht="15" customHeight="1">
      <c r="A124" s="588">
        <v>1355</v>
      </c>
      <c r="B124" s="588">
        <v>1360</v>
      </c>
      <c r="C124" s="588">
        <v>5870</v>
      </c>
      <c r="D124" s="588">
        <v>1370</v>
      </c>
      <c r="E124" s="587">
        <v>0</v>
      </c>
      <c r="F124" s="587">
        <v>0</v>
      </c>
      <c r="G124" s="587">
        <v>0</v>
      </c>
      <c r="H124" s="587">
        <v>0</v>
      </c>
      <c r="I124" s="587">
        <v>0</v>
      </c>
      <c r="J124" s="587">
        <v>0</v>
      </c>
      <c r="K124" s="587">
        <v>0</v>
      </c>
      <c r="L124" s="587">
        <v>0</v>
      </c>
      <c r="M124" s="587">
        <v>0</v>
      </c>
    </row>
    <row r="125" spans="1:13" ht="15" customHeight="1">
      <c r="A125" s="588">
        <v>1360</v>
      </c>
      <c r="B125" s="588">
        <v>1365</v>
      </c>
      <c r="C125" s="588">
        <v>5980</v>
      </c>
      <c r="D125" s="588">
        <v>1480</v>
      </c>
      <c r="E125" s="587">
        <v>0</v>
      </c>
      <c r="F125" s="587">
        <v>0</v>
      </c>
      <c r="G125" s="587">
        <v>0</v>
      </c>
      <c r="H125" s="587">
        <v>0</v>
      </c>
      <c r="I125" s="587">
        <v>0</v>
      </c>
      <c r="J125" s="587">
        <v>0</v>
      </c>
      <c r="K125" s="587">
        <v>0</v>
      </c>
      <c r="L125" s="587">
        <v>0</v>
      </c>
      <c r="M125" s="587">
        <v>0</v>
      </c>
    </row>
    <row r="126" spans="1:13" ht="15" customHeight="1">
      <c r="A126" s="588">
        <v>1365</v>
      </c>
      <c r="B126" s="588">
        <v>1370</v>
      </c>
      <c r="C126" s="588">
        <v>6080</v>
      </c>
      <c r="D126" s="588">
        <v>1580</v>
      </c>
      <c r="E126" s="587">
        <v>0</v>
      </c>
      <c r="F126" s="587">
        <v>0</v>
      </c>
      <c r="G126" s="587">
        <v>0</v>
      </c>
      <c r="H126" s="587">
        <v>0</v>
      </c>
      <c r="I126" s="587">
        <v>0</v>
      </c>
      <c r="J126" s="587">
        <v>0</v>
      </c>
      <c r="K126" s="587">
        <v>0</v>
      </c>
      <c r="L126" s="587">
        <v>0</v>
      </c>
      <c r="M126" s="587">
        <v>0</v>
      </c>
    </row>
    <row r="127" spans="1:13" ht="15" customHeight="1">
      <c r="A127" s="588">
        <v>1370</v>
      </c>
      <c r="B127" s="588">
        <v>1375</v>
      </c>
      <c r="C127" s="588">
        <v>6180</v>
      </c>
      <c r="D127" s="588">
        <v>1680</v>
      </c>
      <c r="E127" s="587">
        <v>0</v>
      </c>
      <c r="F127" s="587">
        <v>0</v>
      </c>
      <c r="G127" s="587">
        <v>0</v>
      </c>
      <c r="H127" s="587">
        <v>0</v>
      </c>
      <c r="I127" s="587">
        <v>0</v>
      </c>
      <c r="J127" s="587">
        <v>0</v>
      </c>
      <c r="K127" s="587">
        <v>0</v>
      </c>
      <c r="L127" s="587">
        <v>0</v>
      </c>
      <c r="M127" s="587">
        <v>0</v>
      </c>
    </row>
    <row r="128" spans="1:13" ht="15" customHeight="1">
      <c r="A128" s="588">
        <v>1375</v>
      </c>
      <c r="B128" s="588">
        <v>1380</v>
      </c>
      <c r="C128" s="588">
        <v>6290</v>
      </c>
      <c r="D128" s="588">
        <v>1790</v>
      </c>
      <c r="E128" s="587">
        <v>0</v>
      </c>
      <c r="F128" s="587">
        <v>0</v>
      </c>
      <c r="G128" s="587">
        <v>0</v>
      </c>
      <c r="H128" s="587">
        <v>0</v>
      </c>
      <c r="I128" s="587">
        <v>0</v>
      </c>
      <c r="J128" s="587">
        <v>0</v>
      </c>
      <c r="K128" s="587">
        <v>0</v>
      </c>
      <c r="L128" s="587">
        <v>0</v>
      </c>
      <c r="M128" s="587">
        <v>0</v>
      </c>
    </row>
    <row r="129" spans="1:13" ht="15" customHeight="1">
      <c r="A129" s="588">
        <v>1380</v>
      </c>
      <c r="B129" s="588">
        <v>1385</v>
      </c>
      <c r="C129" s="588">
        <v>6390</v>
      </c>
      <c r="D129" s="588">
        <v>1890</v>
      </c>
      <c r="E129" s="587">
        <v>0</v>
      </c>
      <c r="F129" s="587">
        <v>0</v>
      </c>
      <c r="G129" s="587">
        <v>0</v>
      </c>
      <c r="H129" s="587">
        <v>0</v>
      </c>
      <c r="I129" s="587">
        <v>0</v>
      </c>
      <c r="J129" s="587">
        <v>0</v>
      </c>
      <c r="K129" s="587">
        <v>0</v>
      </c>
      <c r="L129" s="587">
        <v>0</v>
      </c>
      <c r="M129" s="587">
        <v>0</v>
      </c>
    </row>
    <row r="130" spans="1:13" ht="15" customHeight="1">
      <c r="A130" s="588">
        <v>1385</v>
      </c>
      <c r="B130" s="588">
        <v>1390</v>
      </c>
      <c r="C130" s="588">
        <v>6490</v>
      </c>
      <c r="D130" s="588">
        <v>1990</v>
      </c>
      <c r="E130" s="587">
        <v>0</v>
      </c>
      <c r="F130" s="587">
        <v>0</v>
      </c>
      <c r="G130" s="587">
        <v>0</v>
      </c>
      <c r="H130" s="587">
        <v>0</v>
      </c>
      <c r="I130" s="587">
        <v>0</v>
      </c>
      <c r="J130" s="587">
        <v>0</v>
      </c>
      <c r="K130" s="587">
        <v>0</v>
      </c>
      <c r="L130" s="587">
        <v>0</v>
      </c>
      <c r="M130" s="587">
        <v>0</v>
      </c>
    </row>
    <row r="131" spans="1:13" ht="15" customHeight="1">
      <c r="A131" s="588">
        <v>1390</v>
      </c>
      <c r="B131" s="588">
        <v>1395</v>
      </c>
      <c r="C131" s="588">
        <v>6600</v>
      </c>
      <c r="D131" s="588">
        <v>2100</v>
      </c>
      <c r="E131" s="587">
        <v>0</v>
      </c>
      <c r="F131" s="587">
        <v>0</v>
      </c>
      <c r="G131" s="587">
        <v>0</v>
      </c>
      <c r="H131" s="587">
        <v>0</v>
      </c>
      <c r="I131" s="587">
        <v>0</v>
      </c>
      <c r="J131" s="587">
        <v>0</v>
      </c>
      <c r="K131" s="587">
        <v>0</v>
      </c>
      <c r="L131" s="587">
        <v>0</v>
      </c>
      <c r="M131" s="587">
        <v>0</v>
      </c>
    </row>
    <row r="132" spans="1:13" ht="15" customHeight="1">
      <c r="A132" s="588">
        <v>1395</v>
      </c>
      <c r="B132" s="588">
        <v>1400</v>
      </c>
      <c r="C132" s="588">
        <v>6700</v>
      </c>
      <c r="D132" s="588">
        <v>2200</v>
      </c>
      <c r="E132" s="587">
        <v>0</v>
      </c>
      <c r="F132" s="587">
        <v>0</v>
      </c>
      <c r="G132" s="587">
        <v>0</v>
      </c>
      <c r="H132" s="587">
        <v>0</v>
      </c>
      <c r="I132" s="587">
        <v>0</v>
      </c>
      <c r="J132" s="587">
        <v>0</v>
      </c>
      <c r="K132" s="587">
        <v>0</v>
      </c>
      <c r="L132" s="587">
        <v>0</v>
      </c>
      <c r="M132" s="587">
        <v>0</v>
      </c>
    </row>
    <row r="133" spans="1:13" ht="15" customHeight="1">
      <c r="A133" s="588">
        <v>1400</v>
      </c>
      <c r="B133" s="588">
        <v>1405</v>
      </c>
      <c r="C133" s="588">
        <v>6800</v>
      </c>
      <c r="D133" s="588">
        <v>2300</v>
      </c>
      <c r="E133" s="587">
        <v>0</v>
      </c>
      <c r="F133" s="587">
        <v>0</v>
      </c>
      <c r="G133" s="587">
        <v>0</v>
      </c>
      <c r="H133" s="587">
        <v>0</v>
      </c>
      <c r="I133" s="587">
        <v>0</v>
      </c>
      <c r="J133" s="587">
        <v>0</v>
      </c>
      <c r="K133" s="587">
        <v>0</v>
      </c>
      <c r="L133" s="587">
        <v>0</v>
      </c>
      <c r="M133" s="587">
        <v>0</v>
      </c>
    </row>
    <row r="134" spans="1:13" ht="15" customHeight="1">
      <c r="A134" s="588">
        <v>1405</v>
      </c>
      <c r="B134" s="588">
        <v>1410</v>
      </c>
      <c r="C134" s="588">
        <v>6910</v>
      </c>
      <c r="D134" s="588">
        <v>2410</v>
      </c>
      <c r="E134" s="587">
        <v>0</v>
      </c>
      <c r="F134" s="587">
        <v>0</v>
      </c>
      <c r="G134" s="587">
        <v>0</v>
      </c>
      <c r="H134" s="587">
        <v>0</v>
      </c>
      <c r="I134" s="587">
        <v>0</v>
      </c>
      <c r="J134" s="587">
        <v>0</v>
      </c>
      <c r="K134" s="587">
        <v>0</v>
      </c>
      <c r="L134" s="587">
        <v>0</v>
      </c>
      <c r="M134" s="587">
        <v>0</v>
      </c>
    </row>
    <row r="135" spans="1:13" ht="15" customHeight="1">
      <c r="A135" s="588">
        <v>1410</v>
      </c>
      <c r="B135" s="588">
        <v>1415</v>
      </c>
      <c r="C135" s="588">
        <v>7010</v>
      </c>
      <c r="D135" s="588">
        <v>2510</v>
      </c>
      <c r="E135" s="587">
        <v>0</v>
      </c>
      <c r="F135" s="587">
        <v>0</v>
      </c>
      <c r="G135" s="587">
        <v>0</v>
      </c>
      <c r="H135" s="587">
        <v>0</v>
      </c>
      <c r="I135" s="587">
        <v>0</v>
      </c>
      <c r="J135" s="587">
        <v>0</v>
      </c>
      <c r="K135" s="587">
        <v>0</v>
      </c>
      <c r="L135" s="587">
        <v>0</v>
      </c>
      <c r="M135" s="587">
        <v>0</v>
      </c>
    </row>
    <row r="136" spans="1:13" ht="15" customHeight="1">
      <c r="A136" s="588">
        <v>1415</v>
      </c>
      <c r="B136" s="588">
        <v>1420</v>
      </c>
      <c r="C136" s="588">
        <v>7110</v>
      </c>
      <c r="D136" s="588">
        <v>2610</v>
      </c>
      <c r="E136" s="587">
        <v>0</v>
      </c>
      <c r="F136" s="587">
        <v>0</v>
      </c>
      <c r="G136" s="587">
        <v>0</v>
      </c>
      <c r="H136" s="587">
        <v>0</v>
      </c>
      <c r="I136" s="587">
        <v>0</v>
      </c>
      <c r="J136" s="587">
        <v>0</v>
      </c>
      <c r="K136" s="587">
        <v>0</v>
      </c>
      <c r="L136" s="587">
        <v>0</v>
      </c>
      <c r="M136" s="587">
        <v>0</v>
      </c>
    </row>
    <row r="137" spans="1:13" ht="15" customHeight="1">
      <c r="A137" s="588">
        <v>1420</v>
      </c>
      <c r="B137" s="588">
        <v>1425</v>
      </c>
      <c r="C137" s="588">
        <v>7210</v>
      </c>
      <c r="D137" s="588">
        <v>2710</v>
      </c>
      <c r="E137" s="587">
        <v>0</v>
      </c>
      <c r="F137" s="587">
        <v>0</v>
      </c>
      <c r="G137" s="587">
        <v>0</v>
      </c>
      <c r="H137" s="587">
        <v>0</v>
      </c>
      <c r="I137" s="587">
        <v>0</v>
      </c>
      <c r="J137" s="587">
        <v>0</v>
      </c>
      <c r="K137" s="587">
        <v>0</v>
      </c>
      <c r="L137" s="587">
        <v>0</v>
      </c>
      <c r="M137" s="587">
        <v>0</v>
      </c>
    </row>
    <row r="138" spans="1:13" ht="15" customHeight="1">
      <c r="A138" s="588">
        <v>1425</v>
      </c>
      <c r="B138" s="588">
        <v>1430</v>
      </c>
      <c r="C138" s="588">
        <v>7320</v>
      </c>
      <c r="D138" s="588">
        <v>2820</v>
      </c>
      <c r="E138" s="587">
        <v>0</v>
      </c>
      <c r="F138" s="587">
        <v>0</v>
      </c>
      <c r="G138" s="587">
        <v>0</v>
      </c>
      <c r="H138" s="587">
        <v>0</v>
      </c>
      <c r="I138" s="587">
        <v>0</v>
      </c>
      <c r="J138" s="587">
        <v>0</v>
      </c>
      <c r="K138" s="587">
        <v>0</v>
      </c>
      <c r="L138" s="587">
        <v>0</v>
      </c>
      <c r="M138" s="587">
        <v>0</v>
      </c>
    </row>
    <row r="139" spans="1:13" ht="15" customHeight="1">
      <c r="A139" s="588">
        <v>1430</v>
      </c>
      <c r="B139" s="588">
        <v>1435</v>
      </c>
      <c r="C139" s="588">
        <v>7420</v>
      </c>
      <c r="D139" s="588">
        <v>2920</v>
      </c>
      <c r="E139" s="587">
        <v>0</v>
      </c>
      <c r="F139" s="587">
        <v>0</v>
      </c>
      <c r="G139" s="587">
        <v>0</v>
      </c>
      <c r="H139" s="587">
        <v>0</v>
      </c>
      <c r="I139" s="587">
        <v>0</v>
      </c>
      <c r="J139" s="587">
        <v>0</v>
      </c>
      <c r="K139" s="587">
        <v>0</v>
      </c>
      <c r="L139" s="587">
        <v>0</v>
      </c>
      <c r="M139" s="587">
        <v>0</v>
      </c>
    </row>
    <row r="140" spans="1:13" ht="15" customHeight="1">
      <c r="A140" s="588">
        <v>1435</v>
      </c>
      <c r="B140" s="588">
        <v>1440</v>
      </c>
      <c r="C140" s="588">
        <v>7520</v>
      </c>
      <c r="D140" s="588">
        <v>3020</v>
      </c>
      <c r="E140" s="587">
        <v>0</v>
      </c>
      <c r="F140" s="587">
        <v>0</v>
      </c>
      <c r="G140" s="587">
        <v>0</v>
      </c>
      <c r="H140" s="587">
        <v>0</v>
      </c>
      <c r="I140" s="587">
        <v>0</v>
      </c>
      <c r="J140" s="587">
        <v>0</v>
      </c>
      <c r="K140" s="587">
        <v>0</v>
      </c>
      <c r="L140" s="587">
        <v>0</v>
      </c>
      <c r="M140" s="587">
        <v>0</v>
      </c>
    </row>
    <row r="141" spans="1:13" ht="15" customHeight="1">
      <c r="A141" s="588">
        <v>1440</v>
      </c>
      <c r="B141" s="588">
        <v>1445</v>
      </c>
      <c r="C141" s="588">
        <v>7630</v>
      </c>
      <c r="D141" s="588">
        <v>3130</v>
      </c>
      <c r="E141" s="587">
        <v>0</v>
      </c>
      <c r="F141" s="587">
        <v>0</v>
      </c>
      <c r="G141" s="587">
        <v>0</v>
      </c>
      <c r="H141" s="587">
        <v>0</v>
      </c>
      <c r="I141" s="587">
        <v>0</v>
      </c>
      <c r="J141" s="587">
        <v>0</v>
      </c>
      <c r="K141" s="587">
        <v>0</v>
      </c>
      <c r="L141" s="587">
        <v>0</v>
      </c>
      <c r="M141" s="587">
        <v>0</v>
      </c>
    </row>
    <row r="142" spans="1:13" ht="15" customHeight="1">
      <c r="A142" s="588">
        <v>1445</v>
      </c>
      <c r="B142" s="588">
        <v>1450</v>
      </c>
      <c r="C142" s="588">
        <v>7730</v>
      </c>
      <c r="D142" s="588">
        <v>3230</v>
      </c>
      <c r="E142" s="587">
        <v>0</v>
      </c>
      <c r="F142" s="587">
        <v>0</v>
      </c>
      <c r="G142" s="587">
        <v>0</v>
      </c>
      <c r="H142" s="587">
        <v>0</v>
      </c>
      <c r="I142" s="587">
        <v>0</v>
      </c>
      <c r="J142" s="587">
        <v>0</v>
      </c>
      <c r="K142" s="587">
        <v>0</v>
      </c>
      <c r="L142" s="587">
        <v>0</v>
      </c>
      <c r="M142" s="587">
        <v>0</v>
      </c>
    </row>
    <row r="143" spans="1:13" ht="15" customHeight="1">
      <c r="A143" s="588">
        <v>1450</v>
      </c>
      <c r="B143" s="588">
        <v>1455</v>
      </c>
      <c r="C143" s="588">
        <v>7830</v>
      </c>
      <c r="D143" s="588">
        <v>3330</v>
      </c>
      <c r="E143" s="587">
        <v>0</v>
      </c>
      <c r="F143" s="587">
        <v>0</v>
      </c>
      <c r="G143" s="587">
        <v>0</v>
      </c>
      <c r="H143" s="587">
        <v>0</v>
      </c>
      <c r="I143" s="587">
        <v>0</v>
      </c>
      <c r="J143" s="587">
        <v>0</v>
      </c>
      <c r="K143" s="587">
        <v>0</v>
      </c>
      <c r="L143" s="587">
        <v>0</v>
      </c>
      <c r="M143" s="587">
        <v>0</v>
      </c>
    </row>
    <row r="144" spans="1:13" ht="15" customHeight="1">
      <c r="A144" s="588">
        <v>1455</v>
      </c>
      <c r="B144" s="588">
        <v>1460</v>
      </c>
      <c r="C144" s="588">
        <v>7940</v>
      </c>
      <c r="D144" s="588">
        <v>3440</v>
      </c>
      <c r="E144" s="587">
        <v>0</v>
      </c>
      <c r="F144" s="587">
        <v>0</v>
      </c>
      <c r="G144" s="587">
        <v>0</v>
      </c>
      <c r="H144" s="587">
        <v>0</v>
      </c>
      <c r="I144" s="587">
        <v>0</v>
      </c>
      <c r="J144" s="587">
        <v>0</v>
      </c>
      <c r="K144" s="587">
        <v>0</v>
      </c>
      <c r="L144" s="587">
        <v>0</v>
      </c>
      <c r="M144" s="587">
        <v>0</v>
      </c>
    </row>
    <row r="145" spans="1:13" ht="15" customHeight="1">
      <c r="A145" s="588">
        <v>1460</v>
      </c>
      <c r="B145" s="588">
        <v>1465</v>
      </c>
      <c r="C145" s="588">
        <v>8040</v>
      </c>
      <c r="D145" s="588">
        <v>3540</v>
      </c>
      <c r="E145" s="587">
        <v>0</v>
      </c>
      <c r="F145" s="587">
        <v>0</v>
      </c>
      <c r="G145" s="587">
        <v>0</v>
      </c>
      <c r="H145" s="587">
        <v>0</v>
      </c>
      <c r="I145" s="587">
        <v>0</v>
      </c>
      <c r="J145" s="587">
        <v>0</v>
      </c>
      <c r="K145" s="587">
        <v>0</v>
      </c>
      <c r="L145" s="587">
        <v>0</v>
      </c>
      <c r="M145" s="587">
        <v>0</v>
      </c>
    </row>
    <row r="146" spans="1:13" ht="15" customHeight="1">
      <c r="A146" s="588">
        <v>1465</v>
      </c>
      <c r="B146" s="588">
        <v>1470</v>
      </c>
      <c r="C146" s="588">
        <v>8140</v>
      </c>
      <c r="D146" s="588">
        <v>3640</v>
      </c>
      <c r="E146" s="587">
        <v>0</v>
      </c>
      <c r="F146" s="587">
        <v>0</v>
      </c>
      <c r="G146" s="587">
        <v>0</v>
      </c>
      <c r="H146" s="587">
        <v>0</v>
      </c>
      <c r="I146" s="587">
        <v>0</v>
      </c>
      <c r="J146" s="587">
        <v>0</v>
      </c>
      <c r="K146" s="587">
        <v>0</v>
      </c>
      <c r="L146" s="587">
        <v>0</v>
      </c>
      <c r="M146" s="587">
        <v>0</v>
      </c>
    </row>
    <row r="147" spans="1:13" ht="15" customHeight="1">
      <c r="A147" s="588">
        <v>1470</v>
      </c>
      <c r="B147" s="588">
        <v>1475</v>
      </c>
      <c r="C147" s="588">
        <v>8250</v>
      </c>
      <c r="D147" s="588">
        <v>3750</v>
      </c>
      <c r="E147" s="587">
        <v>0</v>
      </c>
      <c r="F147" s="587">
        <v>0</v>
      </c>
      <c r="G147" s="587">
        <v>0</v>
      </c>
      <c r="H147" s="587">
        <v>0</v>
      </c>
      <c r="I147" s="587">
        <v>0</v>
      </c>
      <c r="J147" s="587">
        <v>0</v>
      </c>
      <c r="K147" s="587">
        <v>0</v>
      </c>
      <c r="L147" s="587">
        <v>0</v>
      </c>
      <c r="M147" s="587">
        <v>0</v>
      </c>
    </row>
    <row r="148" spans="1:13" ht="15" customHeight="1">
      <c r="A148" s="588">
        <v>1475</v>
      </c>
      <c r="B148" s="588">
        <v>1480</v>
      </c>
      <c r="C148" s="588">
        <v>8350</v>
      </c>
      <c r="D148" s="588">
        <v>3850</v>
      </c>
      <c r="E148" s="587">
        <v>0</v>
      </c>
      <c r="F148" s="587">
        <v>0</v>
      </c>
      <c r="G148" s="587">
        <v>0</v>
      </c>
      <c r="H148" s="587">
        <v>0</v>
      </c>
      <c r="I148" s="587">
        <v>0</v>
      </c>
      <c r="J148" s="587">
        <v>0</v>
      </c>
      <c r="K148" s="587">
        <v>0</v>
      </c>
      <c r="L148" s="587">
        <v>0</v>
      </c>
      <c r="M148" s="587">
        <v>0</v>
      </c>
    </row>
    <row r="149" spans="1:13" ht="15" customHeight="1">
      <c r="A149" s="588">
        <v>1480</v>
      </c>
      <c r="B149" s="588">
        <v>1485</v>
      </c>
      <c r="C149" s="588">
        <v>8450</v>
      </c>
      <c r="D149" s="588">
        <v>3950</v>
      </c>
      <c r="E149" s="587">
        <v>0</v>
      </c>
      <c r="F149" s="587">
        <v>0</v>
      </c>
      <c r="G149" s="587">
        <v>0</v>
      </c>
      <c r="H149" s="587">
        <v>0</v>
      </c>
      <c r="I149" s="587">
        <v>0</v>
      </c>
      <c r="J149" s="587">
        <v>0</v>
      </c>
      <c r="K149" s="587">
        <v>0</v>
      </c>
      <c r="L149" s="587">
        <v>0</v>
      </c>
      <c r="M149" s="587">
        <v>0</v>
      </c>
    </row>
    <row r="150" spans="1:13" ht="15" customHeight="1">
      <c r="A150" s="588">
        <v>1485</v>
      </c>
      <c r="B150" s="588">
        <v>1490</v>
      </c>
      <c r="C150" s="588">
        <v>8560</v>
      </c>
      <c r="D150" s="588">
        <v>4060</v>
      </c>
      <c r="E150" s="587">
        <v>0</v>
      </c>
      <c r="F150" s="587">
        <v>0</v>
      </c>
      <c r="G150" s="587">
        <v>0</v>
      </c>
      <c r="H150" s="587">
        <v>0</v>
      </c>
      <c r="I150" s="587">
        <v>0</v>
      </c>
      <c r="J150" s="587">
        <v>0</v>
      </c>
      <c r="K150" s="587">
        <v>0</v>
      </c>
      <c r="L150" s="587">
        <v>0</v>
      </c>
      <c r="M150" s="587">
        <v>0</v>
      </c>
    </row>
    <row r="151" spans="1:13" ht="15" customHeight="1">
      <c r="A151" s="588">
        <v>1490</v>
      </c>
      <c r="B151" s="588">
        <v>1495</v>
      </c>
      <c r="C151" s="588">
        <v>8660</v>
      </c>
      <c r="D151" s="588">
        <v>4160</v>
      </c>
      <c r="E151" s="587">
        <v>0</v>
      </c>
      <c r="F151" s="587">
        <v>0</v>
      </c>
      <c r="G151" s="587">
        <v>0</v>
      </c>
      <c r="H151" s="587">
        <v>0</v>
      </c>
      <c r="I151" s="587">
        <v>0</v>
      </c>
      <c r="J151" s="587">
        <v>0</v>
      </c>
      <c r="K151" s="587">
        <v>0</v>
      </c>
      <c r="L151" s="587">
        <v>0</v>
      </c>
      <c r="M151" s="587">
        <v>0</v>
      </c>
    </row>
    <row r="152" spans="1:13" ht="15" customHeight="1">
      <c r="A152" s="588">
        <v>1495</v>
      </c>
      <c r="B152" s="588">
        <v>1500</v>
      </c>
      <c r="C152" s="588">
        <v>8760</v>
      </c>
      <c r="D152" s="588">
        <v>4260</v>
      </c>
      <c r="E152" s="587">
        <v>0</v>
      </c>
      <c r="F152" s="587">
        <v>0</v>
      </c>
      <c r="G152" s="587">
        <v>0</v>
      </c>
      <c r="H152" s="587">
        <v>0</v>
      </c>
      <c r="I152" s="587">
        <v>0</v>
      </c>
      <c r="J152" s="587">
        <v>0</v>
      </c>
      <c r="K152" s="587">
        <v>0</v>
      </c>
      <c r="L152" s="587">
        <v>0</v>
      </c>
      <c r="M152" s="587">
        <v>0</v>
      </c>
    </row>
    <row r="153" spans="1:13" ht="15" customHeight="1">
      <c r="A153" s="588">
        <v>1500</v>
      </c>
      <c r="B153" s="588">
        <v>1510</v>
      </c>
      <c r="C153" s="588">
        <v>8920</v>
      </c>
      <c r="D153" s="588">
        <v>4420</v>
      </c>
      <c r="E153" s="587">
        <v>0</v>
      </c>
      <c r="F153" s="587">
        <v>0</v>
      </c>
      <c r="G153" s="587">
        <v>0</v>
      </c>
      <c r="H153" s="587">
        <v>0</v>
      </c>
      <c r="I153" s="587">
        <v>0</v>
      </c>
      <c r="J153" s="587">
        <v>0</v>
      </c>
      <c r="K153" s="587">
        <v>0</v>
      </c>
      <c r="L153" s="587">
        <v>0</v>
      </c>
      <c r="M153" s="587">
        <v>0</v>
      </c>
    </row>
    <row r="154" spans="1:13" ht="15" customHeight="1">
      <c r="A154" s="588">
        <v>1510</v>
      </c>
      <c r="B154" s="588">
        <v>1520</v>
      </c>
      <c r="C154" s="588">
        <v>9120</v>
      </c>
      <c r="D154" s="588">
        <v>4620</v>
      </c>
      <c r="E154" s="587">
        <v>0</v>
      </c>
      <c r="F154" s="587">
        <v>0</v>
      </c>
      <c r="G154" s="587">
        <v>0</v>
      </c>
      <c r="H154" s="587">
        <v>0</v>
      </c>
      <c r="I154" s="587">
        <v>0</v>
      </c>
      <c r="J154" s="587">
        <v>0</v>
      </c>
      <c r="K154" s="587">
        <v>0</v>
      </c>
      <c r="L154" s="587">
        <v>0</v>
      </c>
      <c r="M154" s="587">
        <v>0</v>
      </c>
    </row>
    <row r="155" spans="1:13" ht="15" customHeight="1">
      <c r="A155" s="588">
        <v>1520</v>
      </c>
      <c r="B155" s="588">
        <v>1530</v>
      </c>
      <c r="C155" s="588">
        <v>9330</v>
      </c>
      <c r="D155" s="588">
        <v>4830</v>
      </c>
      <c r="E155" s="587">
        <v>0</v>
      </c>
      <c r="F155" s="587">
        <v>0</v>
      </c>
      <c r="G155" s="587">
        <v>0</v>
      </c>
      <c r="H155" s="587">
        <v>0</v>
      </c>
      <c r="I155" s="587">
        <v>0</v>
      </c>
      <c r="J155" s="587">
        <v>0</v>
      </c>
      <c r="K155" s="587">
        <v>0</v>
      </c>
      <c r="L155" s="587">
        <v>0</v>
      </c>
      <c r="M155" s="587">
        <v>0</v>
      </c>
    </row>
    <row r="156" spans="1:13" ht="15" customHeight="1">
      <c r="A156" s="588">
        <v>1530</v>
      </c>
      <c r="B156" s="588">
        <v>1540</v>
      </c>
      <c r="C156" s="588">
        <v>9540</v>
      </c>
      <c r="D156" s="588">
        <v>5040</v>
      </c>
      <c r="E156" s="587">
        <v>0</v>
      </c>
      <c r="F156" s="587">
        <v>0</v>
      </c>
      <c r="G156" s="587">
        <v>0</v>
      </c>
      <c r="H156" s="587">
        <v>0</v>
      </c>
      <c r="I156" s="587">
        <v>0</v>
      </c>
      <c r="J156" s="587">
        <v>0</v>
      </c>
      <c r="K156" s="587">
        <v>0</v>
      </c>
      <c r="L156" s="587">
        <v>0</v>
      </c>
      <c r="M156" s="587">
        <v>0</v>
      </c>
    </row>
    <row r="157" spans="1:13" ht="15" customHeight="1">
      <c r="A157" s="588">
        <v>1540</v>
      </c>
      <c r="B157" s="588">
        <v>1550</v>
      </c>
      <c r="C157" s="588">
        <v>9740</v>
      </c>
      <c r="D157" s="588">
        <v>5240</v>
      </c>
      <c r="E157" s="587">
        <v>0</v>
      </c>
      <c r="F157" s="587">
        <v>0</v>
      </c>
      <c r="G157" s="587">
        <v>0</v>
      </c>
      <c r="H157" s="587">
        <v>0</v>
      </c>
      <c r="I157" s="587">
        <v>0</v>
      </c>
      <c r="J157" s="587">
        <v>0</v>
      </c>
      <c r="K157" s="587">
        <v>0</v>
      </c>
      <c r="L157" s="587">
        <v>0</v>
      </c>
      <c r="M157" s="587">
        <v>0</v>
      </c>
    </row>
    <row r="158" spans="1:13" ht="15" customHeight="1">
      <c r="A158" s="588">
        <v>1550</v>
      </c>
      <c r="B158" s="588">
        <v>1560</v>
      </c>
      <c r="C158" s="588">
        <v>9950</v>
      </c>
      <c r="D158" s="588">
        <v>5450</v>
      </c>
      <c r="E158" s="587">
        <v>0</v>
      </c>
      <c r="F158" s="587">
        <v>0</v>
      </c>
      <c r="G158" s="587">
        <v>0</v>
      </c>
      <c r="H158" s="587">
        <v>0</v>
      </c>
      <c r="I158" s="587">
        <v>0</v>
      </c>
      <c r="J158" s="587">
        <v>0</v>
      </c>
      <c r="K158" s="587">
        <v>0</v>
      </c>
      <c r="L158" s="587">
        <v>0</v>
      </c>
      <c r="M158" s="587">
        <v>0</v>
      </c>
    </row>
    <row r="159" spans="1:13" ht="15" customHeight="1">
      <c r="A159" s="589">
        <v>1560</v>
      </c>
      <c r="B159" s="589">
        <v>1570</v>
      </c>
      <c r="C159" s="589">
        <v>10160</v>
      </c>
      <c r="D159" s="589">
        <v>5660</v>
      </c>
      <c r="E159" s="590">
        <v>0</v>
      </c>
      <c r="F159" s="590">
        <v>0</v>
      </c>
      <c r="G159" s="590">
        <v>0</v>
      </c>
      <c r="H159" s="590">
        <v>0</v>
      </c>
      <c r="I159" s="590">
        <v>0</v>
      </c>
      <c r="J159" s="590">
        <v>0</v>
      </c>
      <c r="K159" s="590">
        <v>0</v>
      </c>
      <c r="L159" s="590">
        <v>0</v>
      </c>
      <c r="M159" s="590">
        <v>0</v>
      </c>
    </row>
    <row r="160" spans="1:13" ht="15" customHeight="1">
      <c r="A160" s="588">
        <v>1570</v>
      </c>
      <c r="B160" s="588">
        <v>1580</v>
      </c>
      <c r="C160" s="588">
        <v>10360</v>
      </c>
      <c r="D160" s="588">
        <v>5860</v>
      </c>
      <c r="E160" s="587">
        <v>0</v>
      </c>
      <c r="F160" s="587">
        <v>0</v>
      </c>
      <c r="G160" s="587">
        <v>0</v>
      </c>
      <c r="H160" s="587">
        <v>0</v>
      </c>
      <c r="I160" s="587">
        <v>0</v>
      </c>
      <c r="J160" s="587">
        <v>0</v>
      </c>
      <c r="K160" s="587">
        <v>0</v>
      </c>
      <c r="L160" s="587">
        <v>0</v>
      </c>
      <c r="M160" s="587">
        <v>0</v>
      </c>
    </row>
    <row r="161" spans="1:13" ht="15" customHeight="1">
      <c r="A161" s="588">
        <v>1580</v>
      </c>
      <c r="B161" s="588">
        <v>1590</v>
      </c>
      <c r="C161" s="588">
        <v>10570</v>
      </c>
      <c r="D161" s="588">
        <v>6070</v>
      </c>
      <c r="E161" s="587">
        <v>0</v>
      </c>
      <c r="F161" s="587">
        <v>0</v>
      </c>
      <c r="G161" s="587">
        <v>0</v>
      </c>
      <c r="H161" s="587">
        <v>0</v>
      </c>
      <c r="I161" s="587">
        <v>0</v>
      </c>
      <c r="J161" s="587">
        <v>0</v>
      </c>
      <c r="K161" s="587">
        <v>0</v>
      </c>
      <c r="L161" s="587">
        <v>0</v>
      </c>
      <c r="M161" s="587">
        <v>0</v>
      </c>
    </row>
    <row r="162" spans="1:13" ht="15" customHeight="1">
      <c r="A162" s="588">
        <v>1590</v>
      </c>
      <c r="B162" s="588">
        <v>1600</v>
      </c>
      <c r="C162" s="588">
        <v>10780</v>
      </c>
      <c r="D162" s="588">
        <v>6280</v>
      </c>
      <c r="E162" s="587">
        <v>0</v>
      </c>
      <c r="F162" s="587">
        <v>0</v>
      </c>
      <c r="G162" s="587">
        <v>0</v>
      </c>
      <c r="H162" s="587">
        <v>0</v>
      </c>
      <c r="I162" s="587">
        <v>0</v>
      </c>
      <c r="J162" s="587">
        <v>0</v>
      </c>
      <c r="K162" s="587">
        <v>0</v>
      </c>
      <c r="L162" s="587">
        <v>0</v>
      </c>
      <c r="M162" s="587">
        <v>0</v>
      </c>
    </row>
    <row r="163" spans="1:13" ht="15" customHeight="1">
      <c r="A163" s="588">
        <v>1600</v>
      </c>
      <c r="B163" s="588">
        <v>1610</v>
      </c>
      <c r="C163" s="588">
        <v>10980</v>
      </c>
      <c r="D163" s="588">
        <v>6480</v>
      </c>
      <c r="E163" s="587">
        <v>0</v>
      </c>
      <c r="F163" s="587">
        <v>0</v>
      </c>
      <c r="G163" s="587">
        <v>0</v>
      </c>
      <c r="H163" s="587">
        <v>0</v>
      </c>
      <c r="I163" s="587">
        <v>0</v>
      </c>
      <c r="J163" s="587">
        <v>0</v>
      </c>
      <c r="K163" s="587">
        <v>0</v>
      </c>
      <c r="L163" s="587">
        <v>0</v>
      </c>
      <c r="M163" s="587">
        <v>0</v>
      </c>
    </row>
    <row r="164" spans="1:13" ht="15" customHeight="1">
      <c r="A164" s="588">
        <v>1610</v>
      </c>
      <c r="B164" s="588">
        <v>1620</v>
      </c>
      <c r="C164" s="588">
        <v>11190</v>
      </c>
      <c r="D164" s="588">
        <v>6690</v>
      </c>
      <c r="E164" s="587">
        <v>0</v>
      </c>
      <c r="F164" s="587">
        <v>0</v>
      </c>
      <c r="G164" s="587">
        <v>0</v>
      </c>
      <c r="H164" s="587">
        <v>0</v>
      </c>
      <c r="I164" s="587">
        <v>0</v>
      </c>
      <c r="J164" s="587">
        <v>0</v>
      </c>
      <c r="K164" s="587">
        <v>0</v>
      </c>
      <c r="L164" s="587">
        <v>0</v>
      </c>
      <c r="M164" s="587">
        <v>0</v>
      </c>
    </row>
    <row r="165" spans="1:13" ht="15" customHeight="1">
      <c r="A165" s="588">
        <v>1620</v>
      </c>
      <c r="B165" s="588">
        <v>1630</v>
      </c>
      <c r="C165" s="588">
        <v>11400</v>
      </c>
      <c r="D165" s="588">
        <v>6900</v>
      </c>
      <c r="E165" s="587">
        <v>0</v>
      </c>
      <c r="F165" s="587">
        <v>0</v>
      </c>
      <c r="G165" s="587">
        <v>0</v>
      </c>
      <c r="H165" s="587">
        <v>0</v>
      </c>
      <c r="I165" s="587">
        <v>0</v>
      </c>
      <c r="J165" s="587">
        <v>0</v>
      </c>
      <c r="K165" s="587">
        <v>0</v>
      </c>
      <c r="L165" s="587">
        <v>0</v>
      </c>
      <c r="M165" s="587">
        <v>0</v>
      </c>
    </row>
    <row r="166" spans="1:13" ht="15" customHeight="1">
      <c r="A166" s="588">
        <v>1630</v>
      </c>
      <c r="B166" s="588">
        <v>1640</v>
      </c>
      <c r="C166" s="588">
        <v>11600</v>
      </c>
      <c r="D166" s="588">
        <v>7100</v>
      </c>
      <c r="E166" s="587">
        <v>0</v>
      </c>
      <c r="F166" s="587">
        <v>0</v>
      </c>
      <c r="G166" s="587">
        <v>0</v>
      </c>
      <c r="H166" s="587">
        <v>0</v>
      </c>
      <c r="I166" s="587">
        <v>0</v>
      </c>
      <c r="J166" s="587">
        <v>0</v>
      </c>
      <c r="K166" s="587">
        <v>0</v>
      </c>
      <c r="L166" s="587">
        <v>0</v>
      </c>
      <c r="M166" s="587">
        <v>0</v>
      </c>
    </row>
    <row r="167" spans="1:13" ht="15" customHeight="1">
      <c r="A167" s="588">
        <v>1640</v>
      </c>
      <c r="B167" s="588">
        <v>1650</v>
      </c>
      <c r="C167" s="588">
        <v>11810</v>
      </c>
      <c r="D167" s="588">
        <v>7310</v>
      </c>
      <c r="E167" s="587">
        <v>0</v>
      </c>
      <c r="F167" s="587">
        <v>0</v>
      </c>
      <c r="G167" s="587">
        <v>0</v>
      </c>
      <c r="H167" s="587">
        <v>0</v>
      </c>
      <c r="I167" s="587">
        <v>0</v>
      </c>
      <c r="J167" s="587">
        <v>0</v>
      </c>
      <c r="K167" s="587">
        <v>0</v>
      </c>
      <c r="L167" s="587">
        <v>0</v>
      </c>
      <c r="M167" s="587">
        <v>0</v>
      </c>
    </row>
    <row r="168" spans="1:13" ht="15" customHeight="1">
      <c r="A168" s="588">
        <v>1650</v>
      </c>
      <c r="B168" s="588">
        <v>1660</v>
      </c>
      <c r="C168" s="588">
        <v>12020</v>
      </c>
      <c r="D168" s="588">
        <v>7520</v>
      </c>
      <c r="E168" s="587">
        <v>0</v>
      </c>
      <c r="F168" s="587">
        <v>0</v>
      </c>
      <c r="G168" s="587">
        <v>0</v>
      </c>
      <c r="H168" s="587">
        <v>0</v>
      </c>
      <c r="I168" s="587">
        <v>0</v>
      </c>
      <c r="J168" s="587">
        <v>0</v>
      </c>
      <c r="K168" s="587">
        <v>0</v>
      </c>
      <c r="L168" s="587">
        <v>0</v>
      </c>
      <c r="M168" s="587">
        <v>0</v>
      </c>
    </row>
    <row r="169" spans="1:13" ht="15" customHeight="1">
      <c r="A169" s="588">
        <v>1660</v>
      </c>
      <c r="B169" s="588">
        <v>1670</v>
      </c>
      <c r="C169" s="588">
        <v>12220</v>
      </c>
      <c r="D169" s="588">
        <v>7720</v>
      </c>
      <c r="E169" s="587">
        <v>0</v>
      </c>
      <c r="F169" s="587">
        <v>0</v>
      </c>
      <c r="G169" s="587">
        <v>0</v>
      </c>
      <c r="H169" s="587">
        <v>0</v>
      </c>
      <c r="I169" s="587">
        <v>0</v>
      </c>
      <c r="J169" s="587">
        <v>0</v>
      </c>
      <c r="K169" s="587">
        <v>0</v>
      </c>
      <c r="L169" s="587">
        <v>0</v>
      </c>
      <c r="M169" s="587">
        <v>0</v>
      </c>
    </row>
    <row r="170" spans="1:13" ht="15" customHeight="1">
      <c r="A170" s="588">
        <v>1670</v>
      </c>
      <c r="B170" s="588">
        <v>1680</v>
      </c>
      <c r="C170" s="588">
        <v>12430</v>
      </c>
      <c r="D170" s="588">
        <v>7930</v>
      </c>
      <c r="E170" s="587">
        <v>0</v>
      </c>
      <c r="F170" s="587">
        <v>0</v>
      </c>
      <c r="G170" s="587">
        <v>0</v>
      </c>
      <c r="H170" s="587">
        <v>0</v>
      </c>
      <c r="I170" s="587">
        <v>0</v>
      </c>
      <c r="J170" s="587">
        <v>0</v>
      </c>
      <c r="K170" s="587">
        <v>0</v>
      </c>
      <c r="L170" s="587">
        <v>0</v>
      </c>
      <c r="M170" s="587">
        <v>0</v>
      </c>
    </row>
    <row r="171" spans="1:13" ht="15" customHeight="1">
      <c r="A171" s="588">
        <v>1680</v>
      </c>
      <c r="B171" s="588">
        <v>1690</v>
      </c>
      <c r="C171" s="588">
        <v>12640</v>
      </c>
      <c r="D171" s="588">
        <v>8140</v>
      </c>
      <c r="E171" s="587">
        <v>0</v>
      </c>
      <c r="F171" s="587">
        <v>0</v>
      </c>
      <c r="G171" s="587">
        <v>0</v>
      </c>
      <c r="H171" s="587">
        <v>0</v>
      </c>
      <c r="I171" s="587">
        <v>0</v>
      </c>
      <c r="J171" s="587">
        <v>0</v>
      </c>
      <c r="K171" s="587">
        <v>0</v>
      </c>
      <c r="L171" s="587">
        <v>0</v>
      </c>
      <c r="M171" s="587">
        <v>0</v>
      </c>
    </row>
    <row r="172" spans="1:13" ht="15" customHeight="1">
      <c r="A172" s="588">
        <v>1690</v>
      </c>
      <c r="B172" s="588">
        <v>1700</v>
      </c>
      <c r="C172" s="588">
        <v>12840</v>
      </c>
      <c r="D172" s="588">
        <v>8340</v>
      </c>
      <c r="E172" s="587">
        <v>0</v>
      </c>
      <c r="F172" s="587">
        <v>0</v>
      </c>
      <c r="G172" s="587">
        <v>0</v>
      </c>
      <c r="H172" s="587">
        <v>0</v>
      </c>
      <c r="I172" s="587">
        <v>0</v>
      </c>
      <c r="J172" s="587">
        <v>0</v>
      </c>
      <c r="K172" s="587">
        <v>0</v>
      </c>
      <c r="L172" s="587">
        <v>0</v>
      </c>
      <c r="M172" s="587">
        <v>0</v>
      </c>
    </row>
    <row r="173" spans="1:13" ht="15" customHeight="1">
      <c r="A173" s="588">
        <v>1700</v>
      </c>
      <c r="B173" s="588">
        <v>1710</v>
      </c>
      <c r="C173" s="588">
        <v>13050</v>
      </c>
      <c r="D173" s="588">
        <v>8550</v>
      </c>
      <c r="E173" s="587">
        <v>0</v>
      </c>
      <c r="F173" s="587">
        <v>0</v>
      </c>
      <c r="G173" s="587">
        <v>0</v>
      </c>
      <c r="H173" s="587">
        <v>0</v>
      </c>
      <c r="I173" s="587">
        <v>0</v>
      </c>
      <c r="J173" s="587">
        <v>0</v>
      </c>
      <c r="K173" s="587">
        <v>0</v>
      </c>
      <c r="L173" s="587">
        <v>0</v>
      </c>
      <c r="M173" s="587">
        <v>0</v>
      </c>
    </row>
    <row r="174" spans="1:13" ht="15" customHeight="1">
      <c r="A174" s="588">
        <v>1710</v>
      </c>
      <c r="B174" s="588">
        <v>1720</v>
      </c>
      <c r="C174" s="588">
        <v>13260</v>
      </c>
      <c r="D174" s="588">
        <v>8760</v>
      </c>
      <c r="E174" s="587">
        <v>0</v>
      </c>
      <c r="F174" s="587">
        <v>0</v>
      </c>
      <c r="G174" s="587">
        <v>0</v>
      </c>
      <c r="H174" s="587">
        <v>0</v>
      </c>
      <c r="I174" s="587">
        <v>0</v>
      </c>
      <c r="J174" s="587">
        <v>0</v>
      </c>
      <c r="K174" s="587">
        <v>0</v>
      </c>
      <c r="L174" s="587">
        <v>0</v>
      </c>
      <c r="M174" s="587">
        <v>0</v>
      </c>
    </row>
    <row r="175" spans="1:13" ht="15" customHeight="1">
      <c r="A175" s="588">
        <v>1720</v>
      </c>
      <c r="B175" s="588">
        <v>1730</v>
      </c>
      <c r="C175" s="588">
        <v>13460</v>
      </c>
      <c r="D175" s="588">
        <v>8960</v>
      </c>
      <c r="E175" s="588">
        <v>1040</v>
      </c>
      <c r="F175" s="587">
        <v>0</v>
      </c>
      <c r="G175" s="587">
        <v>0</v>
      </c>
      <c r="H175" s="587">
        <v>0</v>
      </c>
      <c r="I175" s="587">
        <v>0</v>
      </c>
      <c r="J175" s="587">
        <v>0</v>
      </c>
      <c r="K175" s="587">
        <v>0</v>
      </c>
      <c r="L175" s="587">
        <v>0</v>
      </c>
      <c r="M175" s="587">
        <v>0</v>
      </c>
    </row>
    <row r="176" spans="1:13" ht="15" customHeight="1">
      <c r="A176" s="588">
        <v>1730</v>
      </c>
      <c r="B176" s="588">
        <v>1740</v>
      </c>
      <c r="C176" s="588">
        <v>13670</v>
      </c>
      <c r="D176" s="588">
        <v>9170</v>
      </c>
      <c r="E176" s="588">
        <v>1240</v>
      </c>
      <c r="F176" s="587">
        <v>0</v>
      </c>
      <c r="G176" s="587">
        <v>0</v>
      </c>
      <c r="H176" s="587">
        <v>0</v>
      </c>
      <c r="I176" s="587">
        <v>0</v>
      </c>
      <c r="J176" s="587">
        <v>0</v>
      </c>
      <c r="K176" s="587">
        <v>0</v>
      </c>
      <c r="L176" s="587">
        <v>0</v>
      </c>
      <c r="M176" s="587">
        <v>0</v>
      </c>
    </row>
    <row r="177" spans="1:13" ht="15" customHeight="1">
      <c r="A177" s="588">
        <v>1740</v>
      </c>
      <c r="B177" s="588">
        <v>1750</v>
      </c>
      <c r="C177" s="588">
        <v>13880</v>
      </c>
      <c r="D177" s="588">
        <v>9380</v>
      </c>
      <c r="E177" s="588">
        <v>1440</v>
      </c>
      <c r="F177" s="587">
        <v>0</v>
      </c>
      <c r="G177" s="587">
        <v>0</v>
      </c>
      <c r="H177" s="587">
        <v>0</v>
      </c>
      <c r="I177" s="587">
        <v>0</v>
      </c>
      <c r="J177" s="587">
        <v>0</v>
      </c>
      <c r="K177" s="587">
        <v>0</v>
      </c>
      <c r="L177" s="587">
        <v>0</v>
      </c>
      <c r="M177" s="587">
        <v>0</v>
      </c>
    </row>
    <row r="178" spans="1:13" ht="15" customHeight="1">
      <c r="A178" s="588">
        <v>1750</v>
      </c>
      <c r="B178" s="588">
        <v>1760</v>
      </c>
      <c r="C178" s="588">
        <v>14080</v>
      </c>
      <c r="D178" s="588">
        <v>9580</v>
      </c>
      <c r="E178" s="588">
        <v>1640</v>
      </c>
      <c r="F178" s="587">
        <v>0</v>
      </c>
      <c r="G178" s="587">
        <v>0</v>
      </c>
      <c r="H178" s="587">
        <v>0</v>
      </c>
      <c r="I178" s="587">
        <v>0</v>
      </c>
      <c r="J178" s="587">
        <v>0</v>
      </c>
      <c r="K178" s="587">
        <v>0</v>
      </c>
      <c r="L178" s="587">
        <v>0</v>
      </c>
      <c r="M178" s="587">
        <v>0</v>
      </c>
    </row>
    <row r="179" spans="1:13" ht="15" customHeight="1">
      <c r="A179" s="588">
        <v>1760</v>
      </c>
      <c r="B179" s="588">
        <v>1770</v>
      </c>
      <c r="C179" s="588">
        <v>14290</v>
      </c>
      <c r="D179" s="588">
        <v>9790</v>
      </c>
      <c r="E179" s="588">
        <v>1830</v>
      </c>
      <c r="F179" s="587">
        <v>0</v>
      </c>
      <c r="G179" s="587">
        <v>0</v>
      </c>
      <c r="H179" s="587">
        <v>0</v>
      </c>
      <c r="I179" s="587">
        <v>0</v>
      </c>
      <c r="J179" s="587">
        <v>0</v>
      </c>
      <c r="K179" s="587">
        <v>0</v>
      </c>
      <c r="L179" s="587">
        <v>0</v>
      </c>
      <c r="M179" s="587">
        <v>0</v>
      </c>
    </row>
    <row r="180" spans="1:13" ht="15" customHeight="1">
      <c r="A180" s="588">
        <v>1770</v>
      </c>
      <c r="B180" s="588">
        <v>1780</v>
      </c>
      <c r="C180" s="588">
        <v>14500</v>
      </c>
      <c r="D180" s="588">
        <v>10000</v>
      </c>
      <c r="E180" s="588">
        <v>2030</v>
      </c>
      <c r="F180" s="587">
        <v>0</v>
      </c>
      <c r="G180" s="587">
        <v>0</v>
      </c>
      <c r="H180" s="587">
        <v>0</v>
      </c>
      <c r="I180" s="587">
        <v>0</v>
      </c>
      <c r="J180" s="587">
        <v>0</v>
      </c>
      <c r="K180" s="587">
        <v>0</v>
      </c>
      <c r="L180" s="587">
        <v>0</v>
      </c>
      <c r="M180" s="587">
        <v>0</v>
      </c>
    </row>
    <row r="181" spans="1:13" ht="15" customHeight="1">
      <c r="A181" s="588">
        <v>1780</v>
      </c>
      <c r="B181" s="588">
        <v>1790</v>
      </c>
      <c r="C181" s="588">
        <v>14700</v>
      </c>
      <c r="D181" s="588">
        <v>10200</v>
      </c>
      <c r="E181" s="588">
        <v>2230</v>
      </c>
      <c r="F181" s="587">
        <v>0</v>
      </c>
      <c r="G181" s="587">
        <v>0</v>
      </c>
      <c r="H181" s="587">
        <v>0</v>
      </c>
      <c r="I181" s="587">
        <v>0</v>
      </c>
      <c r="J181" s="587">
        <v>0</v>
      </c>
      <c r="K181" s="587">
        <v>0</v>
      </c>
      <c r="L181" s="587">
        <v>0</v>
      </c>
      <c r="M181" s="587">
        <v>0</v>
      </c>
    </row>
    <row r="182" spans="1:13" ht="15" customHeight="1">
      <c r="A182" s="588">
        <v>1790</v>
      </c>
      <c r="B182" s="588">
        <v>1800</v>
      </c>
      <c r="C182" s="588">
        <v>14910</v>
      </c>
      <c r="D182" s="588">
        <v>10410</v>
      </c>
      <c r="E182" s="588">
        <v>2430</v>
      </c>
      <c r="F182" s="587">
        <v>0</v>
      </c>
      <c r="G182" s="587">
        <v>0</v>
      </c>
      <c r="H182" s="587">
        <v>0</v>
      </c>
      <c r="I182" s="587">
        <v>0</v>
      </c>
      <c r="J182" s="587">
        <v>0</v>
      </c>
      <c r="K182" s="587">
        <v>0</v>
      </c>
      <c r="L182" s="587">
        <v>0</v>
      </c>
      <c r="M182" s="587">
        <v>0</v>
      </c>
    </row>
    <row r="183" spans="1:13" ht="15" customHeight="1">
      <c r="A183" s="588">
        <v>1800</v>
      </c>
      <c r="B183" s="588">
        <v>1810</v>
      </c>
      <c r="C183" s="588">
        <v>15110</v>
      </c>
      <c r="D183" s="588">
        <v>10610</v>
      </c>
      <c r="E183" s="588">
        <v>2630</v>
      </c>
      <c r="F183" s="587">
        <v>0</v>
      </c>
      <c r="G183" s="587">
        <v>0</v>
      </c>
      <c r="H183" s="587">
        <v>0</v>
      </c>
      <c r="I183" s="587">
        <v>0</v>
      </c>
      <c r="J183" s="587">
        <v>0</v>
      </c>
      <c r="K183" s="587">
        <v>0</v>
      </c>
      <c r="L183" s="587">
        <v>0</v>
      </c>
      <c r="M183" s="587">
        <v>0</v>
      </c>
    </row>
    <row r="184" spans="1:13" ht="15" customHeight="1">
      <c r="A184" s="588">
        <v>1810</v>
      </c>
      <c r="B184" s="588">
        <v>1820</v>
      </c>
      <c r="C184" s="588">
        <v>15320</v>
      </c>
      <c r="D184" s="588">
        <v>10820</v>
      </c>
      <c r="E184" s="588">
        <v>2830</v>
      </c>
      <c r="F184" s="587">
        <v>0</v>
      </c>
      <c r="G184" s="587">
        <v>0</v>
      </c>
      <c r="H184" s="587">
        <v>0</v>
      </c>
      <c r="I184" s="587">
        <v>0</v>
      </c>
      <c r="J184" s="587">
        <v>0</v>
      </c>
      <c r="K184" s="587">
        <v>0</v>
      </c>
      <c r="L184" s="587">
        <v>0</v>
      </c>
      <c r="M184" s="587">
        <v>0</v>
      </c>
    </row>
    <row r="185" spans="1:13" ht="15" customHeight="1">
      <c r="A185" s="588">
        <v>1820</v>
      </c>
      <c r="B185" s="588">
        <v>1830</v>
      </c>
      <c r="C185" s="588">
        <v>15530</v>
      </c>
      <c r="D185" s="588">
        <v>11030</v>
      </c>
      <c r="E185" s="588">
        <v>3020</v>
      </c>
      <c r="F185" s="587">
        <v>0</v>
      </c>
      <c r="G185" s="587">
        <v>0</v>
      </c>
      <c r="H185" s="587">
        <v>0</v>
      </c>
      <c r="I185" s="587">
        <v>0</v>
      </c>
      <c r="J185" s="587">
        <v>0</v>
      </c>
      <c r="K185" s="587">
        <v>0</v>
      </c>
      <c r="L185" s="587">
        <v>0</v>
      </c>
      <c r="M185" s="587">
        <v>0</v>
      </c>
    </row>
    <row r="186" spans="1:13" ht="15" customHeight="1">
      <c r="A186" s="588">
        <v>1830</v>
      </c>
      <c r="B186" s="588">
        <v>1840</v>
      </c>
      <c r="C186" s="588">
        <v>15730</v>
      </c>
      <c r="D186" s="588">
        <v>11230</v>
      </c>
      <c r="E186" s="588">
        <v>3220</v>
      </c>
      <c r="F186" s="587">
        <v>0</v>
      </c>
      <c r="G186" s="587">
        <v>0</v>
      </c>
      <c r="H186" s="587">
        <v>0</v>
      </c>
      <c r="I186" s="587">
        <v>0</v>
      </c>
      <c r="J186" s="587">
        <v>0</v>
      </c>
      <c r="K186" s="587">
        <v>0</v>
      </c>
      <c r="L186" s="587">
        <v>0</v>
      </c>
      <c r="M186" s="587">
        <v>0</v>
      </c>
    </row>
    <row r="187" spans="1:13" ht="15" customHeight="1">
      <c r="A187" s="588">
        <v>1840</v>
      </c>
      <c r="B187" s="588">
        <v>1850</v>
      </c>
      <c r="C187" s="588">
        <v>15940</v>
      </c>
      <c r="D187" s="588">
        <v>11440</v>
      </c>
      <c r="E187" s="588">
        <v>3420</v>
      </c>
      <c r="F187" s="587">
        <v>0</v>
      </c>
      <c r="G187" s="587">
        <v>0</v>
      </c>
      <c r="H187" s="587">
        <v>0</v>
      </c>
      <c r="I187" s="587">
        <v>0</v>
      </c>
      <c r="J187" s="587">
        <v>0</v>
      </c>
      <c r="K187" s="587">
        <v>0</v>
      </c>
      <c r="L187" s="587">
        <v>0</v>
      </c>
      <c r="M187" s="587">
        <v>0</v>
      </c>
    </row>
    <row r="188" spans="1:13" ht="15" customHeight="1">
      <c r="A188" s="588">
        <v>1850</v>
      </c>
      <c r="B188" s="588">
        <v>1860</v>
      </c>
      <c r="C188" s="588">
        <v>16150</v>
      </c>
      <c r="D188" s="588">
        <v>11650</v>
      </c>
      <c r="E188" s="588">
        <v>3620</v>
      </c>
      <c r="F188" s="587">
        <v>0</v>
      </c>
      <c r="G188" s="587">
        <v>0</v>
      </c>
      <c r="H188" s="587">
        <v>0</v>
      </c>
      <c r="I188" s="587">
        <v>0</v>
      </c>
      <c r="J188" s="587">
        <v>0</v>
      </c>
      <c r="K188" s="587">
        <v>0</v>
      </c>
      <c r="L188" s="587">
        <v>0</v>
      </c>
      <c r="M188" s="587">
        <v>0</v>
      </c>
    </row>
    <row r="189" spans="1:13" ht="15" customHeight="1">
      <c r="A189" s="588">
        <v>1860</v>
      </c>
      <c r="B189" s="588">
        <v>1870</v>
      </c>
      <c r="C189" s="588">
        <v>16350</v>
      </c>
      <c r="D189" s="588">
        <v>11850</v>
      </c>
      <c r="E189" s="588">
        <v>3820</v>
      </c>
      <c r="F189" s="587">
        <v>0</v>
      </c>
      <c r="G189" s="587">
        <v>0</v>
      </c>
      <c r="H189" s="587">
        <v>0</v>
      </c>
      <c r="I189" s="587">
        <v>0</v>
      </c>
      <c r="J189" s="587">
        <v>0</v>
      </c>
      <c r="K189" s="587">
        <v>0</v>
      </c>
      <c r="L189" s="587">
        <v>0</v>
      </c>
      <c r="M189" s="587">
        <v>0</v>
      </c>
    </row>
    <row r="190" spans="1:13" ht="15" customHeight="1">
      <c r="A190" s="588">
        <v>1870</v>
      </c>
      <c r="B190" s="588">
        <v>1880</v>
      </c>
      <c r="C190" s="588">
        <v>16560</v>
      </c>
      <c r="D190" s="588">
        <v>12060</v>
      </c>
      <c r="E190" s="588">
        <v>4020</v>
      </c>
      <c r="F190" s="587">
        <v>0</v>
      </c>
      <c r="G190" s="587">
        <v>0</v>
      </c>
      <c r="H190" s="587">
        <v>0</v>
      </c>
      <c r="I190" s="587">
        <v>0</v>
      </c>
      <c r="J190" s="587">
        <v>0</v>
      </c>
      <c r="K190" s="587">
        <v>0</v>
      </c>
      <c r="L190" s="587">
        <v>0</v>
      </c>
      <c r="M190" s="587">
        <v>0</v>
      </c>
    </row>
    <row r="191" spans="1:13" ht="15" customHeight="1">
      <c r="A191" s="588">
        <v>1880</v>
      </c>
      <c r="B191" s="588">
        <v>1890</v>
      </c>
      <c r="C191" s="588">
        <v>16770</v>
      </c>
      <c r="D191" s="588">
        <v>12270</v>
      </c>
      <c r="E191" s="588">
        <v>4220</v>
      </c>
      <c r="F191" s="587">
        <v>0</v>
      </c>
      <c r="G191" s="587">
        <v>0</v>
      </c>
      <c r="H191" s="587">
        <v>0</v>
      </c>
      <c r="I191" s="587">
        <v>0</v>
      </c>
      <c r="J191" s="587">
        <v>0</v>
      </c>
      <c r="K191" s="587">
        <v>0</v>
      </c>
      <c r="L191" s="587">
        <v>0</v>
      </c>
      <c r="M191" s="587">
        <v>0</v>
      </c>
    </row>
    <row r="192" spans="1:13" ht="15" customHeight="1">
      <c r="A192" s="588">
        <v>1890</v>
      </c>
      <c r="B192" s="588">
        <v>1900</v>
      </c>
      <c r="C192" s="588">
        <v>16970</v>
      </c>
      <c r="D192" s="588">
        <v>12470</v>
      </c>
      <c r="E192" s="588">
        <v>4410</v>
      </c>
      <c r="F192" s="588">
        <v>1040</v>
      </c>
      <c r="G192" s="587">
        <v>0</v>
      </c>
      <c r="H192" s="587">
        <v>0</v>
      </c>
      <c r="I192" s="587">
        <v>0</v>
      </c>
      <c r="J192" s="587">
        <v>0</v>
      </c>
      <c r="K192" s="587">
        <v>0</v>
      </c>
      <c r="L192" s="587">
        <v>0</v>
      </c>
      <c r="M192" s="587">
        <v>0</v>
      </c>
    </row>
    <row r="193" spans="1:13" ht="15" customHeight="1">
      <c r="A193" s="588">
        <v>1900</v>
      </c>
      <c r="B193" s="588">
        <v>1910</v>
      </c>
      <c r="C193" s="588">
        <v>17180</v>
      </c>
      <c r="D193" s="588">
        <v>12680</v>
      </c>
      <c r="E193" s="588">
        <v>4610</v>
      </c>
      <c r="F193" s="588">
        <v>1240</v>
      </c>
      <c r="G193" s="587">
        <v>0</v>
      </c>
      <c r="H193" s="587">
        <v>0</v>
      </c>
      <c r="I193" s="587">
        <v>0</v>
      </c>
      <c r="J193" s="587">
        <v>0</v>
      </c>
      <c r="K193" s="587">
        <v>0</v>
      </c>
      <c r="L193" s="587">
        <v>0</v>
      </c>
      <c r="M193" s="587">
        <v>0</v>
      </c>
    </row>
    <row r="194" spans="1:13" ht="15" customHeight="1">
      <c r="A194" s="588">
        <v>1910</v>
      </c>
      <c r="B194" s="588">
        <v>1920</v>
      </c>
      <c r="C194" s="588">
        <v>17390</v>
      </c>
      <c r="D194" s="588">
        <v>12890</v>
      </c>
      <c r="E194" s="588">
        <v>4810</v>
      </c>
      <c r="F194" s="588">
        <v>1440</v>
      </c>
      <c r="G194" s="587">
        <v>0</v>
      </c>
      <c r="H194" s="587">
        <v>0</v>
      </c>
      <c r="I194" s="587">
        <v>0</v>
      </c>
      <c r="J194" s="587">
        <v>0</v>
      </c>
      <c r="K194" s="587">
        <v>0</v>
      </c>
      <c r="L194" s="587">
        <v>0</v>
      </c>
      <c r="M194" s="587">
        <v>0</v>
      </c>
    </row>
    <row r="195" spans="1:13" ht="15" customHeight="1">
      <c r="A195" s="588">
        <v>1920</v>
      </c>
      <c r="B195" s="588">
        <v>1930</v>
      </c>
      <c r="C195" s="588">
        <v>17590</v>
      </c>
      <c r="D195" s="588">
        <v>13090</v>
      </c>
      <c r="E195" s="588">
        <v>5010</v>
      </c>
      <c r="F195" s="588">
        <v>1630</v>
      </c>
      <c r="G195" s="587">
        <v>0</v>
      </c>
      <c r="H195" s="587">
        <v>0</v>
      </c>
      <c r="I195" s="587">
        <v>0</v>
      </c>
      <c r="J195" s="587">
        <v>0</v>
      </c>
      <c r="K195" s="587">
        <v>0</v>
      </c>
      <c r="L195" s="587">
        <v>0</v>
      </c>
      <c r="M195" s="587">
        <v>0</v>
      </c>
    </row>
    <row r="196" spans="1:13" ht="15" customHeight="1">
      <c r="A196" s="588">
        <v>1930</v>
      </c>
      <c r="B196" s="588">
        <v>1940</v>
      </c>
      <c r="C196" s="588">
        <v>17800</v>
      </c>
      <c r="D196" s="588">
        <v>13300</v>
      </c>
      <c r="E196" s="588">
        <v>5210</v>
      </c>
      <c r="F196" s="588">
        <v>1830</v>
      </c>
      <c r="G196" s="587">
        <v>0</v>
      </c>
      <c r="H196" s="587">
        <v>0</v>
      </c>
      <c r="I196" s="587">
        <v>0</v>
      </c>
      <c r="J196" s="587">
        <v>0</v>
      </c>
      <c r="K196" s="587">
        <v>0</v>
      </c>
      <c r="L196" s="587">
        <v>0</v>
      </c>
      <c r="M196" s="587">
        <v>0</v>
      </c>
    </row>
    <row r="197" spans="1:13" ht="15" customHeight="1">
      <c r="A197" s="588">
        <v>1940</v>
      </c>
      <c r="B197" s="588">
        <v>1950</v>
      </c>
      <c r="C197" s="588">
        <v>18010</v>
      </c>
      <c r="D197" s="588">
        <v>13510</v>
      </c>
      <c r="E197" s="588">
        <v>5410</v>
      </c>
      <c r="F197" s="588">
        <v>2030</v>
      </c>
      <c r="G197" s="587">
        <v>0</v>
      </c>
      <c r="H197" s="587">
        <v>0</v>
      </c>
      <c r="I197" s="587">
        <v>0</v>
      </c>
      <c r="J197" s="587">
        <v>0</v>
      </c>
      <c r="K197" s="587">
        <v>0</v>
      </c>
      <c r="L197" s="587">
        <v>0</v>
      </c>
      <c r="M197" s="587">
        <v>0</v>
      </c>
    </row>
    <row r="198" spans="1:13" ht="15" customHeight="1">
      <c r="A198" s="588">
        <v>1950</v>
      </c>
      <c r="B198" s="588">
        <v>1960</v>
      </c>
      <c r="C198" s="588">
        <v>18210</v>
      </c>
      <c r="D198" s="588">
        <v>13710</v>
      </c>
      <c r="E198" s="588">
        <v>5600</v>
      </c>
      <c r="F198" s="588">
        <v>2230</v>
      </c>
      <c r="G198" s="587">
        <v>0</v>
      </c>
      <c r="H198" s="587">
        <v>0</v>
      </c>
      <c r="I198" s="587">
        <v>0</v>
      </c>
      <c r="J198" s="587">
        <v>0</v>
      </c>
      <c r="K198" s="587">
        <v>0</v>
      </c>
      <c r="L198" s="587">
        <v>0</v>
      </c>
      <c r="M198" s="587">
        <v>0</v>
      </c>
    </row>
    <row r="199" spans="1:13" ht="15" customHeight="1">
      <c r="A199" s="588">
        <v>1960</v>
      </c>
      <c r="B199" s="588">
        <v>1970</v>
      </c>
      <c r="C199" s="588">
        <v>18420</v>
      </c>
      <c r="D199" s="588">
        <v>13920</v>
      </c>
      <c r="E199" s="588">
        <v>5800</v>
      </c>
      <c r="F199" s="588">
        <v>2430</v>
      </c>
      <c r="G199" s="587">
        <v>0</v>
      </c>
      <c r="H199" s="587">
        <v>0</v>
      </c>
      <c r="I199" s="587">
        <v>0</v>
      </c>
      <c r="J199" s="587">
        <v>0</v>
      </c>
      <c r="K199" s="587">
        <v>0</v>
      </c>
      <c r="L199" s="587">
        <v>0</v>
      </c>
      <c r="M199" s="587">
        <v>0</v>
      </c>
    </row>
    <row r="200" spans="1:13" ht="15" customHeight="1">
      <c r="A200" s="588">
        <v>1970</v>
      </c>
      <c r="B200" s="588">
        <v>1980</v>
      </c>
      <c r="C200" s="588">
        <v>18630</v>
      </c>
      <c r="D200" s="588">
        <v>14130</v>
      </c>
      <c r="E200" s="588">
        <v>6000</v>
      </c>
      <c r="F200" s="588">
        <v>2630</v>
      </c>
      <c r="G200" s="587">
        <v>0</v>
      </c>
      <c r="H200" s="587">
        <v>0</v>
      </c>
      <c r="I200" s="587">
        <v>0</v>
      </c>
      <c r="J200" s="587">
        <v>0</v>
      </c>
      <c r="K200" s="587">
        <v>0</v>
      </c>
      <c r="L200" s="587">
        <v>0</v>
      </c>
      <c r="M200" s="587">
        <v>0</v>
      </c>
    </row>
    <row r="201" spans="1:13" ht="15" customHeight="1">
      <c r="A201" s="588">
        <v>1980</v>
      </c>
      <c r="B201" s="588">
        <v>1990</v>
      </c>
      <c r="C201" s="588">
        <v>18880</v>
      </c>
      <c r="D201" s="588">
        <v>14330</v>
      </c>
      <c r="E201" s="588">
        <v>6200</v>
      </c>
      <c r="F201" s="588">
        <v>2820</v>
      </c>
      <c r="G201" s="587">
        <v>0</v>
      </c>
      <c r="H201" s="587">
        <v>0</v>
      </c>
      <c r="I201" s="587">
        <v>0</v>
      </c>
      <c r="J201" s="587">
        <v>0</v>
      </c>
      <c r="K201" s="587">
        <v>0</v>
      </c>
      <c r="L201" s="587">
        <v>0</v>
      </c>
      <c r="M201" s="587">
        <v>0</v>
      </c>
    </row>
    <row r="202" spans="1:13" ht="15" customHeight="1">
      <c r="A202" s="588">
        <v>1990</v>
      </c>
      <c r="B202" s="588">
        <v>2000</v>
      </c>
      <c r="C202" s="588">
        <v>19200</v>
      </c>
      <c r="D202" s="588">
        <v>14540</v>
      </c>
      <c r="E202" s="588">
        <v>6400</v>
      </c>
      <c r="F202" s="588">
        <v>3020</v>
      </c>
      <c r="G202" s="587">
        <v>0</v>
      </c>
      <c r="H202" s="587">
        <v>0</v>
      </c>
      <c r="I202" s="587">
        <v>0</v>
      </c>
      <c r="J202" s="587">
        <v>0</v>
      </c>
      <c r="K202" s="587">
        <v>0</v>
      </c>
      <c r="L202" s="587">
        <v>0</v>
      </c>
      <c r="M202" s="587">
        <v>0</v>
      </c>
    </row>
    <row r="203" spans="1:13" ht="15" customHeight="1">
      <c r="A203" s="588">
        <v>2000</v>
      </c>
      <c r="B203" s="588">
        <v>2010</v>
      </c>
      <c r="C203" s="588">
        <v>19520</v>
      </c>
      <c r="D203" s="588">
        <v>14750</v>
      </c>
      <c r="E203" s="588">
        <v>6600</v>
      </c>
      <c r="F203" s="588">
        <v>3220</v>
      </c>
      <c r="G203" s="587">
        <v>0</v>
      </c>
      <c r="H203" s="587">
        <v>0</v>
      </c>
      <c r="I203" s="587">
        <v>0</v>
      </c>
      <c r="J203" s="587">
        <v>0</v>
      </c>
      <c r="K203" s="587">
        <v>0</v>
      </c>
      <c r="L203" s="587">
        <v>0</v>
      </c>
      <c r="M203" s="587">
        <v>0</v>
      </c>
    </row>
    <row r="204" spans="1:13" ht="15" customHeight="1">
      <c r="A204" s="588">
        <v>2010</v>
      </c>
      <c r="B204" s="588">
        <v>2020</v>
      </c>
      <c r="C204" s="588">
        <v>19850</v>
      </c>
      <c r="D204" s="588">
        <v>14950</v>
      </c>
      <c r="E204" s="588">
        <v>6800</v>
      </c>
      <c r="F204" s="588">
        <v>3420</v>
      </c>
      <c r="G204" s="587">
        <v>0</v>
      </c>
      <c r="H204" s="587">
        <v>0</v>
      </c>
      <c r="I204" s="587">
        <v>0</v>
      </c>
      <c r="J204" s="587">
        <v>0</v>
      </c>
      <c r="K204" s="587">
        <v>0</v>
      </c>
      <c r="L204" s="587">
        <v>0</v>
      </c>
      <c r="M204" s="587">
        <v>0</v>
      </c>
    </row>
    <row r="205" spans="1:13" ht="15" customHeight="1">
      <c r="A205" s="588">
        <v>2020</v>
      </c>
      <c r="B205" s="588">
        <v>2030</v>
      </c>
      <c r="C205" s="588">
        <v>20170</v>
      </c>
      <c r="D205" s="588">
        <v>15160</v>
      </c>
      <c r="E205" s="588">
        <v>6990</v>
      </c>
      <c r="F205" s="588">
        <v>3620</v>
      </c>
      <c r="G205" s="587">
        <v>0</v>
      </c>
      <c r="H205" s="587">
        <v>0</v>
      </c>
      <c r="I205" s="587">
        <v>0</v>
      </c>
      <c r="J205" s="587">
        <v>0</v>
      </c>
      <c r="K205" s="587">
        <v>0</v>
      </c>
      <c r="L205" s="587">
        <v>0</v>
      </c>
      <c r="M205" s="587">
        <v>0</v>
      </c>
    </row>
    <row r="206" spans="1:13" ht="15" customHeight="1">
      <c r="A206" s="588">
        <v>2030</v>
      </c>
      <c r="B206" s="588">
        <v>2040</v>
      </c>
      <c r="C206" s="588">
        <v>20490</v>
      </c>
      <c r="D206" s="588">
        <v>15370</v>
      </c>
      <c r="E206" s="588">
        <v>7190</v>
      </c>
      <c r="F206" s="588">
        <v>3820</v>
      </c>
      <c r="G206" s="587">
        <v>0</v>
      </c>
      <c r="H206" s="587">
        <v>0</v>
      </c>
      <c r="I206" s="587">
        <v>0</v>
      </c>
      <c r="J206" s="587">
        <v>0</v>
      </c>
      <c r="K206" s="587">
        <v>0</v>
      </c>
      <c r="L206" s="587">
        <v>0</v>
      </c>
      <c r="M206" s="587">
        <v>0</v>
      </c>
    </row>
    <row r="207" spans="1:13" ht="15" customHeight="1">
      <c r="A207" s="588">
        <v>2040</v>
      </c>
      <c r="B207" s="588">
        <v>2050</v>
      </c>
      <c r="C207" s="588">
        <v>20810</v>
      </c>
      <c r="D207" s="588">
        <v>15570</v>
      </c>
      <c r="E207" s="588">
        <v>7390</v>
      </c>
      <c r="F207" s="588">
        <v>4020</v>
      </c>
      <c r="G207" s="587">
        <v>0</v>
      </c>
      <c r="H207" s="587">
        <v>0</v>
      </c>
      <c r="I207" s="587">
        <v>0</v>
      </c>
      <c r="J207" s="587">
        <v>0</v>
      </c>
      <c r="K207" s="587">
        <v>0</v>
      </c>
      <c r="L207" s="587">
        <v>0</v>
      </c>
      <c r="M207" s="587">
        <v>0</v>
      </c>
    </row>
    <row r="208" spans="1:13" ht="15" customHeight="1">
      <c r="A208" s="588">
        <v>2050</v>
      </c>
      <c r="B208" s="588">
        <v>2060</v>
      </c>
      <c r="C208" s="588">
        <v>21130</v>
      </c>
      <c r="D208" s="588">
        <v>15780</v>
      </c>
      <c r="E208" s="588">
        <v>7590</v>
      </c>
      <c r="F208" s="588">
        <v>4210</v>
      </c>
      <c r="G208" s="587">
        <v>0</v>
      </c>
      <c r="H208" s="587">
        <v>0</v>
      </c>
      <c r="I208" s="587">
        <v>0</v>
      </c>
      <c r="J208" s="587">
        <v>0</v>
      </c>
      <c r="K208" s="587">
        <v>0</v>
      </c>
      <c r="L208" s="587">
        <v>0</v>
      </c>
      <c r="M208" s="587">
        <v>0</v>
      </c>
    </row>
    <row r="209" spans="1:13" ht="15" customHeight="1">
      <c r="A209" s="588">
        <v>2060</v>
      </c>
      <c r="B209" s="588">
        <v>2070</v>
      </c>
      <c r="C209" s="588">
        <v>21450</v>
      </c>
      <c r="D209" s="588">
        <v>15990</v>
      </c>
      <c r="E209" s="588">
        <v>7790</v>
      </c>
      <c r="F209" s="588">
        <v>4410</v>
      </c>
      <c r="G209" s="588">
        <v>1040</v>
      </c>
      <c r="H209" s="587">
        <v>0</v>
      </c>
      <c r="I209" s="587">
        <v>0</v>
      </c>
      <c r="J209" s="587">
        <v>0</v>
      </c>
      <c r="K209" s="587">
        <v>0</v>
      </c>
      <c r="L209" s="587">
        <v>0</v>
      </c>
      <c r="M209" s="587">
        <v>0</v>
      </c>
    </row>
    <row r="210" spans="1:13" ht="15" customHeight="1">
      <c r="A210" s="588">
        <v>2070</v>
      </c>
      <c r="B210" s="588">
        <v>2080</v>
      </c>
      <c r="C210" s="588">
        <v>21770</v>
      </c>
      <c r="D210" s="588">
        <v>16190</v>
      </c>
      <c r="E210" s="588">
        <v>7990</v>
      </c>
      <c r="F210" s="588">
        <v>4610</v>
      </c>
      <c r="G210" s="588">
        <v>1240</v>
      </c>
      <c r="H210" s="587">
        <v>0</v>
      </c>
      <c r="I210" s="587">
        <v>0</v>
      </c>
      <c r="J210" s="587">
        <v>0</v>
      </c>
      <c r="K210" s="587">
        <v>0</v>
      </c>
      <c r="L210" s="587">
        <v>0</v>
      </c>
      <c r="M210" s="587">
        <v>0</v>
      </c>
    </row>
    <row r="211" spans="1:13" ht="15" customHeight="1">
      <c r="A211" s="588">
        <v>2080</v>
      </c>
      <c r="B211" s="588">
        <v>2090</v>
      </c>
      <c r="C211" s="588">
        <v>22090</v>
      </c>
      <c r="D211" s="588">
        <v>16400</v>
      </c>
      <c r="E211" s="588">
        <v>8180</v>
      </c>
      <c r="F211" s="588">
        <v>4810</v>
      </c>
      <c r="G211" s="588">
        <v>1430</v>
      </c>
      <c r="H211" s="587">
        <v>0</v>
      </c>
      <c r="I211" s="587">
        <v>0</v>
      </c>
      <c r="J211" s="587">
        <v>0</v>
      </c>
      <c r="K211" s="587">
        <v>0</v>
      </c>
      <c r="L211" s="587">
        <v>0</v>
      </c>
      <c r="M211" s="587">
        <v>0</v>
      </c>
    </row>
    <row r="212" spans="1:13" ht="15" customHeight="1">
      <c r="A212" s="588">
        <v>2090</v>
      </c>
      <c r="B212" s="588">
        <v>2100</v>
      </c>
      <c r="C212" s="588">
        <v>22420</v>
      </c>
      <c r="D212" s="588">
        <v>16600</v>
      </c>
      <c r="E212" s="588">
        <v>8380</v>
      </c>
      <c r="F212" s="588">
        <v>5010</v>
      </c>
      <c r="G212" s="588">
        <v>1630</v>
      </c>
      <c r="H212" s="587">
        <v>0</v>
      </c>
      <c r="I212" s="587">
        <v>0</v>
      </c>
      <c r="J212" s="587">
        <v>0</v>
      </c>
      <c r="K212" s="587">
        <v>0</v>
      </c>
      <c r="L212" s="587">
        <v>0</v>
      </c>
      <c r="M212" s="587">
        <v>0</v>
      </c>
    </row>
    <row r="213" spans="1:13" ht="15" customHeight="1">
      <c r="A213" s="588">
        <v>2100</v>
      </c>
      <c r="B213" s="588">
        <v>2110</v>
      </c>
      <c r="C213" s="588">
        <v>22740</v>
      </c>
      <c r="D213" s="588">
        <v>16810</v>
      </c>
      <c r="E213" s="588">
        <v>8580</v>
      </c>
      <c r="F213" s="588">
        <v>5210</v>
      </c>
      <c r="G213" s="588">
        <v>1830</v>
      </c>
      <c r="H213" s="587">
        <v>0</v>
      </c>
      <c r="I213" s="587">
        <v>0</v>
      </c>
      <c r="J213" s="587">
        <v>0</v>
      </c>
      <c r="K213" s="587">
        <v>0</v>
      </c>
      <c r="L213" s="587">
        <v>0</v>
      </c>
      <c r="M213" s="587">
        <v>0</v>
      </c>
    </row>
    <row r="214" spans="1:13" ht="15" customHeight="1">
      <c r="A214" s="588">
        <v>2110</v>
      </c>
      <c r="B214" s="588">
        <v>2120</v>
      </c>
      <c r="C214" s="588">
        <v>23060</v>
      </c>
      <c r="D214" s="588">
        <v>17020</v>
      </c>
      <c r="E214" s="588">
        <v>8780</v>
      </c>
      <c r="F214" s="588">
        <v>5400</v>
      </c>
      <c r="G214" s="588">
        <v>2030</v>
      </c>
      <c r="H214" s="587">
        <v>0</v>
      </c>
      <c r="I214" s="587">
        <v>0</v>
      </c>
      <c r="J214" s="587">
        <v>0</v>
      </c>
      <c r="K214" s="587">
        <v>0</v>
      </c>
      <c r="L214" s="587">
        <v>0</v>
      </c>
      <c r="M214" s="587">
        <v>0</v>
      </c>
    </row>
    <row r="215" spans="1:13" ht="15" customHeight="1">
      <c r="A215" s="588">
        <v>2120</v>
      </c>
      <c r="B215" s="588">
        <v>2130</v>
      </c>
      <c r="C215" s="588">
        <v>23380</v>
      </c>
      <c r="D215" s="588">
        <v>17220</v>
      </c>
      <c r="E215" s="588">
        <v>8980</v>
      </c>
      <c r="F215" s="588">
        <v>5600</v>
      </c>
      <c r="G215" s="588">
        <v>2230</v>
      </c>
      <c r="H215" s="587">
        <v>0</v>
      </c>
      <c r="I215" s="587">
        <v>0</v>
      </c>
      <c r="J215" s="587">
        <v>0</v>
      </c>
      <c r="K215" s="587">
        <v>0</v>
      </c>
      <c r="L215" s="587">
        <v>0</v>
      </c>
      <c r="M215" s="587">
        <v>0</v>
      </c>
    </row>
    <row r="216" spans="1:13" ht="15" customHeight="1">
      <c r="A216" s="588">
        <v>2130</v>
      </c>
      <c r="B216" s="588">
        <v>2140</v>
      </c>
      <c r="C216" s="588">
        <v>23700</v>
      </c>
      <c r="D216" s="588">
        <v>17430</v>
      </c>
      <c r="E216" s="588">
        <v>9180</v>
      </c>
      <c r="F216" s="588">
        <v>5800</v>
      </c>
      <c r="G216" s="588">
        <v>2430</v>
      </c>
      <c r="H216" s="587">
        <v>0</v>
      </c>
      <c r="I216" s="587">
        <v>0</v>
      </c>
      <c r="J216" s="587">
        <v>0</v>
      </c>
      <c r="K216" s="587">
        <v>0</v>
      </c>
      <c r="L216" s="587">
        <v>0</v>
      </c>
      <c r="M216" s="587">
        <v>0</v>
      </c>
    </row>
    <row r="217" spans="1:13" ht="15" customHeight="1">
      <c r="A217" s="588">
        <v>2140</v>
      </c>
      <c r="B217" s="588">
        <v>2150</v>
      </c>
      <c r="C217" s="588">
        <v>24020</v>
      </c>
      <c r="D217" s="588">
        <v>17640</v>
      </c>
      <c r="E217" s="588">
        <v>9380</v>
      </c>
      <c r="F217" s="588">
        <v>6000</v>
      </c>
      <c r="G217" s="588">
        <v>2630</v>
      </c>
      <c r="H217" s="587">
        <v>0</v>
      </c>
      <c r="I217" s="587">
        <v>0</v>
      </c>
      <c r="J217" s="587">
        <v>0</v>
      </c>
      <c r="K217" s="587">
        <v>0</v>
      </c>
      <c r="L217" s="587">
        <v>0</v>
      </c>
      <c r="M217" s="587">
        <v>0</v>
      </c>
    </row>
    <row r="218" spans="1:13" ht="15" customHeight="1">
      <c r="A218" s="588">
        <v>2150</v>
      </c>
      <c r="B218" s="588">
        <v>2160</v>
      </c>
      <c r="C218" s="588">
        <v>24340</v>
      </c>
      <c r="D218" s="588">
        <v>17840</v>
      </c>
      <c r="E218" s="588">
        <v>9570</v>
      </c>
      <c r="F218" s="588">
        <v>6200</v>
      </c>
      <c r="G218" s="588">
        <v>2820</v>
      </c>
      <c r="H218" s="587">
        <v>0</v>
      </c>
      <c r="I218" s="587">
        <v>0</v>
      </c>
      <c r="J218" s="587">
        <v>0</v>
      </c>
      <c r="K218" s="587">
        <v>0</v>
      </c>
      <c r="L218" s="587">
        <v>0</v>
      </c>
      <c r="M218" s="587">
        <v>0</v>
      </c>
    </row>
    <row r="219" spans="1:13" ht="15" customHeight="1">
      <c r="A219" s="588">
        <v>2160</v>
      </c>
      <c r="B219" s="588">
        <v>2170</v>
      </c>
      <c r="C219" s="588">
        <v>24660</v>
      </c>
      <c r="D219" s="588">
        <v>18050</v>
      </c>
      <c r="E219" s="588">
        <v>9770</v>
      </c>
      <c r="F219" s="588">
        <v>6400</v>
      </c>
      <c r="G219" s="588">
        <v>3020</v>
      </c>
      <c r="H219" s="587">
        <v>0</v>
      </c>
      <c r="I219" s="587">
        <v>0</v>
      </c>
      <c r="J219" s="587">
        <v>0</v>
      </c>
      <c r="K219" s="587">
        <v>0</v>
      </c>
      <c r="L219" s="587">
        <v>0</v>
      </c>
      <c r="M219" s="587">
        <v>0</v>
      </c>
    </row>
    <row r="220" spans="1:13" ht="15" customHeight="1">
      <c r="A220" s="588">
        <v>2170</v>
      </c>
      <c r="B220" s="588">
        <v>2180</v>
      </c>
      <c r="C220" s="588">
        <v>24990</v>
      </c>
      <c r="D220" s="588">
        <v>18260</v>
      </c>
      <c r="E220" s="588">
        <v>9970</v>
      </c>
      <c r="F220" s="588">
        <v>6600</v>
      </c>
      <c r="G220" s="588">
        <v>3220</v>
      </c>
      <c r="H220" s="587">
        <v>0</v>
      </c>
      <c r="I220" s="587">
        <v>0</v>
      </c>
      <c r="J220" s="587">
        <v>0</v>
      </c>
      <c r="K220" s="587">
        <v>0</v>
      </c>
      <c r="L220" s="587">
        <v>0</v>
      </c>
      <c r="M220" s="587">
        <v>0</v>
      </c>
    </row>
    <row r="221" spans="1:13" ht="15" customHeight="1">
      <c r="A221" s="588">
        <v>2180</v>
      </c>
      <c r="B221" s="588">
        <v>2190</v>
      </c>
      <c r="C221" s="588">
        <v>25310</v>
      </c>
      <c r="D221" s="588">
        <v>18460</v>
      </c>
      <c r="E221" s="588">
        <v>10170</v>
      </c>
      <c r="F221" s="588">
        <v>6790</v>
      </c>
      <c r="G221" s="588">
        <v>3420</v>
      </c>
      <c r="H221" s="587">
        <v>0</v>
      </c>
      <c r="I221" s="587">
        <v>0</v>
      </c>
      <c r="J221" s="587">
        <v>0</v>
      </c>
      <c r="K221" s="587">
        <v>0</v>
      </c>
      <c r="L221" s="587">
        <v>0</v>
      </c>
      <c r="M221" s="587">
        <v>0</v>
      </c>
    </row>
    <row r="222" spans="1:13" ht="15" customHeight="1">
      <c r="A222" s="588">
        <v>2190</v>
      </c>
      <c r="B222" s="588">
        <v>2200</v>
      </c>
      <c r="C222" s="588">
        <v>25630</v>
      </c>
      <c r="D222" s="588">
        <v>18670</v>
      </c>
      <c r="E222" s="588">
        <v>10370</v>
      </c>
      <c r="F222" s="588">
        <v>6990</v>
      </c>
      <c r="G222" s="588">
        <v>3620</v>
      </c>
      <c r="H222" s="587">
        <v>0</v>
      </c>
      <c r="I222" s="587">
        <v>0</v>
      </c>
      <c r="J222" s="587">
        <v>0</v>
      </c>
      <c r="K222" s="587">
        <v>0</v>
      </c>
      <c r="L222" s="587">
        <v>0</v>
      </c>
      <c r="M222" s="587">
        <v>0</v>
      </c>
    </row>
    <row r="223" spans="1:13" ht="15" customHeight="1">
      <c r="A223" s="588">
        <v>2200</v>
      </c>
      <c r="B223" s="588">
        <v>2210</v>
      </c>
      <c r="C223" s="588">
        <v>25950</v>
      </c>
      <c r="D223" s="588">
        <v>18950</v>
      </c>
      <c r="E223" s="588">
        <v>10570</v>
      </c>
      <c r="F223" s="588">
        <v>7190</v>
      </c>
      <c r="G223" s="588">
        <v>3820</v>
      </c>
      <c r="H223" s="587">
        <v>0</v>
      </c>
      <c r="I223" s="587">
        <v>0</v>
      </c>
      <c r="J223" s="587">
        <v>0</v>
      </c>
      <c r="K223" s="587">
        <v>0</v>
      </c>
      <c r="L223" s="587">
        <v>0</v>
      </c>
      <c r="M223" s="587">
        <v>0</v>
      </c>
    </row>
    <row r="224" spans="1:13" ht="15" customHeight="1">
      <c r="A224" s="588">
        <v>2210</v>
      </c>
      <c r="B224" s="588">
        <v>2220</v>
      </c>
      <c r="C224" s="588">
        <v>26270</v>
      </c>
      <c r="D224" s="588">
        <v>19270</v>
      </c>
      <c r="E224" s="588">
        <v>10760</v>
      </c>
      <c r="F224" s="588">
        <v>7390</v>
      </c>
      <c r="G224" s="588">
        <v>4010</v>
      </c>
      <c r="H224" s="587">
        <v>0</v>
      </c>
      <c r="I224" s="587">
        <v>0</v>
      </c>
      <c r="J224" s="587">
        <v>0</v>
      </c>
      <c r="K224" s="587">
        <v>0</v>
      </c>
      <c r="L224" s="587">
        <v>0</v>
      </c>
      <c r="M224" s="587">
        <v>0</v>
      </c>
    </row>
    <row r="225" spans="1:13" ht="15" customHeight="1">
      <c r="A225" s="588">
        <v>2220</v>
      </c>
      <c r="B225" s="588">
        <v>2230</v>
      </c>
      <c r="C225" s="588">
        <v>26590</v>
      </c>
      <c r="D225" s="588">
        <v>19590</v>
      </c>
      <c r="E225" s="588">
        <v>10960</v>
      </c>
      <c r="F225" s="588">
        <v>7590</v>
      </c>
      <c r="G225" s="588">
        <v>4210</v>
      </c>
      <c r="H225" s="587">
        <v>0</v>
      </c>
      <c r="I225" s="587">
        <v>0</v>
      </c>
      <c r="J225" s="587">
        <v>0</v>
      </c>
      <c r="K225" s="587">
        <v>0</v>
      </c>
      <c r="L225" s="587">
        <v>0</v>
      </c>
      <c r="M225" s="587">
        <v>0</v>
      </c>
    </row>
    <row r="226" spans="1:13" ht="15" customHeight="1">
      <c r="A226" s="588">
        <v>2230</v>
      </c>
      <c r="B226" s="588">
        <v>2240</v>
      </c>
      <c r="C226" s="588">
        <v>26910</v>
      </c>
      <c r="D226" s="588">
        <v>19910</v>
      </c>
      <c r="E226" s="588">
        <v>11160</v>
      </c>
      <c r="F226" s="588">
        <v>7790</v>
      </c>
      <c r="G226" s="588">
        <v>4410</v>
      </c>
      <c r="H226" s="588">
        <v>1040</v>
      </c>
      <c r="I226" s="587">
        <v>0</v>
      </c>
      <c r="J226" s="587">
        <v>0</v>
      </c>
      <c r="K226" s="587">
        <v>0</v>
      </c>
      <c r="L226" s="587">
        <v>0</v>
      </c>
      <c r="M226" s="587">
        <v>0</v>
      </c>
    </row>
    <row r="227" spans="1:13" ht="15" customHeight="1">
      <c r="A227" s="588">
        <v>2240</v>
      </c>
      <c r="B227" s="588">
        <v>2250</v>
      </c>
      <c r="C227" s="588">
        <v>27240</v>
      </c>
      <c r="D227" s="588">
        <v>20240</v>
      </c>
      <c r="E227" s="588">
        <v>11360</v>
      </c>
      <c r="F227" s="588">
        <v>7980</v>
      </c>
      <c r="G227" s="588">
        <v>4610</v>
      </c>
      <c r="H227" s="588">
        <v>1230</v>
      </c>
      <c r="I227" s="587">
        <v>0</v>
      </c>
      <c r="J227" s="587">
        <v>0</v>
      </c>
      <c r="K227" s="587">
        <v>0</v>
      </c>
      <c r="L227" s="587">
        <v>0</v>
      </c>
      <c r="M227" s="587">
        <v>0</v>
      </c>
    </row>
    <row r="228" spans="1:13" ht="15" customHeight="1">
      <c r="A228" s="588">
        <v>2250</v>
      </c>
      <c r="B228" s="588">
        <v>2260</v>
      </c>
      <c r="C228" s="588">
        <v>27560</v>
      </c>
      <c r="D228" s="588">
        <v>20560</v>
      </c>
      <c r="E228" s="588">
        <v>11560</v>
      </c>
      <c r="F228" s="588">
        <v>8180</v>
      </c>
      <c r="G228" s="588">
        <v>4810</v>
      </c>
      <c r="H228" s="588">
        <v>1430</v>
      </c>
      <c r="I228" s="587">
        <v>0</v>
      </c>
      <c r="J228" s="587">
        <v>0</v>
      </c>
      <c r="K228" s="587">
        <v>0</v>
      </c>
      <c r="L228" s="587">
        <v>0</v>
      </c>
      <c r="M228" s="587">
        <v>0</v>
      </c>
    </row>
    <row r="229" spans="1:13" ht="15" customHeight="1">
      <c r="A229" s="588">
        <v>2260</v>
      </c>
      <c r="B229" s="588">
        <v>2270</v>
      </c>
      <c r="C229" s="588">
        <v>27880</v>
      </c>
      <c r="D229" s="588">
        <v>20880</v>
      </c>
      <c r="E229" s="588">
        <v>11760</v>
      </c>
      <c r="F229" s="588">
        <v>8380</v>
      </c>
      <c r="G229" s="588">
        <v>5010</v>
      </c>
      <c r="H229" s="588">
        <v>1630</v>
      </c>
      <c r="I229" s="587">
        <v>0</v>
      </c>
      <c r="J229" s="587">
        <v>0</v>
      </c>
      <c r="K229" s="587">
        <v>0</v>
      </c>
      <c r="L229" s="587">
        <v>0</v>
      </c>
      <c r="M229" s="587">
        <v>0</v>
      </c>
    </row>
    <row r="230" spans="1:13" ht="15" customHeight="1">
      <c r="A230" s="588">
        <v>2270</v>
      </c>
      <c r="B230" s="588">
        <v>2280</v>
      </c>
      <c r="C230" s="588">
        <v>28200</v>
      </c>
      <c r="D230" s="588">
        <v>21200</v>
      </c>
      <c r="E230" s="588">
        <v>11960</v>
      </c>
      <c r="F230" s="588">
        <v>8580</v>
      </c>
      <c r="G230" s="588">
        <v>5210</v>
      </c>
      <c r="H230" s="588">
        <v>1830</v>
      </c>
      <c r="I230" s="587">
        <v>0</v>
      </c>
      <c r="J230" s="587">
        <v>0</v>
      </c>
      <c r="K230" s="587">
        <v>0</v>
      </c>
      <c r="L230" s="587">
        <v>0</v>
      </c>
      <c r="M230" s="587">
        <v>0</v>
      </c>
    </row>
    <row r="231" spans="1:13" ht="15" customHeight="1">
      <c r="A231" s="588">
        <v>2280</v>
      </c>
      <c r="B231" s="588">
        <v>2290</v>
      </c>
      <c r="C231" s="588">
        <v>28520</v>
      </c>
      <c r="D231" s="588">
        <v>21520</v>
      </c>
      <c r="E231" s="588">
        <v>12150</v>
      </c>
      <c r="F231" s="588">
        <v>8780</v>
      </c>
      <c r="G231" s="588">
        <v>5400</v>
      </c>
      <c r="H231" s="588">
        <v>2030</v>
      </c>
      <c r="I231" s="587">
        <v>0</v>
      </c>
      <c r="J231" s="587">
        <v>0</v>
      </c>
      <c r="K231" s="587">
        <v>0</v>
      </c>
      <c r="L231" s="587">
        <v>0</v>
      </c>
      <c r="M231" s="587">
        <v>0</v>
      </c>
    </row>
    <row r="232" spans="1:13" ht="15" customHeight="1">
      <c r="A232" s="588">
        <v>2290</v>
      </c>
      <c r="B232" s="588">
        <v>2300</v>
      </c>
      <c r="C232" s="588">
        <v>28840</v>
      </c>
      <c r="D232" s="588">
        <v>21840</v>
      </c>
      <c r="E232" s="588">
        <v>12350</v>
      </c>
      <c r="F232" s="588">
        <v>8980</v>
      </c>
      <c r="G232" s="588">
        <v>5600</v>
      </c>
      <c r="H232" s="588">
        <v>2230</v>
      </c>
      <c r="I232" s="587">
        <v>0</v>
      </c>
      <c r="J232" s="587">
        <v>0</v>
      </c>
      <c r="K232" s="587">
        <v>0</v>
      </c>
      <c r="L232" s="587">
        <v>0</v>
      </c>
      <c r="M232" s="587">
        <v>0</v>
      </c>
    </row>
    <row r="233" spans="1:13" ht="15" customHeight="1">
      <c r="A233" s="588">
        <v>2300</v>
      </c>
      <c r="B233" s="588">
        <v>2310</v>
      </c>
      <c r="C233" s="588">
        <v>29160</v>
      </c>
      <c r="D233" s="588">
        <v>22160</v>
      </c>
      <c r="E233" s="588">
        <v>12550</v>
      </c>
      <c r="F233" s="588">
        <v>9180</v>
      </c>
      <c r="G233" s="588">
        <v>5800</v>
      </c>
      <c r="H233" s="588">
        <v>2430</v>
      </c>
      <c r="I233" s="587">
        <v>0</v>
      </c>
      <c r="J233" s="587">
        <v>0</v>
      </c>
      <c r="K233" s="587">
        <v>0</v>
      </c>
      <c r="L233" s="587">
        <v>0</v>
      </c>
      <c r="M233" s="587">
        <v>0</v>
      </c>
    </row>
    <row r="234" spans="1:13" ht="15" customHeight="1">
      <c r="A234" s="588">
        <v>2310</v>
      </c>
      <c r="B234" s="588">
        <v>2320</v>
      </c>
      <c r="C234" s="588">
        <v>29480</v>
      </c>
      <c r="D234" s="588">
        <v>22480</v>
      </c>
      <c r="E234" s="588">
        <v>12750</v>
      </c>
      <c r="F234" s="588">
        <v>9370</v>
      </c>
      <c r="G234" s="588">
        <v>6000</v>
      </c>
      <c r="H234" s="588">
        <v>2620</v>
      </c>
      <c r="I234" s="587">
        <v>0</v>
      </c>
      <c r="J234" s="587">
        <v>0</v>
      </c>
      <c r="K234" s="587">
        <v>0</v>
      </c>
      <c r="L234" s="587">
        <v>0</v>
      </c>
      <c r="M234" s="587">
        <v>0</v>
      </c>
    </row>
    <row r="235" spans="1:13" ht="15" customHeight="1">
      <c r="A235" s="588">
        <v>2320</v>
      </c>
      <c r="B235" s="588">
        <v>2330</v>
      </c>
      <c r="C235" s="588">
        <v>29810</v>
      </c>
      <c r="D235" s="588">
        <v>22810</v>
      </c>
      <c r="E235" s="588">
        <v>12950</v>
      </c>
      <c r="F235" s="588">
        <v>9570</v>
      </c>
      <c r="G235" s="588">
        <v>6200</v>
      </c>
      <c r="H235" s="588">
        <v>2820</v>
      </c>
      <c r="I235" s="587">
        <v>0</v>
      </c>
      <c r="J235" s="587">
        <v>0</v>
      </c>
      <c r="K235" s="587">
        <v>0</v>
      </c>
      <c r="L235" s="587">
        <v>0</v>
      </c>
      <c r="M235" s="587">
        <v>0</v>
      </c>
    </row>
    <row r="236" spans="1:13" ht="15" customHeight="1">
      <c r="A236" s="588">
        <v>2330</v>
      </c>
      <c r="B236" s="588">
        <v>2340</v>
      </c>
      <c r="C236" s="588">
        <v>30130</v>
      </c>
      <c r="D236" s="588">
        <v>23130</v>
      </c>
      <c r="E236" s="588">
        <v>13150</v>
      </c>
      <c r="F236" s="588">
        <v>9770</v>
      </c>
      <c r="G236" s="588">
        <v>6400</v>
      </c>
      <c r="H236" s="588">
        <v>3020</v>
      </c>
      <c r="I236" s="587">
        <v>0</v>
      </c>
      <c r="J236" s="587">
        <v>0</v>
      </c>
      <c r="K236" s="587">
        <v>0</v>
      </c>
      <c r="L236" s="587">
        <v>0</v>
      </c>
      <c r="M236" s="587">
        <v>0</v>
      </c>
    </row>
    <row r="237" spans="1:13" ht="15" customHeight="1">
      <c r="A237" s="588">
        <v>2340</v>
      </c>
      <c r="B237" s="588">
        <v>2350</v>
      </c>
      <c r="C237" s="588">
        <v>30450</v>
      </c>
      <c r="D237" s="588">
        <v>23450</v>
      </c>
      <c r="E237" s="588">
        <v>13340</v>
      </c>
      <c r="F237" s="588">
        <v>9970</v>
      </c>
      <c r="G237" s="588">
        <v>6590</v>
      </c>
      <c r="H237" s="588">
        <v>3220</v>
      </c>
      <c r="I237" s="587">
        <v>0</v>
      </c>
      <c r="J237" s="587">
        <v>0</v>
      </c>
      <c r="K237" s="587">
        <v>0</v>
      </c>
      <c r="L237" s="587">
        <v>0</v>
      </c>
      <c r="M237" s="587">
        <v>0</v>
      </c>
    </row>
    <row r="238" spans="1:13" ht="15" customHeight="1">
      <c r="A238" s="588">
        <v>2350</v>
      </c>
      <c r="B238" s="588">
        <v>2360</v>
      </c>
      <c r="C238" s="588">
        <v>30770</v>
      </c>
      <c r="D238" s="588">
        <v>23770</v>
      </c>
      <c r="E238" s="588">
        <v>13540</v>
      </c>
      <c r="F238" s="588">
        <v>10170</v>
      </c>
      <c r="G238" s="588">
        <v>6790</v>
      </c>
      <c r="H238" s="588">
        <v>3420</v>
      </c>
      <c r="I238" s="587">
        <v>0</v>
      </c>
      <c r="J238" s="587">
        <v>0</v>
      </c>
      <c r="K238" s="587">
        <v>0</v>
      </c>
      <c r="L238" s="587">
        <v>0</v>
      </c>
      <c r="M238" s="587">
        <v>0</v>
      </c>
    </row>
    <row r="239" spans="1:13" ht="15" customHeight="1">
      <c r="A239" s="588">
        <v>2360</v>
      </c>
      <c r="B239" s="588">
        <v>2370</v>
      </c>
      <c r="C239" s="588">
        <v>31090</v>
      </c>
      <c r="D239" s="588">
        <v>24090</v>
      </c>
      <c r="E239" s="588">
        <v>13740</v>
      </c>
      <c r="F239" s="588">
        <v>10370</v>
      </c>
      <c r="G239" s="588">
        <v>6990</v>
      </c>
      <c r="H239" s="588">
        <v>3620</v>
      </c>
      <c r="I239" s="587">
        <v>0</v>
      </c>
      <c r="J239" s="587">
        <v>0</v>
      </c>
      <c r="K239" s="587">
        <v>0</v>
      </c>
      <c r="L239" s="587">
        <v>0</v>
      </c>
      <c r="M239" s="587">
        <v>0</v>
      </c>
    </row>
    <row r="240" spans="1:13" ht="15" customHeight="1">
      <c r="A240" s="588">
        <v>2370</v>
      </c>
      <c r="B240" s="588">
        <v>2380</v>
      </c>
      <c r="C240" s="588">
        <v>31410</v>
      </c>
      <c r="D240" s="588">
        <v>24410</v>
      </c>
      <c r="E240" s="588">
        <v>13940</v>
      </c>
      <c r="F240" s="588">
        <v>10560</v>
      </c>
      <c r="G240" s="588">
        <v>7190</v>
      </c>
      <c r="H240" s="588">
        <v>3810</v>
      </c>
      <c r="I240" s="587">
        <v>0</v>
      </c>
      <c r="J240" s="587">
        <v>0</v>
      </c>
      <c r="K240" s="587">
        <v>0</v>
      </c>
      <c r="L240" s="587">
        <v>0</v>
      </c>
      <c r="M240" s="587">
        <v>0</v>
      </c>
    </row>
    <row r="241" spans="1:13" ht="15" customHeight="1">
      <c r="A241" s="588">
        <v>2380</v>
      </c>
      <c r="B241" s="588">
        <v>2390</v>
      </c>
      <c r="C241" s="588">
        <v>31970</v>
      </c>
      <c r="D241" s="588">
        <v>24730</v>
      </c>
      <c r="E241" s="588">
        <v>14140</v>
      </c>
      <c r="F241" s="588">
        <v>10760</v>
      </c>
      <c r="G241" s="588">
        <v>7390</v>
      </c>
      <c r="H241" s="588">
        <v>4010</v>
      </c>
      <c r="I241" s="587">
        <v>0</v>
      </c>
      <c r="J241" s="587">
        <v>0</v>
      </c>
      <c r="K241" s="587">
        <v>0</v>
      </c>
      <c r="L241" s="587">
        <v>0</v>
      </c>
      <c r="M241" s="587">
        <v>0</v>
      </c>
    </row>
    <row r="242" spans="1:13" ht="15" customHeight="1">
      <c r="A242" s="588">
        <v>2390</v>
      </c>
      <c r="B242" s="588">
        <v>2400</v>
      </c>
      <c r="C242" s="588">
        <v>32770</v>
      </c>
      <c r="D242" s="588">
        <v>25050</v>
      </c>
      <c r="E242" s="588">
        <v>14340</v>
      </c>
      <c r="F242" s="588">
        <v>10960</v>
      </c>
      <c r="G242" s="588">
        <v>7590</v>
      </c>
      <c r="H242" s="588">
        <v>4210</v>
      </c>
      <c r="I242" s="587">
        <v>0</v>
      </c>
      <c r="J242" s="587">
        <v>0</v>
      </c>
      <c r="K242" s="587">
        <v>0</v>
      </c>
      <c r="L242" s="587">
        <v>0</v>
      </c>
      <c r="M242" s="587">
        <v>0</v>
      </c>
    </row>
    <row r="243" spans="1:13" ht="15" customHeight="1">
      <c r="A243" s="588">
        <v>2400</v>
      </c>
      <c r="B243" s="588">
        <v>2410</v>
      </c>
      <c r="C243" s="588">
        <v>33570</v>
      </c>
      <c r="D243" s="588">
        <v>25380</v>
      </c>
      <c r="E243" s="588">
        <v>14530</v>
      </c>
      <c r="F243" s="588">
        <v>11160</v>
      </c>
      <c r="G243" s="588">
        <v>7780</v>
      </c>
      <c r="H243" s="588">
        <v>4410</v>
      </c>
      <c r="I243" s="588">
        <v>1030</v>
      </c>
      <c r="J243" s="587">
        <v>0</v>
      </c>
      <c r="K243" s="587">
        <v>0</v>
      </c>
      <c r="L243" s="587">
        <v>0</v>
      </c>
      <c r="M243" s="587">
        <v>0</v>
      </c>
    </row>
    <row r="244" spans="1:13" ht="15" customHeight="1">
      <c r="A244" s="588">
        <v>2410</v>
      </c>
      <c r="B244" s="588">
        <v>2420</v>
      </c>
      <c r="C244" s="588">
        <v>34380</v>
      </c>
      <c r="D244" s="588">
        <v>25700</v>
      </c>
      <c r="E244" s="588">
        <v>14730</v>
      </c>
      <c r="F244" s="588">
        <v>11360</v>
      </c>
      <c r="G244" s="588">
        <v>7980</v>
      </c>
      <c r="H244" s="588">
        <v>4610</v>
      </c>
      <c r="I244" s="588">
        <v>1230</v>
      </c>
      <c r="J244" s="587">
        <v>0</v>
      </c>
      <c r="K244" s="587">
        <v>0</v>
      </c>
      <c r="L244" s="587">
        <v>0</v>
      </c>
      <c r="M244" s="587">
        <v>0</v>
      </c>
    </row>
    <row r="245" spans="1:13" ht="15" customHeight="1">
      <c r="A245" s="588">
        <v>2420</v>
      </c>
      <c r="B245" s="588">
        <v>2430</v>
      </c>
      <c r="C245" s="588">
        <v>35180</v>
      </c>
      <c r="D245" s="588">
        <v>26020</v>
      </c>
      <c r="E245" s="588">
        <v>14930</v>
      </c>
      <c r="F245" s="588">
        <v>11560</v>
      </c>
      <c r="G245" s="588">
        <v>8180</v>
      </c>
      <c r="H245" s="588">
        <v>4810</v>
      </c>
      <c r="I245" s="588">
        <v>1430</v>
      </c>
      <c r="J245" s="587">
        <v>0</v>
      </c>
      <c r="K245" s="587">
        <v>0</v>
      </c>
      <c r="L245" s="587">
        <v>0</v>
      </c>
      <c r="M245" s="587">
        <v>0</v>
      </c>
    </row>
    <row r="246" spans="1:13" ht="15" customHeight="1">
      <c r="A246" s="588">
        <v>2430</v>
      </c>
      <c r="B246" s="588">
        <v>2440</v>
      </c>
      <c r="C246" s="588">
        <v>35980</v>
      </c>
      <c r="D246" s="588">
        <v>26340</v>
      </c>
      <c r="E246" s="588">
        <v>15130</v>
      </c>
      <c r="F246" s="588">
        <v>11760</v>
      </c>
      <c r="G246" s="588">
        <v>8380</v>
      </c>
      <c r="H246" s="588">
        <v>5010</v>
      </c>
      <c r="I246" s="588">
        <v>1630</v>
      </c>
      <c r="J246" s="587">
        <v>0</v>
      </c>
      <c r="K246" s="587">
        <v>0</v>
      </c>
      <c r="L246" s="587">
        <v>0</v>
      </c>
      <c r="M246" s="587">
        <v>0</v>
      </c>
    </row>
    <row r="247" spans="1:13" ht="15" customHeight="1">
      <c r="A247" s="588">
        <v>2440</v>
      </c>
      <c r="B247" s="588">
        <v>2450</v>
      </c>
      <c r="C247" s="588">
        <v>36790</v>
      </c>
      <c r="D247" s="588">
        <v>26660</v>
      </c>
      <c r="E247" s="588">
        <v>15330</v>
      </c>
      <c r="F247" s="588">
        <v>11950</v>
      </c>
      <c r="G247" s="588">
        <v>8580</v>
      </c>
      <c r="H247" s="588">
        <v>5200</v>
      </c>
      <c r="I247" s="588">
        <v>1830</v>
      </c>
      <c r="J247" s="587">
        <v>0</v>
      </c>
      <c r="K247" s="587">
        <v>0</v>
      </c>
      <c r="L247" s="587">
        <v>0</v>
      </c>
      <c r="M247" s="587">
        <v>0</v>
      </c>
    </row>
    <row r="248" spans="1:13" ht="15" customHeight="1">
      <c r="A248" s="588">
        <v>2450</v>
      </c>
      <c r="B248" s="588">
        <v>2460</v>
      </c>
      <c r="C248" s="588">
        <v>37590</v>
      </c>
      <c r="D248" s="588">
        <v>26980</v>
      </c>
      <c r="E248" s="588">
        <v>15530</v>
      </c>
      <c r="F248" s="588">
        <v>12150</v>
      </c>
      <c r="G248" s="588">
        <v>8780</v>
      </c>
      <c r="H248" s="588">
        <v>5400</v>
      </c>
      <c r="I248" s="588">
        <v>2030</v>
      </c>
      <c r="J248" s="587">
        <v>0</v>
      </c>
      <c r="K248" s="587">
        <v>0</v>
      </c>
      <c r="L248" s="587">
        <v>0</v>
      </c>
      <c r="M248" s="587">
        <v>0</v>
      </c>
    </row>
    <row r="249" spans="1:13" ht="15" customHeight="1">
      <c r="A249" s="588">
        <v>2460</v>
      </c>
      <c r="B249" s="588">
        <v>2470</v>
      </c>
      <c r="C249" s="588">
        <v>38390</v>
      </c>
      <c r="D249" s="588">
        <v>27300</v>
      </c>
      <c r="E249" s="588">
        <v>15730</v>
      </c>
      <c r="F249" s="588">
        <v>12350</v>
      </c>
      <c r="G249" s="588">
        <v>8980</v>
      </c>
      <c r="H249" s="588">
        <v>5600</v>
      </c>
      <c r="I249" s="588">
        <v>2230</v>
      </c>
      <c r="J249" s="587">
        <v>0</v>
      </c>
      <c r="K249" s="587">
        <v>0</v>
      </c>
      <c r="L249" s="587">
        <v>0</v>
      </c>
      <c r="M249" s="587">
        <v>0</v>
      </c>
    </row>
    <row r="250" spans="1:13" ht="15" customHeight="1">
      <c r="A250" s="588">
        <v>2470</v>
      </c>
      <c r="B250" s="588">
        <v>2480</v>
      </c>
      <c r="C250" s="588">
        <v>39200</v>
      </c>
      <c r="D250" s="588">
        <v>27630</v>
      </c>
      <c r="E250" s="588">
        <v>15920</v>
      </c>
      <c r="F250" s="588">
        <v>12550</v>
      </c>
      <c r="G250" s="588">
        <v>9170</v>
      </c>
      <c r="H250" s="588">
        <v>5800</v>
      </c>
      <c r="I250" s="588">
        <v>2420</v>
      </c>
      <c r="J250" s="587">
        <v>0</v>
      </c>
      <c r="K250" s="587">
        <v>0</v>
      </c>
      <c r="L250" s="587">
        <v>0</v>
      </c>
      <c r="M250" s="587">
        <v>0</v>
      </c>
    </row>
    <row r="251" spans="1:13" ht="15" customHeight="1">
      <c r="A251" s="588">
        <v>2480</v>
      </c>
      <c r="B251" s="588">
        <v>2490</v>
      </c>
      <c r="C251" s="588">
        <v>40000</v>
      </c>
      <c r="D251" s="588">
        <v>27950</v>
      </c>
      <c r="E251" s="588">
        <v>16120</v>
      </c>
      <c r="F251" s="588">
        <v>12750</v>
      </c>
      <c r="G251" s="588">
        <v>9370</v>
      </c>
      <c r="H251" s="588">
        <v>6000</v>
      </c>
      <c r="I251" s="588">
        <v>2620</v>
      </c>
      <c r="J251" s="587">
        <v>0</v>
      </c>
      <c r="K251" s="587">
        <v>0</v>
      </c>
      <c r="L251" s="587">
        <v>0</v>
      </c>
      <c r="M251" s="587">
        <v>0</v>
      </c>
    </row>
    <row r="252" spans="1:13" ht="15" customHeight="1">
      <c r="A252" s="588">
        <v>2490</v>
      </c>
      <c r="B252" s="588">
        <v>2500</v>
      </c>
      <c r="C252" s="588">
        <v>40800</v>
      </c>
      <c r="D252" s="588">
        <v>28270</v>
      </c>
      <c r="E252" s="588">
        <v>16320</v>
      </c>
      <c r="F252" s="588">
        <v>12950</v>
      </c>
      <c r="G252" s="588">
        <v>9570</v>
      </c>
      <c r="H252" s="588">
        <v>6200</v>
      </c>
      <c r="I252" s="588">
        <v>2820</v>
      </c>
      <c r="J252" s="587">
        <v>0</v>
      </c>
      <c r="K252" s="587">
        <v>0</v>
      </c>
      <c r="L252" s="587">
        <v>0</v>
      </c>
      <c r="M252" s="587">
        <v>0</v>
      </c>
    </row>
    <row r="253" spans="1:13" ht="15" customHeight="1">
      <c r="A253" s="588">
        <v>2500</v>
      </c>
      <c r="B253" s="588">
        <v>2510</v>
      </c>
      <c r="C253" s="588">
        <v>41630</v>
      </c>
      <c r="D253" s="588">
        <v>28600</v>
      </c>
      <c r="E253" s="588">
        <v>16530</v>
      </c>
      <c r="F253" s="588">
        <v>13150</v>
      </c>
      <c r="G253" s="588">
        <v>9780</v>
      </c>
      <c r="H253" s="588">
        <v>6400</v>
      </c>
      <c r="I253" s="588">
        <v>3030</v>
      </c>
      <c r="J253" s="587">
        <v>0</v>
      </c>
      <c r="K253" s="587">
        <v>0</v>
      </c>
      <c r="L253" s="587">
        <v>0</v>
      </c>
      <c r="M253" s="587">
        <v>0</v>
      </c>
    </row>
    <row r="254" spans="1:13" ht="15" customHeight="1">
      <c r="A254" s="588">
        <v>2510</v>
      </c>
      <c r="B254" s="588">
        <v>2520</v>
      </c>
      <c r="C254" s="588">
        <v>42490</v>
      </c>
      <c r="D254" s="588">
        <v>28940</v>
      </c>
      <c r="E254" s="588">
        <v>16740</v>
      </c>
      <c r="F254" s="588">
        <v>13360</v>
      </c>
      <c r="G254" s="588">
        <v>9990</v>
      </c>
      <c r="H254" s="588">
        <v>6610</v>
      </c>
      <c r="I254" s="588">
        <v>3240</v>
      </c>
      <c r="J254" s="587">
        <v>0</v>
      </c>
      <c r="K254" s="587">
        <v>0</v>
      </c>
      <c r="L254" s="587">
        <v>0</v>
      </c>
      <c r="M254" s="587">
        <v>0</v>
      </c>
    </row>
    <row r="255" spans="1:13" ht="15" customHeight="1">
      <c r="A255" s="588">
        <v>2520</v>
      </c>
      <c r="B255" s="588">
        <v>2530</v>
      </c>
      <c r="C255" s="588">
        <v>43340</v>
      </c>
      <c r="D255" s="588">
        <v>29280</v>
      </c>
      <c r="E255" s="588">
        <v>16950</v>
      </c>
      <c r="F255" s="588">
        <v>13580</v>
      </c>
      <c r="G255" s="588">
        <v>10200</v>
      </c>
      <c r="H255" s="588">
        <v>6830</v>
      </c>
      <c r="I255" s="588">
        <v>3450</v>
      </c>
      <c r="J255" s="587">
        <v>0</v>
      </c>
      <c r="K255" s="587">
        <v>0</v>
      </c>
      <c r="L255" s="587">
        <v>0</v>
      </c>
      <c r="M255" s="587">
        <v>0</v>
      </c>
    </row>
    <row r="256" spans="1:13" ht="15" customHeight="1">
      <c r="A256" s="588">
        <v>2530</v>
      </c>
      <c r="B256" s="588">
        <v>2540</v>
      </c>
      <c r="C256" s="588">
        <v>44200</v>
      </c>
      <c r="D256" s="588">
        <v>29630</v>
      </c>
      <c r="E256" s="588">
        <v>17160</v>
      </c>
      <c r="F256" s="588">
        <v>13790</v>
      </c>
      <c r="G256" s="588">
        <v>10410</v>
      </c>
      <c r="H256" s="588">
        <v>7040</v>
      </c>
      <c r="I256" s="588">
        <v>3660</v>
      </c>
      <c r="J256" s="587">
        <v>0</v>
      </c>
      <c r="K256" s="587">
        <v>0</v>
      </c>
      <c r="L256" s="587">
        <v>0</v>
      </c>
      <c r="M256" s="587">
        <v>0</v>
      </c>
    </row>
    <row r="257" spans="1:13" ht="15" customHeight="1">
      <c r="A257" s="588">
        <v>2540</v>
      </c>
      <c r="B257" s="588">
        <v>2550</v>
      </c>
      <c r="C257" s="588">
        <v>45050</v>
      </c>
      <c r="D257" s="588">
        <v>29970</v>
      </c>
      <c r="E257" s="588">
        <v>17370</v>
      </c>
      <c r="F257" s="588">
        <v>14000</v>
      </c>
      <c r="G257" s="588">
        <v>10620</v>
      </c>
      <c r="H257" s="588">
        <v>7250</v>
      </c>
      <c r="I257" s="588">
        <v>3870</v>
      </c>
      <c r="J257" s="587">
        <v>0</v>
      </c>
      <c r="K257" s="587">
        <v>0</v>
      </c>
      <c r="L257" s="587">
        <v>0</v>
      </c>
      <c r="M257" s="587">
        <v>0</v>
      </c>
    </row>
    <row r="258" spans="1:13" ht="15" customHeight="1">
      <c r="A258" s="588">
        <v>2550</v>
      </c>
      <c r="B258" s="588">
        <v>2560</v>
      </c>
      <c r="C258" s="588">
        <v>45910</v>
      </c>
      <c r="D258" s="588">
        <v>30310</v>
      </c>
      <c r="E258" s="588">
        <v>17590</v>
      </c>
      <c r="F258" s="588">
        <v>14210</v>
      </c>
      <c r="G258" s="588">
        <v>10840</v>
      </c>
      <c r="H258" s="588">
        <v>7460</v>
      </c>
      <c r="I258" s="588">
        <v>4090</v>
      </c>
      <c r="J258" s="587">
        <v>0</v>
      </c>
      <c r="K258" s="587">
        <v>0</v>
      </c>
      <c r="L258" s="587">
        <v>0</v>
      </c>
      <c r="M258" s="587">
        <v>0</v>
      </c>
    </row>
    <row r="259" spans="1:13" ht="15" customHeight="1">
      <c r="A259" s="588">
        <v>2560</v>
      </c>
      <c r="B259" s="588">
        <v>2570</v>
      </c>
      <c r="C259" s="588">
        <v>46770</v>
      </c>
      <c r="D259" s="588">
        <v>30650</v>
      </c>
      <c r="E259" s="588">
        <v>17800</v>
      </c>
      <c r="F259" s="588">
        <v>14420</v>
      </c>
      <c r="G259" s="588">
        <v>11050</v>
      </c>
      <c r="H259" s="588">
        <v>7670</v>
      </c>
      <c r="I259" s="588">
        <v>4300</v>
      </c>
      <c r="J259" s="587">
        <v>0</v>
      </c>
      <c r="K259" s="587">
        <v>0</v>
      </c>
      <c r="L259" s="587">
        <v>0</v>
      </c>
      <c r="M259" s="587">
        <v>0</v>
      </c>
    </row>
    <row r="260" spans="1:13" ht="15" customHeight="1">
      <c r="A260" s="588">
        <v>2570</v>
      </c>
      <c r="B260" s="588">
        <v>2580</v>
      </c>
      <c r="C260" s="588">
        <v>47620</v>
      </c>
      <c r="D260" s="588">
        <v>31000</v>
      </c>
      <c r="E260" s="588">
        <v>18010</v>
      </c>
      <c r="F260" s="588">
        <v>14630</v>
      </c>
      <c r="G260" s="588">
        <v>11260</v>
      </c>
      <c r="H260" s="588">
        <v>7880</v>
      </c>
      <c r="I260" s="588">
        <v>4510</v>
      </c>
      <c r="J260" s="588">
        <v>1130</v>
      </c>
      <c r="K260" s="587">
        <v>0</v>
      </c>
      <c r="L260" s="587">
        <v>0</v>
      </c>
      <c r="M260" s="587">
        <v>0</v>
      </c>
    </row>
    <row r="261" spans="1:13" ht="15" customHeight="1">
      <c r="A261" s="588">
        <v>2580</v>
      </c>
      <c r="B261" s="588">
        <v>2590</v>
      </c>
      <c r="C261" s="588">
        <v>48480</v>
      </c>
      <c r="D261" s="588">
        <v>31340</v>
      </c>
      <c r="E261" s="588">
        <v>18220</v>
      </c>
      <c r="F261" s="588">
        <v>14850</v>
      </c>
      <c r="G261" s="588">
        <v>11470</v>
      </c>
      <c r="H261" s="588">
        <v>8100</v>
      </c>
      <c r="I261" s="588">
        <v>4720</v>
      </c>
      <c r="J261" s="588">
        <v>1350</v>
      </c>
      <c r="K261" s="587">
        <v>0</v>
      </c>
      <c r="L261" s="587">
        <v>0</v>
      </c>
      <c r="M261" s="587">
        <v>0</v>
      </c>
    </row>
    <row r="262" spans="1:13" ht="15" customHeight="1">
      <c r="A262" s="588">
        <v>2590</v>
      </c>
      <c r="B262" s="588">
        <v>2600</v>
      </c>
      <c r="C262" s="588">
        <v>49330</v>
      </c>
      <c r="D262" s="588">
        <v>31830</v>
      </c>
      <c r="E262" s="588">
        <v>18430</v>
      </c>
      <c r="F262" s="588">
        <v>15060</v>
      </c>
      <c r="G262" s="588">
        <v>11680</v>
      </c>
      <c r="H262" s="588">
        <v>8310</v>
      </c>
      <c r="I262" s="588">
        <v>4930</v>
      </c>
      <c r="J262" s="588">
        <v>1560</v>
      </c>
      <c r="K262" s="587">
        <v>0</v>
      </c>
      <c r="L262" s="587">
        <v>0</v>
      </c>
      <c r="M262" s="587">
        <v>0</v>
      </c>
    </row>
    <row r="263" spans="1:13" ht="15" customHeight="1">
      <c r="A263" s="588">
        <v>2600</v>
      </c>
      <c r="B263" s="588">
        <v>2610</v>
      </c>
      <c r="C263" s="588">
        <v>50190</v>
      </c>
      <c r="D263" s="588">
        <v>32690</v>
      </c>
      <c r="E263" s="588">
        <v>18650</v>
      </c>
      <c r="F263" s="588">
        <v>15270</v>
      </c>
      <c r="G263" s="588">
        <v>11900</v>
      </c>
      <c r="H263" s="588">
        <v>8520</v>
      </c>
      <c r="I263" s="588">
        <v>5150</v>
      </c>
      <c r="J263" s="588">
        <v>1770</v>
      </c>
      <c r="K263" s="587">
        <v>0</v>
      </c>
      <c r="L263" s="587">
        <v>0</v>
      </c>
      <c r="M263" s="587">
        <v>0</v>
      </c>
    </row>
    <row r="264" spans="1:13" ht="15" customHeight="1">
      <c r="A264" s="588">
        <v>2610</v>
      </c>
      <c r="B264" s="588">
        <v>2620</v>
      </c>
      <c r="C264" s="588">
        <v>51040</v>
      </c>
      <c r="D264" s="588">
        <v>33540</v>
      </c>
      <c r="E264" s="588">
        <v>18920</v>
      </c>
      <c r="F264" s="588">
        <v>15480</v>
      </c>
      <c r="G264" s="588">
        <v>12110</v>
      </c>
      <c r="H264" s="588">
        <v>8730</v>
      </c>
      <c r="I264" s="588">
        <v>5360</v>
      </c>
      <c r="J264" s="588">
        <v>1980</v>
      </c>
      <c r="K264" s="587">
        <v>0</v>
      </c>
      <c r="L264" s="587">
        <v>0</v>
      </c>
      <c r="M264" s="587">
        <v>0</v>
      </c>
    </row>
    <row r="265" spans="1:13" ht="15" customHeight="1">
      <c r="A265" s="588">
        <v>2620</v>
      </c>
      <c r="B265" s="588">
        <v>2630</v>
      </c>
      <c r="C265" s="588">
        <v>51900</v>
      </c>
      <c r="D265" s="588">
        <v>34400</v>
      </c>
      <c r="E265" s="588">
        <v>19250</v>
      </c>
      <c r="F265" s="588">
        <v>15690</v>
      </c>
      <c r="G265" s="588">
        <v>12320</v>
      </c>
      <c r="H265" s="588">
        <v>8940</v>
      </c>
      <c r="I265" s="588">
        <v>5570</v>
      </c>
      <c r="J265" s="588">
        <v>2190</v>
      </c>
      <c r="K265" s="587">
        <v>0</v>
      </c>
      <c r="L265" s="587">
        <v>0</v>
      </c>
      <c r="M265" s="587">
        <v>0</v>
      </c>
    </row>
    <row r="266" spans="1:13" ht="15" customHeight="1">
      <c r="A266" s="588">
        <v>2630</v>
      </c>
      <c r="B266" s="588">
        <v>2640</v>
      </c>
      <c r="C266" s="588">
        <v>52760</v>
      </c>
      <c r="D266" s="588">
        <v>35260</v>
      </c>
      <c r="E266" s="588">
        <v>19580</v>
      </c>
      <c r="F266" s="588">
        <v>15910</v>
      </c>
      <c r="G266" s="588">
        <v>12530</v>
      </c>
      <c r="H266" s="588">
        <v>9160</v>
      </c>
      <c r="I266" s="588">
        <v>5780</v>
      </c>
      <c r="J266" s="588">
        <v>2410</v>
      </c>
      <c r="K266" s="587">
        <v>0</v>
      </c>
      <c r="L266" s="587">
        <v>0</v>
      </c>
      <c r="M266" s="587">
        <v>0</v>
      </c>
    </row>
    <row r="267" spans="1:13" ht="15" customHeight="1">
      <c r="A267" s="588">
        <v>2640</v>
      </c>
      <c r="B267" s="588">
        <v>2650</v>
      </c>
      <c r="C267" s="588">
        <v>53610</v>
      </c>
      <c r="D267" s="588">
        <v>36110</v>
      </c>
      <c r="E267" s="588">
        <v>19910</v>
      </c>
      <c r="F267" s="588">
        <v>16120</v>
      </c>
      <c r="G267" s="588">
        <v>12740</v>
      </c>
      <c r="H267" s="588">
        <v>9370</v>
      </c>
      <c r="I267" s="588">
        <v>5990</v>
      </c>
      <c r="J267" s="588">
        <v>2620</v>
      </c>
      <c r="K267" s="587">
        <v>0</v>
      </c>
      <c r="L267" s="587">
        <v>0</v>
      </c>
      <c r="M267" s="587">
        <v>0</v>
      </c>
    </row>
    <row r="268" spans="1:13" ht="15" customHeight="1">
      <c r="A268" s="588">
        <v>2650</v>
      </c>
      <c r="B268" s="588">
        <v>2660</v>
      </c>
      <c r="C268" s="588">
        <v>54470</v>
      </c>
      <c r="D268" s="588">
        <v>36970</v>
      </c>
      <c r="E268" s="588">
        <v>20240</v>
      </c>
      <c r="F268" s="588">
        <v>16330</v>
      </c>
      <c r="G268" s="588">
        <v>12960</v>
      </c>
      <c r="H268" s="588">
        <v>9580</v>
      </c>
      <c r="I268" s="588">
        <v>6210</v>
      </c>
      <c r="J268" s="588">
        <v>2830</v>
      </c>
      <c r="K268" s="587">
        <v>0</v>
      </c>
      <c r="L268" s="587">
        <v>0</v>
      </c>
      <c r="M268" s="587">
        <v>0</v>
      </c>
    </row>
    <row r="269" spans="1:13" ht="15" customHeight="1">
      <c r="A269" s="588">
        <v>2660</v>
      </c>
      <c r="B269" s="588">
        <v>2670</v>
      </c>
      <c r="C269" s="588">
        <v>55320</v>
      </c>
      <c r="D269" s="588">
        <v>37820</v>
      </c>
      <c r="E269" s="588">
        <v>20570</v>
      </c>
      <c r="F269" s="588">
        <v>16540</v>
      </c>
      <c r="G269" s="588">
        <v>13170</v>
      </c>
      <c r="H269" s="588">
        <v>9790</v>
      </c>
      <c r="I269" s="588">
        <v>6420</v>
      </c>
      <c r="J269" s="588">
        <v>3040</v>
      </c>
      <c r="K269" s="587">
        <v>0</v>
      </c>
      <c r="L269" s="587">
        <v>0</v>
      </c>
      <c r="M269" s="587">
        <v>0</v>
      </c>
    </row>
    <row r="270" spans="1:13" ht="15" customHeight="1">
      <c r="A270" s="588">
        <v>2670</v>
      </c>
      <c r="B270" s="588">
        <v>2680</v>
      </c>
      <c r="C270" s="588">
        <v>56180</v>
      </c>
      <c r="D270" s="588">
        <v>38680</v>
      </c>
      <c r="E270" s="588">
        <v>20900</v>
      </c>
      <c r="F270" s="588">
        <v>16750</v>
      </c>
      <c r="G270" s="588">
        <v>13380</v>
      </c>
      <c r="H270" s="588">
        <v>10000</v>
      </c>
      <c r="I270" s="588">
        <v>6630</v>
      </c>
      <c r="J270" s="588">
        <v>3250</v>
      </c>
      <c r="K270" s="587">
        <v>0</v>
      </c>
      <c r="L270" s="587">
        <v>0</v>
      </c>
      <c r="M270" s="587">
        <v>0</v>
      </c>
    </row>
    <row r="271" spans="1:13" ht="15" customHeight="1">
      <c r="A271" s="588">
        <v>2680</v>
      </c>
      <c r="B271" s="588">
        <v>2690</v>
      </c>
      <c r="C271" s="588">
        <v>57040</v>
      </c>
      <c r="D271" s="588">
        <v>39540</v>
      </c>
      <c r="E271" s="588">
        <v>21230</v>
      </c>
      <c r="F271" s="588">
        <v>16970</v>
      </c>
      <c r="G271" s="588">
        <v>13590</v>
      </c>
      <c r="H271" s="588">
        <v>10220</v>
      </c>
      <c r="I271" s="588">
        <v>6840</v>
      </c>
      <c r="J271" s="588">
        <v>3470</v>
      </c>
      <c r="K271" s="587">
        <v>0</v>
      </c>
      <c r="L271" s="587">
        <v>0</v>
      </c>
      <c r="M271" s="587">
        <v>0</v>
      </c>
    </row>
    <row r="272" spans="1:13" ht="15" customHeight="1">
      <c r="A272" s="588">
        <v>2690</v>
      </c>
      <c r="B272" s="588">
        <v>2700</v>
      </c>
      <c r="C272" s="588">
        <v>57890</v>
      </c>
      <c r="D272" s="588">
        <v>40390</v>
      </c>
      <c r="E272" s="588">
        <v>21560</v>
      </c>
      <c r="F272" s="588">
        <v>17180</v>
      </c>
      <c r="G272" s="588">
        <v>13800</v>
      </c>
      <c r="H272" s="588">
        <v>10430</v>
      </c>
      <c r="I272" s="588">
        <v>7050</v>
      </c>
      <c r="J272" s="588">
        <v>3680</v>
      </c>
      <c r="K272" s="587">
        <v>0</v>
      </c>
      <c r="L272" s="587">
        <v>0</v>
      </c>
      <c r="M272" s="587">
        <v>0</v>
      </c>
    </row>
    <row r="273" spans="1:13" ht="15" customHeight="1">
      <c r="A273" s="588">
        <v>2700</v>
      </c>
      <c r="B273" s="588">
        <v>2710</v>
      </c>
      <c r="C273" s="588">
        <v>58750</v>
      </c>
      <c r="D273" s="588">
        <v>41250</v>
      </c>
      <c r="E273" s="588">
        <v>21890</v>
      </c>
      <c r="F273" s="588">
        <v>17390</v>
      </c>
      <c r="G273" s="588">
        <v>14020</v>
      </c>
      <c r="H273" s="588">
        <v>10640</v>
      </c>
      <c r="I273" s="588">
        <v>7270</v>
      </c>
      <c r="J273" s="588">
        <v>3890</v>
      </c>
      <c r="K273" s="587">
        <v>0</v>
      </c>
      <c r="L273" s="587">
        <v>0</v>
      </c>
      <c r="M273" s="587">
        <v>0</v>
      </c>
    </row>
    <row r="274" spans="1:13" ht="15" customHeight="1">
      <c r="A274" s="588">
        <v>2710</v>
      </c>
      <c r="B274" s="588">
        <v>2720</v>
      </c>
      <c r="C274" s="588">
        <v>59600</v>
      </c>
      <c r="D274" s="588">
        <v>42100</v>
      </c>
      <c r="E274" s="588">
        <v>22220</v>
      </c>
      <c r="F274" s="588">
        <v>17600</v>
      </c>
      <c r="G274" s="588">
        <v>14230</v>
      </c>
      <c r="H274" s="588">
        <v>10850</v>
      </c>
      <c r="I274" s="588">
        <v>7480</v>
      </c>
      <c r="J274" s="588">
        <v>4100</v>
      </c>
      <c r="K274" s="587">
        <v>0</v>
      </c>
      <c r="L274" s="587">
        <v>0</v>
      </c>
      <c r="M274" s="587">
        <v>0</v>
      </c>
    </row>
    <row r="275" spans="1:13" ht="15" customHeight="1">
      <c r="A275" s="588">
        <v>2720</v>
      </c>
      <c r="B275" s="588">
        <v>2730</v>
      </c>
      <c r="C275" s="588">
        <v>60460</v>
      </c>
      <c r="D275" s="588">
        <v>42960</v>
      </c>
      <c r="E275" s="588">
        <v>22550</v>
      </c>
      <c r="F275" s="588">
        <v>17810</v>
      </c>
      <c r="G275" s="588">
        <v>14440</v>
      </c>
      <c r="H275" s="588">
        <v>11060</v>
      </c>
      <c r="I275" s="588">
        <v>7690</v>
      </c>
      <c r="J275" s="588">
        <v>4310</v>
      </c>
      <c r="K275" s="587">
        <v>0</v>
      </c>
      <c r="L275" s="587">
        <v>0</v>
      </c>
      <c r="M275" s="587">
        <v>0</v>
      </c>
    </row>
    <row r="276" spans="1:13" ht="15" customHeight="1">
      <c r="A276" s="588">
        <v>2730</v>
      </c>
      <c r="B276" s="588">
        <v>2740</v>
      </c>
      <c r="C276" s="588">
        <v>61310</v>
      </c>
      <c r="D276" s="588">
        <v>43810</v>
      </c>
      <c r="E276" s="588">
        <v>22880</v>
      </c>
      <c r="F276" s="588">
        <v>18030</v>
      </c>
      <c r="G276" s="588">
        <v>14650</v>
      </c>
      <c r="H276" s="588">
        <v>11280</v>
      </c>
      <c r="I276" s="588">
        <v>7900</v>
      </c>
      <c r="J276" s="588">
        <v>4530</v>
      </c>
      <c r="K276" s="588">
        <v>1150</v>
      </c>
      <c r="L276" s="587">
        <v>0</v>
      </c>
      <c r="M276" s="587">
        <v>0</v>
      </c>
    </row>
    <row r="277" spans="1:13" ht="15" customHeight="1">
      <c r="A277" s="588">
        <v>2740</v>
      </c>
      <c r="B277" s="588">
        <v>2750</v>
      </c>
      <c r="C277" s="588">
        <v>62170</v>
      </c>
      <c r="D277" s="588">
        <v>44670</v>
      </c>
      <c r="E277" s="588">
        <v>23210</v>
      </c>
      <c r="F277" s="588">
        <v>18240</v>
      </c>
      <c r="G277" s="588">
        <v>14860</v>
      </c>
      <c r="H277" s="588">
        <v>11490</v>
      </c>
      <c r="I277" s="588">
        <v>8110</v>
      </c>
      <c r="J277" s="588">
        <v>4740</v>
      </c>
      <c r="K277" s="588">
        <v>1360</v>
      </c>
      <c r="L277" s="587">
        <v>0</v>
      </c>
      <c r="M277" s="587">
        <v>0</v>
      </c>
    </row>
    <row r="278" spans="1:13" ht="15" customHeight="1">
      <c r="A278" s="588">
        <v>2750</v>
      </c>
      <c r="B278" s="588">
        <v>2760</v>
      </c>
      <c r="C278" s="588">
        <v>63030</v>
      </c>
      <c r="D278" s="588">
        <v>45530</v>
      </c>
      <c r="E278" s="588">
        <v>23540</v>
      </c>
      <c r="F278" s="588">
        <v>18450</v>
      </c>
      <c r="G278" s="588">
        <v>15070</v>
      </c>
      <c r="H278" s="588">
        <v>11700</v>
      </c>
      <c r="I278" s="588">
        <v>8320</v>
      </c>
      <c r="J278" s="588">
        <v>4950</v>
      </c>
      <c r="K278" s="588">
        <v>1570</v>
      </c>
      <c r="L278" s="587">
        <v>0</v>
      </c>
      <c r="M278" s="587">
        <v>0</v>
      </c>
    </row>
    <row r="279" spans="1:13" ht="15" customHeight="1">
      <c r="A279" s="588">
        <v>2760</v>
      </c>
      <c r="B279" s="588">
        <v>2770</v>
      </c>
      <c r="C279" s="588">
        <v>63880</v>
      </c>
      <c r="D279" s="588">
        <v>46380</v>
      </c>
      <c r="E279" s="588">
        <v>23870</v>
      </c>
      <c r="F279" s="588">
        <v>18660</v>
      </c>
      <c r="G279" s="588">
        <v>15290</v>
      </c>
      <c r="H279" s="588">
        <v>11910</v>
      </c>
      <c r="I279" s="588">
        <v>8540</v>
      </c>
      <c r="J279" s="588">
        <v>5160</v>
      </c>
      <c r="K279" s="588">
        <v>1790</v>
      </c>
      <c r="L279" s="587">
        <v>0</v>
      </c>
      <c r="M279" s="587">
        <v>0</v>
      </c>
    </row>
    <row r="280" spans="1:13" ht="15" customHeight="1">
      <c r="A280" s="588">
        <v>2770</v>
      </c>
      <c r="B280" s="588">
        <v>2780</v>
      </c>
      <c r="C280" s="588">
        <v>64740</v>
      </c>
      <c r="D280" s="588">
        <v>47240</v>
      </c>
      <c r="E280" s="588">
        <v>24200</v>
      </c>
      <c r="F280" s="588">
        <v>18950</v>
      </c>
      <c r="G280" s="588">
        <v>15500</v>
      </c>
      <c r="H280" s="588">
        <v>12120</v>
      </c>
      <c r="I280" s="588">
        <v>8750</v>
      </c>
      <c r="J280" s="588">
        <v>5370</v>
      </c>
      <c r="K280" s="588">
        <v>2000</v>
      </c>
      <c r="L280" s="587">
        <v>0</v>
      </c>
      <c r="M280" s="587">
        <v>0</v>
      </c>
    </row>
    <row r="281" spans="1:13" ht="15" customHeight="1">
      <c r="A281" s="588">
        <v>2780</v>
      </c>
      <c r="B281" s="588">
        <v>2790</v>
      </c>
      <c r="C281" s="588">
        <v>65590</v>
      </c>
      <c r="D281" s="588">
        <v>48090</v>
      </c>
      <c r="E281" s="588">
        <v>24520</v>
      </c>
      <c r="F281" s="588">
        <v>19270</v>
      </c>
      <c r="G281" s="588">
        <v>15710</v>
      </c>
      <c r="H281" s="588">
        <v>12340</v>
      </c>
      <c r="I281" s="588">
        <v>8960</v>
      </c>
      <c r="J281" s="588">
        <v>5590</v>
      </c>
      <c r="K281" s="588">
        <v>2210</v>
      </c>
      <c r="L281" s="587">
        <v>0</v>
      </c>
      <c r="M281" s="587">
        <v>0</v>
      </c>
    </row>
    <row r="282" spans="1:13" ht="15" customHeight="1">
      <c r="A282" s="588">
        <v>2790</v>
      </c>
      <c r="B282" s="588">
        <v>2800</v>
      </c>
      <c r="C282" s="588">
        <v>66450</v>
      </c>
      <c r="D282" s="588">
        <v>48950</v>
      </c>
      <c r="E282" s="588">
        <v>24850</v>
      </c>
      <c r="F282" s="588">
        <v>19600</v>
      </c>
      <c r="G282" s="588">
        <v>15920</v>
      </c>
      <c r="H282" s="588">
        <v>12550</v>
      </c>
      <c r="I282" s="588">
        <v>9170</v>
      </c>
      <c r="J282" s="588">
        <v>5800</v>
      </c>
      <c r="K282" s="588">
        <v>2420</v>
      </c>
      <c r="L282" s="587">
        <v>0</v>
      </c>
      <c r="M282" s="587">
        <v>0</v>
      </c>
    </row>
    <row r="283" spans="1:13" ht="15" customHeight="1">
      <c r="A283" s="588">
        <v>2800</v>
      </c>
      <c r="B283" s="588">
        <v>2810</v>
      </c>
      <c r="C283" s="588">
        <v>67300</v>
      </c>
      <c r="D283" s="588">
        <v>49800</v>
      </c>
      <c r="E283" s="588">
        <v>25180</v>
      </c>
      <c r="F283" s="588">
        <v>19930</v>
      </c>
      <c r="G283" s="588">
        <v>16130</v>
      </c>
      <c r="H283" s="588">
        <v>12760</v>
      </c>
      <c r="I283" s="588">
        <v>9380</v>
      </c>
      <c r="J283" s="588">
        <v>6010</v>
      </c>
      <c r="K283" s="588">
        <v>2630</v>
      </c>
      <c r="L283" s="587">
        <v>0</v>
      </c>
      <c r="M283" s="587">
        <v>0</v>
      </c>
    </row>
    <row r="284" spans="1:13" ht="15" customHeight="1">
      <c r="A284" s="588">
        <v>2810</v>
      </c>
      <c r="B284" s="588">
        <v>2820</v>
      </c>
      <c r="C284" s="588">
        <v>68160</v>
      </c>
      <c r="D284" s="588">
        <v>50660</v>
      </c>
      <c r="E284" s="588">
        <v>25510</v>
      </c>
      <c r="F284" s="588">
        <v>20260</v>
      </c>
      <c r="G284" s="588">
        <v>16350</v>
      </c>
      <c r="H284" s="588">
        <v>12970</v>
      </c>
      <c r="I284" s="588">
        <v>9600</v>
      </c>
      <c r="J284" s="588">
        <v>6220</v>
      </c>
      <c r="K284" s="588">
        <v>2850</v>
      </c>
      <c r="L284" s="587">
        <v>0</v>
      </c>
      <c r="M284" s="587">
        <v>0</v>
      </c>
    </row>
    <row r="285" spans="1:13" ht="15" customHeight="1">
      <c r="A285" s="588">
        <v>2820</v>
      </c>
      <c r="B285" s="588">
        <v>2830</v>
      </c>
      <c r="C285" s="588">
        <v>69020</v>
      </c>
      <c r="D285" s="588">
        <v>51520</v>
      </c>
      <c r="E285" s="588">
        <v>25840</v>
      </c>
      <c r="F285" s="588">
        <v>20590</v>
      </c>
      <c r="G285" s="588">
        <v>16560</v>
      </c>
      <c r="H285" s="588">
        <v>13180</v>
      </c>
      <c r="I285" s="588">
        <v>9810</v>
      </c>
      <c r="J285" s="588">
        <v>6430</v>
      </c>
      <c r="K285" s="588">
        <v>3060</v>
      </c>
      <c r="L285" s="587">
        <v>0</v>
      </c>
      <c r="M285" s="587">
        <v>0</v>
      </c>
    </row>
    <row r="286" spans="1:13" ht="15" customHeight="1">
      <c r="A286" s="588">
        <v>2830</v>
      </c>
      <c r="B286" s="588">
        <v>2840</v>
      </c>
      <c r="C286" s="588">
        <v>69870</v>
      </c>
      <c r="D286" s="588">
        <v>52370</v>
      </c>
      <c r="E286" s="588">
        <v>26170</v>
      </c>
      <c r="F286" s="588">
        <v>20920</v>
      </c>
      <c r="G286" s="588">
        <v>16770</v>
      </c>
      <c r="H286" s="588">
        <v>13400</v>
      </c>
      <c r="I286" s="588">
        <v>10020</v>
      </c>
      <c r="J286" s="588">
        <v>6650</v>
      </c>
      <c r="K286" s="588">
        <v>3270</v>
      </c>
      <c r="L286" s="587">
        <v>0</v>
      </c>
      <c r="M286" s="587">
        <v>0</v>
      </c>
    </row>
    <row r="287" spans="1:13" ht="15" customHeight="1">
      <c r="A287" s="588">
        <v>2840</v>
      </c>
      <c r="B287" s="588">
        <v>2850</v>
      </c>
      <c r="C287" s="588">
        <v>70730</v>
      </c>
      <c r="D287" s="588">
        <v>53230</v>
      </c>
      <c r="E287" s="588">
        <v>26500</v>
      </c>
      <c r="F287" s="588">
        <v>21250</v>
      </c>
      <c r="G287" s="588">
        <v>16980</v>
      </c>
      <c r="H287" s="588">
        <v>13610</v>
      </c>
      <c r="I287" s="588">
        <v>10230</v>
      </c>
      <c r="J287" s="588">
        <v>6860</v>
      </c>
      <c r="K287" s="588">
        <v>3480</v>
      </c>
      <c r="L287" s="587">
        <v>0</v>
      </c>
      <c r="M287" s="587">
        <v>0</v>
      </c>
    </row>
    <row r="288" spans="1:13" ht="15" customHeight="1">
      <c r="A288" s="588">
        <v>2850</v>
      </c>
      <c r="B288" s="588">
        <v>2860</v>
      </c>
      <c r="C288" s="588">
        <v>71580</v>
      </c>
      <c r="D288" s="588">
        <v>54080</v>
      </c>
      <c r="E288" s="588">
        <v>26830</v>
      </c>
      <c r="F288" s="588">
        <v>21580</v>
      </c>
      <c r="G288" s="588">
        <v>17190</v>
      </c>
      <c r="H288" s="588">
        <v>13820</v>
      </c>
      <c r="I288" s="588">
        <v>10440</v>
      </c>
      <c r="J288" s="588">
        <v>7070</v>
      </c>
      <c r="K288" s="588">
        <v>3690</v>
      </c>
      <c r="L288" s="587">
        <v>0</v>
      </c>
      <c r="M288" s="587">
        <v>0</v>
      </c>
    </row>
    <row r="289" spans="1:13" ht="15" customHeight="1">
      <c r="A289" s="588">
        <v>2860</v>
      </c>
      <c r="B289" s="588">
        <v>2870</v>
      </c>
      <c r="C289" s="588">
        <v>72440</v>
      </c>
      <c r="D289" s="588">
        <v>54940</v>
      </c>
      <c r="E289" s="588">
        <v>27160</v>
      </c>
      <c r="F289" s="588">
        <v>21910</v>
      </c>
      <c r="G289" s="588">
        <v>17410</v>
      </c>
      <c r="H289" s="588">
        <v>14030</v>
      </c>
      <c r="I289" s="588">
        <v>10660</v>
      </c>
      <c r="J289" s="588">
        <v>7280</v>
      </c>
      <c r="K289" s="588">
        <v>3910</v>
      </c>
      <c r="L289" s="587">
        <v>0</v>
      </c>
      <c r="M289" s="587">
        <v>0</v>
      </c>
    </row>
    <row r="290" spans="1:13" ht="15" customHeight="1">
      <c r="A290" s="588">
        <v>2870</v>
      </c>
      <c r="B290" s="588">
        <v>2880</v>
      </c>
      <c r="C290" s="588">
        <v>73290</v>
      </c>
      <c r="D290" s="588">
        <v>55790</v>
      </c>
      <c r="E290" s="588">
        <v>27490</v>
      </c>
      <c r="F290" s="588">
        <v>22240</v>
      </c>
      <c r="G290" s="588">
        <v>17620</v>
      </c>
      <c r="H290" s="588">
        <v>14240</v>
      </c>
      <c r="I290" s="588">
        <v>10870</v>
      </c>
      <c r="J290" s="588">
        <v>7490</v>
      </c>
      <c r="K290" s="588">
        <v>4120</v>
      </c>
      <c r="L290" s="587">
        <v>0</v>
      </c>
      <c r="M290" s="587">
        <v>0</v>
      </c>
    </row>
    <row r="291" spans="1:13" ht="15" customHeight="1">
      <c r="A291" s="588">
        <v>2880</v>
      </c>
      <c r="B291" s="588">
        <v>2890</v>
      </c>
      <c r="C291" s="588">
        <v>74150</v>
      </c>
      <c r="D291" s="588">
        <v>56650</v>
      </c>
      <c r="E291" s="588">
        <v>27820</v>
      </c>
      <c r="F291" s="588">
        <v>22570</v>
      </c>
      <c r="G291" s="588">
        <v>17830</v>
      </c>
      <c r="H291" s="588">
        <v>14460</v>
      </c>
      <c r="I291" s="588">
        <v>11080</v>
      </c>
      <c r="J291" s="588">
        <v>7710</v>
      </c>
      <c r="K291" s="588">
        <v>4330</v>
      </c>
      <c r="L291" s="587">
        <v>0</v>
      </c>
      <c r="M291" s="587">
        <v>0</v>
      </c>
    </row>
    <row r="292" spans="1:13" ht="15" customHeight="1">
      <c r="A292" s="588">
        <v>2890</v>
      </c>
      <c r="B292" s="588">
        <v>2900</v>
      </c>
      <c r="C292" s="588">
        <v>75010</v>
      </c>
      <c r="D292" s="588">
        <v>57510</v>
      </c>
      <c r="E292" s="588">
        <v>28150</v>
      </c>
      <c r="F292" s="588">
        <v>22900</v>
      </c>
      <c r="G292" s="588">
        <v>18040</v>
      </c>
      <c r="H292" s="588">
        <v>14670</v>
      </c>
      <c r="I292" s="588">
        <v>11290</v>
      </c>
      <c r="J292" s="588">
        <v>7920</v>
      </c>
      <c r="K292" s="588">
        <v>4540</v>
      </c>
      <c r="L292" s="588">
        <v>1170</v>
      </c>
      <c r="M292" s="587">
        <v>0</v>
      </c>
    </row>
    <row r="293" spans="1:13" ht="15" customHeight="1">
      <c r="A293" s="588">
        <v>2900</v>
      </c>
      <c r="B293" s="588">
        <v>2910</v>
      </c>
      <c r="C293" s="588">
        <v>75860</v>
      </c>
      <c r="D293" s="588">
        <v>58360</v>
      </c>
      <c r="E293" s="588">
        <v>28480</v>
      </c>
      <c r="F293" s="588">
        <v>23230</v>
      </c>
      <c r="G293" s="588">
        <v>18250</v>
      </c>
      <c r="H293" s="588">
        <v>14880</v>
      </c>
      <c r="I293" s="588">
        <v>11500</v>
      </c>
      <c r="J293" s="588">
        <v>8130</v>
      </c>
      <c r="K293" s="588">
        <v>4750</v>
      </c>
      <c r="L293" s="588">
        <v>1380</v>
      </c>
      <c r="M293" s="587">
        <v>0</v>
      </c>
    </row>
    <row r="294" spans="1:13" ht="15" customHeight="1">
      <c r="A294" s="588">
        <v>2910</v>
      </c>
      <c r="B294" s="588">
        <v>2920</v>
      </c>
      <c r="C294" s="588">
        <v>76720</v>
      </c>
      <c r="D294" s="588">
        <v>59220</v>
      </c>
      <c r="E294" s="588">
        <v>28810</v>
      </c>
      <c r="F294" s="588">
        <v>23560</v>
      </c>
      <c r="G294" s="588">
        <v>18470</v>
      </c>
      <c r="H294" s="588">
        <v>15090</v>
      </c>
      <c r="I294" s="588">
        <v>11720</v>
      </c>
      <c r="J294" s="588">
        <v>8340</v>
      </c>
      <c r="K294" s="588">
        <v>4970</v>
      </c>
      <c r="L294" s="588">
        <v>1590</v>
      </c>
      <c r="M294" s="587">
        <v>0</v>
      </c>
    </row>
    <row r="295" spans="1:13" ht="15" customHeight="1">
      <c r="A295" s="588">
        <v>2920</v>
      </c>
      <c r="B295" s="588">
        <v>2930</v>
      </c>
      <c r="C295" s="588">
        <v>77570</v>
      </c>
      <c r="D295" s="588">
        <v>60070</v>
      </c>
      <c r="E295" s="588">
        <v>29140</v>
      </c>
      <c r="F295" s="588">
        <v>23890</v>
      </c>
      <c r="G295" s="588">
        <v>18680</v>
      </c>
      <c r="H295" s="588">
        <v>15300</v>
      </c>
      <c r="I295" s="588">
        <v>11930</v>
      </c>
      <c r="J295" s="588">
        <v>8550</v>
      </c>
      <c r="K295" s="588">
        <v>5180</v>
      </c>
      <c r="L295" s="588">
        <v>1800</v>
      </c>
      <c r="M295" s="587">
        <v>0</v>
      </c>
    </row>
    <row r="296" spans="1:13" ht="15" customHeight="1">
      <c r="A296" s="588">
        <v>2930</v>
      </c>
      <c r="B296" s="588">
        <v>2940</v>
      </c>
      <c r="C296" s="588">
        <v>78430</v>
      </c>
      <c r="D296" s="588">
        <v>60930</v>
      </c>
      <c r="E296" s="588">
        <v>29470</v>
      </c>
      <c r="F296" s="588">
        <v>24220</v>
      </c>
      <c r="G296" s="588">
        <v>18970</v>
      </c>
      <c r="H296" s="588">
        <v>15510</v>
      </c>
      <c r="I296" s="588">
        <v>12140</v>
      </c>
      <c r="J296" s="588">
        <v>8760</v>
      </c>
      <c r="K296" s="588">
        <v>5390</v>
      </c>
      <c r="L296" s="588">
        <v>2010</v>
      </c>
      <c r="M296" s="587">
        <v>0</v>
      </c>
    </row>
    <row r="297" spans="1:13" ht="15" customHeight="1">
      <c r="A297" s="588">
        <v>2940</v>
      </c>
      <c r="B297" s="588">
        <v>2950</v>
      </c>
      <c r="C297" s="588">
        <v>79280</v>
      </c>
      <c r="D297" s="588">
        <v>61780</v>
      </c>
      <c r="E297" s="588">
        <v>29800</v>
      </c>
      <c r="F297" s="588">
        <v>24550</v>
      </c>
      <c r="G297" s="588">
        <v>19300</v>
      </c>
      <c r="H297" s="588">
        <v>15730</v>
      </c>
      <c r="I297" s="588">
        <v>12350</v>
      </c>
      <c r="J297" s="588">
        <v>8980</v>
      </c>
      <c r="K297" s="588">
        <v>5600</v>
      </c>
      <c r="L297" s="588">
        <v>2230</v>
      </c>
      <c r="M297" s="587">
        <v>0</v>
      </c>
    </row>
    <row r="298" spans="1:13" ht="15" customHeight="1">
      <c r="A298" s="588">
        <v>2950</v>
      </c>
      <c r="B298" s="588">
        <v>2960</v>
      </c>
      <c r="C298" s="588">
        <v>80140</v>
      </c>
      <c r="D298" s="588">
        <v>62640</v>
      </c>
      <c r="E298" s="588">
        <v>30130</v>
      </c>
      <c r="F298" s="588">
        <v>24880</v>
      </c>
      <c r="G298" s="588">
        <v>19630</v>
      </c>
      <c r="H298" s="588">
        <v>15940</v>
      </c>
      <c r="I298" s="588">
        <v>12560</v>
      </c>
      <c r="J298" s="588">
        <v>9190</v>
      </c>
      <c r="K298" s="588">
        <v>5810</v>
      </c>
      <c r="L298" s="588">
        <v>2440</v>
      </c>
      <c r="M298" s="587">
        <v>0</v>
      </c>
    </row>
    <row r="299" spans="1:13" ht="15" customHeight="1">
      <c r="A299" s="588">
        <v>2960</v>
      </c>
      <c r="B299" s="588">
        <v>2970</v>
      </c>
      <c r="C299" s="588">
        <v>81000</v>
      </c>
      <c r="D299" s="588">
        <v>63500</v>
      </c>
      <c r="E299" s="588">
        <v>30460</v>
      </c>
      <c r="F299" s="588">
        <v>25210</v>
      </c>
      <c r="G299" s="588">
        <v>19960</v>
      </c>
      <c r="H299" s="588">
        <v>16150</v>
      </c>
      <c r="I299" s="588">
        <v>12780</v>
      </c>
      <c r="J299" s="588">
        <v>9400</v>
      </c>
      <c r="K299" s="588">
        <v>6030</v>
      </c>
      <c r="L299" s="588">
        <v>2650</v>
      </c>
      <c r="M299" s="587">
        <v>0</v>
      </c>
    </row>
    <row r="300" spans="1:13" ht="15" customHeight="1">
      <c r="A300" s="588">
        <v>2970</v>
      </c>
      <c r="B300" s="588">
        <v>2980</v>
      </c>
      <c r="C300" s="588">
        <v>81850</v>
      </c>
      <c r="D300" s="588">
        <v>64350</v>
      </c>
      <c r="E300" s="588">
        <v>30790</v>
      </c>
      <c r="F300" s="588">
        <v>25540</v>
      </c>
      <c r="G300" s="588">
        <v>20290</v>
      </c>
      <c r="H300" s="588">
        <v>16360</v>
      </c>
      <c r="I300" s="588">
        <v>12990</v>
      </c>
      <c r="J300" s="588">
        <v>9610</v>
      </c>
      <c r="K300" s="588">
        <v>6240</v>
      </c>
      <c r="L300" s="588">
        <v>2860</v>
      </c>
      <c r="M300" s="587">
        <v>0</v>
      </c>
    </row>
    <row r="301" spans="1:13" ht="15" customHeight="1">
      <c r="A301" s="588">
        <v>2980</v>
      </c>
      <c r="B301" s="588">
        <v>2990</v>
      </c>
      <c r="C301" s="588">
        <v>82710</v>
      </c>
      <c r="D301" s="588">
        <v>65210</v>
      </c>
      <c r="E301" s="588">
        <v>31120</v>
      </c>
      <c r="F301" s="588">
        <v>25870</v>
      </c>
      <c r="G301" s="588">
        <v>20620</v>
      </c>
      <c r="H301" s="588">
        <v>16570</v>
      </c>
      <c r="I301" s="588">
        <v>13200</v>
      </c>
      <c r="J301" s="588">
        <v>9820</v>
      </c>
      <c r="K301" s="588">
        <v>6450</v>
      </c>
      <c r="L301" s="588">
        <v>3070</v>
      </c>
      <c r="M301" s="587">
        <v>0</v>
      </c>
    </row>
    <row r="302" spans="1:13" ht="15" customHeight="1">
      <c r="A302" s="588">
        <v>2990</v>
      </c>
      <c r="B302" s="588">
        <v>3000</v>
      </c>
      <c r="C302" s="588">
        <v>83560</v>
      </c>
      <c r="D302" s="588">
        <v>66060</v>
      </c>
      <c r="E302" s="588">
        <v>31450</v>
      </c>
      <c r="F302" s="588">
        <v>26200</v>
      </c>
      <c r="G302" s="588">
        <v>20950</v>
      </c>
      <c r="H302" s="588">
        <v>16790</v>
      </c>
      <c r="I302" s="588">
        <v>13410</v>
      </c>
      <c r="J302" s="588">
        <v>10040</v>
      </c>
      <c r="K302" s="588">
        <v>6660</v>
      </c>
      <c r="L302" s="588">
        <v>3290</v>
      </c>
      <c r="M302" s="587">
        <v>0</v>
      </c>
    </row>
    <row r="303" spans="1:13" ht="15" customHeight="1">
      <c r="A303" s="588">
        <v>3000</v>
      </c>
      <c r="B303" s="588">
        <v>3020</v>
      </c>
      <c r="C303" s="588">
        <v>84850</v>
      </c>
      <c r="D303" s="588">
        <v>67350</v>
      </c>
      <c r="E303" s="588">
        <v>32490</v>
      </c>
      <c r="F303" s="588">
        <v>26690</v>
      </c>
      <c r="G303" s="588">
        <v>21440</v>
      </c>
      <c r="H303" s="588">
        <v>17100</v>
      </c>
      <c r="I303" s="588">
        <v>13730</v>
      </c>
      <c r="J303" s="588">
        <v>10350</v>
      </c>
      <c r="K303" s="588">
        <v>6980</v>
      </c>
      <c r="L303" s="588">
        <v>3600</v>
      </c>
      <c r="M303" s="587">
        <v>0</v>
      </c>
    </row>
    <row r="304" spans="1:13" ht="15" customHeight="1">
      <c r="A304" s="588">
        <v>3020</v>
      </c>
      <c r="B304" s="588">
        <v>3040</v>
      </c>
      <c r="C304" s="588">
        <v>86560</v>
      </c>
      <c r="D304" s="588">
        <v>69060</v>
      </c>
      <c r="E304" s="588">
        <v>34140</v>
      </c>
      <c r="F304" s="588">
        <v>27350</v>
      </c>
      <c r="G304" s="588">
        <v>22100</v>
      </c>
      <c r="H304" s="588">
        <v>17530</v>
      </c>
      <c r="I304" s="588">
        <v>14150</v>
      </c>
      <c r="J304" s="588">
        <v>10780</v>
      </c>
      <c r="K304" s="588">
        <v>7400</v>
      </c>
      <c r="L304" s="588">
        <v>4030</v>
      </c>
      <c r="M304" s="587">
        <v>0</v>
      </c>
    </row>
    <row r="305" spans="1:13" ht="15" customHeight="1">
      <c r="A305" s="588">
        <v>3040</v>
      </c>
      <c r="B305" s="588">
        <v>3060</v>
      </c>
      <c r="C305" s="588">
        <v>88270</v>
      </c>
      <c r="D305" s="588">
        <v>70770</v>
      </c>
      <c r="E305" s="588">
        <v>35790</v>
      </c>
      <c r="F305" s="588">
        <v>28010</v>
      </c>
      <c r="G305" s="588">
        <v>22760</v>
      </c>
      <c r="H305" s="588">
        <v>17950</v>
      </c>
      <c r="I305" s="588">
        <v>14580</v>
      </c>
      <c r="J305" s="588">
        <v>11200</v>
      </c>
      <c r="K305" s="588">
        <v>7830</v>
      </c>
      <c r="L305" s="588">
        <v>4450</v>
      </c>
      <c r="M305" s="588">
        <v>1080</v>
      </c>
    </row>
    <row r="306" spans="1:13" ht="15" customHeight="1">
      <c r="A306" s="588">
        <v>3060</v>
      </c>
      <c r="B306" s="588">
        <v>3080</v>
      </c>
      <c r="C306" s="588">
        <v>89980</v>
      </c>
      <c r="D306" s="588">
        <v>72480</v>
      </c>
      <c r="E306" s="588">
        <v>37440</v>
      </c>
      <c r="F306" s="588">
        <v>28670</v>
      </c>
      <c r="G306" s="588">
        <v>23420</v>
      </c>
      <c r="H306" s="588">
        <v>18380</v>
      </c>
      <c r="I306" s="588">
        <v>15000</v>
      </c>
      <c r="J306" s="588">
        <v>11630</v>
      </c>
      <c r="K306" s="588">
        <v>8250</v>
      </c>
      <c r="L306" s="588">
        <v>4880</v>
      </c>
      <c r="M306" s="588">
        <v>1500</v>
      </c>
    </row>
    <row r="307" spans="1:13" ht="15" customHeight="1">
      <c r="A307" s="588">
        <v>3080</v>
      </c>
      <c r="B307" s="588">
        <v>3100</v>
      </c>
      <c r="C307" s="588">
        <v>91690</v>
      </c>
      <c r="D307" s="588">
        <v>74190</v>
      </c>
      <c r="E307" s="588">
        <v>39080</v>
      </c>
      <c r="F307" s="588">
        <v>29330</v>
      </c>
      <c r="G307" s="588">
        <v>24080</v>
      </c>
      <c r="H307" s="588">
        <v>18830</v>
      </c>
      <c r="I307" s="588">
        <v>15430</v>
      </c>
      <c r="J307" s="588">
        <v>12050</v>
      </c>
      <c r="K307" s="588">
        <v>8680</v>
      </c>
      <c r="L307" s="588">
        <v>5300</v>
      </c>
      <c r="M307" s="588">
        <v>1930</v>
      </c>
    </row>
    <row r="308" spans="1:13" ht="15" customHeight="1">
      <c r="A308" s="588">
        <v>3100</v>
      </c>
      <c r="B308" s="588">
        <v>3120</v>
      </c>
      <c r="C308" s="588">
        <v>93400</v>
      </c>
      <c r="D308" s="588">
        <v>75900</v>
      </c>
      <c r="E308" s="588">
        <v>40730</v>
      </c>
      <c r="F308" s="588">
        <v>29990</v>
      </c>
      <c r="G308" s="588">
        <v>24740</v>
      </c>
      <c r="H308" s="588">
        <v>19490</v>
      </c>
      <c r="I308" s="588">
        <v>15850</v>
      </c>
      <c r="J308" s="588">
        <v>12470</v>
      </c>
      <c r="K308" s="588">
        <v>9100</v>
      </c>
      <c r="L308" s="588">
        <v>5720</v>
      </c>
      <c r="M308" s="588">
        <v>2350</v>
      </c>
    </row>
    <row r="309" spans="1:13" ht="15" customHeight="1">
      <c r="A309" s="588">
        <v>3120</v>
      </c>
      <c r="B309" s="588">
        <v>3140</v>
      </c>
      <c r="C309" s="588">
        <v>95760</v>
      </c>
      <c r="D309" s="588">
        <v>77620</v>
      </c>
      <c r="E309" s="588">
        <v>42380</v>
      </c>
      <c r="F309" s="588">
        <v>30650</v>
      </c>
      <c r="G309" s="588">
        <v>25400</v>
      </c>
      <c r="H309" s="588">
        <v>20150</v>
      </c>
      <c r="I309" s="588">
        <v>16270</v>
      </c>
      <c r="J309" s="588">
        <v>12900</v>
      </c>
      <c r="K309" s="588">
        <v>9520</v>
      </c>
      <c r="L309" s="588">
        <v>6150</v>
      </c>
      <c r="M309" s="588">
        <v>2770</v>
      </c>
    </row>
    <row r="310" spans="1:13" ht="15" customHeight="1">
      <c r="A310" s="588">
        <v>3140</v>
      </c>
      <c r="B310" s="588">
        <v>3160</v>
      </c>
      <c r="C310" s="588">
        <v>98210</v>
      </c>
      <c r="D310" s="588">
        <v>79330</v>
      </c>
      <c r="E310" s="588">
        <v>44030</v>
      </c>
      <c r="F310" s="588">
        <v>31310</v>
      </c>
      <c r="G310" s="588">
        <v>26060</v>
      </c>
      <c r="H310" s="588">
        <v>20810</v>
      </c>
      <c r="I310" s="588">
        <v>16700</v>
      </c>
      <c r="J310" s="588">
        <v>13320</v>
      </c>
      <c r="K310" s="588">
        <v>9950</v>
      </c>
      <c r="L310" s="588">
        <v>6570</v>
      </c>
      <c r="M310" s="588">
        <v>3200</v>
      </c>
    </row>
    <row r="311" spans="1:13" ht="15" customHeight="1">
      <c r="A311" s="588">
        <v>3160</v>
      </c>
      <c r="B311" s="588">
        <v>3180</v>
      </c>
      <c r="C311" s="588">
        <v>100650</v>
      </c>
      <c r="D311" s="588">
        <v>81040</v>
      </c>
      <c r="E311" s="588">
        <v>45680</v>
      </c>
      <c r="F311" s="588">
        <v>32550</v>
      </c>
      <c r="G311" s="588">
        <v>26720</v>
      </c>
      <c r="H311" s="588">
        <v>21470</v>
      </c>
      <c r="I311" s="588">
        <v>17120</v>
      </c>
      <c r="J311" s="588">
        <v>13750</v>
      </c>
      <c r="K311" s="588">
        <v>10370</v>
      </c>
      <c r="L311" s="588">
        <v>7000</v>
      </c>
      <c r="M311" s="588">
        <v>3620</v>
      </c>
    </row>
    <row r="312" spans="1:13" ht="15" customHeight="1">
      <c r="A312" s="588">
        <v>3180</v>
      </c>
      <c r="B312" s="588">
        <v>3200</v>
      </c>
      <c r="C312" s="588">
        <v>103100</v>
      </c>
      <c r="D312" s="588">
        <v>82750</v>
      </c>
      <c r="E312" s="588">
        <v>47330</v>
      </c>
      <c r="F312" s="588">
        <v>34200</v>
      </c>
      <c r="G312" s="588">
        <v>27380</v>
      </c>
      <c r="H312" s="588">
        <v>22130</v>
      </c>
      <c r="I312" s="588">
        <v>17540</v>
      </c>
      <c r="J312" s="588">
        <v>14170</v>
      </c>
      <c r="K312" s="588">
        <v>10790</v>
      </c>
      <c r="L312" s="588">
        <v>7420</v>
      </c>
      <c r="M312" s="588">
        <v>4040</v>
      </c>
    </row>
    <row r="313" spans="1:13" ht="15" customHeight="1">
      <c r="A313" s="588">
        <v>3200</v>
      </c>
      <c r="B313" s="588">
        <v>3220</v>
      </c>
      <c r="C313" s="588">
        <v>105540</v>
      </c>
      <c r="D313" s="588">
        <v>84460</v>
      </c>
      <c r="E313" s="588">
        <v>48980</v>
      </c>
      <c r="F313" s="588">
        <v>35850</v>
      </c>
      <c r="G313" s="588">
        <v>28040</v>
      </c>
      <c r="H313" s="588">
        <v>22790</v>
      </c>
      <c r="I313" s="588">
        <v>17970</v>
      </c>
      <c r="J313" s="588">
        <v>14590</v>
      </c>
      <c r="K313" s="588">
        <v>11220</v>
      </c>
      <c r="L313" s="588">
        <v>7840</v>
      </c>
      <c r="M313" s="588">
        <v>4470</v>
      </c>
    </row>
    <row r="314" spans="1:13" ht="15" customHeight="1">
      <c r="A314" s="588">
        <v>3220</v>
      </c>
      <c r="B314" s="588">
        <v>3240</v>
      </c>
      <c r="C314" s="588">
        <v>107990</v>
      </c>
      <c r="D314" s="588">
        <v>86170</v>
      </c>
      <c r="E314" s="588">
        <v>50620</v>
      </c>
      <c r="F314" s="588">
        <v>37500</v>
      </c>
      <c r="G314" s="588">
        <v>28700</v>
      </c>
      <c r="H314" s="588">
        <v>23450</v>
      </c>
      <c r="I314" s="588">
        <v>18390</v>
      </c>
      <c r="J314" s="588">
        <v>15020</v>
      </c>
      <c r="K314" s="588">
        <v>11640</v>
      </c>
      <c r="L314" s="588">
        <v>8270</v>
      </c>
      <c r="M314" s="588">
        <v>4890</v>
      </c>
    </row>
    <row r="315" spans="1:13" ht="15" customHeight="1">
      <c r="A315" s="588">
        <v>3240</v>
      </c>
      <c r="B315" s="588">
        <v>3260</v>
      </c>
      <c r="C315" s="588">
        <v>110430</v>
      </c>
      <c r="D315" s="588">
        <v>87880</v>
      </c>
      <c r="E315" s="588">
        <v>52270</v>
      </c>
      <c r="F315" s="588">
        <v>39150</v>
      </c>
      <c r="G315" s="588">
        <v>29360</v>
      </c>
      <c r="H315" s="588">
        <v>24110</v>
      </c>
      <c r="I315" s="588">
        <v>18860</v>
      </c>
      <c r="J315" s="588">
        <v>15440</v>
      </c>
      <c r="K315" s="588">
        <v>12070</v>
      </c>
      <c r="L315" s="588">
        <v>8690</v>
      </c>
      <c r="M315" s="588">
        <v>5320</v>
      </c>
    </row>
    <row r="316" spans="1:13" ht="15" customHeight="1">
      <c r="A316" s="588">
        <v>3260</v>
      </c>
      <c r="B316" s="588">
        <v>3280</v>
      </c>
      <c r="C316" s="588">
        <v>112880</v>
      </c>
      <c r="D316" s="588">
        <v>89600</v>
      </c>
      <c r="E316" s="588">
        <v>53920</v>
      </c>
      <c r="F316" s="588">
        <v>40800</v>
      </c>
      <c r="G316" s="588">
        <v>30020</v>
      </c>
      <c r="H316" s="588">
        <v>24770</v>
      </c>
      <c r="I316" s="588">
        <v>19520</v>
      </c>
      <c r="J316" s="588">
        <v>15870</v>
      </c>
      <c r="K316" s="588">
        <v>12490</v>
      </c>
      <c r="L316" s="588">
        <v>9120</v>
      </c>
      <c r="M316" s="588">
        <v>5740</v>
      </c>
    </row>
    <row r="317" spans="1:13" ht="15" customHeight="1">
      <c r="A317" s="588">
        <v>3280</v>
      </c>
      <c r="B317" s="588">
        <v>3300</v>
      </c>
      <c r="C317" s="588">
        <v>115320</v>
      </c>
      <c r="D317" s="588">
        <v>91310</v>
      </c>
      <c r="E317" s="588">
        <v>55570</v>
      </c>
      <c r="F317" s="588">
        <v>42440</v>
      </c>
      <c r="G317" s="588">
        <v>30670</v>
      </c>
      <c r="H317" s="588">
        <v>25420</v>
      </c>
      <c r="I317" s="588">
        <v>20170</v>
      </c>
      <c r="J317" s="588">
        <v>16290</v>
      </c>
      <c r="K317" s="588">
        <v>12910</v>
      </c>
      <c r="L317" s="588">
        <v>9540</v>
      </c>
      <c r="M317" s="588">
        <v>6160</v>
      </c>
    </row>
    <row r="318" spans="1:13" ht="15" customHeight="1">
      <c r="A318" s="588">
        <v>3300</v>
      </c>
      <c r="B318" s="588">
        <v>3320</v>
      </c>
      <c r="C318" s="588">
        <v>117770</v>
      </c>
      <c r="D318" s="588">
        <v>93020</v>
      </c>
      <c r="E318" s="588">
        <v>57220</v>
      </c>
      <c r="F318" s="588">
        <v>44090</v>
      </c>
      <c r="G318" s="588">
        <v>31330</v>
      </c>
      <c r="H318" s="588">
        <v>26080</v>
      </c>
      <c r="I318" s="588">
        <v>20830</v>
      </c>
      <c r="J318" s="588">
        <v>16710</v>
      </c>
      <c r="K318" s="588">
        <v>13340</v>
      </c>
      <c r="L318" s="588">
        <v>9960</v>
      </c>
      <c r="M318" s="588">
        <v>6590</v>
      </c>
    </row>
    <row r="319" spans="1:13" ht="15" customHeight="1">
      <c r="A319" s="588">
        <v>3320</v>
      </c>
      <c r="B319" s="588">
        <v>3340</v>
      </c>
      <c r="C319" s="588">
        <v>120210</v>
      </c>
      <c r="D319" s="588">
        <v>95210</v>
      </c>
      <c r="E319" s="588">
        <v>58870</v>
      </c>
      <c r="F319" s="588">
        <v>45740</v>
      </c>
      <c r="G319" s="588">
        <v>32620</v>
      </c>
      <c r="H319" s="588">
        <v>26740</v>
      </c>
      <c r="I319" s="588">
        <v>21490</v>
      </c>
      <c r="J319" s="588">
        <v>17140</v>
      </c>
      <c r="K319" s="588">
        <v>13760</v>
      </c>
      <c r="L319" s="588">
        <v>10390</v>
      </c>
      <c r="M319" s="588">
        <v>7010</v>
      </c>
    </row>
    <row r="320" spans="1:13" ht="15" customHeight="1">
      <c r="A320" s="588">
        <v>3340</v>
      </c>
      <c r="B320" s="588">
        <v>3360</v>
      </c>
      <c r="C320" s="588">
        <v>122660</v>
      </c>
      <c r="D320" s="588">
        <v>97660</v>
      </c>
      <c r="E320" s="588">
        <v>60440</v>
      </c>
      <c r="F320" s="588">
        <v>47320</v>
      </c>
      <c r="G320" s="588">
        <v>34190</v>
      </c>
      <c r="H320" s="588">
        <v>27370</v>
      </c>
      <c r="I320" s="588">
        <v>22120</v>
      </c>
      <c r="J320" s="588">
        <v>17540</v>
      </c>
      <c r="K320" s="588">
        <v>14170</v>
      </c>
      <c r="L320" s="588">
        <v>10790</v>
      </c>
      <c r="M320" s="588">
        <v>7420</v>
      </c>
    </row>
    <row r="321" spans="1:13" ht="15" customHeight="1">
      <c r="A321" s="588">
        <v>3360</v>
      </c>
      <c r="B321" s="588">
        <v>3380</v>
      </c>
      <c r="C321" s="588">
        <v>125100</v>
      </c>
      <c r="D321" s="588">
        <v>100100</v>
      </c>
      <c r="E321" s="588">
        <v>62010</v>
      </c>
      <c r="F321" s="588">
        <v>48880</v>
      </c>
      <c r="G321" s="588">
        <v>35760</v>
      </c>
      <c r="H321" s="588">
        <v>28000</v>
      </c>
      <c r="I321" s="588">
        <v>22750</v>
      </c>
      <c r="J321" s="588">
        <v>17950</v>
      </c>
      <c r="K321" s="588">
        <v>14570</v>
      </c>
      <c r="L321" s="588">
        <v>11200</v>
      </c>
      <c r="M321" s="588">
        <v>7820</v>
      </c>
    </row>
    <row r="322" spans="1:13" ht="15" customHeight="1">
      <c r="A322" s="588">
        <v>3380</v>
      </c>
      <c r="B322" s="588">
        <v>3400</v>
      </c>
      <c r="C322" s="588">
        <v>127550</v>
      </c>
      <c r="D322" s="588">
        <v>102550</v>
      </c>
      <c r="E322" s="588">
        <v>63570</v>
      </c>
      <c r="F322" s="588">
        <v>50450</v>
      </c>
      <c r="G322" s="588">
        <v>37320</v>
      </c>
      <c r="H322" s="588">
        <v>28630</v>
      </c>
      <c r="I322" s="588">
        <v>23380</v>
      </c>
      <c r="J322" s="588">
        <v>18350</v>
      </c>
      <c r="K322" s="588">
        <v>14970</v>
      </c>
      <c r="L322" s="588">
        <v>11600</v>
      </c>
      <c r="M322" s="588">
        <v>8220</v>
      </c>
    </row>
    <row r="323" spans="1:13" ht="15" customHeight="1">
      <c r="A323" s="588">
        <v>3400</v>
      </c>
      <c r="B323" s="588">
        <v>3420</v>
      </c>
      <c r="C323" s="588">
        <v>129990</v>
      </c>
      <c r="D323" s="588">
        <v>104990</v>
      </c>
      <c r="E323" s="588">
        <v>65140</v>
      </c>
      <c r="F323" s="588">
        <v>52010</v>
      </c>
      <c r="G323" s="588">
        <v>38890</v>
      </c>
      <c r="H323" s="588">
        <v>29250</v>
      </c>
      <c r="I323" s="588">
        <v>24000</v>
      </c>
      <c r="J323" s="588">
        <v>18750</v>
      </c>
      <c r="K323" s="588">
        <v>15370</v>
      </c>
      <c r="L323" s="588">
        <v>12000</v>
      </c>
      <c r="M323" s="588">
        <v>8620</v>
      </c>
    </row>
    <row r="324" spans="1:13" ht="15" customHeight="1">
      <c r="A324" s="588">
        <v>3420</v>
      </c>
      <c r="B324" s="588">
        <v>3440</v>
      </c>
      <c r="C324" s="588">
        <v>132440</v>
      </c>
      <c r="D324" s="588">
        <v>107440</v>
      </c>
      <c r="E324" s="588">
        <v>66700</v>
      </c>
      <c r="F324" s="588">
        <v>53580</v>
      </c>
      <c r="G324" s="588">
        <v>40450</v>
      </c>
      <c r="H324" s="588">
        <v>29880</v>
      </c>
      <c r="I324" s="588">
        <v>24630</v>
      </c>
      <c r="J324" s="588">
        <v>19380</v>
      </c>
      <c r="K324" s="588">
        <v>15780</v>
      </c>
      <c r="L324" s="588">
        <v>12400</v>
      </c>
      <c r="M324" s="588">
        <v>9030</v>
      </c>
    </row>
    <row r="325" spans="1:13" ht="15" customHeight="1">
      <c r="A325" s="588">
        <v>3440</v>
      </c>
      <c r="B325" s="588">
        <v>3460</v>
      </c>
      <c r="C325" s="588">
        <v>134880</v>
      </c>
      <c r="D325" s="588">
        <v>109880</v>
      </c>
      <c r="E325" s="588">
        <v>68270</v>
      </c>
      <c r="F325" s="588">
        <v>55140</v>
      </c>
      <c r="G325" s="588">
        <v>42020</v>
      </c>
      <c r="H325" s="588">
        <v>30500</v>
      </c>
      <c r="I325" s="588">
        <v>25250</v>
      </c>
      <c r="J325" s="588">
        <v>20000</v>
      </c>
      <c r="K325" s="588">
        <v>16180</v>
      </c>
      <c r="L325" s="588">
        <v>12800</v>
      </c>
      <c r="M325" s="588">
        <v>9430</v>
      </c>
    </row>
    <row r="326" spans="1:13" ht="15" customHeight="1">
      <c r="A326" s="588">
        <v>3460</v>
      </c>
      <c r="B326" s="588">
        <v>3480</v>
      </c>
      <c r="C326" s="588">
        <v>137330</v>
      </c>
      <c r="D326" s="588">
        <v>112330</v>
      </c>
      <c r="E326" s="588">
        <v>69830</v>
      </c>
      <c r="F326" s="588">
        <v>56710</v>
      </c>
      <c r="G326" s="588">
        <v>43580</v>
      </c>
      <c r="H326" s="588">
        <v>31130</v>
      </c>
      <c r="I326" s="588">
        <v>25880</v>
      </c>
      <c r="J326" s="588">
        <v>20630</v>
      </c>
      <c r="K326" s="588">
        <v>16580</v>
      </c>
      <c r="L326" s="588">
        <v>13210</v>
      </c>
      <c r="M326" s="588">
        <v>9830</v>
      </c>
    </row>
    <row r="327" spans="1:13" ht="15" customHeight="1">
      <c r="A327" s="588">
        <v>3480</v>
      </c>
      <c r="B327" s="588">
        <v>3500</v>
      </c>
      <c r="C327" s="588">
        <v>139770</v>
      </c>
      <c r="D327" s="588">
        <v>114770</v>
      </c>
      <c r="E327" s="588">
        <v>71400</v>
      </c>
      <c r="F327" s="588">
        <v>58270</v>
      </c>
      <c r="G327" s="588">
        <v>45150</v>
      </c>
      <c r="H327" s="588">
        <v>32020</v>
      </c>
      <c r="I327" s="588">
        <v>26510</v>
      </c>
      <c r="J327" s="588">
        <v>21260</v>
      </c>
      <c r="K327" s="588">
        <v>16980</v>
      </c>
      <c r="L327" s="588">
        <v>13610</v>
      </c>
      <c r="M327" s="588">
        <v>10230</v>
      </c>
    </row>
    <row r="328" spans="1:13" ht="15" customHeight="1">
      <c r="A328" s="588">
        <v>3500</v>
      </c>
      <c r="B328" s="588">
        <v>3520</v>
      </c>
      <c r="C328" s="588">
        <v>142220</v>
      </c>
      <c r="D328" s="588">
        <v>117220</v>
      </c>
      <c r="E328" s="588">
        <v>72960</v>
      </c>
      <c r="F328" s="588">
        <v>59840</v>
      </c>
      <c r="G328" s="588">
        <v>46710</v>
      </c>
      <c r="H328" s="588">
        <v>33590</v>
      </c>
      <c r="I328" s="588">
        <v>27130</v>
      </c>
      <c r="J328" s="588">
        <v>21880</v>
      </c>
      <c r="K328" s="588">
        <v>17390</v>
      </c>
      <c r="L328" s="588">
        <v>14010</v>
      </c>
      <c r="M328" s="588">
        <v>10640</v>
      </c>
    </row>
    <row r="329" spans="1:13" ht="15" customHeight="1">
      <c r="A329" s="588">
        <v>3520</v>
      </c>
      <c r="B329" s="588">
        <v>3540</v>
      </c>
      <c r="C329" s="588">
        <v>144660</v>
      </c>
      <c r="D329" s="588">
        <v>119660</v>
      </c>
      <c r="E329" s="588">
        <v>74530</v>
      </c>
      <c r="F329" s="588">
        <v>61400</v>
      </c>
      <c r="G329" s="588">
        <v>48280</v>
      </c>
      <c r="H329" s="588">
        <v>35150</v>
      </c>
      <c r="I329" s="588">
        <v>27760</v>
      </c>
      <c r="J329" s="588">
        <v>22510</v>
      </c>
      <c r="K329" s="588">
        <v>17790</v>
      </c>
      <c r="L329" s="588">
        <v>14410</v>
      </c>
      <c r="M329" s="588">
        <v>11040</v>
      </c>
    </row>
    <row r="330" spans="1:13" ht="15" customHeight="1">
      <c r="A330" s="588">
        <v>3540</v>
      </c>
      <c r="B330" s="588">
        <v>3560</v>
      </c>
      <c r="C330" s="588">
        <v>147110</v>
      </c>
      <c r="D330" s="588">
        <v>122110</v>
      </c>
      <c r="E330" s="588">
        <v>76090</v>
      </c>
      <c r="F330" s="588">
        <v>62960</v>
      </c>
      <c r="G330" s="588">
        <v>49840</v>
      </c>
      <c r="H330" s="588">
        <v>36710</v>
      </c>
      <c r="I330" s="588">
        <v>28380</v>
      </c>
      <c r="J330" s="588">
        <v>23130</v>
      </c>
      <c r="K330" s="588">
        <v>18190</v>
      </c>
      <c r="L330" s="588">
        <v>14820</v>
      </c>
      <c r="M330" s="588">
        <v>11440</v>
      </c>
    </row>
    <row r="331" spans="1:13" ht="15" customHeight="1">
      <c r="A331" s="588">
        <v>3560</v>
      </c>
      <c r="B331" s="588">
        <v>3580</v>
      </c>
      <c r="C331" s="588">
        <v>149550</v>
      </c>
      <c r="D331" s="588">
        <v>124550</v>
      </c>
      <c r="E331" s="588">
        <v>77650</v>
      </c>
      <c r="F331" s="588">
        <v>64530</v>
      </c>
      <c r="G331" s="588">
        <v>51400</v>
      </c>
      <c r="H331" s="588">
        <v>38280</v>
      </c>
      <c r="I331" s="588">
        <v>29010</v>
      </c>
      <c r="J331" s="588">
        <v>23760</v>
      </c>
      <c r="K331" s="588">
        <v>18590</v>
      </c>
      <c r="L331" s="588">
        <v>15220</v>
      </c>
      <c r="M331" s="588">
        <v>11840</v>
      </c>
    </row>
    <row r="332" spans="1:13" ht="15" customHeight="1">
      <c r="A332" s="588">
        <v>3580</v>
      </c>
      <c r="B332" s="588">
        <v>3600</v>
      </c>
      <c r="C332" s="588">
        <v>152000</v>
      </c>
      <c r="D332" s="588">
        <v>127000</v>
      </c>
      <c r="E332" s="588">
        <v>79220</v>
      </c>
      <c r="F332" s="588">
        <v>66090</v>
      </c>
      <c r="G332" s="588">
        <v>52970</v>
      </c>
      <c r="H332" s="588">
        <v>39840</v>
      </c>
      <c r="I332" s="588">
        <v>29630</v>
      </c>
      <c r="J332" s="588">
        <v>24380</v>
      </c>
      <c r="K332" s="588">
        <v>19130</v>
      </c>
      <c r="L332" s="588">
        <v>15620</v>
      </c>
      <c r="M332" s="588">
        <v>12250</v>
      </c>
    </row>
    <row r="333" spans="1:13" ht="15" customHeight="1">
      <c r="A333" s="588">
        <v>3600</v>
      </c>
      <c r="B333" s="588">
        <v>3620</v>
      </c>
      <c r="C333" s="588">
        <v>154440</v>
      </c>
      <c r="D333" s="588">
        <v>129440</v>
      </c>
      <c r="E333" s="588">
        <v>80780</v>
      </c>
      <c r="F333" s="588">
        <v>67660</v>
      </c>
      <c r="G333" s="588">
        <v>54530</v>
      </c>
      <c r="H333" s="588">
        <v>41410</v>
      </c>
      <c r="I333" s="588">
        <v>30260</v>
      </c>
      <c r="J333" s="588">
        <v>25010</v>
      </c>
      <c r="K333" s="588">
        <v>19760</v>
      </c>
      <c r="L333" s="588">
        <v>16020</v>
      </c>
      <c r="M333" s="588">
        <v>12650</v>
      </c>
    </row>
    <row r="334" spans="1:13" ht="15" customHeight="1">
      <c r="A334" s="588">
        <v>3620</v>
      </c>
      <c r="B334" s="588">
        <v>3640</v>
      </c>
      <c r="C334" s="588">
        <v>156890</v>
      </c>
      <c r="D334" s="588">
        <v>131890</v>
      </c>
      <c r="E334" s="588">
        <v>82350</v>
      </c>
      <c r="F334" s="588">
        <v>69220</v>
      </c>
      <c r="G334" s="588">
        <v>56100</v>
      </c>
      <c r="H334" s="588">
        <v>42970</v>
      </c>
      <c r="I334" s="588">
        <v>30890</v>
      </c>
      <c r="J334" s="588">
        <v>25640</v>
      </c>
      <c r="K334" s="588">
        <v>20390</v>
      </c>
      <c r="L334" s="588">
        <v>16420</v>
      </c>
      <c r="M334" s="588">
        <v>13050</v>
      </c>
    </row>
    <row r="335" spans="1:13" ht="15" customHeight="1">
      <c r="A335" s="588">
        <v>3640</v>
      </c>
      <c r="B335" s="588">
        <v>3660</v>
      </c>
      <c r="C335" s="588">
        <v>159330</v>
      </c>
      <c r="D335" s="588">
        <v>134330</v>
      </c>
      <c r="E335" s="588">
        <v>83910</v>
      </c>
      <c r="F335" s="588">
        <v>70790</v>
      </c>
      <c r="G335" s="588">
        <v>57660</v>
      </c>
      <c r="H335" s="588">
        <v>44540</v>
      </c>
      <c r="I335" s="588">
        <v>31510</v>
      </c>
      <c r="J335" s="588">
        <v>26260</v>
      </c>
      <c r="K335" s="588">
        <v>21010</v>
      </c>
      <c r="L335" s="588">
        <v>16830</v>
      </c>
      <c r="M335" s="588">
        <v>13450</v>
      </c>
    </row>
    <row r="336" spans="1:13" ht="15" customHeight="1">
      <c r="A336" s="588">
        <v>3660</v>
      </c>
      <c r="B336" s="588">
        <v>3680</v>
      </c>
      <c r="C336" s="588">
        <v>161780</v>
      </c>
      <c r="D336" s="588">
        <v>136780</v>
      </c>
      <c r="E336" s="588">
        <v>85480</v>
      </c>
      <c r="F336" s="588">
        <v>72350</v>
      </c>
      <c r="G336" s="588">
        <v>59230</v>
      </c>
      <c r="H336" s="588">
        <v>46100</v>
      </c>
      <c r="I336" s="588">
        <v>32980</v>
      </c>
      <c r="J336" s="588">
        <v>26890</v>
      </c>
      <c r="K336" s="588">
        <v>21640</v>
      </c>
      <c r="L336" s="588">
        <v>17230</v>
      </c>
      <c r="M336" s="588">
        <v>13850</v>
      </c>
    </row>
    <row r="337" spans="1:13" ht="15" customHeight="1">
      <c r="A337" s="588">
        <v>3680</v>
      </c>
      <c r="B337" s="588">
        <v>3700</v>
      </c>
      <c r="C337" s="588">
        <v>164220</v>
      </c>
      <c r="D337" s="588">
        <v>139220</v>
      </c>
      <c r="E337" s="588">
        <v>87040</v>
      </c>
      <c r="F337" s="588">
        <v>73920</v>
      </c>
      <c r="G337" s="588">
        <v>60790</v>
      </c>
      <c r="H337" s="588">
        <v>47670</v>
      </c>
      <c r="I337" s="588">
        <v>34540</v>
      </c>
      <c r="J337" s="588">
        <v>27510</v>
      </c>
      <c r="K337" s="588">
        <v>22260</v>
      </c>
      <c r="L337" s="588">
        <v>17630</v>
      </c>
      <c r="M337" s="588">
        <v>14260</v>
      </c>
    </row>
    <row r="338" spans="1:13" ht="15" customHeight="1">
      <c r="A338" s="588">
        <v>3700</v>
      </c>
      <c r="B338" s="588">
        <v>3720</v>
      </c>
      <c r="C338" s="588">
        <v>166670</v>
      </c>
      <c r="D338" s="588">
        <v>141670</v>
      </c>
      <c r="E338" s="588">
        <v>88610</v>
      </c>
      <c r="F338" s="588">
        <v>75480</v>
      </c>
      <c r="G338" s="588">
        <v>62360</v>
      </c>
      <c r="H338" s="588">
        <v>49230</v>
      </c>
      <c r="I338" s="588">
        <v>36110</v>
      </c>
      <c r="J338" s="588">
        <v>28140</v>
      </c>
      <c r="K338" s="588">
        <v>22890</v>
      </c>
      <c r="L338" s="588">
        <v>18030</v>
      </c>
      <c r="M338" s="588">
        <v>14660</v>
      </c>
    </row>
    <row r="339" spans="1:13" ht="15" customHeight="1">
      <c r="A339" s="588">
        <v>3720</v>
      </c>
      <c r="B339" s="588">
        <v>3740</v>
      </c>
      <c r="C339" s="588">
        <v>169110</v>
      </c>
      <c r="D339" s="588">
        <v>144110</v>
      </c>
      <c r="E339" s="588">
        <v>90170</v>
      </c>
      <c r="F339" s="588">
        <v>77050</v>
      </c>
      <c r="G339" s="588">
        <v>63920</v>
      </c>
      <c r="H339" s="588">
        <v>50800</v>
      </c>
      <c r="I339" s="588">
        <v>37670</v>
      </c>
      <c r="J339" s="588">
        <v>28770</v>
      </c>
      <c r="K339" s="588">
        <v>23520</v>
      </c>
      <c r="L339" s="588">
        <v>18440</v>
      </c>
      <c r="M339" s="588">
        <v>15060</v>
      </c>
    </row>
    <row r="340" spans="1:13" ht="15" customHeight="1">
      <c r="A340" s="588">
        <v>3740</v>
      </c>
      <c r="B340" s="588">
        <v>3760</v>
      </c>
      <c r="C340" s="588">
        <v>171560</v>
      </c>
      <c r="D340" s="588">
        <v>146560</v>
      </c>
      <c r="E340" s="588">
        <v>91730</v>
      </c>
      <c r="F340" s="588">
        <v>78610</v>
      </c>
      <c r="G340" s="588">
        <v>65480</v>
      </c>
      <c r="H340" s="588">
        <v>52360</v>
      </c>
      <c r="I340" s="588">
        <v>39230</v>
      </c>
      <c r="J340" s="588">
        <v>29390</v>
      </c>
      <c r="K340" s="588">
        <v>24140</v>
      </c>
      <c r="L340" s="588">
        <v>18890</v>
      </c>
      <c r="M340" s="588">
        <v>15460</v>
      </c>
    </row>
    <row r="341" spans="1:13" ht="15" customHeight="1">
      <c r="A341" s="588">
        <v>3760</v>
      </c>
      <c r="B341" s="588">
        <v>3780</v>
      </c>
      <c r="C341" s="588">
        <v>178920</v>
      </c>
      <c r="D341" s="588">
        <v>151090</v>
      </c>
      <c r="E341" s="588">
        <v>95250</v>
      </c>
      <c r="F341" s="588">
        <v>81630</v>
      </c>
      <c r="G341" s="588">
        <v>68510</v>
      </c>
      <c r="H341" s="588">
        <v>55380</v>
      </c>
      <c r="I341" s="588">
        <v>42260</v>
      </c>
      <c r="J341" s="588">
        <v>30600</v>
      </c>
      <c r="K341" s="588">
        <v>25350</v>
      </c>
      <c r="L341" s="588">
        <v>20100</v>
      </c>
      <c r="M341" s="588">
        <v>16240</v>
      </c>
    </row>
    <row r="342" spans="1:13" ht="15" customHeight="1">
      <c r="A342" s="588">
        <v>3780</v>
      </c>
      <c r="B342" s="588">
        <v>3800</v>
      </c>
      <c r="C342" s="588">
        <v>181590</v>
      </c>
      <c r="D342" s="588">
        <v>153740</v>
      </c>
      <c r="E342" s="588">
        <v>97700</v>
      </c>
      <c r="F342" s="588">
        <v>83350</v>
      </c>
      <c r="G342" s="588">
        <v>70220</v>
      </c>
      <c r="H342" s="588">
        <v>57100</v>
      </c>
      <c r="I342" s="588">
        <v>43970</v>
      </c>
      <c r="J342" s="588">
        <v>31290</v>
      </c>
      <c r="K342" s="588">
        <v>26040</v>
      </c>
      <c r="L342" s="588">
        <v>20790</v>
      </c>
      <c r="M342" s="588">
        <v>16680</v>
      </c>
    </row>
    <row r="343" spans="1:13" ht="15" customHeight="1">
      <c r="A343" s="588">
        <v>3800</v>
      </c>
      <c r="B343" s="588">
        <v>3820</v>
      </c>
      <c r="C343" s="588">
        <v>184260</v>
      </c>
      <c r="D343" s="588">
        <v>156400</v>
      </c>
      <c r="E343" s="588">
        <v>100140</v>
      </c>
      <c r="F343" s="588">
        <v>85060</v>
      </c>
      <c r="G343" s="588">
        <v>71930</v>
      </c>
      <c r="H343" s="588">
        <v>58810</v>
      </c>
      <c r="I343" s="588">
        <v>45680</v>
      </c>
      <c r="J343" s="588">
        <v>32560</v>
      </c>
      <c r="K343" s="588">
        <v>26720</v>
      </c>
      <c r="L343" s="588">
        <v>21470</v>
      </c>
      <c r="M343" s="588">
        <v>17120</v>
      </c>
    </row>
    <row r="344" spans="1:13" ht="15" customHeight="1">
      <c r="A344" s="588">
        <v>3820</v>
      </c>
      <c r="B344" s="588">
        <v>3840</v>
      </c>
      <c r="C344" s="588">
        <v>186930</v>
      </c>
      <c r="D344" s="588">
        <v>159050</v>
      </c>
      <c r="E344" s="588">
        <v>102590</v>
      </c>
      <c r="F344" s="588">
        <v>86770</v>
      </c>
      <c r="G344" s="588">
        <v>73640</v>
      </c>
      <c r="H344" s="588">
        <v>60520</v>
      </c>
      <c r="I344" s="588">
        <v>47390</v>
      </c>
      <c r="J344" s="588">
        <v>34270</v>
      </c>
      <c r="K344" s="588">
        <v>27400</v>
      </c>
      <c r="L344" s="588">
        <v>22150</v>
      </c>
      <c r="M344" s="588">
        <v>17560</v>
      </c>
    </row>
    <row r="345" spans="1:13" ht="15" customHeight="1">
      <c r="A345" s="588">
        <v>3840</v>
      </c>
      <c r="B345" s="588">
        <v>3860</v>
      </c>
      <c r="C345" s="588">
        <v>189600</v>
      </c>
      <c r="D345" s="588">
        <v>161710</v>
      </c>
      <c r="E345" s="588">
        <v>105030</v>
      </c>
      <c r="F345" s="588">
        <v>88480</v>
      </c>
      <c r="G345" s="588">
        <v>75350</v>
      </c>
      <c r="H345" s="588">
        <v>62230</v>
      </c>
      <c r="I345" s="588">
        <v>49100</v>
      </c>
      <c r="J345" s="588">
        <v>35980</v>
      </c>
      <c r="K345" s="588">
        <v>28090</v>
      </c>
      <c r="L345" s="588">
        <v>22840</v>
      </c>
      <c r="M345" s="588">
        <v>18000</v>
      </c>
    </row>
    <row r="346" spans="1:13" ht="15" customHeight="1">
      <c r="A346" s="588">
        <v>3860</v>
      </c>
      <c r="B346" s="588">
        <v>3880</v>
      </c>
      <c r="C346" s="588">
        <v>192270</v>
      </c>
      <c r="D346" s="588">
        <v>164360</v>
      </c>
      <c r="E346" s="588">
        <v>107480</v>
      </c>
      <c r="F346" s="588">
        <v>90190</v>
      </c>
      <c r="G346" s="588">
        <v>77070</v>
      </c>
      <c r="H346" s="588">
        <v>63940</v>
      </c>
      <c r="I346" s="588">
        <v>50820</v>
      </c>
      <c r="J346" s="588">
        <v>37690</v>
      </c>
      <c r="K346" s="588">
        <v>28770</v>
      </c>
      <c r="L346" s="588">
        <v>23520</v>
      </c>
      <c r="M346" s="588">
        <v>18440</v>
      </c>
    </row>
    <row r="347" spans="1:13" ht="15" customHeight="1">
      <c r="A347" s="588">
        <v>3880</v>
      </c>
      <c r="B347" s="588">
        <v>3900</v>
      </c>
      <c r="C347" s="588">
        <v>194940</v>
      </c>
      <c r="D347" s="588">
        <v>167020</v>
      </c>
      <c r="E347" s="588">
        <v>109920</v>
      </c>
      <c r="F347" s="588">
        <v>91900</v>
      </c>
      <c r="G347" s="588">
        <v>78780</v>
      </c>
      <c r="H347" s="588">
        <v>65650</v>
      </c>
      <c r="I347" s="588">
        <v>52530</v>
      </c>
      <c r="J347" s="588">
        <v>39400</v>
      </c>
      <c r="K347" s="588">
        <v>29460</v>
      </c>
      <c r="L347" s="588">
        <v>24210</v>
      </c>
      <c r="M347" s="588">
        <v>18960</v>
      </c>
    </row>
    <row r="348" spans="1:13" ht="15" customHeight="1">
      <c r="A348" s="588">
        <v>3900</v>
      </c>
      <c r="B348" s="588">
        <v>3920</v>
      </c>
      <c r="C348" s="588">
        <v>197610</v>
      </c>
      <c r="D348" s="588">
        <v>169670</v>
      </c>
      <c r="E348" s="588">
        <v>112370</v>
      </c>
      <c r="F348" s="588">
        <v>93620</v>
      </c>
      <c r="G348" s="588">
        <v>80490</v>
      </c>
      <c r="H348" s="588">
        <v>67360</v>
      </c>
      <c r="I348" s="588">
        <v>54240</v>
      </c>
      <c r="J348" s="588">
        <v>41110</v>
      </c>
      <c r="K348" s="588">
        <v>30140</v>
      </c>
      <c r="L348" s="588">
        <v>24890</v>
      </c>
      <c r="M348" s="588">
        <v>19640</v>
      </c>
    </row>
    <row r="349" spans="1:13" ht="15" customHeight="1">
      <c r="A349" s="588">
        <v>3920</v>
      </c>
      <c r="B349" s="588">
        <v>3940</v>
      </c>
      <c r="C349" s="588">
        <v>200280</v>
      </c>
      <c r="D349" s="588">
        <v>172330</v>
      </c>
      <c r="E349" s="588">
        <v>114810</v>
      </c>
      <c r="F349" s="588">
        <v>96060</v>
      </c>
      <c r="G349" s="588">
        <v>82200</v>
      </c>
      <c r="H349" s="588">
        <v>69080</v>
      </c>
      <c r="I349" s="588">
        <v>55950</v>
      </c>
      <c r="J349" s="588">
        <v>42830</v>
      </c>
      <c r="K349" s="588">
        <v>30830</v>
      </c>
      <c r="L349" s="588">
        <v>25580</v>
      </c>
      <c r="M349" s="588">
        <v>20330</v>
      </c>
    </row>
    <row r="350" spans="1:13" ht="15" customHeight="1">
      <c r="A350" s="588">
        <v>3940</v>
      </c>
      <c r="B350" s="588">
        <v>3960</v>
      </c>
      <c r="C350" s="588">
        <v>202950</v>
      </c>
      <c r="D350" s="588">
        <v>174980</v>
      </c>
      <c r="E350" s="588">
        <v>117260</v>
      </c>
      <c r="F350" s="588">
        <v>98510</v>
      </c>
      <c r="G350" s="588">
        <v>83910</v>
      </c>
      <c r="H350" s="588">
        <v>70790</v>
      </c>
      <c r="I350" s="588">
        <v>57660</v>
      </c>
      <c r="J350" s="588">
        <v>44540</v>
      </c>
      <c r="K350" s="588">
        <v>31510</v>
      </c>
      <c r="L350" s="588">
        <v>26260</v>
      </c>
      <c r="M350" s="588">
        <v>21010</v>
      </c>
    </row>
    <row r="351" spans="1:13" ht="15" customHeight="1">
      <c r="A351" s="588">
        <v>3960</v>
      </c>
      <c r="B351" s="588">
        <v>3980</v>
      </c>
      <c r="C351" s="588">
        <v>205620</v>
      </c>
      <c r="D351" s="588">
        <v>177640</v>
      </c>
      <c r="E351" s="588">
        <v>119700</v>
      </c>
      <c r="F351" s="588">
        <v>100950</v>
      </c>
      <c r="G351" s="588">
        <v>85620</v>
      </c>
      <c r="H351" s="588">
        <v>72500</v>
      </c>
      <c r="I351" s="588">
        <v>59370</v>
      </c>
      <c r="J351" s="588">
        <v>46250</v>
      </c>
      <c r="K351" s="588">
        <v>33120</v>
      </c>
      <c r="L351" s="588">
        <v>26950</v>
      </c>
      <c r="M351" s="588">
        <v>21700</v>
      </c>
    </row>
    <row r="352" spans="1:13" ht="15" customHeight="1">
      <c r="A352" s="588">
        <v>3980</v>
      </c>
      <c r="B352" s="588">
        <v>4000</v>
      </c>
      <c r="C352" s="588">
        <v>208290</v>
      </c>
      <c r="D352" s="588">
        <v>180290</v>
      </c>
      <c r="E352" s="588">
        <v>122150</v>
      </c>
      <c r="F352" s="588">
        <v>103400</v>
      </c>
      <c r="G352" s="588">
        <v>87340</v>
      </c>
      <c r="H352" s="588">
        <v>74210</v>
      </c>
      <c r="I352" s="588">
        <v>61090</v>
      </c>
      <c r="J352" s="588">
        <v>47960</v>
      </c>
      <c r="K352" s="588">
        <v>34840</v>
      </c>
      <c r="L352" s="588">
        <v>27630</v>
      </c>
      <c r="M352" s="588">
        <v>22380</v>
      </c>
    </row>
    <row r="353" spans="1:13" ht="15" customHeight="1">
      <c r="A353" s="588">
        <v>4000</v>
      </c>
      <c r="B353" s="588">
        <v>4020</v>
      </c>
      <c r="C353" s="588">
        <v>210960</v>
      </c>
      <c r="D353" s="588">
        <v>182950</v>
      </c>
      <c r="E353" s="588">
        <v>124590</v>
      </c>
      <c r="F353" s="588">
        <v>105840</v>
      </c>
      <c r="G353" s="588">
        <v>89050</v>
      </c>
      <c r="H353" s="588">
        <v>75920</v>
      </c>
      <c r="I353" s="588">
        <v>62800</v>
      </c>
      <c r="J353" s="588">
        <v>49670</v>
      </c>
      <c r="K353" s="588">
        <v>36550</v>
      </c>
      <c r="L353" s="588">
        <v>28320</v>
      </c>
      <c r="M353" s="588">
        <v>23070</v>
      </c>
    </row>
    <row r="354" spans="1:13" ht="15" customHeight="1">
      <c r="A354" s="588">
        <v>4020</v>
      </c>
      <c r="B354" s="588">
        <v>4040</v>
      </c>
      <c r="C354" s="588">
        <v>213630</v>
      </c>
      <c r="D354" s="588">
        <v>185600</v>
      </c>
      <c r="E354" s="588">
        <v>127040</v>
      </c>
      <c r="F354" s="588">
        <v>108290</v>
      </c>
      <c r="G354" s="588">
        <v>90760</v>
      </c>
      <c r="H354" s="588">
        <v>77630</v>
      </c>
      <c r="I354" s="588">
        <v>64510</v>
      </c>
      <c r="J354" s="588">
        <v>51380</v>
      </c>
      <c r="K354" s="588">
        <v>38260</v>
      </c>
      <c r="L354" s="588">
        <v>29000</v>
      </c>
      <c r="M354" s="588">
        <v>23750</v>
      </c>
    </row>
    <row r="355" spans="1:13" ht="15" customHeight="1">
      <c r="A355" s="588">
        <v>4040</v>
      </c>
      <c r="B355" s="588">
        <v>4060</v>
      </c>
      <c r="C355" s="588">
        <v>216300</v>
      </c>
      <c r="D355" s="588">
        <v>188260</v>
      </c>
      <c r="E355" s="588">
        <v>129480</v>
      </c>
      <c r="F355" s="588">
        <v>110730</v>
      </c>
      <c r="G355" s="588">
        <v>92470</v>
      </c>
      <c r="H355" s="588">
        <v>79340</v>
      </c>
      <c r="I355" s="588">
        <v>66220</v>
      </c>
      <c r="J355" s="588">
        <v>53090</v>
      </c>
      <c r="K355" s="588">
        <v>39970</v>
      </c>
      <c r="L355" s="588">
        <v>29680</v>
      </c>
      <c r="M355" s="588">
        <v>24430</v>
      </c>
    </row>
    <row r="356" spans="1:13" ht="15" customHeight="1">
      <c r="A356" s="588">
        <v>4060</v>
      </c>
      <c r="B356" s="588">
        <v>4080</v>
      </c>
      <c r="C356" s="588">
        <v>218970</v>
      </c>
      <c r="D356" s="588">
        <v>190910</v>
      </c>
      <c r="E356" s="588">
        <v>131930</v>
      </c>
      <c r="F356" s="588">
        <v>113180</v>
      </c>
      <c r="G356" s="588">
        <v>94430</v>
      </c>
      <c r="H356" s="588">
        <v>81060</v>
      </c>
      <c r="I356" s="588">
        <v>67930</v>
      </c>
      <c r="J356" s="588">
        <v>54810</v>
      </c>
      <c r="K356" s="588">
        <v>41680</v>
      </c>
      <c r="L356" s="588">
        <v>30370</v>
      </c>
      <c r="M356" s="588">
        <v>25120</v>
      </c>
    </row>
    <row r="357" spans="1:13" ht="15" customHeight="1">
      <c r="A357" s="588">
        <v>4080</v>
      </c>
      <c r="B357" s="588">
        <v>4100</v>
      </c>
      <c r="C357" s="588">
        <v>221640</v>
      </c>
      <c r="D357" s="588">
        <v>193570</v>
      </c>
      <c r="E357" s="588">
        <v>134370</v>
      </c>
      <c r="F357" s="588">
        <v>115620</v>
      </c>
      <c r="G357" s="588">
        <v>96870</v>
      </c>
      <c r="H357" s="588">
        <v>82770</v>
      </c>
      <c r="I357" s="588">
        <v>69640</v>
      </c>
      <c r="J357" s="588">
        <v>56520</v>
      </c>
      <c r="K357" s="588">
        <v>43390</v>
      </c>
      <c r="L357" s="588">
        <v>31050</v>
      </c>
      <c r="M357" s="588">
        <v>25800</v>
      </c>
    </row>
    <row r="358" spans="1:13" ht="15" customHeight="1">
      <c r="A358" s="588">
        <v>4100</v>
      </c>
      <c r="B358" s="588">
        <v>4120</v>
      </c>
      <c r="C358" s="588">
        <v>224310</v>
      </c>
      <c r="D358" s="588">
        <v>196220</v>
      </c>
      <c r="E358" s="588">
        <v>136820</v>
      </c>
      <c r="F358" s="588">
        <v>118070</v>
      </c>
      <c r="G358" s="588">
        <v>99320</v>
      </c>
      <c r="H358" s="588">
        <v>84480</v>
      </c>
      <c r="I358" s="588">
        <v>71350</v>
      </c>
      <c r="J358" s="588">
        <v>58230</v>
      </c>
      <c r="K358" s="588">
        <v>45100</v>
      </c>
      <c r="L358" s="588">
        <v>31980</v>
      </c>
      <c r="M358" s="588">
        <v>26490</v>
      </c>
    </row>
    <row r="359" spans="1:13" ht="15" customHeight="1">
      <c r="A359" s="588">
        <v>4120</v>
      </c>
      <c r="B359" s="588">
        <v>4140</v>
      </c>
      <c r="C359" s="588">
        <v>226980</v>
      </c>
      <c r="D359" s="588">
        <v>198880</v>
      </c>
      <c r="E359" s="588">
        <v>139260</v>
      </c>
      <c r="F359" s="588">
        <v>120510</v>
      </c>
      <c r="G359" s="588">
        <v>101760</v>
      </c>
      <c r="H359" s="588">
        <v>86190</v>
      </c>
      <c r="I359" s="588">
        <v>73070</v>
      </c>
      <c r="J359" s="588">
        <v>59940</v>
      </c>
      <c r="K359" s="588">
        <v>46820</v>
      </c>
      <c r="L359" s="588">
        <v>33690</v>
      </c>
      <c r="M359" s="588">
        <v>27170</v>
      </c>
    </row>
    <row r="360" spans="1:13" ht="15" customHeight="1">
      <c r="A360" s="588">
        <v>4140</v>
      </c>
      <c r="B360" s="588">
        <v>4160</v>
      </c>
      <c r="C360" s="588">
        <v>229650</v>
      </c>
      <c r="D360" s="588">
        <v>201530</v>
      </c>
      <c r="E360" s="588">
        <v>141710</v>
      </c>
      <c r="F360" s="588">
        <v>122960</v>
      </c>
      <c r="G360" s="588">
        <v>104210</v>
      </c>
      <c r="H360" s="588">
        <v>87900</v>
      </c>
      <c r="I360" s="588">
        <v>74780</v>
      </c>
      <c r="J360" s="588">
        <v>61650</v>
      </c>
      <c r="K360" s="588">
        <v>48530</v>
      </c>
      <c r="L360" s="588">
        <v>35400</v>
      </c>
      <c r="M360" s="588">
        <v>27860</v>
      </c>
    </row>
    <row r="361" spans="1:13" ht="15" customHeight="1">
      <c r="A361" s="588">
        <v>4160</v>
      </c>
      <c r="B361" s="588">
        <v>4180</v>
      </c>
      <c r="C361" s="588">
        <v>232320</v>
      </c>
      <c r="D361" s="588">
        <v>204190</v>
      </c>
      <c r="E361" s="588">
        <v>144150</v>
      </c>
      <c r="F361" s="588">
        <v>125400</v>
      </c>
      <c r="G361" s="588">
        <v>106650</v>
      </c>
      <c r="H361" s="588">
        <v>89610</v>
      </c>
      <c r="I361" s="588">
        <v>76490</v>
      </c>
      <c r="J361" s="588">
        <v>63360</v>
      </c>
      <c r="K361" s="588">
        <v>50240</v>
      </c>
      <c r="L361" s="588">
        <v>37110</v>
      </c>
      <c r="M361" s="588">
        <v>28540</v>
      </c>
    </row>
    <row r="362" spans="1:13" ht="15" customHeight="1">
      <c r="A362" s="588">
        <v>4180</v>
      </c>
      <c r="B362" s="588">
        <v>4200</v>
      </c>
      <c r="C362" s="588">
        <v>234990</v>
      </c>
      <c r="D362" s="588">
        <v>206840</v>
      </c>
      <c r="E362" s="588">
        <v>146600</v>
      </c>
      <c r="F362" s="588">
        <v>127850</v>
      </c>
      <c r="G362" s="588">
        <v>109100</v>
      </c>
      <c r="H362" s="588">
        <v>91330</v>
      </c>
      <c r="I362" s="588">
        <v>78200</v>
      </c>
      <c r="J362" s="588">
        <v>65080</v>
      </c>
      <c r="K362" s="588">
        <v>51950</v>
      </c>
      <c r="L362" s="588">
        <v>38830</v>
      </c>
      <c r="M362" s="588">
        <v>29230</v>
      </c>
    </row>
    <row r="363" spans="1:13" ht="15" customHeight="1">
      <c r="A363" s="588">
        <v>4200</v>
      </c>
      <c r="B363" s="588">
        <v>4220</v>
      </c>
      <c r="C363" s="588">
        <v>237660</v>
      </c>
      <c r="D363" s="588">
        <v>209500</v>
      </c>
      <c r="E363" s="588">
        <v>149040</v>
      </c>
      <c r="F363" s="588">
        <v>130290</v>
      </c>
      <c r="G363" s="588">
        <v>111540</v>
      </c>
      <c r="H363" s="588">
        <v>93040</v>
      </c>
      <c r="I363" s="588">
        <v>79910</v>
      </c>
      <c r="J363" s="588">
        <v>66790</v>
      </c>
      <c r="K363" s="588">
        <v>53660</v>
      </c>
      <c r="L363" s="588">
        <v>40540</v>
      </c>
      <c r="M363" s="588">
        <v>29910</v>
      </c>
    </row>
    <row r="364" spans="1:13" ht="15" customHeight="1">
      <c r="A364" s="588">
        <v>4220</v>
      </c>
      <c r="B364" s="588">
        <v>4240</v>
      </c>
      <c r="C364" s="588">
        <v>240330</v>
      </c>
      <c r="D364" s="588">
        <v>212150</v>
      </c>
      <c r="E364" s="588">
        <v>151490</v>
      </c>
      <c r="F364" s="588">
        <v>132740</v>
      </c>
      <c r="G364" s="588">
        <v>113990</v>
      </c>
      <c r="H364" s="588">
        <v>95240</v>
      </c>
      <c r="I364" s="588">
        <v>81620</v>
      </c>
      <c r="J364" s="588">
        <v>68500</v>
      </c>
      <c r="K364" s="588">
        <v>55370</v>
      </c>
      <c r="L364" s="588">
        <v>42250</v>
      </c>
      <c r="M364" s="588">
        <v>30600</v>
      </c>
    </row>
    <row r="365" spans="1:13" ht="15" customHeight="1">
      <c r="A365" s="588">
        <v>4240</v>
      </c>
      <c r="B365" s="588">
        <v>4260</v>
      </c>
      <c r="C365" s="588">
        <v>243000</v>
      </c>
      <c r="D365" s="588">
        <v>214810</v>
      </c>
      <c r="E365" s="588">
        <v>153930</v>
      </c>
      <c r="F365" s="588">
        <v>135180</v>
      </c>
      <c r="G365" s="588">
        <v>116430</v>
      </c>
      <c r="H365" s="588">
        <v>97680</v>
      </c>
      <c r="I365" s="588">
        <v>83330</v>
      </c>
      <c r="J365" s="588">
        <v>70210</v>
      </c>
      <c r="K365" s="588">
        <v>57080</v>
      </c>
      <c r="L365" s="588">
        <v>43960</v>
      </c>
      <c r="M365" s="588">
        <v>31280</v>
      </c>
    </row>
    <row r="366" spans="1:13" ht="15" customHeight="1">
      <c r="A366" s="588">
        <v>4260</v>
      </c>
      <c r="B366" s="588">
        <v>4280</v>
      </c>
      <c r="C366" s="588">
        <v>245670</v>
      </c>
      <c r="D366" s="588">
        <v>217460</v>
      </c>
      <c r="E366" s="588">
        <v>156380</v>
      </c>
      <c r="F366" s="588">
        <v>137630</v>
      </c>
      <c r="G366" s="588">
        <v>118880</v>
      </c>
      <c r="H366" s="588">
        <v>100130</v>
      </c>
      <c r="I366" s="588">
        <v>85050</v>
      </c>
      <c r="J366" s="588">
        <v>71920</v>
      </c>
      <c r="K366" s="588">
        <v>58800</v>
      </c>
      <c r="L366" s="588">
        <v>45670</v>
      </c>
      <c r="M366" s="588">
        <v>32550</v>
      </c>
    </row>
    <row r="367" spans="1:13" ht="15" customHeight="1">
      <c r="A367" s="588">
        <v>4280</v>
      </c>
      <c r="B367" s="588">
        <v>4300</v>
      </c>
      <c r="C367" s="588">
        <v>248340</v>
      </c>
      <c r="D367" s="588">
        <v>220120</v>
      </c>
      <c r="E367" s="588">
        <v>158820</v>
      </c>
      <c r="F367" s="588">
        <v>140070</v>
      </c>
      <c r="G367" s="588">
        <v>121320</v>
      </c>
      <c r="H367" s="588">
        <v>102570</v>
      </c>
      <c r="I367" s="588">
        <v>86760</v>
      </c>
      <c r="J367" s="588">
        <v>73630</v>
      </c>
      <c r="K367" s="588">
        <v>60510</v>
      </c>
      <c r="L367" s="588">
        <v>47380</v>
      </c>
      <c r="M367" s="588">
        <v>34260</v>
      </c>
    </row>
    <row r="368" spans="1:13" ht="15" customHeight="1">
      <c r="A368" s="588">
        <v>4300</v>
      </c>
      <c r="B368" s="588">
        <v>4320</v>
      </c>
      <c r="C368" s="588">
        <v>251010</v>
      </c>
      <c r="D368" s="588">
        <v>222770</v>
      </c>
      <c r="E368" s="588">
        <v>161270</v>
      </c>
      <c r="F368" s="588">
        <v>142520</v>
      </c>
      <c r="G368" s="588">
        <v>123770</v>
      </c>
      <c r="H368" s="588">
        <v>105020</v>
      </c>
      <c r="I368" s="588">
        <v>88470</v>
      </c>
      <c r="J368" s="588">
        <v>75340</v>
      </c>
      <c r="K368" s="588">
        <v>62220</v>
      </c>
      <c r="L368" s="588">
        <v>49090</v>
      </c>
      <c r="M368" s="588">
        <v>35970</v>
      </c>
    </row>
    <row r="369" spans="1:13" ht="15" customHeight="1">
      <c r="A369" s="588">
        <v>4320</v>
      </c>
      <c r="B369" s="588">
        <v>4340</v>
      </c>
      <c r="C369" s="588">
        <v>253680</v>
      </c>
      <c r="D369" s="588">
        <v>225430</v>
      </c>
      <c r="E369" s="588">
        <v>163710</v>
      </c>
      <c r="F369" s="588">
        <v>144960</v>
      </c>
      <c r="G369" s="588">
        <v>126210</v>
      </c>
      <c r="H369" s="588">
        <v>107460</v>
      </c>
      <c r="I369" s="588">
        <v>90180</v>
      </c>
      <c r="J369" s="588">
        <v>77060</v>
      </c>
      <c r="K369" s="588">
        <v>63930</v>
      </c>
      <c r="L369" s="588">
        <v>50810</v>
      </c>
      <c r="M369" s="588">
        <v>37680</v>
      </c>
    </row>
    <row r="370" spans="1:13" ht="15" customHeight="1">
      <c r="A370" s="588">
        <v>4340</v>
      </c>
      <c r="B370" s="588">
        <v>4360</v>
      </c>
      <c r="C370" s="588">
        <v>256350</v>
      </c>
      <c r="D370" s="588">
        <v>228080</v>
      </c>
      <c r="E370" s="588">
        <v>166160</v>
      </c>
      <c r="F370" s="588">
        <v>147410</v>
      </c>
      <c r="G370" s="588">
        <v>128660</v>
      </c>
      <c r="H370" s="588">
        <v>109910</v>
      </c>
      <c r="I370" s="588">
        <v>91890</v>
      </c>
      <c r="J370" s="588">
        <v>78770</v>
      </c>
      <c r="K370" s="588">
        <v>65640</v>
      </c>
      <c r="L370" s="588">
        <v>52520</v>
      </c>
      <c r="M370" s="588">
        <v>39390</v>
      </c>
    </row>
    <row r="371" spans="1:13" ht="15" customHeight="1">
      <c r="A371" s="588">
        <v>4360</v>
      </c>
      <c r="B371" s="588">
        <v>4380</v>
      </c>
      <c r="C371" s="588">
        <v>259020</v>
      </c>
      <c r="D371" s="588">
        <v>230740</v>
      </c>
      <c r="E371" s="588">
        <v>168600</v>
      </c>
      <c r="F371" s="588">
        <v>149850</v>
      </c>
      <c r="G371" s="588">
        <v>131100</v>
      </c>
      <c r="H371" s="588">
        <v>112350</v>
      </c>
      <c r="I371" s="588">
        <v>93600</v>
      </c>
      <c r="J371" s="588">
        <v>80480</v>
      </c>
      <c r="K371" s="588">
        <v>67350</v>
      </c>
      <c r="L371" s="588">
        <v>54230</v>
      </c>
      <c r="M371" s="588">
        <v>41100</v>
      </c>
    </row>
    <row r="372" spans="1:13" ht="15" customHeight="1">
      <c r="A372" s="588">
        <v>4380</v>
      </c>
      <c r="B372" s="588">
        <v>4400</v>
      </c>
      <c r="C372" s="588">
        <v>261690</v>
      </c>
      <c r="D372" s="588">
        <v>233390</v>
      </c>
      <c r="E372" s="588">
        <v>171050</v>
      </c>
      <c r="F372" s="588">
        <v>152300</v>
      </c>
      <c r="G372" s="588">
        <v>133550</v>
      </c>
      <c r="H372" s="588">
        <v>114800</v>
      </c>
      <c r="I372" s="588">
        <v>96050</v>
      </c>
      <c r="J372" s="588">
        <v>82190</v>
      </c>
      <c r="K372" s="588">
        <v>69070</v>
      </c>
      <c r="L372" s="588">
        <v>55940</v>
      </c>
      <c r="M372" s="588">
        <v>42820</v>
      </c>
    </row>
    <row r="373" spans="1:13" ht="15" customHeight="1">
      <c r="A373" s="588">
        <v>4400</v>
      </c>
      <c r="B373" s="588">
        <v>4420</v>
      </c>
      <c r="C373" s="588">
        <v>264360</v>
      </c>
      <c r="D373" s="588">
        <v>236050</v>
      </c>
      <c r="E373" s="588">
        <v>173490</v>
      </c>
      <c r="F373" s="588">
        <v>154740</v>
      </c>
      <c r="G373" s="588">
        <v>135990</v>
      </c>
      <c r="H373" s="588">
        <v>117240</v>
      </c>
      <c r="I373" s="588">
        <v>98490</v>
      </c>
      <c r="J373" s="588">
        <v>83900</v>
      </c>
      <c r="K373" s="588">
        <v>70780</v>
      </c>
      <c r="L373" s="588">
        <v>57650</v>
      </c>
      <c r="M373" s="588">
        <v>44530</v>
      </c>
    </row>
    <row r="374" spans="1:13" ht="15" customHeight="1">
      <c r="A374" s="588">
        <v>4420</v>
      </c>
      <c r="B374" s="588">
        <v>4440</v>
      </c>
      <c r="C374" s="588">
        <v>267030</v>
      </c>
      <c r="D374" s="588">
        <v>238700</v>
      </c>
      <c r="E374" s="588">
        <v>175940</v>
      </c>
      <c r="F374" s="588">
        <v>157190</v>
      </c>
      <c r="G374" s="588">
        <v>138440</v>
      </c>
      <c r="H374" s="588">
        <v>119690</v>
      </c>
      <c r="I374" s="588">
        <v>100940</v>
      </c>
      <c r="J374" s="588">
        <v>85610</v>
      </c>
      <c r="K374" s="588">
        <v>72490</v>
      </c>
      <c r="L374" s="588">
        <v>59360</v>
      </c>
      <c r="M374" s="588">
        <v>46240</v>
      </c>
    </row>
    <row r="375" spans="1:13" ht="15" customHeight="1">
      <c r="A375" s="588">
        <v>4440</v>
      </c>
      <c r="B375" s="588">
        <v>4460</v>
      </c>
      <c r="C375" s="588">
        <v>269700</v>
      </c>
      <c r="D375" s="588">
        <v>241360</v>
      </c>
      <c r="E375" s="588">
        <v>178380</v>
      </c>
      <c r="F375" s="588">
        <v>159630</v>
      </c>
      <c r="G375" s="588">
        <v>140880</v>
      </c>
      <c r="H375" s="588">
        <v>122130</v>
      </c>
      <c r="I375" s="588">
        <v>103380</v>
      </c>
      <c r="J375" s="588">
        <v>87320</v>
      </c>
      <c r="K375" s="588">
        <v>74200</v>
      </c>
      <c r="L375" s="588">
        <v>61070</v>
      </c>
      <c r="M375" s="588">
        <v>47950</v>
      </c>
    </row>
    <row r="376" spans="1:13" ht="15" customHeight="1">
      <c r="A376" s="588">
        <v>4460</v>
      </c>
      <c r="B376" s="588">
        <v>4480</v>
      </c>
      <c r="C376" s="588">
        <v>272370</v>
      </c>
      <c r="D376" s="588">
        <v>244010</v>
      </c>
      <c r="E376" s="588">
        <v>180830</v>
      </c>
      <c r="F376" s="588">
        <v>162080</v>
      </c>
      <c r="G376" s="588">
        <v>143330</v>
      </c>
      <c r="H376" s="588">
        <v>124580</v>
      </c>
      <c r="I376" s="588">
        <v>105830</v>
      </c>
      <c r="J376" s="588">
        <v>89040</v>
      </c>
      <c r="K376" s="588">
        <v>75910</v>
      </c>
      <c r="L376" s="588">
        <v>62790</v>
      </c>
      <c r="M376" s="588">
        <v>49660</v>
      </c>
    </row>
    <row r="377" spans="1:13" ht="15" customHeight="1">
      <c r="A377" s="588">
        <v>4480</v>
      </c>
      <c r="B377" s="588">
        <v>4500</v>
      </c>
      <c r="C377" s="588">
        <v>275040</v>
      </c>
      <c r="D377" s="588">
        <v>246670</v>
      </c>
      <c r="E377" s="588">
        <v>183270</v>
      </c>
      <c r="F377" s="588">
        <v>164520</v>
      </c>
      <c r="G377" s="588">
        <v>145770</v>
      </c>
      <c r="H377" s="588">
        <v>127020</v>
      </c>
      <c r="I377" s="588">
        <v>108270</v>
      </c>
      <c r="J377" s="588">
        <v>90750</v>
      </c>
      <c r="K377" s="588">
        <v>77620</v>
      </c>
      <c r="L377" s="588">
        <v>64500</v>
      </c>
      <c r="M377" s="588">
        <v>51370</v>
      </c>
    </row>
    <row r="378" spans="1:13" ht="15" customHeight="1">
      <c r="A378" s="588">
        <v>4500</v>
      </c>
      <c r="B378" s="588">
        <v>4520</v>
      </c>
      <c r="C378" s="588">
        <v>277840</v>
      </c>
      <c r="D378" s="588">
        <v>249460</v>
      </c>
      <c r="E378" s="588">
        <v>185850</v>
      </c>
      <c r="F378" s="588">
        <v>167100</v>
      </c>
      <c r="G378" s="588">
        <v>148350</v>
      </c>
      <c r="H378" s="588">
        <v>129600</v>
      </c>
      <c r="I378" s="588">
        <v>110850</v>
      </c>
      <c r="J378" s="588">
        <v>92550</v>
      </c>
      <c r="K378" s="588">
        <v>79430</v>
      </c>
      <c r="L378" s="588">
        <v>66300</v>
      </c>
      <c r="M378" s="588">
        <v>53180</v>
      </c>
    </row>
    <row r="379" spans="1:13" ht="15" customHeight="1">
      <c r="A379" s="588">
        <v>4520</v>
      </c>
      <c r="B379" s="588">
        <v>4540</v>
      </c>
      <c r="C379" s="588">
        <v>280650</v>
      </c>
      <c r="D379" s="588">
        <v>252250</v>
      </c>
      <c r="E379" s="588">
        <v>188430</v>
      </c>
      <c r="F379" s="588">
        <v>169680</v>
      </c>
      <c r="G379" s="588">
        <v>150930</v>
      </c>
      <c r="H379" s="588">
        <v>132180</v>
      </c>
      <c r="I379" s="588">
        <v>113430</v>
      </c>
      <c r="J379" s="588">
        <v>94680</v>
      </c>
      <c r="K379" s="588">
        <v>81230</v>
      </c>
      <c r="L379" s="588">
        <v>68110</v>
      </c>
      <c r="M379" s="588">
        <v>54980</v>
      </c>
    </row>
    <row r="380" spans="1:13" ht="15" customHeight="1">
      <c r="A380" s="588">
        <v>4540</v>
      </c>
      <c r="B380" s="588">
        <v>4560</v>
      </c>
      <c r="C380" s="588">
        <v>283450</v>
      </c>
      <c r="D380" s="588">
        <v>255040</v>
      </c>
      <c r="E380" s="588">
        <v>191010</v>
      </c>
      <c r="F380" s="588">
        <v>172260</v>
      </c>
      <c r="G380" s="588">
        <v>153510</v>
      </c>
      <c r="H380" s="588">
        <v>134760</v>
      </c>
      <c r="I380" s="588">
        <v>116010</v>
      </c>
      <c r="J380" s="588">
        <v>97260</v>
      </c>
      <c r="K380" s="588">
        <v>83040</v>
      </c>
      <c r="L380" s="588">
        <v>69920</v>
      </c>
      <c r="M380" s="588">
        <v>56790</v>
      </c>
    </row>
    <row r="381" spans="1:13" ht="15" customHeight="1">
      <c r="A381" s="588">
        <v>4560</v>
      </c>
      <c r="B381" s="588">
        <v>4580</v>
      </c>
      <c r="C381" s="588">
        <v>286260</v>
      </c>
      <c r="D381" s="588">
        <v>257830</v>
      </c>
      <c r="E381" s="588">
        <v>193590</v>
      </c>
      <c r="F381" s="588">
        <v>174840</v>
      </c>
      <c r="G381" s="588">
        <v>156090</v>
      </c>
      <c r="H381" s="588">
        <v>137340</v>
      </c>
      <c r="I381" s="588">
        <v>118590</v>
      </c>
      <c r="J381" s="588">
        <v>99840</v>
      </c>
      <c r="K381" s="588">
        <v>84850</v>
      </c>
      <c r="L381" s="588">
        <v>71720</v>
      </c>
      <c r="M381" s="588">
        <v>58600</v>
      </c>
    </row>
    <row r="382" spans="1:13" ht="15" customHeight="1">
      <c r="A382" s="588">
        <v>4580</v>
      </c>
      <c r="B382" s="588">
        <v>4600</v>
      </c>
      <c r="C382" s="588">
        <v>291560</v>
      </c>
      <c r="D382" s="588">
        <v>263120</v>
      </c>
      <c r="E382" s="588">
        <v>198670</v>
      </c>
      <c r="F382" s="588">
        <v>179920</v>
      </c>
      <c r="G382" s="588">
        <v>161170</v>
      </c>
      <c r="H382" s="588">
        <v>142420</v>
      </c>
      <c r="I382" s="588">
        <v>123670</v>
      </c>
      <c r="J382" s="588">
        <v>104920</v>
      </c>
      <c r="K382" s="588">
        <v>86650</v>
      </c>
      <c r="L382" s="588">
        <v>73530</v>
      </c>
      <c r="M382" s="588">
        <v>60400</v>
      </c>
    </row>
    <row r="383" spans="1:13" ht="15" customHeight="1">
      <c r="A383" s="588">
        <v>4600</v>
      </c>
      <c r="B383" s="588">
        <v>4620</v>
      </c>
      <c r="C383" s="588">
        <v>294370</v>
      </c>
      <c r="D383" s="588">
        <v>265910</v>
      </c>
      <c r="E383" s="588">
        <v>201250</v>
      </c>
      <c r="F383" s="588">
        <v>182500</v>
      </c>
      <c r="G383" s="588">
        <v>163750</v>
      </c>
      <c r="H383" s="588">
        <v>145000</v>
      </c>
      <c r="I383" s="588">
        <v>126250</v>
      </c>
      <c r="J383" s="588">
        <v>107500</v>
      </c>
      <c r="K383" s="588">
        <v>88750</v>
      </c>
      <c r="L383" s="588">
        <v>75330</v>
      </c>
      <c r="M383" s="588">
        <v>62210</v>
      </c>
    </row>
    <row r="384" spans="1:13" ht="15" customHeight="1">
      <c r="A384" s="588">
        <v>4620</v>
      </c>
      <c r="B384" s="588">
        <v>4640</v>
      </c>
      <c r="C384" s="588">
        <v>297170</v>
      </c>
      <c r="D384" s="588">
        <v>268700</v>
      </c>
      <c r="E384" s="588">
        <v>203830</v>
      </c>
      <c r="F384" s="588">
        <v>185080</v>
      </c>
      <c r="G384" s="588">
        <v>166330</v>
      </c>
      <c r="H384" s="588">
        <v>147580</v>
      </c>
      <c r="I384" s="588">
        <v>128830</v>
      </c>
      <c r="J384" s="588">
        <v>110080</v>
      </c>
      <c r="K384" s="588">
        <v>91330</v>
      </c>
      <c r="L384" s="588">
        <v>77140</v>
      </c>
      <c r="M384" s="588">
        <v>64010</v>
      </c>
    </row>
    <row r="385" spans="1:13" ht="15" customHeight="1">
      <c r="A385" s="588">
        <v>4640</v>
      </c>
      <c r="B385" s="588">
        <v>4660</v>
      </c>
      <c r="C385" s="588">
        <v>299980</v>
      </c>
      <c r="D385" s="588">
        <v>271490</v>
      </c>
      <c r="E385" s="588">
        <v>206410</v>
      </c>
      <c r="F385" s="588">
        <v>187660</v>
      </c>
      <c r="G385" s="588">
        <v>168910</v>
      </c>
      <c r="H385" s="588">
        <v>150160</v>
      </c>
      <c r="I385" s="588">
        <v>131410</v>
      </c>
      <c r="J385" s="588">
        <v>112660</v>
      </c>
      <c r="K385" s="588">
        <v>93910</v>
      </c>
      <c r="L385" s="588">
        <v>78950</v>
      </c>
      <c r="M385" s="588">
        <v>65820</v>
      </c>
    </row>
    <row r="386" spans="1:13" ht="15" customHeight="1">
      <c r="A386" s="588">
        <v>4660</v>
      </c>
      <c r="B386" s="588">
        <v>4680</v>
      </c>
      <c r="C386" s="588">
        <v>302780</v>
      </c>
      <c r="D386" s="588">
        <v>274280</v>
      </c>
      <c r="E386" s="588">
        <v>208990</v>
      </c>
      <c r="F386" s="588">
        <v>190240</v>
      </c>
      <c r="G386" s="588">
        <v>171490</v>
      </c>
      <c r="H386" s="588">
        <v>152740</v>
      </c>
      <c r="I386" s="588">
        <v>133990</v>
      </c>
      <c r="J386" s="588">
        <v>115240</v>
      </c>
      <c r="K386" s="588">
        <v>96490</v>
      </c>
      <c r="L386" s="588">
        <v>80750</v>
      </c>
      <c r="M386" s="588">
        <v>67630</v>
      </c>
    </row>
    <row r="387" spans="1:13" ht="15" customHeight="1">
      <c r="A387" s="588">
        <v>4680</v>
      </c>
      <c r="B387" s="588">
        <v>4700</v>
      </c>
      <c r="C387" s="588">
        <v>305590</v>
      </c>
      <c r="D387" s="588">
        <v>277070</v>
      </c>
      <c r="E387" s="588">
        <v>211570</v>
      </c>
      <c r="F387" s="588">
        <v>192820</v>
      </c>
      <c r="G387" s="588">
        <v>174070</v>
      </c>
      <c r="H387" s="588">
        <v>155320</v>
      </c>
      <c r="I387" s="588">
        <v>136570</v>
      </c>
      <c r="J387" s="588">
        <v>117820</v>
      </c>
      <c r="K387" s="588">
        <v>99070</v>
      </c>
      <c r="L387" s="588">
        <v>82560</v>
      </c>
      <c r="M387" s="588">
        <v>69430</v>
      </c>
    </row>
    <row r="388" spans="1:13" ht="15" customHeight="1">
      <c r="A388" s="588">
        <v>4700</v>
      </c>
      <c r="B388" s="588">
        <v>4720</v>
      </c>
      <c r="C388" s="588">
        <v>308390</v>
      </c>
      <c r="D388" s="588">
        <v>279860</v>
      </c>
      <c r="E388" s="588">
        <v>214150</v>
      </c>
      <c r="F388" s="588">
        <v>195400</v>
      </c>
      <c r="G388" s="588">
        <v>176650</v>
      </c>
      <c r="H388" s="588">
        <v>157900</v>
      </c>
      <c r="I388" s="588">
        <v>139150</v>
      </c>
      <c r="J388" s="588">
        <v>120400</v>
      </c>
      <c r="K388" s="588">
        <v>101650</v>
      </c>
      <c r="L388" s="588">
        <v>84360</v>
      </c>
      <c r="M388" s="588">
        <v>71240</v>
      </c>
    </row>
    <row r="389" spans="1:13" ht="15" customHeight="1">
      <c r="A389" s="588">
        <v>4720</v>
      </c>
      <c r="B389" s="588">
        <v>4740</v>
      </c>
      <c r="C389" s="588">
        <v>311200</v>
      </c>
      <c r="D389" s="588">
        <v>282650</v>
      </c>
      <c r="E389" s="588">
        <v>216730</v>
      </c>
      <c r="F389" s="588">
        <v>197980</v>
      </c>
      <c r="G389" s="588">
        <v>179230</v>
      </c>
      <c r="H389" s="588">
        <v>160480</v>
      </c>
      <c r="I389" s="588">
        <v>141730</v>
      </c>
      <c r="J389" s="588">
        <v>122980</v>
      </c>
      <c r="K389" s="588">
        <v>104230</v>
      </c>
      <c r="L389" s="588">
        <v>86170</v>
      </c>
      <c r="M389" s="588">
        <v>73040</v>
      </c>
    </row>
    <row r="390" spans="1:13" ht="15" customHeight="1">
      <c r="A390" s="588">
        <v>4740</v>
      </c>
      <c r="B390" s="588">
        <v>4760</v>
      </c>
      <c r="C390" s="588">
        <v>314000</v>
      </c>
      <c r="D390" s="588">
        <v>285440</v>
      </c>
      <c r="E390" s="588">
        <v>219310</v>
      </c>
      <c r="F390" s="588">
        <v>200560</v>
      </c>
      <c r="G390" s="588">
        <v>181810</v>
      </c>
      <c r="H390" s="588">
        <v>163060</v>
      </c>
      <c r="I390" s="588">
        <v>144310</v>
      </c>
      <c r="J390" s="588">
        <v>125560</v>
      </c>
      <c r="K390" s="588">
        <v>106810</v>
      </c>
      <c r="L390" s="588">
        <v>88060</v>
      </c>
      <c r="M390" s="588">
        <v>74850</v>
      </c>
    </row>
    <row r="391" spans="1:13" ht="15" customHeight="1">
      <c r="A391" s="588">
        <v>4760</v>
      </c>
      <c r="B391" s="588">
        <v>4780</v>
      </c>
      <c r="C391" s="588">
        <v>316810</v>
      </c>
      <c r="D391" s="588">
        <v>288230</v>
      </c>
      <c r="E391" s="588">
        <v>221890</v>
      </c>
      <c r="F391" s="588">
        <v>203140</v>
      </c>
      <c r="G391" s="588">
        <v>184390</v>
      </c>
      <c r="H391" s="588">
        <v>165640</v>
      </c>
      <c r="I391" s="588">
        <v>146890</v>
      </c>
      <c r="J391" s="588">
        <v>128140</v>
      </c>
      <c r="K391" s="588">
        <v>109390</v>
      </c>
      <c r="L391" s="588">
        <v>90640</v>
      </c>
      <c r="M391" s="588">
        <v>76660</v>
      </c>
    </row>
    <row r="392" spans="1:13" ht="15" customHeight="1">
      <c r="A392" s="588">
        <v>4780</v>
      </c>
      <c r="B392" s="588">
        <v>4800</v>
      </c>
      <c r="C392" s="588">
        <v>319610</v>
      </c>
      <c r="D392" s="588">
        <v>291020</v>
      </c>
      <c r="E392" s="588">
        <v>224470</v>
      </c>
      <c r="F392" s="588">
        <v>205720</v>
      </c>
      <c r="G392" s="588">
        <v>186970</v>
      </c>
      <c r="H392" s="588">
        <v>168220</v>
      </c>
      <c r="I392" s="588">
        <v>149470</v>
      </c>
      <c r="J392" s="588">
        <v>130720</v>
      </c>
      <c r="K392" s="588">
        <v>111970</v>
      </c>
      <c r="L392" s="588">
        <v>93220</v>
      </c>
      <c r="M392" s="588">
        <v>78460</v>
      </c>
    </row>
    <row r="393" spans="1:13" ht="15" customHeight="1">
      <c r="A393" s="588">
        <v>4800</v>
      </c>
      <c r="B393" s="588">
        <v>4820</v>
      </c>
      <c r="C393" s="588">
        <v>322420</v>
      </c>
      <c r="D393" s="588">
        <v>293810</v>
      </c>
      <c r="E393" s="588">
        <v>227050</v>
      </c>
      <c r="F393" s="588">
        <v>208300</v>
      </c>
      <c r="G393" s="588">
        <v>189550</v>
      </c>
      <c r="H393" s="588">
        <v>170800</v>
      </c>
      <c r="I393" s="588">
        <v>152050</v>
      </c>
      <c r="J393" s="588">
        <v>133300</v>
      </c>
      <c r="K393" s="588">
        <v>114550</v>
      </c>
      <c r="L393" s="588">
        <v>95800</v>
      </c>
      <c r="M393" s="588">
        <v>80270</v>
      </c>
    </row>
    <row r="394" spans="1:13" ht="15" customHeight="1">
      <c r="A394" s="588">
        <v>4820</v>
      </c>
      <c r="B394" s="588">
        <v>4840</v>
      </c>
      <c r="C394" s="588">
        <v>325220</v>
      </c>
      <c r="D394" s="588">
        <v>296600</v>
      </c>
      <c r="E394" s="588">
        <v>229630</v>
      </c>
      <c r="F394" s="588">
        <v>210880</v>
      </c>
      <c r="G394" s="588">
        <v>192130</v>
      </c>
      <c r="H394" s="588">
        <v>173380</v>
      </c>
      <c r="I394" s="588">
        <v>154630</v>
      </c>
      <c r="J394" s="588">
        <v>135880</v>
      </c>
      <c r="K394" s="588">
        <v>117130</v>
      </c>
      <c r="L394" s="588">
        <v>98380</v>
      </c>
      <c r="M394" s="588">
        <v>82070</v>
      </c>
    </row>
    <row r="395" spans="1:13" ht="15" customHeight="1">
      <c r="A395" s="588">
        <v>4840</v>
      </c>
      <c r="B395" s="588">
        <v>4860</v>
      </c>
      <c r="C395" s="588">
        <v>328030</v>
      </c>
      <c r="D395" s="588">
        <v>299390</v>
      </c>
      <c r="E395" s="588">
        <v>232210</v>
      </c>
      <c r="F395" s="588">
        <v>213460</v>
      </c>
      <c r="G395" s="588">
        <v>194710</v>
      </c>
      <c r="H395" s="588">
        <v>175960</v>
      </c>
      <c r="I395" s="588">
        <v>157210</v>
      </c>
      <c r="J395" s="588">
        <v>138460</v>
      </c>
      <c r="K395" s="588">
        <v>119710</v>
      </c>
      <c r="L395" s="588">
        <v>100960</v>
      </c>
      <c r="M395" s="588">
        <v>83880</v>
      </c>
    </row>
    <row r="396" spans="1:13" ht="15" customHeight="1">
      <c r="A396" s="588">
        <v>4860</v>
      </c>
      <c r="B396" s="588">
        <v>4880</v>
      </c>
      <c r="C396" s="588">
        <v>330830</v>
      </c>
      <c r="D396" s="588">
        <v>302180</v>
      </c>
      <c r="E396" s="588">
        <v>234790</v>
      </c>
      <c r="F396" s="588">
        <v>216040</v>
      </c>
      <c r="G396" s="588">
        <v>197290</v>
      </c>
      <c r="H396" s="588">
        <v>178540</v>
      </c>
      <c r="I396" s="588">
        <v>159790</v>
      </c>
      <c r="J396" s="588">
        <v>141040</v>
      </c>
      <c r="K396" s="588">
        <v>122290</v>
      </c>
      <c r="L396" s="588">
        <v>103540</v>
      </c>
      <c r="M396" s="588">
        <v>85690</v>
      </c>
    </row>
    <row r="397" spans="1:13" ht="15" customHeight="1">
      <c r="A397" s="588">
        <v>4880</v>
      </c>
      <c r="B397" s="588">
        <v>4900</v>
      </c>
      <c r="C397" s="588">
        <v>333640</v>
      </c>
      <c r="D397" s="588">
        <v>304970</v>
      </c>
      <c r="E397" s="588">
        <v>237370</v>
      </c>
      <c r="F397" s="588">
        <v>218620</v>
      </c>
      <c r="G397" s="588">
        <v>199870</v>
      </c>
      <c r="H397" s="588">
        <v>181120</v>
      </c>
      <c r="I397" s="588">
        <v>162370</v>
      </c>
      <c r="J397" s="588">
        <v>143620</v>
      </c>
      <c r="K397" s="588">
        <v>124870</v>
      </c>
      <c r="L397" s="588">
        <v>106120</v>
      </c>
      <c r="M397" s="588">
        <v>87490</v>
      </c>
    </row>
    <row r="398" spans="1:13" ht="15" customHeight="1">
      <c r="A398" s="588">
        <v>4900</v>
      </c>
      <c r="B398" s="588">
        <v>4920</v>
      </c>
      <c r="C398" s="588">
        <v>336440</v>
      </c>
      <c r="D398" s="588">
        <v>307760</v>
      </c>
      <c r="E398" s="588">
        <v>239950</v>
      </c>
      <c r="F398" s="588">
        <v>221200</v>
      </c>
      <c r="G398" s="588">
        <v>202450</v>
      </c>
      <c r="H398" s="588">
        <v>183700</v>
      </c>
      <c r="I398" s="588">
        <v>164950</v>
      </c>
      <c r="J398" s="588">
        <v>146200</v>
      </c>
      <c r="K398" s="588">
        <v>127450</v>
      </c>
      <c r="L398" s="588">
        <v>108700</v>
      </c>
      <c r="M398" s="588">
        <v>89950</v>
      </c>
    </row>
    <row r="399" spans="1:13" ht="15" customHeight="1">
      <c r="A399" s="588">
        <v>4920</v>
      </c>
      <c r="B399" s="588">
        <v>4940</v>
      </c>
      <c r="C399" s="588">
        <v>339250</v>
      </c>
      <c r="D399" s="588">
        <v>310550</v>
      </c>
      <c r="E399" s="588">
        <v>242530</v>
      </c>
      <c r="F399" s="588">
        <v>223780</v>
      </c>
      <c r="G399" s="588">
        <v>205030</v>
      </c>
      <c r="H399" s="588">
        <v>186280</v>
      </c>
      <c r="I399" s="588">
        <v>167530</v>
      </c>
      <c r="J399" s="588">
        <v>148780</v>
      </c>
      <c r="K399" s="588">
        <v>130030</v>
      </c>
      <c r="L399" s="588">
        <v>111280</v>
      </c>
      <c r="M399" s="588">
        <v>92530</v>
      </c>
    </row>
    <row r="400" spans="1:13" ht="15" customHeight="1">
      <c r="A400" s="588">
        <v>4940</v>
      </c>
      <c r="B400" s="588">
        <v>4960</v>
      </c>
      <c r="C400" s="588">
        <v>342050</v>
      </c>
      <c r="D400" s="588">
        <v>313340</v>
      </c>
      <c r="E400" s="588">
        <v>245110</v>
      </c>
      <c r="F400" s="588">
        <v>226360</v>
      </c>
      <c r="G400" s="588">
        <v>207610</v>
      </c>
      <c r="H400" s="588">
        <v>188860</v>
      </c>
      <c r="I400" s="588">
        <v>170110</v>
      </c>
      <c r="J400" s="588">
        <v>151360</v>
      </c>
      <c r="K400" s="588">
        <v>132610</v>
      </c>
      <c r="L400" s="588">
        <v>113860</v>
      </c>
      <c r="M400" s="588">
        <v>95110</v>
      </c>
    </row>
    <row r="401" spans="1:13" ht="15" customHeight="1">
      <c r="A401" s="588">
        <v>4960</v>
      </c>
      <c r="B401" s="588">
        <v>4980</v>
      </c>
      <c r="C401" s="588">
        <v>344860</v>
      </c>
      <c r="D401" s="588">
        <v>316130</v>
      </c>
      <c r="E401" s="588">
        <v>247690</v>
      </c>
      <c r="F401" s="588">
        <v>228940</v>
      </c>
      <c r="G401" s="588">
        <v>210190</v>
      </c>
      <c r="H401" s="588">
        <v>191440</v>
      </c>
      <c r="I401" s="588">
        <v>172690</v>
      </c>
      <c r="J401" s="588">
        <v>153940</v>
      </c>
      <c r="K401" s="588">
        <v>135190</v>
      </c>
      <c r="L401" s="588">
        <v>116440</v>
      </c>
      <c r="M401" s="588">
        <v>97690</v>
      </c>
    </row>
    <row r="402" spans="1:13" ht="15" customHeight="1">
      <c r="A402" s="588">
        <v>4980</v>
      </c>
      <c r="B402" s="588">
        <v>5000</v>
      </c>
      <c r="C402" s="588">
        <v>347660</v>
      </c>
      <c r="D402" s="588">
        <v>318920</v>
      </c>
      <c r="E402" s="588">
        <v>250270</v>
      </c>
      <c r="F402" s="588">
        <v>231520</v>
      </c>
      <c r="G402" s="588">
        <v>212770</v>
      </c>
      <c r="H402" s="588">
        <v>194020</v>
      </c>
      <c r="I402" s="588">
        <v>175270</v>
      </c>
      <c r="J402" s="588">
        <v>156520</v>
      </c>
      <c r="K402" s="588">
        <v>137770</v>
      </c>
      <c r="L402" s="588">
        <v>119020</v>
      </c>
      <c r="M402" s="588">
        <v>100270</v>
      </c>
    </row>
    <row r="403" spans="1:13" ht="15" customHeight="1">
      <c r="A403" s="588">
        <v>5000</v>
      </c>
      <c r="B403" s="588">
        <v>5020</v>
      </c>
      <c r="C403" s="588">
        <v>350470</v>
      </c>
      <c r="D403" s="588">
        <v>321710</v>
      </c>
      <c r="E403" s="588">
        <v>252850</v>
      </c>
      <c r="F403" s="588">
        <v>234100</v>
      </c>
      <c r="G403" s="588">
        <v>215350</v>
      </c>
      <c r="H403" s="588">
        <v>196600</v>
      </c>
      <c r="I403" s="588">
        <v>177850</v>
      </c>
      <c r="J403" s="588">
        <v>159100</v>
      </c>
      <c r="K403" s="588">
        <v>140350</v>
      </c>
      <c r="L403" s="588">
        <v>121600</v>
      </c>
      <c r="M403" s="588">
        <v>102850</v>
      </c>
    </row>
    <row r="404" spans="1:13" ht="15" customHeight="1">
      <c r="A404" s="588">
        <v>5020</v>
      </c>
      <c r="B404" s="588">
        <v>5040</v>
      </c>
      <c r="C404" s="588">
        <v>353270</v>
      </c>
      <c r="D404" s="588">
        <v>324500</v>
      </c>
      <c r="E404" s="588">
        <v>255430</v>
      </c>
      <c r="F404" s="588">
        <v>236680</v>
      </c>
      <c r="G404" s="588">
        <v>217930</v>
      </c>
      <c r="H404" s="588">
        <v>199180</v>
      </c>
      <c r="I404" s="588">
        <v>180430</v>
      </c>
      <c r="J404" s="588">
        <v>161680</v>
      </c>
      <c r="K404" s="588">
        <v>142930</v>
      </c>
      <c r="L404" s="588">
        <v>124180</v>
      </c>
      <c r="M404" s="588">
        <v>105430</v>
      </c>
    </row>
    <row r="405" spans="1:13" ht="15" customHeight="1">
      <c r="A405" s="588">
        <v>5040</v>
      </c>
      <c r="B405" s="588">
        <v>5060</v>
      </c>
      <c r="C405" s="588">
        <v>356080</v>
      </c>
      <c r="D405" s="588">
        <v>327290</v>
      </c>
      <c r="E405" s="588">
        <v>258010</v>
      </c>
      <c r="F405" s="588">
        <v>239260</v>
      </c>
      <c r="G405" s="588">
        <v>220510</v>
      </c>
      <c r="H405" s="588">
        <v>201760</v>
      </c>
      <c r="I405" s="588">
        <v>183010</v>
      </c>
      <c r="J405" s="588">
        <v>164260</v>
      </c>
      <c r="K405" s="588">
        <v>145510</v>
      </c>
      <c r="L405" s="588">
        <v>126760</v>
      </c>
      <c r="M405" s="588">
        <v>108010</v>
      </c>
    </row>
    <row r="406" spans="1:13" ht="15" customHeight="1">
      <c r="A406" s="588">
        <v>5060</v>
      </c>
      <c r="B406" s="588">
        <v>5080</v>
      </c>
      <c r="C406" s="588">
        <v>358880</v>
      </c>
      <c r="D406" s="588">
        <v>330080</v>
      </c>
      <c r="E406" s="588">
        <v>260590</v>
      </c>
      <c r="F406" s="588">
        <v>241840</v>
      </c>
      <c r="G406" s="588">
        <v>223090</v>
      </c>
      <c r="H406" s="588">
        <v>204340</v>
      </c>
      <c r="I406" s="588">
        <v>185590</v>
      </c>
      <c r="J406" s="588">
        <v>166840</v>
      </c>
      <c r="K406" s="588">
        <v>148090</v>
      </c>
      <c r="L406" s="588">
        <v>129340</v>
      </c>
      <c r="M406" s="588">
        <v>110590</v>
      </c>
    </row>
    <row r="407" spans="1:13" ht="15" customHeight="1">
      <c r="A407" s="588">
        <v>5080</v>
      </c>
      <c r="B407" s="588">
        <v>5100</v>
      </c>
      <c r="C407" s="588">
        <v>361690</v>
      </c>
      <c r="D407" s="588">
        <v>332870</v>
      </c>
      <c r="E407" s="588">
        <v>263170</v>
      </c>
      <c r="F407" s="588">
        <v>244420</v>
      </c>
      <c r="G407" s="588">
        <v>225670</v>
      </c>
      <c r="H407" s="588">
        <v>206920</v>
      </c>
      <c r="I407" s="588">
        <v>188170</v>
      </c>
      <c r="J407" s="588">
        <v>169420</v>
      </c>
      <c r="K407" s="588">
        <v>150670</v>
      </c>
      <c r="L407" s="588">
        <v>131920</v>
      </c>
      <c r="M407" s="588">
        <v>113170</v>
      </c>
    </row>
    <row r="408" spans="1:13" ht="15" customHeight="1">
      <c r="A408" s="588">
        <v>5100</v>
      </c>
      <c r="B408" s="588">
        <v>5120</v>
      </c>
      <c r="C408" s="588">
        <v>364490</v>
      </c>
      <c r="D408" s="588">
        <v>335660</v>
      </c>
      <c r="E408" s="588">
        <v>265750</v>
      </c>
      <c r="F408" s="588">
        <v>247000</v>
      </c>
      <c r="G408" s="588">
        <v>228250</v>
      </c>
      <c r="H408" s="588">
        <v>209500</v>
      </c>
      <c r="I408" s="588">
        <v>190750</v>
      </c>
      <c r="J408" s="588">
        <v>172000</v>
      </c>
      <c r="K408" s="588">
        <v>153250</v>
      </c>
      <c r="L408" s="588">
        <v>134500</v>
      </c>
      <c r="M408" s="588">
        <v>115750</v>
      </c>
    </row>
    <row r="409" spans="1:13" ht="15" customHeight="1">
      <c r="A409" s="588">
        <v>5120</v>
      </c>
      <c r="B409" s="588">
        <v>5140</v>
      </c>
      <c r="C409" s="588">
        <v>367300</v>
      </c>
      <c r="D409" s="588">
        <v>338450</v>
      </c>
      <c r="E409" s="588">
        <v>268330</v>
      </c>
      <c r="F409" s="588">
        <v>249580</v>
      </c>
      <c r="G409" s="588">
        <v>230830</v>
      </c>
      <c r="H409" s="588">
        <v>212080</v>
      </c>
      <c r="I409" s="588">
        <v>193330</v>
      </c>
      <c r="J409" s="588">
        <v>174580</v>
      </c>
      <c r="K409" s="588">
        <v>155830</v>
      </c>
      <c r="L409" s="588">
        <v>137080</v>
      </c>
      <c r="M409" s="588">
        <v>118330</v>
      </c>
    </row>
    <row r="410" spans="1:13" ht="15" customHeight="1">
      <c r="A410" s="588">
        <v>5140</v>
      </c>
      <c r="B410" s="588">
        <v>5160</v>
      </c>
      <c r="C410" s="588">
        <v>370100</v>
      </c>
      <c r="D410" s="588">
        <v>341240</v>
      </c>
      <c r="E410" s="588">
        <v>270910</v>
      </c>
      <c r="F410" s="588">
        <v>252160</v>
      </c>
      <c r="G410" s="588">
        <v>233410</v>
      </c>
      <c r="H410" s="588">
        <v>214660</v>
      </c>
      <c r="I410" s="588">
        <v>195910</v>
      </c>
      <c r="J410" s="588">
        <v>177160</v>
      </c>
      <c r="K410" s="588">
        <v>158410</v>
      </c>
      <c r="L410" s="588">
        <v>139660</v>
      </c>
      <c r="M410" s="588">
        <v>120910</v>
      </c>
    </row>
    <row r="411" spans="1:13" ht="15" customHeight="1">
      <c r="A411" s="588">
        <v>5160</v>
      </c>
      <c r="B411" s="588">
        <v>5180</v>
      </c>
      <c r="C411" s="588">
        <v>372910</v>
      </c>
      <c r="D411" s="588">
        <v>344030</v>
      </c>
      <c r="E411" s="588">
        <v>273490</v>
      </c>
      <c r="F411" s="588">
        <v>254740</v>
      </c>
      <c r="G411" s="588">
        <v>235990</v>
      </c>
      <c r="H411" s="588">
        <v>217240</v>
      </c>
      <c r="I411" s="588">
        <v>198490</v>
      </c>
      <c r="J411" s="588">
        <v>179740</v>
      </c>
      <c r="K411" s="588">
        <v>160990</v>
      </c>
      <c r="L411" s="588">
        <v>142240</v>
      </c>
      <c r="M411" s="588">
        <v>123490</v>
      </c>
    </row>
    <row r="412" spans="1:13" ht="15" customHeight="1">
      <c r="A412" s="588">
        <v>5180</v>
      </c>
      <c r="B412" s="588">
        <v>5200</v>
      </c>
      <c r="C412" s="588">
        <v>375710</v>
      </c>
      <c r="D412" s="588">
        <v>346820</v>
      </c>
      <c r="E412" s="588">
        <v>276070</v>
      </c>
      <c r="F412" s="588">
        <v>257320</v>
      </c>
      <c r="G412" s="588">
        <v>238570</v>
      </c>
      <c r="H412" s="588">
        <v>219820</v>
      </c>
      <c r="I412" s="588">
        <v>201070</v>
      </c>
      <c r="J412" s="588">
        <v>182320</v>
      </c>
      <c r="K412" s="588">
        <v>163570</v>
      </c>
      <c r="L412" s="588">
        <v>144820</v>
      </c>
      <c r="M412" s="588">
        <v>126070</v>
      </c>
    </row>
    <row r="413" spans="1:13" ht="15" customHeight="1">
      <c r="A413" s="588">
        <v>5200</v>
      </c>
      <c r="B413" s="588">
        <v>5220</v>
      </c>
      <c r="C413" s="588">
        <v>378520</v>
      </c>
      <c r="D413" s="588">
        <v>349610</v>
      </c>
      <c r="E413" s="588">
        <v>278650</v>
      </c>
      <c r="F413" s="588">
        <v>259900</v>
      </c>
      <c r="G413" s="588">
        <v>241150</v>
      </c>
      <c r="H413" s="588">
        <v>222400</v>
      </c>
      <c r="I413" s="588">
        <v>203650</v>
      </c>
      <c r="J413" s="588">
        <v>184900</v>
      </c>
      <c r="K413" s="588">
        <v>166150</v>
      </c>
      <c r="L413" s="588">
        <v>147400</v>
      </c>
      <c r="M413" s="588">
        <v>128650</v>
      </c>
    </row>
    <row r="414" spans="1:13" ht="15" customHeight="1">
      <c r="A414" s="588">
        <v>5220</v>
      </c>
      <c r="B414" s="588">
        <v>5240</v>
      </c>
      <c r="C414" s="588">
        <v>381320</v>
      </c>
      <c r="D414" s="588">
        <v>352400</v>
      </c>
      <c r="E414" s="588">
        <v>281230</v>
      </c>
      <c r="F414" s="588">
        <v>262480</v>
      </c>
      <c r="G414" s="588">
        <v>243730</v>
      </c>
      <c r="H414" s="588">
        <v>224980</v>
      </c>
      <c r="I414" s="588">
        <v>206230</v>
      </c>
      <c r="J414" s="588">
        <v>187480</v>
      </c>
      <c r="K414" s="588">
        <v>168730</v>
      </c>
      <c r="L414" s="588">
        <v>149980</v>
      </c>
      <c r="M414" s="588">
        <v>131230</v>
      </c>
    </row>
    <row r="415" spans="1:13" ht="15" customHeight="1">
      <c r="A415" s="588">
        <v>5240</v>
      </c>
      <c r="B415" s="588">
        <v>5260</v>
      </c>
      <c r="C415" s="588">
        <v>384130</v>
      </c>
      <c r="D415" s="588">
        <v>355190</v>
      </c>
      <c r="E415" s="588">
        <v>283810</v>
      </c>
      <c r="F415" s="588">
        <v>265060</v>
      </c>
      <c r="G415" s="588">
        <v>246310</v>
      </c>
      <c r="H415" s="588">
        <v>227560</v>
      </c>
      <c r="I415" s="588">
        <v>208810</v>
      </c>
      <c r="J415" s="588">
        <v>190060</v>
      </c>
      <c r="K415" s="588">
        <v>171310</v>
      </c>
      <c r="L415" s="588">
        <v>152560</v>
      </c>
      <c r="M415" s="588">
        <v>133810</v>
      </c>
    </row>
    <row r="416" spans="1:13" ht="15" customHeight="1">
      <c r="A416" s="588">
        <v>5260</v>
      </c>
      <c r="B416" s="588">
        <v>5280</v>
      </c>
      <c r="C416" s="588">
        <v>386930</v>
      </c>
      <c r="D416" s="588">
        <v>357980</v>
      </c>
      <c r="E416" s="588">
        <v>286390</v>
      </c>
      <c r="F416" s="588">
        <v>267640</v>
      </c>
      <c r="G416" s="588">
        <v>248890</v>
      </c>
      <c r="H416" s="588">
        <v>230140</v>
      </c>
      <c r="I416" s="588">
        <v>211390</v>
      </c>
      <c r="J416" s="588">
        <v>192640</v>
      </c>
      <c r="K416" s="588">
        <v>173890</v>
      </c>
      <c r="L416" s="588">
        <v>155140</v>
      </c>
      <c r="M416" s="588">
        <v>136390</v>
      </c>
    </row>
    <row r="417" spans="1:13" ht="15" customHeight="1">
      <c r="A417" s="588">
        <v>5280</v>
      </c>
      <c r="B417" s="588">
        <v>5300</v>
      </c>
      <c r="C417" s="588">
        <v>389740</v>
      </c>
      <c r="D417" s="588">
        <v>360770</v>
      </c>
      <c r="E417" s="588">
        <v>288970</v>
      </c>
      <c r="F417" s="588">
        <v>270220</v>
      </c>
      <c r="G417" s="588">
        <v>251470</v>
      </c>
      <c r="H417" s="588">
        <v>232720</v>
      </c>
      <c r="I417" s="588">
        <v>213970</v>
      </c>
      <c r="J417" s="588">
        <v>195220</v>
      </c>
      <c r="K417" s="588">
        <v>176470</v>
      </c>
      <c r="L417" s="588">
        <v>157720</v>
      </c>
      <c r="M417" s="588">
        <v>138970</v>
      </c>
    </row>
    <row r="418" spans="1:13" ht="15" customHeight="1">
      <c r="A418" s="588">
        <v>5300</v>
      </c>
      <c r="B418" s="588">
        <v>5320</v>
      </c>
      <c r="C418" s="588">
        <v>392540</v>
      </c>
      <c r="D418" s="588">
        <v>363560</v>
      </c>
      <c r="E418" s="588">
        <v>291550</v>
      </c>
      <c r="F418" s="588">
        <v>272800</v>
      </c>
      <c r="G418" s="588">
        <v>254050</v>
      </c>
      <c r="H418" s="588">
        <v>235300</v>
      </c>
      <c r="I418" s="588">
        <v>216550</v>
      </c>
      <c r="J418" s="588">
        <v>197800</v>
      </c>
      <c r="K418" s="588">
        <v>179050</v>
      </c>
      <c r="L418" s="588">
        <v>160300</v>
      </c>
      <c r="M418" s="588">
        <v>141550</v>
      </c>
    </row>
    <row r="419" spans="1:13" ht="15" customHeight="1">
      <c r="A419" s="588">
        <v>5320</v>
      </c>
      <c r="B419" s="588">
        <v>5340</v>
      </c>
      <c r="C419" s="588">
        <v>395350</v>
      </c>
      <c r="D419" s="588">
        <v>366350</v>
      </c>
      <c r="E419" s="588">
        <v>294130</v>
      </c>
      <c r="F419" s="588">
        <v>275380</v>
      </c>
      <c r="G419" s="588">
        <v>256630</v>
      </c>
      <c r="H419" s="588">
        <v>237880</v>
      </c>
      <c r="I419" s="588">
        <v>219130</v>
      </c>
      <c r="J419" s="588">
        <v>200380</v>
      </c>
      <c r="K419" s="588">
        <v>181630</v>
      </c>
      <c r="L419" s="588">
        <v>162880</v>
      </c>
      <c r="M419" s="588">
        <v>144130</v>
      </c>
    </row>
    <row r="420" spans="1:13" ht="15" customHeight="1">
      <c r="A420" s="588">
        <v>5340</v>
      </c>
      <c r="B420" s="588">
        <v>5360</v>
      </c>
      <c r="C420" s="588">
        <v>398150</v>
      </c>
      <c r="D420" s="588">
        <v>369140</v>
      </c>
      <c r="E420" s="588">
        <v>296710</v>
      </c>
      <c r="F420" s="588">
        <v>277960</v>
      </c>
      <c r="G420" s="588">
        <v>259210</v>
      </c>
      <c r="H420" s="588">
        <v>240460</v>
      </c>
      <c r="I420" s="588">
        <v>221710</v>
      </c>
      <c r="J420" s="588">
        <v>202960</v>
      </c>
      <c r="K420" s="588">
        <v>184210</v>
      </c>
      <c r="L420" s="588">
        <v>165460</v>
      </c>
      <c r="M420" s="588">
        <v>146710</v>
      </c>
    </row>
    <row r="421" spans="1:13" ht="15" customHeight="1">
      <c r="A421" s="588">
        <v>5360</v>
      </c>
      <c r="B421" s="588">
        <v>5380</v>
      </c>
      <c r="C421" s="588">
        <v>400960</v>
      </c>
      <c r="D421" s="588">
        <v>371930</v>
      </c>
      <c r="E421" s="588">
        <v>299290</v>
      </c>
      <c r="F421" s="588">
        <v>280540</v>
      </c>
      <c r="G421" s="588">
        <v>261790</v>
      </c>
      <c r="H421" s="588">
        <v>243040</v>
      </c>
      <c r="I421" s="588">
        <v>224290</v>
      </c>
      <c r="J421" s="588">
        <v>205540</v>
      </c>
      <c r="K421" s="588">
        <v>186790</v>
      </c>
      <c r="L421" s="588">
        <v>168040</v>
      </c>
      <c r="M421" s="588">
        <v>149290</v>
      </c>
    </row>
    <row r="422" spans="1:13" ht="15" customHeight="1">
      <c r="A422" s="588">
        <v>5380</v>
      </c>
      <c r="B422" s="588">
        <v>5400</v>
      </c>
      <c r="C422" s="588">
        <v>403760</v>
      </c>
      <c r="D422" s="588">
        <v>374720</v>
      </c>
      <c r="E422" s="588">
        <v>301870</v>
      </c>
      <c r="F422" s="588">
        <v>283120</v>
      </c>
      <c r="G422" s="588">
        <v>264370</v>
      </c>
      <c r="H422" s="588">
        <v>245620</v>
      </c>
      <c r="I422" s="588">
        <v>226870</v>
      </c>
      <c r="J422" s="588">
        <v>208120</v>
      </c>
      <c r="K422" s="588">
        <v>189370</v>
      </c>
      <c r="L422" s="588">
        <v>170620</v>
      </c>
      <c r="M422" s="588">
        <v>151870</v>
      </c>
    </row>
    <row r="423" spans="1:13" ht="15" customHeight="1">
      <c r="A423" s="588">
        <v>5400</v>
      </c>
      <c r="B423" s="588">
        <v>5420</v>
      </c>
      <c r="C423" s="588">
        <v>406570</v>
      </c>
      <c r="D423" s="588">
        <v>377510</v>
      </c>
      <c r="E423" s="588">
        <v>304450</v>
      </c>
      <c r="F423" s="588">
        <v>285700</v>
      </c>
      <c r="G423" s="588">
        <v>266950</v>
      </c>
      <c r="H423" s="588">
        <v>248200</v>
      </c>
      <c r="I423" s="588">
        <v>229450</v>
      </c>
      <c r="J423" s="588">
        <v>210700</v>
      </c>
      <c r="K423" s="588">
        <v>191950</v>
      </c>
      <c r="L423" s="588">
        <v>173200</v>
      </c>
      <c r="M423" s="588">
        <v>154450</v>
      </c>
    </row>
    <row r="424" spans="1:13" ht="15" customHeight="1">
      <c r="A424" s="588">
        <v>5420</v>
      </c>
      <c r="B424" s="588">
        <v>5440</v>
      </c>
      <c r="C424" s="588">
        <v>409370</v>
      </c>
      <c r="D424" s="588">
        <v>380300</v>
      </c>
      <c r="E424" s="588">
        <v>307030</v>
      </c>
      <c r="F424" s="588">
        <v>288280</v>
      </c>
      <c r="G424" s="588">
        <v>269530</v>
      </c>
      <c r="H424" s="588">
        <v>250780</v>
      </c>
      <c r="I424" s="588">
        <v>232030</v>
      </c>
      <c r="J424" s="588">
        <v>213280</v>
      </c>
      <c r="K424" s="588">
        <v>194530</v>
      </c>
      <c r="L424" s="588">
        <v>175780</v>
      </c>
      <c r="M424" s="588">
        <v>157030</v>
      </c>
    </row>
    <row r="425" spans="1:13" ht="15" customHeight="1">
      <c r="A425" s="588">
        <v>5440</v>
      </c>
      <c r="B425" s="588">
        <v>5460</v>
      </c>
      <c r="C425" s="588">
        <v>412180</v>
      </c>
      <c r="D425" s="588">
        <v>383090</v>
      </c>
      <c r="E425" s="588">
        <v>309610</v>
      </c>
      <c r="F425" s="588">
        <v>290860</v>
      </c>
      <c r="G425" s="588">
        <v>272110</v>
      </c>
      <c r="H425" s="588">
        <v>253360</v>
      </c>
      <c r="I425" s="588">
        <v>234610</v>
      </c>
      <c r="J425" s="588">
        <v>215860</v>
      </c>
      <c r="K425" s="588">
        <v>197110</v>
      </c>
      <c r="L425" s="588">
        <v>178360</v>
      </c>
      <c r="M425" s="588">
        <v>159610</v>
      </c>
    </row>
    <row r="426" spans="1:13" ht="15" customHeight="1">
      <c r="A426" s="588">
        <v>5460</v>
      </c>
      <c r="B426" s="588">
        <v>5480</v>
      </c>
      <c r="C426" s="588">
        <v>414980</v>
      </c>
      <c r="D426" s="588">
        <v>385880</v>
      </c>
      <c r="E426" s="588">
        <v>312190</v>
      </c>
      <c r="F426" s="588">
        <v>293440</v>
      </c>
      <c r="G426" s="588">
        <v>274690</v>
      </c>
      <c r="H426" s="588">
        <v>255940</v>
      </c>
      <c r="I426" s="588">
        <v>237190</v>
      </c>
      <c r="J426" s="588">
        <v>218440</v>
      </c>
      <c r="K426" s="588">
        <v>199690</v>
      </c>
      <c r="L426" s="588">
        <v>180940</v>
      </c>
      <c r="M426" s="588">
        <v>162190</v>
      </c>
    </row>
    <row r="427" spans="1:13" ht="15" customHeight="1">
      <c r="A427" s="588">
        <v>5480</v>
      </c>
      <c r="B427" s="588">
        <v>5500</v>
      </c>
      <c r="C427" s="588">
        <v>417790</v>
      </c>
      <c r="D427" s="588">
        <v>388670</v>
      </c>
      <c r="E427" s="588">
        <v>314770</v>
      </c>
      <c r="F427" s="588">
        <v>296020</v>
      </c>
      <c r="G427" s="588">
        <v>277270</v>
      </c>
      <c r="H427" s="588">
        <v>258520</v>
      </c>
      <c r="I427" s="588">
        <v>239770</v>
      </c>
      <c r="J427" s="588">
        <v>221020</v>
      </c>
      <c r="K427" s="588">
        <v>202270</v>
      </c>
      <c r="L427" s="588">
        <v>183520</v>
      </c>
      <c r="M427" s="588">
        <v>164770</v>
      </c>
    </row>
    <row r="428" spans="1:13" ht="15" customHeight="1">
      <c r="A428" s="588">
        <v>5500</v>
      </c>
      <c r="B428" s="588">
        <v>5520</v>
      </c>
      <c r="C428" s="588">
        <v>420590</v>
      </c>
      <c r="D428" s="588">
        <v>391460</v>
      </c>
      <c r="E428" s="588">
        <v>317350</v>
      </c>
      <c r="F428" s="588">
        <v>298600</v>
      </c>
      <c r="G428" s="588">
        <v>279850</v>
      </c>
      <c r="H428" s="588">
        <v>261100</v>
      </c>
      <c r="I428" s="588">
        <v>242350</v>
      </c>
      <c r="J428" s="588">
        <v>223600</v>
      </c>
      <c r="K428" s="588">
        <v>204850</v>
      </c>
      <c r="L428" s="588">
        <v>186100</v>
      </c>
      <c r="M428" s="588">
        <v>167350</v>
      </c>
    </row>
    <row r="429" spans="1:13" ht="15" customHeight="1">
      <c r="A429" s="588">
        <v>5520</v>
      </c>
      <c r="B429" s="588">
        <v>5540</v>
      </c>
      <c r="C429" s="588">
        <v>423400</v>
      </c>
      <c r="D429" s="588">
        <v>394250</v>
      </c>
      <c r="E429" s="588">
        <v>319930</v>
      </c>
      <c r="F429" s="588">
        <v>301180</v>
      </c>
      <c r="G429" s="588">
        <v>282430</v>
      </c>
      <c r="H429" s="588">
        <v>263680</v>
      </c>
      <c r="I429" s="588">
        <v>244930</v>
      </c>
      <c r="J429" s="588">
        <v>226180</v>
      </c>
      <c r="K429" s="588">
        <v>207430</v>
      </c>
      <c r="L429" s="588">
        <v>188680</v>
      </c>
      <c r="M429" s="588">
        <v>169930</v>
      </c>
    </row>
    <row r="430" spans="1:13" ht="15" customHeight="1">
      <c r="A430" s="588">
        <v>5540</v>
      </c>
      <c r="B430" s="588">
        <v>5560</v>
      </c>
      <c r="C430" s="588">
        <v>426200</v>
      </c>
      <c r="D430" s="588">
        <v>397040</v>
      </c>
      <c r="E430" s="588">
        <v>322510</v>
      </c>
      <c r="F430" s="588">
        <v>303760</v>
      </c>
      <c r="G430" s="588">
        <v>285010</v>
      </c>
      <c r="H430" s="588">
        <v>266260</v>
      </c>
      <c r="I430" s="588">
        <v>247510</v>
      </c>
      <c r="J430" s="588">
        <v>228760</v>
      </c>
      <c r="K430" s="588">
        <v>210010</v>
      </c>
      <c r="L430" s="588">
        <v>191260</v>
      </c>
      <c r="M430" s="588">
        <v>172510</v>
      </c>
    </row>
    <row r="431" spans="1:13" ht="15" customHeight="1">
      <c r="A431" s="588">
        <v>5560</v>
      </c>
      <c r="B431" s="588">
        <v>5580</v>
      </c>
      <c r="C431" s="588">
        <v>429010</v>
      </c>
      <c r="D431" s="588">
        <v>399830</v>
      </c>
      <c r="E431" s="588">
        <v>325090</v>
      </c>
      <c r="F431" s="588">
        <v>306340</v>
      </c>
      <c r="G431" s="588">
        <v>287590</v>
      </c>
      <c r="H431" s="588">
        <v>268840</v>
      </c>
      <c r="I431" s="588">
        <v>250090</v>
      </c>
      <c r="J431" s="588">
        <v>231340</v>
      </c>
      <c r="K431" s="588">
        <v>212590</v>
      </c>
      <c r="L431" s="588">
        <v>193840</v>
      </c>
      <c r="M431" s="588">
        <v>175090</v>
      </c>
    </row>
    <row r="432" spans="1:13" ht="15" customHeight="1">
      <c r="A432" s="588">
        <v>5580</v>
      </c>
      <c r="B432" s="588">
        <v>5600</v>
      </c>
      <c r="C432" s="588">
        <v>431810</v>
      </c>
      <c r="D432" s="588">
        <v>402620</v>
      </c>
      <c r="E432" s="588">
        <v>327670</v>
      </c>
      <c r="F432" s="588">
        <v>308920</v>
      </c>
      <c r="G432" s="588">
        <v>290170</v>
      </c>
      <c r="H432" s="588">
        <v>271420</v>
      </c>
      <c r="I432" s="588">
        <v>252670</v>
      </c>
      <c r="J432" s="588">
        <v>233920</v>
      </c>
      <c r="K432" s="588">
        <v>215170</v>
      </c>
      <c r="L432" s="588">
        <v>196420</v>
      </c>
      <c r="M432" s="588">
        <v>177670</v>
      </c>
    </row>
    <row r="433" spans="1:13" ht="15" customHeight="1">
      <c r="A433" s="588">
        <v>5600</v>
      </c>
      <c r="B433" s="588">
        <v>5620</v>
      </c>
      <c r="C433" s="588">
        <v>435890</v>
      </c>
      <c r="D433" s="588">
        <v>405410</v>
      </c>
      <c r="E433" s="588">
        <v>330250</v>
      </c>
      <c r="F433" s="588">
        <v>311500</v>
      </c>
      <c r="G433" s="588">
        <v>292750</v>
      </c>
      <c r="H433" s="588">
        <v>274000</v>
      </c>
      <c r="I433" s="588">
        <v>255250</v>
      </c>
      <c r="J433" s="588">
        <v>236500</v>
      </c>
      <c r="K433" s="588">
        <v>217750</v>
      </c>
      <c r="L433" s="588">
        <v>199000</v>
      </c>
      <c r="M433" s="588">
        <v>180250</v>
      </c>
    </row>
    <row r="434" spans="1:13" ht="15" customHeight="1">
      <c r="A434" s="588">
        <v>5620</v>
      </c>
      <c r="B434" s="588">
        <v>5640</v>
      </c>
      <c r="C434" s="588">
        <v>440380</v>
      </c>
      <c r="D434" s="588">
        <v>408200</v>
      </c>
      <c r="E434" s="588">
        <v>332830</v>
      </c>
      <c r="F434" s="588">
        <v>314080</v>
      </c>
      <c r="G434" s="588">
        <v>295330</v>
      </c>
      <c r="H434" s="588">
        <v>276580</v>
      </c>
      <c r="I434" s="588">
        <v>257830</v>
      </c>
      <c r="J434" s="588">
        <v>239080</v>
      </c>
      <c r="K434" s="588">
        <v>220330</v>
      </c>
      <c r="L434" s="588">
        <v>201580</v>
      </c>
      <c r="M434" s="588">
        <v>182830</v>
      </c>
    </row>
    <row r="435" spans="1:13" ht="15" customHeight="1">
      <c r="A435" s="588">
        <v>5640</v>
      </c>
      <c r="B435" s="588">
        <v>5660</v>
      </c>
      <c r="C435" s="588">
        <v>444860</v>
      </c>
      <c r="D435" s="588">
        <v>410990</v>
      </c>
      <c r="E435" s="588">
        <v>335410</v>
      </c>
      <c r="F435" s="588">
        <v>316660</v>
      </c>
      <c r="G435" s="588">
        <v>297910</v>
      </c>
      <c r="H435" s="588">
        <v>279160</v>
      </c>
      <c r="I435" s="588">
        <v>260410</v>
      </c>
      <c r="J435" s="588">
        <v>241660</v>
      </c>
      <c r="K435" s="588">
        <v>222910</v>
      </c>
      <c r="L435" s="588">
        <v>204160</v>
      </c>
      <c r="M435" s="588">
        <v>185410</v>
      </c>
    </row>
    <row r="436" spans="1:13" ht="15" customHeight="1">
      <c r="A436" s="588">
        <v>5660</v>
      </c>
      <c r="B436" s="588">
        <v>5680</v>
      </c>
      <c r="C436" s="588">
        <v>449350</v>
      </c>
      <c r="D436" s="588">
        <v>413780</v>
      </c>
      <c r="E436" s="588">
        <v>337990</v>
      </c>
      <c r="F436" s="588">
        <v>319240</v>
      </c>
      <c r="G436" s="588">
        <v>300490</v>
      </c>
      <c r="H436" s="588">
        <v>281740</v>
      </c>
      <c r="I436" s="588">
        <v>262990</v>
      </c>
      <c r="J436" s="588">
        <v>244240</v>
      </c>
      <c r="K436" s="588">
        <v>225490</v>
      </c>
      <c r="L436" s="588">
        <v>206740</v>
      </c>
      <c r="M436" s="588">
        <v>187990</v>
      </c>
    </row>
    <row r="437" spans="1:13" ht="15" customHeight="1">
      <c r="A437" s="588">
        <v>5680</v>
      </c>
      <c r="B437" s="588">
        <v>5700</v>
      </c>
      <c r="C437" s="588">
        <v>453840</v>
      </c>
      <c r="D437" s="588">
        <v>416570</v>
      </c>
      <c r="E437" s="588">
        <v>340570</v>
      </c>
      <c r="F437" s="588">
        <v>321820</v>
      </c>
      <c r="G437" s="588">
        <v>303070</v>
      </c>
      <c r="H437" s="588">
        <v>284320</v>
      </c>
      <c r="I437" s="588">
        <v>265570</v>
      </c>
      <c r="J437" s="588">
        <v>246820</v>
      </c>
      <c r="K437" s="588">
        <v>228070</v>
      </c>
      <c r="L437" s="588">
        <v>209320</v>
      </c>
      <c r="M437" s="588">
        <v>190570</v>
      </c>
    </row>
    <row r="438" spans="1:13" ht="15" customHeight="1">
      <c r="A438" s="588">
        <v>5700</v>
      </c>
      <c r="B438" s="588">
        <v>5720</v>
      </c>
      <c r="C438" s="588">
        <v>458330</v>
      </c>
      <c r="D438" s="588">
        <v>419360</v>
      </c>
      <c r="E438" s="588">
        <v>343150</v>
      </c>
      <c r="F438" s="588">
        <v>324400</v>
      </c>
      <c r="G438" s="588">
        <v>305650</v>
      </c>
      <c r="H438" s="588">
        <v>286900</v>
      </c>
      <c r="I438" s="588">
        <v>268150</v>
      </c>
      <c r="J438" s="588">
        <v>249400</v>
      </c>
      <c r="K438" s="588">
        <v>230650</v>
      </c>
      <c r="L438" s="588">
        <v>211900</v>
      </c>
      <c r="M438" s="588">
        <v>193150</v>
      </c>
    </row>
    <row r="439" spans="1:13" ht="15" customHeight="1">
      <c r="A439" s="588">
        <v>5720</v>
      </c>
      <c r="B439" s="588">
        <v>5740</v>
      </c>
      <c r="C439" s="588">
        <v>462820</v>
      </c>
      <c r="D439" s="588">
        <v>422150</v>
      </c>
      <c r="E439" s="588">
        <v>345730</v>
      </c>
      <c r="F439" s="588">
        <v>326980</v>
      </c>
      <c r="G439" s="588">
        <v>308230</v>
      </c>
      <c r="H439" s="588">
        <v>289480</v>
      </c>
      <c r="I439" s="588">
        <v>270730</v>
      </c>
      <c r="J439" s="588">
        <v>251980</v>
      </c>
      <c r="K439" s="588">
        <v>233230</v>
      </c>
      <c r="L439" s="588">
        <v>214480</v>
      </c>
      <c r="M439" s="588">
        <v>195730</v>
      </c>
    </row>
    <row r="440" spans="1:13" ht="15" customHeight="1">
      <c r="A440" s="588">
        <v>5740</v>
      </c>
      <c r="B440" s="588">
        <v>5760</v>
      </c>
      <c r="C440" s="588">
        <v>467300</v>
      </c>
      <c r="D440" s="588">
        <v>424940</v>
      </c>
      <c r="E440" s="588">
        <v>348310</v>
      </c>
      <c r="F440" s="588">
        <v>329560</v>
      </c>
      <c r="G440" s="588">
        <v>310810</v>
      </c>
      <c r="H440" s="588">
        <v>292060</v>
      </c>
      <c r="I440" s="588">
        <v>273310</v>
      </c>
      <c r="J440" s="588">
        <v>254560</v>
      </c>
      <c r="K440" s="588">
        <v>235810</v>
      </c>
      <c r="L440" s="588">
        <v>217060</v>
      </c>
      <c r="M440" s="588">
        <v>198310</v>
      </c>
    </row>
    <row r="441" spans="1:13" ht="15" customHeight="1">
      <c r="A441" s="588">
        <v>5760</v>
      </c>
      <c r="B441" s="588">
        <v>5780</v>
      </c>
      <c r="C441" s="588">
        <v>471790</v>
      </c>
      <c r="D441" s="588">
        <v>427730</v>
      </c>
      <c r="E441" s="588">
        <v>350890</v>
      </c>
      <c r="F441" s="588">
        <v>332140</v>
      </c>
      <c r="G441" s="588">
        <v>313390</v>
      </c>
      <c r="H441" s="588">
        <v>294640</v>
      </c>
      <c r="I441" s="588">
        <v>275890</v>
      </c>
      <c r="J441" s="588">
        <v>257140</v>
      </c>
      <c r="K441" s="588">
        <v>238390</v>
      </c>
      <c r="L441" s="588">
        <v>219640</v>
      </c>
      <c r="M441" s="588">
        <v>200890</v>
      </c>
    </row>
    <row r="442" spans="1:13" ht="15" customHeight="1">
      <c r="A442" s="588">
        <v>5780</v>
      </c>
      <c r="B442" s="588">
        <v>5800</v>
      </c>
      <c r="C442" s="588">
        <v>476280</v>
      </c>
      <c r="D442" s="588">
        <v>430520</v>
      </c>
      <c r="E442" s="588">
        <v>353470</v>
      </c>
      <c r="F442" s="588">
        <v>334720</v>
      </c>
      <c r="G442" s="588">
        <v>315970</v>
      </c>
      <c r="H442" s="588">
        <v>297220</v>
      </c>
      <c r="I442" s="588">
        <v>278470</v>
      </c>
      <c r="J442" s="588">
        <v>259720</v>
      </c>
      <c r="K442" s="588">
        <v>240970</v>
      </c>
      <c r="L442" s="588">
        <v>222220</v>
      </c>
      <c r="M442" s="588">
        <v>203470</v>
      </c>
    </row>
    <row r="443" spans="1:13" ht="15" customHeight="1">
      <c r="A443" s="588">
        <v>5800</v>
      </c>
      <c r="B443" s="588">
        <v>5820</v>
      </c>
      <c r="C443" s="588">
        <v>480770</v>
      </c>
      <c r="D443" s="588">
        <v>433800</v>
      </c>
      <c r="E443" s="588">
        <v>356050</v>
      </c>
      <c r="F443" s="588">
        <v>337300</v>
      </c>
      <c r="G443" s="588">
        <v>318550</v>
      </c>
      <c r="H443" s="588">
        <v>299800</v>
      </c>
      <c r="I443" s="588">
        <v>281050</v>
      </c>
      <c r="J443" s="588">
        <v>262300</v>
      </c>
      <c r="K443" s="588">
        <v>243550</v>
      </c>
      <c r="L443" s="588">
        <v>224800</v>
      </c>
      <c r="M443" s="588">
        <v>206050</v>
      </c>
    </row>
    <row r="444" spans="1:13" ht="15" customHeight="1">
      <c r="A444" s="588">
        <v>5820</v>
      </c>
      <c r="B444" s="588">
        <v>5840</v>
      </c>
      <c r="C444" s="588">
        <v>485260</v>
      </c>
      <c r="D444" s="588">
        <v>438260</v>
      </c>
      <c r="E444" s="588">
        <v>358630</v>
      </c>
      <c r="F444" s="588">
        <v>339880</v>
      </c>
      <c r="G444" s="588">
        <v>321130</v>
      </c>
      <c r="H444" s="588">
        <v>302380</v>
      </c>
      <c r="I444" s="588">
        <v>283630</v>
      </c>
      <c r="J444" s="588">
        <v>264880</v>
      </c>
      <c r="K444" s="588">
        <v>246130</v>
      </c>
      <c r="L444" s="588">
        <v>227380</v>
      </c>
      <c r="M444" s="588">
        <v>208630</v>
      </c>
    </row>
    <row r="445" spans="1:13" ht="15" customHeight="1">
      <c r="A445" s="588">
        <v>5840</v>
      </c>
      <c r="B445" s="588">
        <v>5860</v>
      </c>
      <c r="C445" s="588">
        <v>512120</v>
      </c>
      <c r="D445" s="588">
        <v>465100</v>
      </c>
      <c r="E445" s="588">
        <v>387100</v>
      </c>
      <c r="F445" s="588">
        <v>368350</v>
      </c>
      <c r="G445" s="588">
        <v>349600</v>
      </c>
      <c r="H445" s="588">
        <v>330850</v>
      </c>
      <c r="I445" s="588">
        <v>312100</v>
      </c>
      <c r="J445" s="588">
        <v>293350</v>
      </c>
      <c r="K445" s="588">
        <v>274600</v>
      </c>
      <c r="L445" s="588">
        <v>255850</v>
      </c>
      <c r="M445" s="588">
        <v>237100</v>
      </c>
    </row>
    <row r="446" spans="1:13" ht="15" customHeight="1">
      <c r="A446" s="588">
        <v>5860</v>
      </c>
      <c r="B446" s="588">
        <v>5880</v>
      </c>
      <c r="C446" s="588">
        <v>519150</v>
      </c>
      <c r="D446" s="588">
        <v>472110</v>
      </c>
      <c r="E446" s="588">
        <v>392240</v>
      </c>
      <c r="F446" s="588">
        <v>373490</v>
      </c>
      <c r="G446" s="588">
        <v>354740</v>
      </c>
      <c r="H446" s="588">
        <v>335990</v>
      </c>
      <c r="I446" s="588">
        <v>317240</v>
      </c>
      <c r="J446" s="588">
        <v>298490</v>
      </c>
      <c r="K446" s="588">
        <v>279740</v>
      </c>
      <c r="L446" s="588">
        <v>260990</v>
      </c>
      <c r="M446" s="588">
        <v>242240</v>
      </c>
    </row>
    <row r="447" spans="1:13" ht="15" customHeight="1">
      <c r="A447" s="588">
        <v>5880</v>
      </c>
      <c r="B447" s="588">
        <v>5900</v>
      </c>
      <c r="C447" s="588">
        <v>523690</v>
      </c>
      <c r="D447" s="588">
        <v>476620</v>
      </c>
      <c r="E447" s="588">
        <v>394880</v>
      </c>
      <c r="F447" s="588">
        <v>376130</v>
      </c>
      <c r="G447" s="588">
        <v>357380</v>
      </c>
      <c r="H447" s="588">
        <v>338630</v>
      </c>
      <c r="I447" s="588">
        <v>319880</v>
      </c>
      <c r="J447" s="588">
        <v>301130</v>
      </c>
      <c r="K447" s="588">
        <v>282380</v>
      </c>
      <c r="L447" s="588">
        <v>263630</v>
      </c>
      <c r="M447" s="588">
        <v>244880</v>
      </c>
    </row>
    <row r="448" spans="1:13" ht="15" customHeight="1">
      <c r="A448" s="588">
        <v>5900</v>
      </c>
      <c r="B448" s="588">
        <v>5920</v>
      </c>
      <c r="C448" s="588">
        <v>528220</v>
      </c>
      <c r="D448" s="588">
        <v>481130</v>
      </c>
      <c r="E448" s="588">
        <v>397520</v>
      </c>
      <c r="F448" s="588">
        <v>378770</v>
      </c>
      <c r="G448" s="588">
        <v>360020</v>
      </c>
      <c r="H448" s="588">
        <v>341270</v>
      </c>
      <c r="I448" s="588">
        <v>322520</v>
      </c>
      <c r="J448" s="588">
        <v>303770</v>
      </c>
      <c r="K448" s="588">
        <v>285020</v>
      </c>
      <c r="L448" s="588">
        <v>266270</v>
      </c>
      <c r="M448" s="588">
        <v>247520</v>
      </c>
    </row>
    <row r="449" spans="1:13" ht="15" customHeight="1">
      <c r="A449" s="588">
        <v>5920</v>
      </c>
      <c r="B449" s="588">
        <v>5940</v>
      </c>
      <c r="C449" s="588">
        <v>532760</v>
      </c>
      <c r="D449" s="588">
        <v>485640</v>
      </c>
      <c r="E449" s="588">
        <v>400160</v>
      </c>
      <c r="F449" s="588">
        <v>381410</v>
      </c>
      <c r="G449" s="588">
        <v>362660</v>
      </c>
      <c r="H449" s="588">
        <v>343910</v>
      </c>
      <c r="I449" s="588">
        <v>325160</v>
      </c>
      <c r="J449" s="588">
        <v>306410</v>
      </c>
      <c r="K449" s="588">
        <v>287660</v>
      </c>
      <c r="L449" s="588">
        <v>268910</v>
      </c>
      <c r="M449" s="588">
        <v>250160</v>
      </c>
    </row>
    <row r="450" spans="1:13" ht="15" customHeight="1">
      <c r="A450" s="588">
        <v>5940</v>
      </c>
      <c r="B450" s="588">
        <v>5960</v>
      </c>
      <c r="C450" s="588">
        <v>537300</v>
      </c>
      <c r="D450" s="588">
        <v>490160</v>
      </c>
      <c r="E450" s="588">
        <v>402800</v>
      </c>
      <c r="F450" s="588">
        <v>384050</v>
      </c>
      <c r="G450" s="588">
        <v>365300</v>
      </c>
      <c r="H450" s="588">
        <v>346550</v>
      </c>
      <c r="I450" s="588">
        <v>327800</v>
      </c>
      <c r="J450" s="588">
        <v>309050</v>
      </c>
      <c r="K450" s="588">
        <v>290300</v>
      </c>
      <c r="L450" s="588">
        <v>271550</v>
      </c>
      <c r="M450" s="588">
        <v>252800</v>
      </c>
    </row>
    <row r="451" spans="1:13" ht="15" customHeight="1">
      <c r="A451" s="588">
        <v>5960</v>
      </c>
      <c r="B451" s="588">
        <v>5980</v>
      </c>
      <c r="C451" s="588">
        <v>541830</v>
      </c>
      <c r="D451" s="588">
        <v>494670</v>
      </c>
      <c r="E451" s="588">
        <v>405440</v>
      </c>
      <c r="F451" s="588">
        <v>386690</v>
      </c>
      <c r="G451" s="588">
        <v>367940</v>
      </c>
      <c r="H451" s="588">
        <v>349190</v>
      </c>
      <c r="I451" s="588">
        <v>330440</v>
      </c>
      <c r="J451" s="588">
        <v>311690</v>
      </c>
      <c r="K451" s="588">
        <v>292940</v>
      </c>
      <c r="L451" s="588">
        <v>274190</v>
      </c>
      <c r="M451" s="588">
        <v>255440</v>
      </c>
    </row>
    <row r="452" spans="1:13" ht="15" customHeight="1">
      <c r="A452" s="588">
        <v>5980</v>
      </c>
      <c r="B452" s="588">
        <v>6000</v>
      </c>
      <c r="C452" s="588">
        <v>546370</v>
      </c>
      <c r="D452" s="588">
        <v>499180</v>
      </c>
      <c r="E452" s="588">
        <v>408080</v>
      </c>
      <c r="F452" s="588">
        <v>389330</v>
      </c>
      <c r="G452" s="588">
        <v>370580</v>
      </c>
      <c r="H452" s="588">
        <v>351830</v>
      </c>
      <c r="I452" s="588">
        <v>333080</v>
      </c>
      <c r="J452" s="588">
        <v>314330</v>
      </c>
      <c r="K452" s="588">
        <v>295580</v>
      </c>
      <c r="L452" s="588">
        <v>276830</v>
      </c>
      <c r="M452" s="588">
        <v>258080</v>
      </c>
    </row>
    <row r="453" spans="1:13" ht="15" customHeight="1">
      <c r="A453" s="588">
        <v>6000</v>
      </c>
      <c r="B453" s="588">
        <v>6020</v>
      </c>
      <c r="C453" s="588">
        <v>550900</v>
      </c>
      <c r="D453" s="588">
        <v>503690</v>
      </c>
      <c r="E453" s="588">
        <v>410720</v>
      </c>
      <c r="F453" s="588">
        <v>391970</v>
      </c>
      <c r="G453" s="588">
        <v>373220</v>
      </c>
      <c r="H453" s="588">
        <v>354470</v>
      </c>
      <c r="I453" s="588">
        <v>335720</v>
      </c>
      <c r="J453" s="588">
        <v>316970</v>
      </c>
      <c r="K453" s="588">
        <v>298220</v>
      </c>
      <c r="L453" s="588">
        <v>279470</v>
      </c>
      <c r="M453" s="588">
        <v>260720</v>
      </c>
    </row>
    <row r="454" spans="1:13" ht="15" customHeight="1">
      <c r="A454" s="588">
        <v>6020</v>
      </c>
      <c r="B454" s="588">
        <v>6040</v>
      </c>
      <c r="C454" s="588">
        <v>555440</v>
      </c>
      <c r="D454" s="588">
        <v>508200</v>
      </c>
      <c r="E454" s="588">
        <v>413360</v>
      </c>
      <c r="F454" s="588">
        <v>394610</v>
      </c>
      <c r="G454" s="588">
        <v>375860</v>
      </c>
      <c r="H454" s="588">
        <v>357110</v>
      </c>
      <c r="I454" s="588">
        <v>338360</v>
      </c>
      <c r="J454" s="588">
        <v>319610</v>
      </c>
      <c r="K454" s="588">
        <v>300860</v>
      </c>
      <c r="L454" s="588">
        <v>282110</v>
      </c>
      <c r="M454" s="588">
        <v>263360</v>
      </c>
    </row>
    <row r="455" spans="1:13" ht="15" customHeight="1">
      <c r="A455" s="588">
        <v>6040</v>
      </c>
      <c r="B455" s="588">
        <v>6060</v>
      </c>
      <c r="C455" s="588">
        <v>559980</v>
      </c>
      <c r="D455" s="588">
        <v>512720</v>
      </c>
      <c r="E455" s="588">
        <v>416000</v>
      </c>
      <c r="F455" s="588">
        <v>397250</v>
      </c>
      <c r="G455" s="588">
        <v>378500</v>
      </c>
      <c r="H455" s="588">
        <v>359750</v>
      </c>
      <c r="I455" s="588">
        <v>341000</v>
      </c>
      <c r="J455" s="588">
        <v>322250</v>
      </c>
      <c r="K455" s="588">
        <v>303500</v>
      </c>
      <c r="L455" s="588">
        <v>284750</v>
      </c>
      <c r="M455" s="588">
        <v>266000</v>
      </c>
    </row>
    <row r="456" spans="1:13" ht="15" customHeight="1">
      <c r="A456" s="588">
        <v>6060</v>
      </c>
      <c r="B456" s="588">
        <v>6080</v>
      </c>
      <c r="C456" s="588">
        <v>564510</v>
      </c>
      <c r="D456" s="588">
        <v>517230</v>
      </c>
      <c r="E456" s="588">
        <v>418640</v>
      </c>
      <c r="F456" s="588">
        <v>399890</v>
      </c>
      <c r="G456" s="588">
        <v>381140</v>
      </c>
      <c r="H456" s="588">
        <v>362390</v>
      </c>
      <c r="I456" s="588">
        <v>343640</v>
      </c>
      <c r="J456" s="588">
        <v>324890</v>
      </c>
      <c r="K456" s="588">
        <v>306140</v>
      </c>
      <c r="L456" s="588">
        <v>287390</v>
      </c>
      <c r="M456" s="588">
        <v>268640</v>
      </c>
    </row>
    <row r="457" spans="1:13" ht="15" customHeight="1">
      <c r="A457" s="588">
        <v>6080</v>
      </c>
      <c r="B457" s="588">
        <v>6100</v>
      </c>
      <c r="C457" s="588">
        <v>569050</v>
      </c>
      <c r="D457" s="588">
        <v>521740</v>
      </c>
      <c r="E457" s="588">
        <v>421280</v>
      </c>
      <c r="F457" s="588">
        <v>402530</v>
      </c>
      <c r="G457" s="588">
        <v>383780</v>
      </c>
      <c r="H457" s="588">
        <v>365030</v>
      </c>
      <c r="I457" s="588">
        <v>346280</v>
      </c>
      <c r="J457" s="588">
        <v>327530</v>
      </c>
      <c r="K457" s="588">
        <v>308780</v>
      </c>
      <c r="L457" s="588">
        <v>290030</v>
      </c>
      <c r="M457" s="588">
        <v>271280</v>
      </c>
    </row>
    <row r="458" spans="1:13" ht="15" customHeight="1">
      <c r="A458" s="588">
        <v>6100</v>
      </c>
      <c r="B458" s="588">
        <v>6120</v>
      </c>
      <c r="C458" s="588">
        <v>573580</v>
      </c>
      <c r="D458" s="588">
        <v>526250</v>
      </c>
      <c r="E458" s="588">
        <v>423920</v>
      </c>
      <c r="F458" s="588">
        <v>405170</v>
      </c>
      <c r="G458" s="588">
        <v>386420</v>
      </c>
      <c r="H458" s="588">
        <v>367670</v>
      </c>
      <c r="I458" s="588">
        <v>348920</v>
      </c>
      <c r="J458" s="588">
        <v>330170</v>
      </c>
      <c r="K458" s="588">
        <v>311420</v>
      </c>
      <c r="L458" s="588">
        <v>292670</v>
      </c>
      <c r="M458" s="588">
        <v>273920</v>
      </c>
    </row>
    <row r="459" spans="1:13" ht="15" customHeight="1">
      <c r="A459" s="588">
        <v>6120</v>
      </c>
      <c r="B459" s="588">
        <v>6140</v>
      </c>
      <c r="C459" s="588">
        <v>578120</v>
      </c>
      <c r="D459" s="588">
        <v>530760</v>
      </c>
      <c r="E459" s="588">
        <v>426560</v>
      </c>
      <c r="F459" s="588">
        <v>407810</v>
      </c>
      <c r="G459" s="588">
        <v>389060</v>
      </c>
      <c r="H459" s="588">
        <v>370310</v>
      </c>
      <c r="I459" s="588">
        <v>351560</v>
      </c>
      <c r="J459" s="588">
        <v>332810</v>
      </c>
      <c r="K459" s="588">
        <v>314060</v>
      </c>
      <c r="L459" s="588">
        <v>295310</v>
      </c>
      <c r="M459" s="588">
        <v>276560</v>
      </c>
    </row>
    <row r="460" spans="1:13" ht="15" customHeight="1">
      <c r="A460" s="588">
        <v>6140</v>
      </c>
      <c r="B460" s="588">
        <v>6160</v>
      </c>
      <c r="C460" s="588">
        <v>582660</v>
      </c>
      <c r="D460" s="588">
        <v>535280</v>
      </c>
      <c r="E460" s="588">
        <v>429200</v>
      </c>
      <c r="F460" s="588">
        <v>410450</v>
      </c>
      <c r="G460" s="588">
        <v>391700</v>
      </c>
      <c r="H460" s="588">
        <v>372950</v>
      </c>
      <c r="I460" s="588">
        <v>354200</v>
      </c>
      <c r="J460" s="588">
        <v>335450</v>
      </c>
      <c r="K460" s="588">
        <v>316700</v>
      </c>
      <c r="L460" s="588">
        <v>297950</v>
      </c>
      <c r="M460" s="588">
        <v>279200</v>
      </c>
    </row>
    <row r="461" spans="1:13" ht="15" customHeight="1">
      <c r="A461" s="588">
        <v>6160</v>
      </c>
      <c r="B461" s="588">
        <v>6180</v>
      </c>
      <c r="C461" s="588">
        <v>587190</v>
      </c>
      <c r="D461" s="588">
        <v>539790</v>
      </c>
      <c r="E461" s="588">
        <v>431840</v>
      </c>
      <c r="F461" s="588">
        <v>413090</v>
      </c>
      <c r="G461" s="588">
        <v>394340</v>
      </c>
      <c r="H461" s="588">
        <v>375590</v>
      </c>
      <c r="I461" s="588">
        <v>356840</v>
      </c>
      <c r="J461" s="588">
        <v>338090</v>
      </c>
      <c r="K461" s="588">
        <v>319340</v>
      </c>
      <c r="L461" s="588">
        <v>300590</v>
      </c>
      <c r="M461" s="588">
        <v>281840</v>
      </c>
    </row>
    <row r="462" spans="1:13" ht="15" customHeight="1">
      <c r="A462" s="588">
        <v>6180</v>
      </c>
      <c r="B462" s="588">
        <v>6200</v>
      </c>
      <c r="C462" s="588">
        <v>591730</v>
      </c>
      <c r="D462" s="588">
        <v>544300</v>
      </c>
      <c r="E462" s="588">
        <v>434480</v>
      </c>
      <c r="F462" s="588">
        <v>415730</v>
      </c>
      <c r="G462" s="588">
        <v>396980</v>
      </c>
      <c r="H462" s="588">
        <v>378230</v>
      </c>
      <c r="I462" s="588">
        <v>359480</v>
      </c>
      <c r="J462" s="588">
        <v>340730</v>
      </c>
      <c r="K462" s="588">
        <v>321980</v>
      </c>
      <c r="L462" s="588">
        <v>303230</v>
      </c>
      <c r="M462" s="588">
        <v>284480</v>
      </c>
    </row>
    <row r="463" spans="1:13" ht="15" customHeight="1">
      <c r="A463" s="588">
        <v>6200</v>
      </c>
      <c r="B463" s="588">
        <v>6220</v>
      </c>
      <c r="C463" s="588">
        <v>596260</v>
      </c>
      <c r="D463" s="588">
        <v>548810</v>
      </c>
      <c r="E463" s="588">
        <v>437120</v>
      </c>
      <c r="F463" s="588">
        <v>418370</v>
      </c>
      <c r="G463" s="588">
        <v>399620</v>
      </c>
      <c r="H463" s="588">
        <v>380870</v>
      </c>
      <c r="I463" s="588">
        <v>362120</v>
      </c>
      <c r="J463" s="588">
        <v>343370</v>
      </c>
      <c r="K463" s="588">
        <v>324620</v>
      </c>
      <c r="L463" s="588">
        <v>305870</v>
      </c>
      <c r="M463" s="588">
        <v>287120</v>
      </c>
    </row>
    <row r="464" spans="1:13" ht="15" customHeight="1">
      <c r="A464" s="588">
        <v>6220</v>
      </c>
      <c r="B464" s="588">
        <v>6240</v>
      </c>
      <c r="C464" s="588">
        <v>600800</v>
      </c>
      <c r="D464" s="588">
        <v>553320</v>
      </c>
      <c r="E464" s="588">
        <v>439760</v>
      </c>
      <c r="F464" s="588">
        <v>421010</v>
      </c>
      <c r="G464" s="588">
        <v>402260</v>
      </c>
      <c r="H464" s="588">
        <v>383510</v>
      </c>
      <c r="I464" s="588">
        <v>364760</v>
      </c>
      <c r="J464" s="588">
        <v>346010</v>
      </c>
      <c r="K464" s="588">
        <v>327260</v>
      </c>
      <c r="L464" s="588">
        <v>308510</v>
      </c>
      <c r="M464" s="588">
        <v>289760</v>
      </c>
    </row>
    <row r="465" spans="1:13" ht="15" customHeight="1">
      <c r="A465" s="588">
        <v>6240</v>
      </c>
      <c r="B465" s="588">
        <v>6260</v>
      </c>
      <c r="C465" s="588">
        <v>605340</v>
      </c>
      <c r="D465" s="588">
        <v>557840</v>
      </c>
      <c r="E465" s="588">
        <v>442400</v>
      </c>
      <c r="F465" s="588">
        <v>423650</v>
      </c>
      <c r="G465" s="588">
        <v>404900</v>
      </c>
      <c r="H465" s="588">
        <v>386150</v>
      </c>
      <c r="I465" s="588">
        <v>367400</v>
      </c>
      <c r="J465" s="588">
        <v>348650</v>
      </c>
      <c r="K465" s="588">
        <v>329900</v>
      </c>
      <c r="L465" s="588">
        <v>311150</v>
      </c>
      <c r="M465" s="588">
        <v>292400</v>
      </c>
    </row>
    <row r="466" spans="1:13" ht="15" customHeight="1">
      <c r="A466" s="588">
        <v>6260</v>
      </c>
      <c r="B466" s="588">
        <v>6280</v>
      </c>
      <c r="C466" s="588">
        <v>609870</v>
      </c>
      <c r="D466" s="588">
        <v>562350</v>
      </c>
      <c r="E466" s="588">
        <v>446060</v>
      </c>
      <c r="F466" s="588">
        <v>426290</v>
      </c>
      <c r="G466" s="588">
        <v>407540</v>
      </c>
      <c r="H466" s="588">
        <v>388790</v>
      </c>
      <c r="I466" s="588">
        <v>370040</v>
      </c>
      <c r="J466" s="588">
        <v>351290</v>
      </c>
      <c r="K466" s="588">
        <v>332540</v>
      </c>
      <c r="L466" s="588">
        <v>313790</v>
      </c>
      <c r="M466" s="588">
        <v>295040</v>
      </c>
    </row>
    <row r="467" spans="1:13" ht="15" customHeight="1">
      <c r="A467" s="588">
        <v>6280</v>
      </c>
      <c r="B467" s="588">
        <v>6300</v>
      </c>
      <c r="C467" s="588">
        <v>614410</v>
      </c>
      <c r="D467" s="588">
        <v>566860</v>
      </c>
      <c r="E467" s="588">
        <v>450280</v>
      </c>
      <c r="F467" s="588">
        <v>428930</v>
      </c>
      <c r="G467" s="588">
        <v>410180</v>
      </c>
      <c r="H467" s="588">
        <v>391430</v>
      </c>
      <c r="I467" s="588">
        <v>372680</v>
      </c>
      <c r="J467" s="588">
        <v>353930</v>
      </c>
      <c r="K467" s="588">
        <v>335180</v>
      </c>
      <c r="L467" s="588">
        <v>316430</v>
      </c>
      <c r="M467" s="588">
        <v>297680</v>
      </c>
    </row>
    <row r="468" spans="1:13" ht="15" customHeight="1">
      <c r="A468" s="588">
        <v>6300</v>
      </c>
      <c r="B468" s="588">
        <v>6320</v>
      </c>
      <c r="C468" s="588">
        <v>618940</v>
      </c>
      <c r="D468" s="588">
        <v>571370</v>
      </c>
      <c r="E468" s="588">
        <v>454510</v>
      </c>
      <c r="F468" s="588">
        <v>431570</v>
      </c>
      <c r="G468" s="588">
        <v>412820</v>
      </c>
      <c r="H468" s="588">
        <v>394070</v>
      </c>
      <c r="I468" s="588">
        <v>375320</v>
      </c>
      <c r="J468" s="588">
        <v>356570</v>
      </c>
      <c r="K468" s="588">
        <v>337820</v>
      </c>
      <c r="L468" s="588">
        <v>319070</v>
      </c>
      <c r="M468" s="588">
        <v>300320</v>
      </c>
    </row>
    <row r="469" spans="1:13" ht="15" customHeight="1">
      <c r="A469" s="588">
        <v>6320</v>
      </c>
      <c r="B469" s="588">
        <v>6340</v>
      </c>
      <c r="C469" s="588">
        <v>623480</v>
      </c>
      <c r="D469" s="588">
        <v>575880</v>
      </c>
      <c r="E469" s="588">
        <v>458730</v>
      </c>
      <c r="F469" s="588">
        <v>434210</v>
      </c>
      <c r="G469" s="588">
        <v>415460</v>
      </c>
      <c r="H469" s="588">
        <v>396710</v>
      </c>
      <c r="I469" s="588">
        <v>377960</v>
      </c>
      <c r="J469" s="588">
        <v>359210</v>
      </c>
      <c r="K469" s="588">
        <v>340460</v>
      </c>
      <c r="L469" s="588">
        <v>321710</v>
      </c>
      <c r="M469" s="588">
        <v>302960</v>
      </c>
    </row>
    <row r="470" spans="1:13" ht="15" customHeight="1">
      <c r="A470" s="588">
        <v>6340</v>
      </c>
      <c r="B470" s="588">
        <v>6360</v>
      </c>
      <c r="C470" s="588">
        <v>628020</v>
      </c>
      <c r="D470" s="588">
        <v>580400</v>
      </c>
      <c r="E470" s="588">
        <v>462960</v>
      </c>
      <c r="F470" s="588">
        <v>436850</v>
      </c>
      <c r="G470" s="588">
        <v>418100</v>
      </c>
      <c r="H470" s="588">
        <v>399350</v>
      </c>
      <c r="I470" s="588">
        <v>380600</v>
      </c>
      <c r="J470" s="588">
        <v>361850</v>
      </c>
      <c r="K470" s="588">
        <v>343100</v>
      </c>
      <c r="L470" s="588">
        <v>324350</v>
      </c>
      <c r="M470" s="588">
        <v>305600</v>
      </c>
    </row>
    <row r="471" spans="1:13" ht="15" customHeight="1">
      <c r="A471" s="588">
        <v>6360</v>
      </c>
      <c r="B471" s="588">
        <v>6380</v>
      </c>
      <c r="C471" s="588">
        <v>632550</v>
      </c>
      <c r="D471" s="588">
        <v>584910</v>
      </c>
      <c r="E471" s="588">
        <v>467180</v>
      </c>
      <c r="F471" s="588">
        <v>439490</v>
      </c>
      <c r="G471" s="588">
        <v>420740</v>
      </c>
      <c r="H471" s="588">
        <v>401990</v>
      </c>
      <c r="I471" s="588">
        <v>383240</v>
      </c>
      <c r="J471" s="588">
        <v>364490</v>
      </c>
      <c r="K471" s="588">
        <v>345740</v>
      </c>
      <c r="L471" s="588">
        <v>326990</v>
      </c>
      <c r="M471" s="588">
        <v>308240</v>
      </c>
    </row>
    <row r="472" spans="1:13" ht="15" customHeight="1">
      <c r="A472" s="588">
        <v>6380</v>
      </c>
      <c r="B472" s="588">
        <v>6400</v>
      </c>
      <c r="C472" s="588">
        <v>637090</v>
      </c>
      <c r="D472" s="588">
        <v>589420</v>
      </c>
      <c r="E472" s="588">
        <v>471400</v>
      </c>
      <c r="F472" s="588">
        <v>442130</v>
      </c>
      <c r="G472" s="588">
        <v>423380</v>
      </c>
      <c r="H472" s="588">
        <v>404630</v>
      </c>
      <c r="I472" s="588">
        <v>385880</v>
      </c>
      <c r="J472" s="588">
        <v>367130</v>
      </c>
      <c r="K472" s="588">
        <v>348380</v>
      </c>
      <c r="L472" s="588">
        <v>329630</v>
      </c>
      <c r="M472" s="588">
        <v>310880</v>
      </c>
    </row>
    <row r="473" spans="1:13" ht="15" customHeight="1">
      <c r="A473" s="588">
        <v>6400</v>
      </c>
      <c r="B473" s="588">
        <v>6420</v>
      </c>
      <c r="C473" s="588">
        <v>641620</v>
      </c>
      <c r="D473" s="588">
        <v>593930</v>
      </c>
      <c r="E473" s="588">
        <v>475630</v>
      </c>
      <c r="F473" s="588">
        <v>445630</v>
      </c>
      <c r="G473" s="588">
        <v>426020</v>
      </c>
      <c r="H473" s="588">
        <v>407270</v>
      </c>
      <c r="I473" s="588">
        <v>388520</v>
      </c>
      <c r="J473" s="588">
        <v>369770</v>
      </c>
      <c r="K473" s="588">
        <v>351020</v>
      </c>
      <c r="L473" s="588">
        <v>332270</v>
      </c>
      <c r="M473" s="588">
        <v>313520</v>
      </c>
    </row>
    <row r="474" spans="1:13" ht="15" customHeight="1">
      <c r="A474" s="588">
        <v>6420</v>
      </c>
      <c r="B474" s="588">
        <v>6440</v>
      </c>
      <c r="C474" s="588">
        <v>646160</v>
      </c>
      <c r="D474" s="588">
        <v>598440</v>
      </c>
      <c r="E474" s="588">
        <v>479850</v>
      </c>
      <c r="F474" s="588">
        <v>449850</v>
      </c>
      <c r="G474" s="588">
        <v>428660</v>
      </c>
      <c r="H474" s="588">
        <v>409910</v>
      </c>
      <c r="I474" s="588">
        <v>391160</v>
      </c>
      <c r="J474" s="588">
        <v>372410</v>
      </c>
      <c r="K474" s="588">
        <v>353660</v>
      </c>
      <c r="L474" s="588">
        <v>334910</v>
      </c>
      <c r="M474" s="588">
        <v>316160</v>
      </c>
    </row>
    <row r="475" spans="1:13" ht="15" customHeight="1">
      <c r="A475" s="588">
        <v>6440</v>
      </c>
      <c r="B475" s="588">
        <v>6460</v>
      </c>
      <c r="C475" s="588">
        <v>650700</v>
      </c>
      <c r="D475" s="588">
        <v>602960</v>
      </c>
      <c r="E475" s="588">
        <v>484080</v>
      </c>
      <c r="F475" s="588">
        <v>454080</v>
      </c>
      <c r="G475" s="588">
        <v>431300</v>
      </c>
      <c r="H475" s="588">
        <v>412550</v>
      </c>
      <c r="I475" s="588">
        <v>393800</v>
      </c>
      <c r="J475" s="588">
        <v>375050</v>
      </c>
      <c r="K475" s="588">
        <v>356300</v>
      </c>
      <c r="L475" s="588">
        <v>337550</v>
      </c>
      <c r="M475" s="588">
        <v>318800</v>
      </c>
    </row>
    <row r="476" spans="1:13" ht="15" customHeight="1">
      <c r="A476" s="588">
        <v>6460</v>
      </c>
      <c r="B476" s="588">
        <v>6480</v>
      </c>
      <c r="C476" s="588">
        <v>655230</v>
      </c>
      <c r="D476" s="588">
        <v>607470</v>
      </c>
      <c r="E476" s="588">
        <v>488300</v>
      </c>
      <c r="F476" s="588">
        <v>458300</v>
      </c>
      <c r="G476" s="588">
        <v>433940</v>
      </c>
      <c r="H476" s="588">
        <v>415190</v>
      </c>
      <c r="I476" s="588">
        <v>396440</v>
      </c>
      <c r="J476" s="588">
        <v>377690</v>
      </c>
      <c r="K476" s="588">
        <v>358940</v>
      </c>
      <c r="L476" s="588">
        <v>340190</v>
      </c>
      <c r="M476" s="588">
        <v>321440</v>
      </c>
    </row>
    <row r="477" spans="1:13" ht="15" customHeight="1">
      <c r="A477" s="588">
        <v>6480</v>
      </c>
      <c r="B477" s="588">
        <v>6500</v>
      </c>
      <c r="C477" s="588">
        <v>659770</v>
      </c>
      <c r="D477" s="588">
        <v>611980</v>
      </c>
      <c r="E477" s="588">
        <v>492520</v>
      </c>
      <c r="F477" s="588">
        <v>462520</v>
      </c>
      <c r="G477" s="588">
        <v>436580</v>
      </c>
      <c r="H477" s="588">
        <v>417830</v>
      </c>
      <c r="I477" s="588">
        <v>399080</v>
      </c>
      <c r="J477" s="588">
        <v>380330</v>
      </c>
      <c r="K477" s="588">
        <v>361580</v>
      </c>
      <c r="L477" s="588">
        <v>342830</v>
      </c>
      <c r="M477" s="588">
        <v>324080</v>
      </c>
    </row>
    <row r="478" spans="1:13" ht="15" customHeight="1">
      <c r="A478" s="588">
        <v>6500</v>
      </c>
      <c r="B478" s="588">
        <v>6520</v>
      </c>
      <c r="C478" s="588">
        <v>664300</v>
      </c>
      <c r="D478" s="588">
        <v>616490</v>
      </c>
      <c r="E478" s="588">
        <v>496750</v>
      </c>
      <c r="F478" s="588">
        <v>466750</v>
      </c>
      <c r="G478" s="588">
        <v>439220</v>
      </c>
      <c r="H478" s="588">
        <v>420470</v>
      </c>
      <c r="I478" s="588">
        <v>401720</v>
      </c>
      <c r="J478" s="588">
        <v>382970</v>
      </c>
      <c r="K478" s="588">
        <v>364220</v>
      </c>
      <c r="L478" s="588">
        <v>345470</v>
      </c>
      <c r="M478" s="588">
        <v>326720</v>
      </c>
    </row>
    <row r="479" spans="1:13" ht="15" customHeight="1">
      <c r="A479" s="588">
        <v>6520</v>
      </c>
      <c r="B479" s="588">
        <v>6540</v>
      </c>
      <c r="C479" s="588">
        <v>668840</v>
      </c>
      <c r="D479" s="588">
        <v>621000</v>
      </c>
      <c r="E479" s="588">
        <v>500970</v>
      </c>
      <c r="F479" s="588">
        <v>470970</v>
      </c>
      <c r="G479" s="588">
        <v>441860</v>
      </c>
      <c r="H479" s="588">
        <v>423110</v>
      </c>
      <c r="I479" s="588">
        <v>404360</v>
      </c>
      <c r="J479" s="588">
        <v>385610</v>
      </c>
      <c r="K479" s="588">
        <v>366860</v>
      </c>
      <c r="L479" s="588">
        <v>348110</v>
      </c>
      <c r="M479" s="588">
        <v>329360</v>
      </c>
    </row>
    <row r="480" spans="1:13" ht="15" customHeight="1">
      <c r="A480" s="588">
        <v>6540</v>
      </c>
      <c r="B480" s="588">
        <v>6560</v>
      </c>
      <c r="C480" s="588">
        <v>673380</v>
      </c>
      <c r="D480" s="588">
        <v>625520</v>
      </c>
      <c r="E480" s="588">
        <v>505200</v>
      </c>
      <c r="F480" s="588">
        <v>475200</v>
      </c>
      <c r="G480" s="588">
        <v>445200</v>
      </c>
      <c r="H480" s="588">
        <v>425750</v>
      </c>
      <c r="I480" s="588">
        <v>407000</v>
      </c>
      <c r="J480" s="588">
        <v>388250</v>
      </c>
      <c r="K480" s="588">
        <v>369500</v>
      </c>
      <c r="L480" s="588">
        <v>350750</v>
      </c>
      <c r="M480" s="588">
        <v>332000</v>
      </c>
    </row>
    <row r="481" spans="1:13" ht="15" customHeight="1">
      <c r="A481" s="588">
        <v>6560</v>
      </c>
      <c r="B481" s="588">
        <v>6580</v>
      </c>
      <c r="C481" s="588">
        <v>677910</v>
      </c>
      <c r="D481" s="588">
        <v>630030</v>
      </c>
      <c r="E481" s="588">
        <v>509420</v>
      </c>
      <c r="F481" s="588">
        <v>479420</v>
      </c>
      <c r="G481" s="588">
        <v>449420</v>
      </c>
      <c r="H481" s="588">
        <v>428390</v>
      </c>
      <c r="I481" s="588">
        <v>409640</v>
      </c>
      <c r="J481" s="588">
        <v>390890</v>
      </c>
      <c r="K481" s="588">
        <v>372140</v>
      </c>
      <c r="L481" s="588">
        <v>353390</v>
      </c>
      <c r="M481" s="588">
        <v>334640</v>
      </c>
    </row>
    <row r="482" spans="1:13" ht="15" customHeight="1">
      <c r="A482" s="588">
        <v>6580</v>
      </c>
      <c r="B482" s="588">
        <v>6600</v>
      </c>
      <c r="C482" s="588">
        <v>682450</v>
      </c>
      <c r="D482" s="588">
        <v>634540</v>
      </c>
      <c r="E482" s="588">
        <v>513640</v>
      </c>
      <c r="F482" s="588">
        <v>483640</v>
      </c>
      <c r="G482" s="588">
        <v>453640</v>
      </c>
      <c r="H482" s="588">
        <v>431030</v>
      </c>
      <c r="I482" s="588">
        <v>412280</v>
      </c>
      <c r="J482" s="588">
        <v>393530</v>
      </c>
      <c r="K482" s="588">
        <v>374780</v>
      </c>
      <c r="L482" s="588">
        <v>356030</v>
      </c>
      <c r="M482" s="588">
        <v>337280</v>
      </c>
    </row>
    <row r="483" spans="1:13" ht="15" customHeight="1">
      <c r="A483" s="588">
        <v>6600</v>
      </c>
      <c r="B483" s="588">
        <v>6620</v>
      </c>
      <c r="C483" s="588">
        <v>686980</v>
      </c>
      <c r="D483" s="588">
        <v>639050</v>
      </c>
      <c r="E483" s="588">
        <v>517870</v>
      </c>
      <c r="F483" s="588">
        <v>487870</v>
      </c>
      <c r="G483" s="588">
        <v>457870</v>
      </c>
      <c r="H483" s="588">
        <v>433670</v>
      </c>
      <c r="I483" s="588">
        <v>414920</v>
      </c>
      <c r="J483" s="588">
        <v>396170</v>
      </c>
      <c r="K483" s="588">
        <v>377420</v>
      </c>
      <c r="L483" s="588">
        <v>358670</v>
      </c>
      <c r="M483" s="588">
        <v>339920</v>
      </c>
    </row>
    <row r="484" spans="1:13" ht="15" customHeight="1">
      <c r="A484" s="588">
        <v>6620</v>
      </c>
      <c r="B484" s="588">
        <v>6640</v>
      </c>
      <c r="C484" s="588">
        <v>691520</v>
      </c>
      <c r="D484" s="588">
        <v>643560</v>
      </c>
      <c r="E484" s="588">
        <v>522090</v>
      </c>
      <c r="F484" s="588">
        <v>492090</v>
      </c>
      <c r="G484" s="588">
        <v>462090</v>
      </c>
      <c r="H484" s="588">
        <v>436310</v>
      </c>
      <c r="I484" s="588">
        <v>417560</v>
      </c>
      <c r="J484" s="588">
        <v>398810</v>
      </c>
      <c r="K484" s="588">
        <v>380060</v>
      </c>
      <c r="L484" s="588">
        <v>361310</v>
      </c>
      <c r="M484" s="588">
        <v>342560</v>
      </c>
    </row>
    <row r="485" spans="1:13" ht="15" customHeight="1">
      <c r="A485" s="588">
        <v>6640</v>
      </c>
      <c r="B485" s="588">
        <v>6660</v>
      </c>
      <c r="C485" s="588">
        <v>696060</v>
      </c>
      <c r="D485" s="588">
        <v>648080</v>
      </c>
      <c r="E485" s="588">
        <v>526320</v>
      </c>
      <c r="F485" s="588">
        <v>496320</v>
      </c>
      <c r="G485" s="588">
        <v>466320</v>
      </c>
      <c r="H485" s="588">
        <v>438950</v>
      </c>
      <c r="I485" s="588">
        <v>420200</v>
      </c>
      <c r="J485" s="588">
        <v>401450</v>
      </c>
      <c r="K485" s="588">
        <v>382700</v>
      </c>
      <c r="L485" s="588">
        <v>363950</v>
      </c>
      <c r="M485" s="588">
        <v>345200</v>
      </c>
    </row>
    <row r="486" spans="1:13" ht="15" customHeight="1">
      <c r="A486" s="588">
        <v>6660</v>
      </c>
      <c r="B486" s="588">
        <v>6680</v>
      </c>
      <c r="C486" s="588">
        <v>700590</v>
      </c>
      <c r="D486" s="588">
        <v>652590</v>
      </c>
      <c r="E486" s="588">
        <v>530540</v>
      </c>
      <c r="F486" s="588">
        <v>500540</v>
      </c>
      <c r="G486" s="588">
        <v>470540</v>
      </c>
      <c r="H486" s="588">
        <v>441590</v>
      </c>
      <c r="I486" s="588">
        <v>422840</v>
      </c>
      <c r="J486" s="588">
        <v>404090</v>
      </c>
      <c r="K486" s="588">
        <v>385340</v>
      </c>
      <c r="L486" s="588">
        <v>366590</v>
      </c>
      <c r="M486" s="588">
        <v>347840</v>
      </c>
    </row>
    <row r="487" spans="1:13" ht="15" customHeight="1">
      <c r="A487" s="588">
        <v>6680</v>
      </c>
      <c r="B487" s="588">
        <v>6700</v>
      </c>
      <c r="C487" s="588">
        <v>705130</v>
      </c>
      <c r="D487" s="588">
        <v>657100</v>
      </c>
      <c r="E487" s="588">
        <v>534760</v>
      </c>
      <c r="F487" s="588">
        <v>504760</v>
      </c>
      <c r="G487" s="588">
        <v>474760</v>
      </c>
      <c r="H487" s="588">
        <v>444760</v>
      </c>
      <c r="I487" s="588">
        <v>425480</v>
      </c>
      <c r="J487" s="588">
        <v>406730</v>
      </c>
      <c r="K487" s="588">
        <v>387980</v>
      </c>
      <c r="L487" s="588">
        <v>369230</v>
      </c>
      <c r="M487" s="588">
        <v>350480</v>
      </c>
    </row>
    <row r="488" spans="1:13" ht="15" customHeight="1">
      <c r="A488" s="588">
        <v>6700</v>
      </c>
      <c r="B488" s="588">
        <v>6720</v>
      </c>
      <c r="C488" s="588">
        <v>709660</v>
      </c>
      <c r="D488" s="588">
        <v>661610</v>
      </c>
      <c r="E488" s="588">
        <v>538990</v>
      </c>
      <c r="F488" s="588">
        <v>508990</v>
      </c>
      <c r="G488" s="588">
        <v>478990</v>
      </c>
      <c r="H488" s="588">
        <v>448990</v>
      </c>
      <c r="I488" s="588">
        <v>428120</v>
      </c>
      <c r="J488" s="588">
        <v>409370</v>
      </c>
      <c r="K488" s="588">
        <v>390620</v>
      </c>
      <c r="L488" s="588">
        <v>371870</v>
      </c>
      <c r="M488" s="588">
        <v>353120</v>
      </c>
    </row>
    <row r="489" spans="1:13" ht="15" customHeight="1">
      <c r="A489" s="588">
        <v>6720</v>
      </c>
      <c r="B489" s="588">
        <v>6740</v>
      </c>
      <c r="C489" s="588">
        <v>714200</v>
      </c>
      <c r="D489" s="588">
        <v>666120</v>
      </c>
      <c r="E489" s="588">
        <v>543210</v>
      </c>
      <c r="F489" s="588">
        <v>513210</v>
      </c>
      <c r="G489" s="588">
        <v>483210</v>
      </c>
      <c r="H489" s="588">
        <v>453210</v>
      </c>
      <c r="I489" s="588">
        <v>430760</v>
      </c>
      <c r="J489" s="588">
        <v>412010</v>
      </c>
      <c r="K489" s="588">
        <v>393260</v>
      </c>
      <c r="L489" s="588">
        <v>374510</v>
      </c>
      <c r="M489" s="588">
        <v>355760</v>
      </c>
    </row>
    <row r="490" spans="1:13" ht="15" customHeight="1">
      <c r="A490" s="588">
        <v>6740</v>
      </c>
      <c r="B490" s="588">
        <v>6760</v>
      </c>
      <c r="C490" s="588">
        <v>718740</v>
      </c>
      <c r="D490" s="588">
        <v>670640</v>
      </c>
      <c r="E490" s="588">
        <v>547440</v>
      </c>
      <c r="F490" s="588">
        <v>517440</v>
      </c>
      <c r="G490" s="588">
        <v>487440</v>
      </c>
      <c r="H490" s="588">
        <v>457440</v>
      </c>
      <c r="I490" s="588">
        <v>433400</v>
      </c>
      <c r="J490" s="588">
        <v>414650</v>
      </c>
      <c r="K490" s="588">
        <v>395900</v>
      </c>
      <c r="L490" s="588">
        <v>377150</v>
      </c>
      <c r="M490" s="588">
        <v>358400</v>
      </c>
    </row>
    <row r="491" spans="1:13" ht="15" customHeight="1">
      <c r="A491" s="588">
        <v>6760</v>
      </c>
      <c r="B491" s="588">
        <v>6780</v>
      </c>
      <c r="C491" s="588">
        <v>723270</v>
      </c>
      <c r="D491" s="588">
        <v>675150</v>
      </c>
      <c r="E491" s="588">
        <v>551660</v>
      </c>
      <c r="F491" s="588">
        <v>521660</v>
      </c>
      <c r="G491" s="588">
        <v>491660</v>
      </c>
      <c r="H491" s="588">
        <v>461660</v>
      </c>
      <c r="I491" s="588">
        <v>436040</v>
      </c>
      <c r="J491" s="588">
        <v>417290</v>
      </c>
      <c r="K491" s="588">
        <v>398540</v>
      </c>
      <c r="L491" s="588">
        <v>379790</v>
      </c>
      <c r="M491" s="588">
        <v>361040</v>
      </c>
    </row>
    <row r="492" spans="1:13" ht="15" customHeight="1">
      <c r="A492" s="588">
        <v>6780</v>
      </c>
      <c r="B492" s="588">
        <v>6800</v>
      </c>
      <c r="C492" s="588">
        <v>727810</v>
      </c>
      <c r="D492" s="588">
        <v>679660</v>
      </c>
      <c r="E492" s="588">
        <v>555880</v>
      </c>
      <c r="F492" s="588">
        <v>525880</v>
      </c>
      <c r="G492" s="588">
        <v>495880</v>
      </c>
      <c r="H492" s="588">
        <v>465880</v>
      </c>
      <c r="I492" s="588">
        <v>438680</v>
      </c>
      <c r="J492" s="588">
        <v>419930</v>
      </c>
      <c r="K492" s="588">
        <v>401180</v>
      </c>
      <c r="L492" s="588">
        <v>382430</v>
      </c>
      <c r="M492" s="588">
        <v>363680</v>
      </c>
    </row>
    <row r="493" spans="1:13" ht="15" customHeight="1">
      <c r="A493" s="588">
        <v>6800</v>
      </c>
      <c r="B493" s="588">
        <v>6820</v>
      </c>
      <c r="C493" s="588">
        <v>732340</v>
      </c>
      <c r="D493" s="588">
        <v>684170</v>
      </c>
      <c r="E493" s="588">
        <v>560110</v>
      </c>
      <c r="F493" s="588">
        <v>530110</v>
      </c>
      <c r="G493" s="588">
        <v>500110</v>
      </c>
      <c r="H493" s="588">
        <v>470110</v>
      </c>
      <c r="I493" s="588">
        <v>441320</v>
      </c>
      <c r="J493" s="588">
        <v>422570</v>
      </c>
      <c r="K493" s="588">
        <v>403820</v>
      </c>
      <c r="L493" s="588">
        <v>385070</v>
      </c>
      <c r="M493" s="588">
        <v>366320</v>
      </c>
    </row>
    <row r="494" spans="1:13" ht="15" customHeight="1">
      <c r="A494" s="588">
        <v>6820</v>
      </c>
      <c r="B494" s="588">
        <v>6840</v>
      </c>
      <c r="C494" s="588">
        <v>736880</v>
      </c>
      <c r="D494" s="588">
        <v>688680</v>
      </c>
      <c r="E494" s="588">
        <v>564330</v>
      </c>
      <c r="F494" s="588">
        <v>534330</v>
      </c>
      <c r="G494" s="588">
        <v>504330</v>
      </c>
      <c r="H494" s="588">
        <v>474330</v>
      </c>
      <c r="I494" s="588">
        <v>444330</v>
      </c>
      <c r="J494" s="588">
        <v>425210</v>
      </c>
      <c r="K494" s="588">
        <v>406460</v>
      </c>
      <c r="L494" s="588">
        <v>387710</v>
      </c>
      <c r="M494" s="588">
        <v>368960</v>
      </c>
    </row>
    <row r="495" spans="1:13" ht="15" customHeight="1">
      <c r="A495" s="588">
        <v>6840</v>
      </c>
      <c r="B495" s="588">
        <v>6860</v>
      </c>
      <c r="C495" s="588">
        <v>741420</v>
      </c>
      <c r="D495" s="588">
        <v>693200</v>
      </c>
      <c r="E495" s="588">
        <v>568560</v>
      </c>
      <c r="F495" s="588">
        <v>538560</v>
      </c>
      <c r="G495" s="588">
        <v>508560</v>
      </c>
      <c r="H495" s="588">
        <v>478560</v>
      </c>
      <c r="I495" s="588">
        <v>448560</v>
      </c>
      <c r="J495" s="588">
        <v>427850</v>
      </c>
      <c r="K495" s="588">
        <v>409100</v>
      </c>
      <c r="L495" s="588">
        <v>390350</v>
      </c>
      <c r="M495" s="588">
        <v>371600</v>
      </c>
    </row>
    <row r="496" spans="1:13" ht="15" customHeight="1">
      <c r="A496" s="588">
        <v>6860</v>
      </c>
      <c r="B496" s="588">
        <v>6880</v>
      </c>
      <c r="C496" s="588">
        <v>745950</v>
      </c>
      <c r="D496" s="588">
        <v>697710</v>
      </c>
      <c r="E496" s="588">
        <v>572780</v>
      </c>
      <c r="F496" s="588">
        <v>542780</v>
      </c>
      <c r="G496" s="588">
        <v>512780</v>
      </c>
      <c r="H496" s="588">
        <v>482780</v>
      </c>
      <c r="I496" s="588">
        <v>452780</v>
      </c>
      <c r="J496" s="588">
        <v>430490</v>
      </c>
      <c r="K496" s="588">
        <v>411740</v>
      </c>
      <c r="L496" s="588">
        <v>392990</v>
      </c>
      <c r="M496" s="588">
        <v>374240</v>
      </c>
    </row>
    <row r="497" spans="1:13" ht="15" customHeight="1">
      <c r="A497" s="588">
        <v>6880</v>
      </c>
      <c r="B497" s="588">
        <v>6900</v>
      </c>
      <c r="C497" s="588">
        <v>750490</v>
      </c>
      <c r="D497" s="588">
        <v>702220</v>
      </c>
      <c r="E497" s="588">
        <v>577000</v>
      </c>
      <c r="F497" s="588">
        <v>547000</v>
      </c>
      <c r="G497" s="588">
        <v>517000</v>
      </c>
      <c r="H497" s="588">
        <v>487000</v>
      </c>
      <c r="I497" s="588">
        <v>457000</v>
      </c>
      <c r="J497" s="588">
        <v>433130</v>
      </c>
      <c r="K497" s="588">
        <v>414380</v>
      </c>
      <c r="L497" s="588">
        <v>395630</v>
      </c>
      <c r="M497" s="588">
        <v>376880</v>
      </c>
    </row>
    <row r="498" spans="1:13" ht="15" customHeight="1">
      <c r="A498" s="588">
        <v>6900</v>
      </c>
      <c r="B498" s="588">
        <v>6920</v>
      </c>
      <c r="C498" s="588">
        <v>755020</v>
      </c>
      <c r="D498" s="588">
        <v>706730</v>
      </c>
      <c r="E498" s="588">
        <v>581230</v>
      </c>
      <c r="F498" s="588">
        <v>551230</v>
      </c>
      <c r="G498" s="588">
        <v>521230</v>
      </c>
      <c r="H498" s="588">
        <v>491230</v>
      </c>
      <c r="I498" s="588">
        <v>461230</v>
      </c>
      <c r="J498" s="588">
        <v>435770</v>
      </c>
      <c r="K498" s="588">
        <v>417020</v>
      </c>
      <c r="L498" s="588">
        <v>398270</v>
      </c>
      <c r="M498" s="588">
        <v>379520</v>
      </c>
    </row>
    <row r="499" spans="1:13" ht="15" customHeight="1">
      <c r="A499" s="588">
        <v>6920</v>
      </c>
      <c r="B499" s="588">
        <v>6940</v>
      </c>
      <c r="C499" s="588">
        <v>759560</v>
      </c>
      <c r="D499" s="588">
        <v>711240</v>
      </c>
      <c r="E499" s="588">
        <v>585450</v>
      </c>
      <c r="F499" s="588">
        <v>555450</v>
      </c>
      <c r="G499" s="588">
        <v>525450</v>
      </c>
      <c r="H499" s="588">
        <v>495450</v>
      </c>
      <c r="I499" s="588">
        <v>465450</v>
      </c>
      <c r="J499" s="588">
        <v>438410</v>
      </c>
      <c r="K499" s="588">
        <v>419660</v>
      </c>
      <c r="L499" s="588">
        <v>400910</v>
      </c>
      <c r="M499" s="588">
        <v>382160</v>
      </c>
    </row>
    <row r="500" spans="1:13" ht="15" customHeight="1">
      <c r="A500" s="588">
        <v>6940</v>
      </c>
      <c r="B500" s="588">
        <v>6960</v>
      </c>
      <c r="C500" s="588">
        <v>764100</v>
      </c>
      <c r="D500" s="588">
        <v>715760</v>
      </c>
      <c r="E500" s="588">
        <v>589680</v>
      </c>
      <c r="F500" s="588">
        <v>559680</v>
      </c>
      <c r="G500" s="588">
        <v>529680</v>
      </c>
      <c r="H500" s="588">
        <v>499680</v>
      </c>
      <c r="I500" s="588">
        <v>469680</v>
      </c>
      <c r="J500" s="588">
        <v>441050</v>
      </c>
      <c r="K500" s="588">
        <v>422300</v>
      </c>
      <c r="L500" s="588">
        <v>403550</v>
      </c>
      <c r="M500" s="588">
        <v>384800</v>
      </c>
    </row>
    <row r="501" spans="1:13" ht="15" customHeight="1">
      <c r="A501" s="588">
        <v>6960</v>
      </c>
      <c r="B501" s="588">
        <v>6980</v>
      </c>
      <c r="C501" s="588">
        <v>768630</v>
      </c>
      <c r="D501" s="588">
        <v>720270</v>
      </c>
      <c r="E501" s="588">
        <v>593900</v>
      </c>
      <c r="F501" s="588">
        <v>563900</v>
      </c>
      <c r="G501" s="588">
        <v>533900</v>
      </c>
      <c r="H501" s="588">
        <v>503900</v>
      </c>
      <c r="I501" s="588">
        <v>473900</v>
      </c>
      <c r="J501" s="588">
        <v>443900</v>
      </c>
      <c r="K501" s="588">
        <v>424940</v>
      </c>
      <c r="L501" s="588">
        <v>406190</v>
      </c>
      <c r="M501" s="588">
        <v>387440</v>
      </c>
    </row>
    <row r="502" spans="1:13" ht="15" customHeight="1">
      <c r="A502" s="588">
        <v>6980</v>
      </c>
      <c r="B502" s="588">
        <v>7000</v>
      </c>
      <c r="C502" s="588">
        <v>773170</v>
      </c>
      <c r="D502" s="588">
        <v>724780</v>
      </c>
      <c r="E502" s="588">
        <v>598120</v>
      </c>
      <c r="F502" s="588">
        <v>568120</v>
      </c>
      <c r="G502" s="588">
        <v>538120</v>
      </c>
      <c r="H502" s="588">
        <v>508120</v>
      </c>
      <c r="I502" s="588">
        <v>478120</v>
      </c>
      <c r="J502" s="588">
        <v>448120</v>
      </c>
      <c r="K502" s="588">
        <v>427580</v>
      </c>
      <c r="L502" s="588">
        <v>408830</v>
      </c>
      <c r="M502" s="588">
        <v>390080</v>
      </c>
    </row>
    <row r="503" spans="1:13" ht="15" customHeight="1">
      <c r="A503" s="588">
        <v>7000</v>
      </c>
      <c r="B503" s="588">
        <v>7020</v>
      </c>
      <c r="C503" s="588">
        <v>777700</v>
      </c>
      <c r="D503" s="588">
        <v>729290</v>
      </c>
      <c r="E503" s="588">
        <v>602350</v>
      </c>
      <c r="F503" s="588">
        <v>572350</v>
      </c>
      <c r="G503" s="588">
        <v>542350</v>
      </c>
      <c r="H503" s="588">
        <v>512350</v>
      </c>
      <c r="I503" s="588">
        <v>482350</v>
      </c>
      <c r="J503" s="588">
        <v>452350</v>
      </c>
      <c r="K503" s="588">
        <v>430220</v>
      </c>
      <c r="L503" s="588">
        <v>411470</v>
      </c>
      <c r="M503" s="588">
        <v>392720</v>
      </c>
    </row>
    <row r="504" spans="1:13" ht="15" customHeight="1">
      <c r="A504" s="588">
        <v>7020</v>
      </c>
      <c r="B504" s="588">
        <v>7040</v>
      </c>
      <c r="C504" s="588">
        <v>782240</v>
      </c>
      <c r="D504" s="588">
        <v>733800</v>
      </c>
      <c r="E504" s="588">
        <v>606570</v>
      </c>
      <c r="F504" s="588">
        <v>576570</v>
      </c>
      <c r="G504" s="588">
        <v>546570</v>
      </c>
      <c r="H504" s="588">
        <v>516570</v>
      </c>
      <c r="I504" s="588">
        <v>486570</v>
      </c>
      <c r="J504" s="588">
        <v>456570</v>
      </c>
      <c r="K504" s="588">
        <v>432860</v>
      </c>
      <c r="L504" s="588">
        <v>414110</v>
      </c>
      <c r="M504" s="588">
        <v>395360</v>
      </c>
    </row>
    <row r="505" spans="1:13" ht="15" customHeight="1">
      <c r="A505" s="588">
        <v>7040</v>
      </c>
      <c r="B505" s="588">
        <v>7060</v>
      </c>
      <c r="C505" s="588">
        <v>786780</v>
      </c>
      <c r="D505" s="588">
        <v>738320</v>
      </c>
      <c r="E505" s="588">
        <v>610800</v>
      </c>
      <c r="F505" s="588">
        <v>580800</v>
      </c>
      <c r="G505" s="588">
        <v>550800</v>
      </c>
      <c r="H505" s="588">
        <v>520800</v>
      </c>
      <c r="I505" s="588">
        <v>490800</v>
      </c>
      <c r="J505" s="588">
        <v>460800</v>
      </c>
      <c r="K505" s="588">
        <v>435500</v>
      </c>
      <c r="L505" s="588">
        <v>416750</v>
      </c>
      <c r="M505" s="588">
        <v>398000</v>
      </c>
    </row>
    <row r="506" spans="1:13" ht="15" customHeight="1">
      <c r="A506" s="588">
        <v>7060</v>
      </c>
      <c r="B506" s="588">
        <v>7080</v>
      </c>
      <c r="C506" s="588">
        <v>791310</v>
      </c>
      <c r="D506" s="588">
        <v>742830</v>
      </c>
      <c r="E506" s="588">
        <v>615020</v>
      </c>
      <c r="F506" s="588">
        <v>585020</v>
      </c>
      <c r="G506" s="588">
        <v>555020</v>
      </c>
      <c r="H506" s="588">
        <v>525020</v>
      </c>
      <c r="I506" s="588">
        <v>495020</v>
      </c>
      <c r="J506" s="588">
        <v>465020</v>
      </c>
      <c r="K506" s="588">
        <v>438140</v>
      </c>
      <c r="L506" s="588">
        <v>419390</v>
      </c>
      <c r="M506" s="588">
        <v>400640</v>
      </c>
    </row>
    <row r="507" spans="1:13" ht="15" customHeight="1">
      <c r="A507" s="588">
        <v>7080</v>
      </c>
      <c r="B507" s="588">
        <v>7100</v>
      </c>
      <c r="C507" s="588">
        <v>795850</v>
      </c>
      <c r="D507" s="588">
        <v>747340</v>
      </c>
      <c r="E507" s="588">
        <v>619240</v>
      </c>
      <c r="F507" s="588">
        <v>589240</v>
      </c>
      <c r="G507" s="588">
        <v>559240</v>
      </c>
      <c r="H507" s="588">
        <v>529240</v>
      </c>
      <c r="I507" s="588">
        <v>499240</v>
      </c>
      <c r="J507" s="588">
        <v>469240</v>
      </c>
      <c r="K507" s="588">
        <v>440780</v>
      </c>
      <c r="L507" s="588">
        <v>422030</v>
      </c>
      <c r="M507" s="588">
        <v>403280</v>
      </c>
    </row>
    <row r="508" spans="1:13" ht="15" customHeight="1">
      <c r="A508" s="588">
        <v>7100</v>
      </c>
      <c r="B508" s="588">
        <v>7120</v>
      </c>
      <c r="C508" s="588">
        <v>800380</v>
      </c>
      <c r="D508" s="588">
        <v>751850</v>
      </c>
      <c r="E508" s="588">
        <v>623470</v>
      </c>
      <c r="F508" s="588">
        <v>593470</v>
      </c>
      <c r="G508" s="588">
        <v>563470</v>
      </c>
      <c r="H508" s="588">
        <v>533470</v>
      </c>
      <c r="I508" s="588">
        <v>503470</v>
      </c>
      <c r="J508" s="588">
        <v>473470</v>
      </c>
      <c r="K508" s="588">
        <v>443470</v>
      </c>
      <c r="L508" s="588">
        <v>424670</v>
      </c>
      <c r="M508" s="588">
        <v>405920</v>
      </c>
    </row>
    <row r="509" spans="1:13" ht="15" customHeight="1">
      <c r="A509" s="588">
        <v>7120</v>
      </c>
      <c r="B509" s="588">
        <v>7140</v>
      </c>
      <c r="C509" s="588">
        <v>804920</v>
      </c>
      <c r="D509" s="588">
        <v>756360</v>
      </c>
      <c r="E509" s="588">
        <v>627690</v>
      </c>
      <c r="F509" s="588">
        <v>597690</v>
      </c>
      <c r="G509" s="588">
        <v>567690</v>
      </c>
      <c r="H509" s="588">
        <v>537690</v>
      </c>
      <c r="I509" s="588">
        <v>507690</v>
      </c>
      <c r="J509" s="588">
        <v>477690</v>
      </c>
      <c r="K509" s="588">
        <v>447690</v>
      </c>
      <c r="L509" s="588">
        <v>427310</v>
      </c>
      <c r="M509" s="588">
        <v>408560</v>
      </c>
    </row>
    <row r="510" spans="1:13" ht="15" customHeight="1">
      <c r="A510" s="588">
        <v>7140</v>
      </c>
      <c r="B510" s="588">
        <v>7160</v>
      </c>
      <c r="C510" s="588">
        <v>809460</v>
      </c>
      <c r="D510" s="588">
        <v>760880</v>
      </c>
      <c r="E510" s="588">
        <v>631920</v>
      </c>
      <c r="F510" s="588">
        <v>601920</v>
      </c>
      <c r="G510" s="588">
        <v>571920</v>
      </c>
      <c r="H510" s="588">
        <v>541920</v>
      </c>
      <c r="I510" s="588">
        <v>511920</v>
      </c>
      <c r="J510" s="588">
        <v>481920</v>
      </c>
      <c r="K510" s="588">
        <v>451920</v>
      </c>
      <c r="L510" s="588">
        <v>429950</v>
      </c>
      <c r="M510" s="588">
        <v>411200</v>
      </c>
    </row>
    <row r="511" spans="1:13" ht="15" customHeight="1">
      <c r="A511" s="588">
        <v>7160</v>
      </c>
      <c r="B511" s="588">
        <v>7180</v>
      </c>
      <c r="C511" s="588">
        <v>813990</v>
      </c>
      <c r="D511" s="588">
        <v>765390</v>
      </c>
      <c r="E511" s="588">
        <v>636140</v>
      </c>
      <c r="F511" s="588">
        <v>606140</v>
      </c>
      <c r="G511" s="588">
        <v>576140</v>
      </c>
      <c r="H511" s="588">
        <v>546140</v>
      </c>
      <c r="I511" s="588">
        <v>516140</v>
      </c>
      <c r="J511" s="588">
        <v>486140</v>
      </c>
      <c r="K511" s="588">
        <v>456140</v>
      </c>
      <c r="L511" s="588">
        <v>432590</v>
      </c>
      <c r="M511" s="588">
        <v>413840</v>
      </c>
    </row>
    <row r="512" spans="1:13" ht="15" customHeight="1">
      <c r="A512" s="588">
        <v>7180</v>
      </c>
      <c r="B512" s="588">
        <v>7200</v>
      </c>
      <c r="C512" s="588">
        <v>818530</v>
      </c>
      <c r="D512" s="588">
        <v>769900</v>
      </c>
      <c r="E512" s="588">
        <v>640360</v>
      </c>
      <c r="F512" s="588">
        <v>610360</v>
      </c>
      <c r="G512" s="588">
        <v>580360</v>
      </c>
      <c r="H512" s="588">
        <v>550360</v>
      </c>
      <c r="I512" s="588">
        <v>520360</v>
      </c>
      <c r="J512" s="588">
        <v>490360</v>
      </c>
      <c r="K512" s="588">
        <v>460360</v>
      </c>
      <c r="L512" s="588">
        <v>435230</v>
      </c>
      <c r="M512" s="588">
        <v>416480</v>
      </c>
    </row>
    <row r="513" spans="1:13" ht="15" customHeight="1">
      <c r="A513" s="588">
        <v>7200</v>
      </c>
      <c r="B513" s="588">
        <v>7220</v>
      </c>
      <c r="C513" s="588">
        <v>823060</v>
      </c>
      <c r="D513" s="588">
        <v>774410</v>
      </c>
      <c r="E513" s="588">
        <v>644590</v>
      </c>
      <c r="F513" s="588">
        <v>614590</v>
      </c>
      <c r="G513" s="588">
        <v>584590</v>
      </c>
      <c r="H513" s="588">
        <v>554590</v>
      </c>
      <c r="I513" s="588">
        <v>524590</v>
      </c>
      <c r="J513" s="588">
        <v>494590</v>
      </c>
      <c r="K513" s="588">
        <v>464590</v>
      </c>
      <c r="L513" s="588">
        <v>437870</v>
      </c>
      <c r="M513" s="588">
        <v>419120</v>
      </c>
    </row>
    <row r="514" spans="1:13" ht="15" customHeight="1">
      <c r="A514" s="588">
        <v>7220</v>
      </c>
      <c r="B514" s="588">
        <v>7240</v>
      </c>
      <c r="C514" s="588">
        <v>827600</v>
      </c>
      <c r="D514" s="588">
        <v>778920</v>
      </c>
      <c r="E514" s="588">
        <v>648810</v>
      </c>
      <c r="F514" s="588">
        <v>618810</v>
      </c>
      <c r="G514" s="588">
        <v>588810</v>
      </c>
      <c r="H514" s="588">
        <v>558810</v>
      </c>
      <c r="I514" s="588">
        <v>528810</v>
      </c>
      <c r="J514" s="588">
        <v>498810</v>
      </c>
      <c r="K514" s="588">
        <v>468810</v>
      </c>
      <c r="L514" s="588">
        <v>440510</v>
      </c>
      <c r="M514" s="588">
        <v>421760</v>
      </c>
    </row>
    <row r="515" spans="1:13" ht="15" customHeight="1">
      <c r="A515" s="588">
        <v>7240</v>
      </c>
      <c r="B515" s="588">
        <v>7260</v>
      </c>
      <c r="C515" s="588">
        <v>832140</v>
      </c>
      <c r="D515" s="588">
        <v>783440</v>
      </c>
      <c r="E515" s="588">
        <v>653040</v>
      </c>
      <c r="F515" s="588">
        <v>623040</v>
      </c>
      <c r="G515" s="588">
        <v>593040</v>
      </c>
      <c r="H515" s="588">
        <v>563040</v>
      </c>
      <c r="I515" s="588">
        <v>533040</v>
      </c>
      <c r="J515" s="588">
        <v>503040</v>
      </c>
      <c r="K515" s="588">
        <v>473040</v>
      </c>
      <c r="L515" s="588">
        <v>443150</v>
      </c>
      <c r="M515" s="588">
        <v>424400</v>
      </c>
    </row>
    <row r="516" spans="1:13" ht="15" customHeight="1">
      <c r="A516" s="588">
        <v>7260</v>
      </c>
      <c r="B516" s="588">
        <v>7280</v>
      </c>
      <c r="C516" s="588">
        <v>836670</v>
      </c>
      <c r="D516" s="588">
        <v>787950</v>
      </c>
      <c r="E516" s="588">
        <v>657260</v>
      </c>
      <c r="F516" s="588">
        <v>627260</v>
      </c>
      <c r="G516" s="588">
        <v>597260</v>
      </c>
      <c r="H516" s="588">
        <v>567260</v>
      </c>
      <c r="I516" s="588">
        <v>537260</v>
      </c>
      <c r="J516" s="588">
        <v>507260</v>
      </c>
      <c r="K516" s="588">
        <v>477260</v>
      </c>
      <c r="L516" s="588">
        <v>447260</v>
      </c>
      <c r="M516" s="588">
        <v>427040</v>
      </c>
    </row>
    <row r="517" spans="1:13" ht="15" customHeight="1">
      <c r="A517" s="588">
        <v>7280</v>
      </c>
      <c r="B517" s="588">
        <v>7300</v>
      </c>
      <c r="C517" s="588">
        <v>841210</v>
      </c>
      <c r="D517" s="588">
        <v>792460</v>
      </c>
      <c r="E517" s="588">
        <v>661480</v>
      </c>
      <c r="F517" s="588">
        <v>631480</v>
      </c>
      <c r="G517" s="588">
        <v>601480</v>
      </c>
      <c r="H517" s="588">
        <v>571480</v>
      </c>
      <c r="I517" s="588">
        <v>541480</v>
      </c>
      <c r="J517" s="588">
        <v>511480</v>
      </c>
      <c r="K517" s="588">
        <v>481480</v>
      </c>
      <c r="L517" s="588">
        <v>451480</v>
      </c>
      <c r="M517" s="588">
        <v>429680</v>
      </c>
    </row>
    <row r="518" spans="1:13" ht="15" customHeight="1">
      <c r="A518" s="588">
        <v>7300</v>
      </c>
      <c r="B518" s="588">
        <v>7320</v>
      </c>
      <c r="C518" s="588">
        <v>845740</v>
      </c>
      <c r="D518" s="588">
        <v>796970</v>
      </c>
      <c r="E518" s="588">
        <v>665710</v>
      </c>
      <c r="F518" s="588">
        <v>635710</v>
      </c>
      <c r="G518" s="588">
        <v>605710</v>
      </c>
      <c r="H518" s="588">
        <v>575710</v>
      </c>
      <c r="I518" s="588">
        <v>545710</v>
      </c>
      <c r="J518" s="588">
        <v>515710</v>
      </c>
      <c r="K518" s="588">
        <v>485710</v>
      </c>
      <c r="L518" s="588">
        <v>455710</v>
      </c>
      <c r="M518" s="588">
        <v>432320</v>
      </c>
    </row>
    <row r="519" spans="1:13" ht="15" customHeight="1">
      <c r="A519" s="588">
        <v>7320</v>
      </c>
      <c r="B519" s="588">
        <v>7340</v>
      </c>
      <c r="C519" s="588">
        <v>850280</v>
      </c>
      <c r="D519" s="588">
        <v>801480</v>
      </c>
      <c r="E519" s="588">
        <v>669930</v>
      </c>
      <c r="F519" s="588">
        <v>639930</v>
      </c>
      <c r="G519" s="588">
        <v>609930</v>
      </c>
      <c r="H519" s="588">
        <v>579930</v>
      </c>
      <c r="I519" s="588">
        <v>549930</v>
      </c>
      <c r="J519" s="588">
        <v>519930</v>
      </c>
      <c r="K519" s="588">
        <v>489930</v>
      </c>
      <c r="L519" s="588">
        <v>459930</v>
      </c>
      <c r="M519" s="588">
        <v>434960</v>
      </c>
    </row>
    <row r="520" spans="1:13" ht="15" customHeight="1">
      <c r="A520" s="588">
        <v>7340</v>
      </c>
      <c r="B520" s="588">
        <v>7360</v>
      </c>
      <c r="C520" s="588">
        <v>854820</v>
      </c>
      <c r="D520" s="588">
        <v>806000</v>
      </c>
      <c r="E520" s="588">
        <v>674160</v>
      </c>
      <c r="F520" s="588">
        <v>644160</v>
      </c>
      <c r="G520" s="588">
        <v>614160</v>
      </c>
      <c r="H520" s="588">
        <v>584160</v>
      </c>
      <c r="I520" s="588">
        <v>554160</v>
      </c>
      <c r="J520" s="588">
        <v>524160</v>
      </c>
      <c r="K520" s="588">
        <v>494160</v>
      </c>
      <c r="L520" s="588">
        <v>464160</v>
      </c>
      <c r="M520" s="588">
        <v>437600</v>
      </c>
    </row>
    <row r="521" spans="1:13" ht="15" customHeight="1">
      <c r="A521" s="588">
        <v>7360</v>
      </c>
      <c r="B521" s="588">
        <v>7380</v>
      </c>
      <c r="C521" s="588">
        <v>859350</v>
      </c>
      <c r="D521" s="588">
        <v>810510</v>
      </c>
      <c r="E521" s="588">
        <v>678380</v>
      </c>
      <c r="F521" s="588">
        <v>648380</v>
      </c>
      <c r="G521" s="588">
        <v>618380</v>
      </c>
      <c r="H521" s="588">
        <v>588380</v>
      </c>
      <c r="I521" s="588">
        <v>558380</v>
      </c>
      <c r="J521" s="588">
        <v>528380</v>
      </c>
      <c r="K521" s="588">
        <v>498380</v>
      </c>
      <c r="L521" s="588">
        <v>468380</v>
      </c>
      <c r="M521" s="588">
        <v>440240</v>
      </c>
    </row>
    <row r="522" spans="1:13" ht="15" customHeight="1">
      <c r="A522" s="588">
        <v>7380</v>
      </c>
      <c r="B522" s="588">
        <v>7400</v>
      </c>
      <c r="C522" s="588">
        <v>863890</v>
      </c>
      <c r="D522" s="588">
        <v>815020</v>
      </c>
      <c r="E522" s="588">
        <v>682600</v>
      </c>
      <c r="F522" s="588">
        <v>652600</v>
      </c>
      <c r="G522" s="588">
        <v>622600</v>
      </c>
      <c r="H522" s="588">
        <v>592600</v>
      </c>
      <c r="I522" s="588">
        <v>562600</v>
      </c>
      <c r="J522" s="588">
        <v>532600</v>
      </c>
      <c r="K522" s="588">
        <v>502600</v>
      </c>
      <c r="L522" s="588">
        <v>472600</v>
      </c>
      <c r="M522" s="588">
        <v>442880</v>
      </c>
    </row>
    <row r="523" spans="1:13" ht="15" customHeight="1">
      <c r="A523" s="588">
        <v>7400</v>
      </c>
      <c r="B523" s="588">
        <v>7420</v>
      </c>
      <c r="C523" s="588">
        <v>868420</v>
      </c>
      <c r="D523" s="588">
        <v>819530</v>
      </c>
      <c r="E523" s="588">
        <v>686830</v>
      </c>
      <c r="F523" s="588">
        <v>656830</v>
      </c>
      <c r="G523" s="588">
        <v>626830</v>
      </c>
      <c r="H523" s="588">
        <v>596830</v>
      </c>
      <c r="I523" s="588">
        <v>566830</v>
      </c>
      <c r="J523" s="588">
        <v>536830</v>
      </c>
      <c r="K523" s="588">
        <v>506830</v>
      </c>
      <c r="L523" s="588">
        <v>476830</v>
      </c>
      <c r="M523" s="588">
        <v>446830</v>
      </c>
    </row>
    <row r="524" spans="1:13" ht="15" customHeight="1">
      <c r="A524" s="588">
        <v>7420</v>
      </c>
      <c r="B524" s="588">
        <v>7440</v>
      </c>
      <c r="C524" s="588">
        <v>872960</v>
      </c>
      <c r="D524" s="588">
        <v>824040</v>
      </c>
      <c r="E524" s="588">
        <v>691050</v>
      </c>
      <c r="F524" s="588">
        <v>661050</v>
      </c>
      <c r="G524" s="588">
        <v>631050</v>
      </c>
      <c r="H524" s="588">
        <v>601050</v>
      </c>
      <c r="I524" s="588">
        <v>571050</v>
      </c>
      <c r="J524" s="588">
        <v>541050</v>
      </c>
      <c r="K524" s="588">
        <v>511050</v>
      </c>
      <c r="L524" s="588">
        <v>481050</v>
      </c>
      <c r="M524" s="588">
        <v>451050</v>
      </c>
    </row>
    <row r="525" spans="1:13" ht="15" customHeight="1">
      <c r="A525" s="588">
        <v>7440</v>
      </c>
      <c r="B525" s="588">
        <v>7460</v>
      </c>
      <c r="C525" s="588">
        <v>877500</v>
      </c>
      <c r="D525" s="588">
        <v>828560</v>
      </c>
      <c r="E525" s="588">
        <v>695280</v>
      </c>
      <c r="F525" s="588">
        <v>665280</v>
      </c>
      <c r="G525" s="588">
        <v>635280</v>
      </c>
      <c r="H525" s="588">
        <v>605280</v>
      </c>
      <c r="I525" s="588">
        <v>575280</v>
      </c>
      <c r="J525" s="588">
        <v>545280</v>
      </c>
      <c r="K525" s="588">
        <v>515280</v>
      </c>
      <c r="L525" s="588">
        <v>485280</v>
      </c>
      <c r="M525" s="588">
        <v>455280</v>
      </c>
    </row>
    <row r="526" spans="1:13" ht="15" customHeight="1">
      <c r="A526" s="588">
        <v>7460</v>
      </c>
      <c r="B526" s="588">
        <v>7480</v>
      </c>
      <c r="C526" s="588">
        <v>882030</v>
      </c>
      <c r="D526" s="588">
        <v>833070</v>
      </c>
      <c r="E526" s="588">
        <v>699500</v>
      </c>
      <c r="F526" s="588">
        <v>669500</v>
      </c>
      <c r="G526" s="588">
        <v>639500</v>
      </c>
      <c r="H526" s="588">
        <v>609500</v>
      </c>
      <c r="I526" s="588">
        <v>579500</v>
      </c>
      <c r="J526" s="588">
        <v>549500</v>
      </c>
      <c r="K526" s="588">
        <v>519500</v>
      </c>
      <c r="L526" s="588">
        <v>489500</v>
      </c>
      <c r="M526" s="588">
        <v>459500</v>
      </c>
    </row>
    <row r="527" spans="1:13" ht="15" customHeight="1">
      <c r="A527" s="588">
        <v>7480</v>
      </c>
      <c r="B527" s="588">
        <v>7500</v>
      </c>
      <c r="C527" s="588">
        <v>886570</v>
      </c>
      <c r="D527" s="588">
        <v>837580</v>
      </c>
      <c r="E527" s="588">
        <v>703720</v>
      </c>
      <c r="F527" s="588">
        <v>673720</v>
      </c>
      <c r="G527" s="588">
        <v>643720</v>
      </c>
      <c r="H527" s="588">
        <v>613720</v>
      </c>
      <c r="I527" s="588">
        <v>583720</v>
      </c>
      <c r="J527" s="588">
        <v>553720</v>
      </c>
      <c r="K527" s="588">
        <v>523720</v>
      </c>
      <c r="L527" s="588">
        <v>493720</v>
      </c>
      <c r="M527" s="588">
        <v>463720</v>
      </c>
    </row>
    <row r="528" spans="1:13" ht="15" customHeight="1">
      <c r="A528" s="588">
        <v>7500</v>
      </c>
      <c r="B528" s="588">
        <v>7520</v>
      </c>
      <c r="C528" s="588">
        <v>891100</v>
      </c>
      <c r="D528" s="588">
        <v>842090</v>
      </c>
      <c r="E528" s="588">
        <v>707950</v>
      </c>
      <c r="F528" s="588">
        <v>677950</v>
      </c>
      <c r="G528" s="588">
        <v>647950</v>
      </c>
      <c r="H528" s="588">
        <v>617950</v>
      </c>
      <c r="I528" s="588">
        <v>587950</v>
      </c>
      <c r="J528" s="588">
        <v>557950</v>
      </c>
      <c r="K528" s="588">
        <v>527950</v>
      </c>
      <c r="L528" s="588">
        <v>497950</v>
      </c>
      <c r="M528" s="588">
        <v>467950</v>
      </c>
    </row>
    <row r="529" spans="1:13" ht="15" customHeight="1">
      <c r="A529" s="588">
        <v>7520</v>
      </c>
      <c r="B529" s="588">
        <v>7540</v>
      </c>
      <c r="C529" s="588">
        <v>895640</v>
      </c>
      <c r="D529" s="588">
        <v>846600</v>
      </c>
      <c r="E529" s="588">
        <v>712170</v>
      </c>
      <c r="F529" s="588">
        <v>682170</v>
      </c>
      <c r="G529" s="588">
        <v>652170</v>
      </c>
      <c r="H529" s="588">
        <v>622170</v>
      </c>
      <c r="I529" s="588">
        <v>592170</v>
      </c>
      <c r="J529" s="588">
        <v>562170</v>
      </c>
      <c r="K529" s="588">
        <v>532170</v>
      </c>
      <c r="L529" s="588">
        <v>502170</v>
      </c>
      <c r="M529" s="588">
        <v>472170</v>
      </c>
    </row>
    <row r="530" spans="1:13" ht="15" customHeight="1">
      <c r="A530" s="588">
        <v>7540</v>
      </c>
      <c r="B530" s="588">
        <v>7560</v>
      </c>
      <c r="C530" s="588">
        <v>900180</v>
      </c>
      <c r="D530" s="588">
        <v>851120</v>
      </c>
      <c r="E530" s="588">
        <v>716400</v>
      </c>
      <c r="F530" s="588">
        <v>686400</v>
      </c>
      <c r="G530" s="588">
        <v>656400</v>
      </c>
      <c r="H530" s="588">
        <v>626400</v>
      </c>
      <c r="I530" s="588">
        <v>596400</v>
      </c>
      <c r="J530" s="588">
        <v>566400</v>
      </c>
      <c r="K530" s="588">
        <v>536400</v>
      </c>
      <c r="L530" s="588">
        <v>506400</v>
      </c>
      <c r="M530" s="588">
        <v>476400</v>
      </c>
    </row>
    <row r="531" spans="1:13" ht="15" customHeight="1">
      <c r="A531" s="588">
        <v>7560</v>
      </c>
      <c r="B531" s="588">
        <v>7580</v>
      </c>
      <c r="C531" s="588">
        <v>904710</v>
      </c>
      <c r="D531" s="588">
        <v>855630</v>
      </c>
      <c r="E531" s="588">
        <v>720620</v>
      </c>
      <c r="F531" s="588">
        <v>690620</v>
      </c>
      <c r="G531" s="588">
        <v>660620</v>
      </c>
      <c r="H531" s="588">
        <v>630620</v>
      </c>
      <c r="I531" s="588">
        <v>600620</v>
      </c>
      <c r="J531" s="588">
        <v>570620</v>
      </c>
      <c r="K531" s="588">
        <v>540620</v>
      </c>
      <c r="L531" s="588">
        <v>510620</v>
      </c>
      <c r="M531" s="588">
        <v>480620</v>
      </c>
    </row>
    <row r="532" spans="1:13" ht="15" customHeight="1">
      <c r="A532" s="588">
        <v>7580</v>
      </c>
      <c r="B532" s="588">
        <v>7600</v>
      </c>
      <c r="C532" s="588">
        <v>909250</v>
      </c>
      <c r="D532" s="588">
        <v>860140</v>
      </c>
      <c r="E532" s="588">
        <v>724840</v>
      </c>
      <c r="F532" s="588">
        <v>694840</v>
      </c>
      <c r="G532" s="588">
        <v>664840</v>
      </c>
      <c r="H532" s="588">
        <v>634840</v>
      </c>
      <c r="I532" s="588">
        <v>604840</v>
      </c>
      <c r="J532" s="588">
        <v>574840</v>
      </c>
      <c r="K532" s="588">
        <v>544840</v>
      </c>
      <c r="L532" s="588">
        <v>514840</v>
      </c>
      <c r="M532" s="588">
        <v>484840</v>
      </c>
    </row>
    <row r="533" spans="1:13" ht="15" customHeight="1">
      <c r="A533" s="588">
        <v>7600</v>
      </c>
      <c r="B533" s="588">
        <v>7620</v>
      </c>
      <c r="C533" s="588">
        <v>913780</v>
      </c>
      <c r="D533" s="588">
        <v>864650</v>
      </c>
      <c r="E533" s="588">
        <v>729070</v>
      </c>
      <c r="F533" s="588">
        <v>699070</v>
      </c>
      <c r="G533" s="588">
        <v>669070</v>
      </c>
      <c r="H533" s="588">
        <v>639070</v>
      </c>
      <c r="I533" s="588">
        <v>609070</v>
      </c>
      <c r="J533" s="588">
        <v>579070</v>
      </c>
      <c r="K533" s="588">
        <v>549070</v>
      </c>
      <c r="L533" s="588">
        <v>519070</v>
      </c>
      <c r="M533" s="588">
        <v>489070</v>
      </c>
    </row>
    <row r="534" spans="1:13" ht="15" customHeight="1">
      <c r="A534" s="588">
        <v>7620</v>
      </c>
      <c r="B534" s="588">
        <v>7640</v>
      </c>
      <c r="C534" s="588">
        <v>918320</v>
      </c>
      <c r="D534" s="588">
        <v>869160</v>
      </c>
      <c r="E534" s="588">
        <v>733290</v>
      </c>
      <c r="F534" s="588">
        <v>703290</v>
      </c>
      <c r="G534" s="588">
        <v>673290</v>
      </c>
      <c r="H534" s="588">
        <v>643290</v>
      </c>
      <c r="I534" s="588">
        <v>613290</v>
      </c>
      <c r="J534" s="588">
        <v>583290</v>
      </c>
      <c r="K534" s="588">
        <v>553290</v>
      </c>
      <c r="L534" s="588">
        <v>523290</v>
      </c>
      <c r="M534" s="588">
        <v>493290</v>
      </c>
    </row>
    <row r="535" spans="1:13" ht="15" customHeight="1">
      <c r="A535" s="588">
        <v>7640</v>
      </c>
      <c r="B535" s="588">
        <v>7660</v>
      </c>
      <c r="C535" s="588">
        <v>922860</v>
      </c>
      <c r="D535" s="588">
        <v>873680</v>
      </c>
      <c r="E535" s="588">
        <v>737520</v>
      </c>
      <c r="F535" s="588">
        <v>707520</v>
      </c>
      <c r="G535" s="588">
        <v>677520</v>
      </c>
      <c r="H535" s="588">
        <v>647520</v>
      </c>
      <c r="I535" s="588">
        <v>617520</v>
      </c>
      <c r="J535" s="588">
        <v>587520</v>
      </c>
      <c r="K535" s="588">
        <v>557520</v>
      </c>
      <c r="L535" s="588">
        <v>527520</v>
      </c>
      <c r="M535" s="588">
        <v>497520</v>
      </c>
    </row>
    <row r="536" spans="1:13" ht="15" customHeight="1">
      <c r="A536" s="588">
        <v>7660</v>
      </c>
      <c r="B536" s="588">
        <v>7680</v>
      </c>
      <c r="C536" s="588">
        <v>927390</v>
      </c>
      <c r="D536" s="588">
        <v>878190</v>
      </c>
      <c r="E536" s="588">
        <v>741740</v>
      </c>
      <c r="F536" s="588">
        <v>711740</v>
      </c>
      <c r="G536" s="588">
        <v>681740</v>
      </c>
      <c r="H536" s="588">
        <v>651740</v>
      </c>
      <c r="I536" s="588">
        <v>621740</v>
      </c>
      <c r="J536" s="588">
        <v>591740</v>
      </c>
      <c r="K536" s="588">
        <v>561740</v>
      </c>
      <c r="L536" s="588">
        <v>531740</v>
      </c>
      <c r="M536" s="588">
        <v>501740</v>
      </c>
    </row>
    <row r="537" spans="1:13" ht="15" customHeight="1">
      <c r="A537" s="588">
        <v>7680</v>
      </c>
      <c r="B537" s="588">
        <v>7700</v>
      </c>
      <c r="C537" s="588">
        <v>931930</v>
      </c>
      <c r="D537" s="588">
        <v>882700</v>
      </c>
      <c r="E537" s="588">
        <v>745960</v>
      </c>
      <c r="F537" s="588">
        <v>715960</v>
      </c>
      <c r="G537" s="588">
        <v>685960</v>
      </c>
      <c r="H537" s="588">
        <v>655960</v>
      </c>
      <c r="I537" s="588">
        <v>625960</v>
      </c>
      <c r="J537" s="588">
        <v>595960</v>
      </c>
      <c r="K537" s="588">
        <v>565960</v>
      </c>
      <c r="L537" s="588">
        <v>535960</v>
      </c>
      <c r="M537" s="588">
        <v>505960</v>
      </c>
    </row>
    <row r="538" spans="1:13" ht="15" customHeight="1">
      <c r="A538" s="588">
        <v>7700</v>
      </c>
      <c r="B538" s="588">
        <v>7720</v>
      </c>
      <c r="C538" s="588">
        <v>936460</v>
      </c>
      <c r="D538" s="588">
        <v>887210</v>
      </c>
      <c r="E538" s="588">
        <v>750190</v>
      </c>
      <c r="F538" s="588">
        <v>720190</v>
      </c>
      <c r="G538" s="588">
        <v>690190</v>
      </c>
      <c r="H538" s="588">
        <v>660190</v>
      </c>
      <c r="I538" s="588">
        <v>630190</v>
      </c>
      <c r="J538" s="588">
        <v>600190</v>
      </c>
      <c r="K538" s="588">
        <v>570190</v>
      </c>
      <c r="L538" s="588">
        <v>540190</v>
      </c>
      <c r="M538" s="588">
        <v>510190</v>
      </c>
    </row>
    <row r="539" spans="1:13" ht="15" customHeight="1">
      <c r="A539" s="588">
        <v>7720</v>
      </c>
      <c r="B539" s="588">
        <v>7740</v>
      </c>
      <c r="C539" s="588">
        <v>941000</v>
      </c>
      <c r="D539" s="588">
        <v>891720</v>
      </c>
      <c r="E539" s="588">
        <v>754410</v>
      </c>
      <c r="F539" s="588">
        <v>724410</v>
      </c>
      <c r="G539" s="588">
        <v>694410</v>
      </c>
      <c r="H539" s="588">
        <v>664410</v>
      </c>
      <c r="I539" s="588">
        <v>634410</v>
      </c>
      <c r="J539" s="588">
        <v>604410</v>
      </c>
      <c r="K539" s="588">
        <v>574410</v>
      </c>
      <c r="L539" s="588">
        <v>544410</v>
      </c>
      <c r="M539" s="588">
        <v>514410</v>
      </c>
    </row>
    <row r="540" spans="1:13" ht="15" customHeight="1">
      <c r="A540" s="588">
        <v>7740</v>
      </c>
      <c r="B540" s="588">
        <v>7760</v>
      </c>
      <c r="C540" s="588">
        <v>945540</v>
      </c>
      <c r="D540" s="588">
        <v>896240</v>
      </c>
      <c r="E540" s="588">
        <v>758640</v>
      </c>
      <c r="F540" s="588">
        <v>728640</v>
      </c>
      <c r="G540" s="588">
        <v>698640</v>
      </c>
      <c r="H540" s="588">
        <v>668640</v>
      </c>
      <c r="I540" s="588">
        <v>638640</v>
      </c>
      <c r="J540" s="588">
        <v>608640</v>
      </c>
      <c r="K540" s="588">
        <v>578640</v>
      </c>
      <c r="L540" s="588">
        <v>548640</v>
      </c>
      <c r="M540" s="588">
        <v>518640</v>
      </c>
    </row>
    <row r="541" spans="1:13" ht="15" customHeight="1">
      <c r="A541" s="588">
        <v>7760</v>
      </c>
      <c r="B541" s="588">
        <v>7780</v>
      </c>
      <c r="C541" s="588">
        <v>950070</v>
      </c>
      <c r="D541" s="588">
        <v>900750</v>
      </c>
      <c r="E541" s="588">
        <v>762860</v>
      </c>
      <c r="F541" s="588">
        <v>732860</v>
      </c>
      <c r="G541" s="588">
        <v>702860</v>
      </c>
      <c r="H541" s="588">
        <v>672860</v>
      </c>
      <c r="I541" s="588">
        <v>642860</v>
      </c>
      <c r="J541" s="588">
        <v>612860</v>
      </c>
      <c r="K541" s="588">
        <v>582860</v>
      </c>
      <c r="L541" s="588">
        <v>552860</v>
      </c>
      <c r="M541" s="588">
        <v>522860</v>
      </c>
    </row>
    <row r="542" spans="1:13" ht="15" customHeight="1">
      <c r="A542" s="588">
        <v>7780</v>
      </c>
      <c r="B542" s="588">
        <v>7800</v>
      </c>
      <c r="C542" s="588">
        <v>954610</v>
      </c>
      <c r="D542" s="588">
        <v>905260</v>
      </c>
      <c r="E542" s="588">
        <v>767080</v>
      </c>
      <c r="F542" s="588">
        <v>737080</v>
      </c>
      <c r="G542" s="588">
        <v>707080</v>
      </c>
      <c r="H542" s="588">
        <v>677080</v>
      </c>
      <c r="I542" s="588">
        <v>647080</v>
      </c>
      <c r="J542" s="588">
        <v>617080</v>
      </c>
      <c r="K542" s="588">
        <v>587080</v>
      </c>
      <c r="L542" s="588">
        <v>557080</v>
      </c>
      <c r="M542" s="588">
        <v>527080</v>
      </c>
    </row>
    <row r="543" spans="1:13" ht="15" customHeight="1">
      <c r="A543" s="588">
        <v>7800</v>
      </c>
      <c r="B543" s="588">
        <v>7820</v>
      </c>
      <c r="C543" s="588">
        <v>959140</v>
      </c>
      <c r="D543" s="588">
        <v>909770</v>
      </c>
      <c r="E543" s="588">
        <v>771310</v>
      </c>
      <c r="F543" s="588">
        <v>741310</v>
      </c>
      <c r="G543" s="588">
        <v>711310</v>
      </c>
      <c r="H543" s="588">
        <v>681310</v>
      </c>
      <c r="I543" s="588">
        <v>651310</v>
      </c>
      <c r="J543" s="588">
        <v>621310</v>
      </c>
      <c r="K543" s="588">
        <v>591310</v>
      </c>
      <c r="L543" s="588">
        <v>561310</v>
      </c>
      <c r="M543" s="588">
        <v>531310</v>
      </c>
    </row>
    <row r="544" spans="1:13" ht="15" customHeight="1">
      <c r="A544" s="588">
        <v>7820</v>
      </c>
      <c r="B544" s="588">
        <v>7840</v>
      </c>
      <c r="C544" s="588">
        <v>963680</v>
      </c>
      <c r="D544" s="588">
        <v>914280</v>
      </c>
      <c r="E544" s="588">
        <v>775530</v>
      </c>
      <c r="F544" s="588">
        <v>745530</v>
      </c>
      <c r="G544" s="588">
        <v>715530</v>
      </c>
      <c r="H544" s="588">
        <v>685530</v>
      </c>
      <c r="I544" s="588">
        <v>655530</v>
      </c>
      <c r="J544" s="588">
        <v>625530</v>
      </c>
      <c r="K544" s="588">
        <v>595530</v>
      </c>
      <c r="L544" s="588">
        <v>565530</v>
      </c>
      <c r="M544" s="588">
        <v>535530</v>
      </c>
    </row>
    <row r="545" spans="1:13" ht="15" customHeight="1">
      <c r="A545" s="588">
        <v>7840</v>
      </c>
      <c r="B545" s="588">
        <v>7860</v>
      </c>
      <c r="C545" s="588">
        <v>968220</v>
      </c>
      <c r="D545" s="588">
        <v>918800</v>
      </c>
      <c r="E545" s="588">
        <v>779760</v>
      </c>
      <c r="F545" s="588">
        <v>749760</v>
      </c>
      <c r="G545" s="588">
        <v>719760</v>
      </c>
      <c r="H545" s="588">
        <v>689760</v>
      </c>
      <c r="I545" s="588">
        <v>659760</v>
      </c>
      <c r="J545" s="588">
        <v>629760</v>
      </c>
      <c r="K545" s="588">
        <v>599760</v>
      </c>
      <c r="L545" s="588">
        <v>569760</v>
      </c>
      <c r="M545" s="588">
        <v>539760</v>
      </c>
    </row>
    <row r="546" spans="1:13" ht="15" customHeight="1">
      <c r="A546" s="588">
        <v>7860</v>
      </c>
      <c r="B546" s="588">
        <v>7880</v>
      </c>
      <c r="C546" s="588">
        <v>972750</v>
      </c>
      <c r="D546" s="588">
        <v>923310</v>
      </c>
      <c r="E546" s="588">
        <v>783980</v>
      </c>
      <c r="F546" s="588">
        <v>753980</v>
      </c>
      <c r="G546" s="588">
        <v>723980</v>
      </c>
      <c r="H546" s="588">
        <v>693980</v>
      </c>
      <c r="I546" s="588">
        <v>663980</v>
      </c>
      <c r="J546" s="588">
        <v>633980</v>
      </c>
      <c r="K546" s="588">
        <v>603980</v>
      </c>
      <c r="L546" s="588">
        <v>573980</v>
      </c>
      <c r="M546" s="588">
        <v>543980</v>
      </c>
    </row>
    <row r="547" spans="1:13" ht="15" customHeight="1">
      <c r="A547" s="588">
        <v>7880</v>
      </c>
      <c r="B547" s="588">
        <v>7900</v>
      </c>
      <c r="C547" s="588">
        <v>977290</v>
      </c>
      <c r="D547" s="588">
        <v>927820</v>
      </c>
      <c r="E547" s="588">
        <v>788200</v>
      </c>
      <c r="F547" s="588">
        <v>758200</v>
      </c>
      <c r="G547" s="588">
        <v>728200</v>
      </c>
      <c r="H547" s="588">
        <v>698200</v>
      </c>
      <c r="I547" s="588">
        <v>668200</v>
      </c>
      <c r="J547" s="588">
        <v>638200</v>
      </c>
      <c r="K547" s="588">
        <v>608200</v>
      </c>
      <c r="L547" s="588">
        <v>578200</v>
      </c>
      <c r="M547" s="588">
        <v>548200</v>
      </c>
    </row>
    <row r="548" spans="1:13" ht="15" customHeight="1">
      <c r="A548" s="588">
        <v>7900</v>
      </c>
      <c r="B548" s="588">
        <v>7920</v>
      </c>
      <c r="C548" s="588">
        <v>981820</v>
      </c>
      <c r="D548" s="588">
        <v>932330</v>
      </c>
      <c r="E548" s="588">
        <v>792430</v>
      </c>
      <c r="F548" s="588">
        <v>762430</v>
      </c>
      <c r="G548" s="588">
        <v>732430</v>
      </c>
      <c r="H548" s="588">
        <v>702430</v>
      </c>
      <c r="I548" s="588">
        <v>672430</v>
      </c>
      <c r="J548" s="588">
        <v>642430</v>
      </c>
      <c r="K548" s="588">
        <v>612430</v>
      </c>
      <c r="L548" s="588">
        <v>582430</v>
      </c>
      <c r="M548" s="588">
        <v>552430</v>
      </c>
    </row>
    <row r="549" spans="1:13" ht="15" customHeight="1">
      <c r="A549" s="588">
        <v>7920</v>
      </c>
      <c r="B549" s="588">
        <v>7940</v>
      </c>
      <c r="C549" s="588">
        <v>986360</v>
      </c>
      <c r="D549" s="588">
        <v>936840</v>
      </c>
      <c r="E549" s="588">
        <v>796650</v>
      </c>
      <c r="F549" s="588">
        <v>766650</v>
      </c>
      <c r="G549" s="588">
        <v>736650</v>
      </c>
      <c r="H549" s="588">
        <v>706650</v>
      </c>
      <c r="I549" s="588">
        <v>676650</v>
      </c>
      <c r="J549" s="588">
        <v>646650</v>
      </c>
      <c r="K549" s="588">
        <v>616650</v>
      </c>
      <c r="L549" s="588">
        <v>586650</v>
      </c>
      <c r="M549" s="588">
        <v>556650</v>
      </c>
    </row>
    <row r="550" spans="1:13" ht="15" customHeight="1">
      <c r="A550" s="588">
        <v>7940</v>
      </c>
      <c r="B550" s="588">
        <v>7960</v>
      </c>
      <c r="C550" s="588">
        <v>990900</v>
      </c>
      <c r="D550" s="588">
        <v>941360</v>
      </c>
      <c r="E550" s="588">
        <v>800880</v>
      </c>
      <c r="F550" s="588">
        <v>770880</v>
      </c>
      <c r="G550" s="588">
        <v>740880</v>
      </c>
      <c r="H550" s="588">
        <v>710880</v>
      </c>
      <c r="I550" s="588">
        <v>680880</v>
      </c>
      <c r="J550" s="588">
        <v>650880</v>
      </c>
      <c r="K550" s="588">
        <v>620880</v>
      </c>
      <c r="L550" s="588">
        <v>590880</v>
      </c>
      <c r="M550" s="588">
        <v>560880</v>
      </c>
    </row>
    <row r="551" spans="1:13" ht="15" customHeight="1">
      <c r="A551" s="588">
        <v>7960</v>
      </c>
      <c r="B551" s="588">
        <v>7980</v>
      </c>
      <c r="C551" s="588">
        <v>995430</v>
      </c>
      <c r="D551" s="588">
        <v>945870</v>
      </c>
      <c r="E551" s="588">
        <v>805100</v>
      </c>
      <c r="F551" s="588">
        <v>775100</v>
      </c>
      <c r="G551" s="588">
        <v>745100</v>
      </c>
      <c r="H551" s="588">
        <v>715100</v>
      </c>
      <c r="I551" s="588">
        <v>685100</v>
      </c>
      <c r="J551" s="588">
        <v>655100</v>
      </c>
      <c r="K551" s="588">
        <v>625100</v>
      </c>
      <c r="L551" s="588">
        <v>595100</v>
      </c>
      <c r="M551" s="588">
        <v>565100</v>
      </c>
    </row>
    <row r="552" spans="1:13" ht="15" customHeight="1">
      <c r="A552" s="588">
        <v>7980</v>
      </c>
      <c r="B552" s="588">
        <v>8000</v>
      </c>
      <c r="C552" s="588">
        <v>999970</v>
      </c>
      <c r="D552" s="588">
        <v>950380</v>
      </c>
      <c r="E552" s="588">
        <v>809320</v>
      </c>
      <c r="F552" s="588">
        <v>779320</v>
      </c>
      <c r="G552" s="588">
        <v>749320</v>
      </c>
      <c r="H552" s="588">
        <v>719320</v>
      </c>
      <c r="I552" s="588">
        <v>689320</v>
      </c>
      <c r="J552" s="588">
        <v>659320</v>
      </c>
      <c r="K552" s="588">
        <v>629320</v>
      </c>
      <c r="L552" s="588">
        <v>599320</v>
      </c>
      <c r="M552" s="588">
        <v>569320</v>
      </c>
    </row>
    <row r="553" spans="1:13" ht="15" customHeight="1">
      <c r="A553" s="588">
        <v>8000</v>
      </c>
      <c r="B553" s="588">
        <v>8020</v>
      </c>
      <c r="C553" s="588">
        <v>1004500</v>
      </c>
      <c r="D553" s="588">
        <v>954890</v>
      </c>
      <c r="E553" s="588">
        <v>813550</v>
      </c>
      <c r="F553" s="588">
        <v>783550</v>
      </c>
      <c r="G553" s="588">
        <v>753550</v>
      </c>
      <c r="H553" s="588">
        <v>723550</v>
      </c>
      <c r="I553" s="588">
        <v>693550</v>
      </c>
      <c r="J553" s="588">
        <v>663550</v>
      </c>
      <c r="K553" s="588">
        <v>633550</v>
      </c>
      <c r="L553" s="588">
        <v>603550</v>
      </c>
      <c r="M553" s="588">
        <v>573550</v>
      </c>
    </row>
    <row r="554" spans="1:13" ht="15" customHeight="1">
      <c r="A554" s="588">
        <v>8020</v>
      </c>
      <c r="B554" s="588">
        <v>8040</v>
      </c>
      <c r="C554" s="588">
        <v>1009040</v>
      </c>
      <c r="D554" s="588">
        <v>959400</v>
      </c>
      <c r="E554" s="588">
        <v>817770</v>
      </c>
      <c r="F554" s="588">
        <v>787770</v>
      </c>
      <c r="G554" s="588">
        <v>757770</v>
      </c>
      <c r="H554" s="588">
        <v>727770</v>
      </c>
      <c r="I554" s="588">
        <v>697770</v>
      </c>
      <c r="J554" s="588">
        <v>667770</v>
      </c>
      <c r="K554" s="588">
        <v>637770</v>
      </c>
      <c r="L554" s="588">
        <v>607770</v>
      </c>
      <c r="M554" s="588">
        <v>577770</v>
      </c>
    </row>
    <row r="555" spans="1:13" ht="15" customHeight="1">
      <c r="A555" s="588">
        <v>8040</v>
      </c>
      <c r="B555" s="588">
        <v>8060</v>
      </c>
      <c r="C555" s="588">
        <v>1013580</v>
      </c>
      <c r="D555" s="588">
        <v>963920</v>
      </c>
      <c r="E555" s="588">
        <v>822000</v>
      </c>
      <c r="F555" s="588">
        <v>792000</v>
      </c>
      <c r="G555" s="588">
        <v>762000</v>
      </c>
      <c r="H555" s="588">
        <v>732000</v>
      </c>
      <c r="I555" s="588">
        <v>702000</v>
      </c>
      <c r="J555" s="588">
        <v>672000</v>
      </c>
      <c r="K555" s="588">
        <v>642000</v>
      </c>
      <c r="L555" s="588">
        <v>612000</v>
      </c>
      <c r="M555" s="588">
        <v>582000</v>
      </c>
    </row>
    <row r="556" spans="1:13" ht="15" customHeight="1">
      <c r="A556" s="588">
        <v>8060</v>
      </c>
      <c r="B556" s="588">
        <v>8080</v>
      </c>
      <c r="C556" s="588">
        <v>1018110</v>
      </c>
      <c r="D556" s="588">
        <v>968430</v>
      </c>
      <c r="E556" s="588">
        <v>826220</v>
      </c>
      <c r="F556" s="588">
        <v>796220</v>
      </c>
      <c r="G556" s="588">
        <v>766220</v>
      </c>
      <c r="H556" s="588">
        <v>736220</v>
      </c>
      <c r="I556" s="588">
        <v>706220</v>
      </c>
      <c r="J556" s="588">
        <v>676220</v>
      </c>
      <c r="K556" s="588">
        <v>646220</v>
      </c>
      <c r="L556" s="588">
        <v>616220</v>
      </c>
      <c r="M556" s="588">
        <v>586220</v>
      </c>
    </row>
    <row r="557" spans="1:13" ht="15" customHeight="1">
      <c r="A557" s="588">
        <v>8080</v>
      </c>
      <c r="B557" s="588">
        <v>8100</v>
      </c>
      <c r="C557" s="588">
        <v>1022650</v>
      </c>
      <c r="D557" s="588">
        <v>972940</v>
      </c>
      <c r="E557" s="588">
        <v>830440</v>
      </c>
      <c r="F557" s="588">
        <v>800440</v>
      </c>
      <c r="G557" s="588">
        <v>770440</v>
      </c>
      <c r="H557" s="588">
        <v>740440</v>
      </c>
      <c r="I557" s="588">
        <v>710440</v>
      </c>
      <c r="J557" s="588">
        <v>680440</v>
      </c>
      <c r="K557" s="588">
        <v>650440</v>
      </c>
      <c r="L557" s="588">
        <v>620440</v>
      </c>
      <c r="M557" s="588">
        <v>590440</v>
      </c>
    </row>
    <row r="558" spans="1:13" ht="15" customHeight="1">
      <c r="A558" s="588">
        <v>8100</v>
      </c>
      <c r="B558" s="588">
        <v>8120</v>
      </c>
      <c r="C558" s="588">
        <v>1027180</v>
      </c>
      <c r="D558" s="588">
        <v>977450</v>
      </c>
      <c r="E558" s="588">
        <v>834670</v>
      </c>
      <c r="F558" s="588">
        <v>804670</v>
      </c>
      <c r="G558" s="588">
        <v>774670</v>
      </c>
      <c r="H558" s="588">
        <v>744670</v>
      </c>
      <c r="I558" s="588">
        <v>714670</v>
      </c>
      <c r="J558" s="588">
        <v>684670</v>
      </c>
      <c r="K558" s="588">
        <v>654670</v>
      </c>
      <c r="L558" s="588">
        <v>624670</v>
      </c>
      <c r="M558" s="588">
        <v>594670</v>
      </c>
    </row>
    <row r="559" spans="1:13" ht="15" customHeight="1">
      <c r="A559" s="588">
        <v>8120</v>
      </c>
      <c r="B559" s="588">
        <v>8140</v>
      </c>
      <c r="C559" s="588">
        <v>1031720</v>
      </c>
      <c r="D559" s="588">
        <v>981960</v>
      </c>
      <c r="E559" s="588">
        <v>838890</v>
      </c>
      <c r="F559" s="588">
        <v>808890</v>
      </c>
      <c r="G559" s="588">
        <v>778890</v>
      </c>
      <c r="H559" s="588">
        <v>748890</v>
      </c>
      <c r="I559" s="588">
        <v>718890</v>
      </c>
      <c r="J559" s="588">
        <v>688890</v>
      </c>
      <c r="K559" s="588">
        <v>658890</v>
      </c>
      <c r="L559" s="588">
        <v>628890</v>
      </c>
      <c r="M559" s="588">
        <v>598890</v>
      </c>
    </row>
    <row r="560" spans="1:13" ht="15" customHeight="1">
      <c r="A560" s="588">
        <v>8140</v>
      </c>
      <c r="B560" s="588">
        <v>8160</v>
      </c>
      <c r="C560" s="588">
        <v>1036260</v>
      </c>
      <c r="D560" s="588">
        <v>986480</v>
      </c>
      <c r="E560" s="588">
        <v>843120</v>
      </c>
      <c r="F560" s="588">
        <v>813120</v>
      </c>
      <c r="G560" s="588">
        <v>783120</v>
      </c>
      <c r="H560" s="588">
        <v>753120</v>
      </c>
      <c r="I560" s="588">
        <v>723120</v>
      </c>
      <c r="J560" s="588">
        <v>693120</v>
      </c>
      <c r="K560" s="588">
        <v>663120</v>
      </c>
      <c r="L560" s="588">
        <v>633120</v>
      </c>
      <c r="M560" s="588">
        <v>603120</v>
      </c>
    </row>
    <row r="561" spans="1:13" ht="15" customHeight="1">
      <c r="A561" s="588">
        <v>8160</v>
      </c>
      <c r="B561" s="588">
        <v>8180</v>
      </c>
      <c r="C561" s="588">
        <v>1040790</v>
      </c>
      <c r="D561" s="588">
        <v>990990</v>
      </c>
      <c r="E561" s="588">
        <v>847340</v>
      </c>
      <c r="F561" s="588">
        <v>817340</v>
      </c>
      <c r="G561" s="588">
        <v>787340</v>
      </c>
      <c r="H561" s="588">
        <v>757340</v>
      </c>
      <c r="I561" s="588">
        <v>727340</v>
      </c>
      <c r="J561" s="588">
        <v>697340</v>
      </c>
      <c r="K561" s="588">
        <v>667340</v>
      </c>
      <c r="L561" s="588">
        <v>637340</v>
      </c>
      <c r="M561" s="588">
        <v>607340</v>
      </c>
    </row>
    <row r="562" spans="1:13" ht="15" customHeight="1">
      <c r="A562" s="588">
        <v>8180</v>
      </c>
      <c r="B562" s="588">
        <v>8200</v>
      </c>
      <c r="C562" s="588">
        <v>1045330</v>
      </c>
      <c r="D562" s="588">
        <v>995500</v>
      </c>
      <c r="E562" s="588">
        <v>851560</v>
      </c>
      <c r="F562" s="588">
        <v>821560</v>
      </c>
      <c r="G562" s="588">
        <v>791560</v>
      </c>
      <c r="H562" s="588">
        <v>761560</v>
      </c>
      <c r="I562" s="588">
        <v>731560</v>
      </c>
      <c r="J562" s="588">
        <v>701560</v>
      </c>
      <c r="K562" s="588">
        <v>671560</v>
      </c>
      <c r="L562" s="588">
        <v>641560</v>
      </c>
      <c r="M562" s="588">
        <v>611560</v>
      </c>
    </row>
    <row r="563" spans="1:13" ht="15" customHeight="1">
      <c r="A563" s="588">
        <v>8200</v>
      </c>
      <c r="B563" s="588">
        <v>8220</v>
      </c>
      <c r="C563" s="588">
        <v>1049860</v>
      </c>
      <c r="D563" s="588">
        <v>1000010</v>
      </c>
      <c r="E563" s="588">
        <v>855790</v>
      </c>
      <c r="F563" s="588">
        <v>825790</v>
      </c>
      <c r="G563" s="588">
        <v>795790</v>
      </c>
      <c r="H563" s="588">
        <v>765790</v>
      </c>
      <c r="I563" s="588">
        <v>735790</v>
      </c>
      <c r="J563" s="588">
        <v>705790</v>
      </c>
      <c r="K563" s="588">
        <v>675790</v>
      </c>
      <c r="L563" s="588">
        <v>645790</v>
      </c>
      <c r="M563" s="588">
        <v>615790</v>
      </c>
    </row>
    <row r="564" spans="1:13" ht="15" customHeight="1">
      <c r="A564" s="588">
        <v>8220</v>
      </c>
      <c r="B564" s="588">
        <v>8240</v>
      </c>
      <c r="C564" s="588">
        <v>1054400</v>
      </c>
      <c r="D564" s="588">
        <v>1004520</v>
      </c>
      <c r="E564" s="588">
        <v>860010</v>
      </c>
      <c r="F564" s="588">
        <v>830010</v>
      </c>
      <c r="G564" s="588">
        <v>800010</v>
      </c>
      <c r="H564" s="588">
        <v>770010</v>
      </c>
      <c r="I564" s="588">
        <v>740010</v>
      </c>
      <c r="J564" s="588">
        <v>710010</v>
      </c>
      <c r="K564" s="588">
        <v>680010</v>
      </c>
      <c r="L564" s="588">
        <v>650010</v>
      </c>
      <c r="M564" s="588">
        <v>620010</v>
      </c>
    </row>
    <row r="565" spans="1:13" ht="15" customHeight="1">
      <c r="A565" s="588">
        <v>8240</v>
      </c>
      <c r="B565" s="588">
        <v>8260</v>
      </c>
      <c r="C565" s="588">
        <v>1058940</v>
      </c>
      <c r="D565" s="588">
        <v>1009040</v>
      </c>
      <c r="E565" s="588">
        <v>864240</v>
      </c>
      <c r="F565" s="588">
        <v>834240</v>
      </c>
      <c r="G565" s="588">
        <v>804240</v>
      </c>
      <c r="H565" s="588">
        <v>774240</v>
      </c>
      <c r="I565" s="588">
        <v>744240</v>
      </c>
      <c r="J565" s="588">
        <v>714240</v>
      </c>
      <c r="K565" s="588">
        <v>684240</v>
      </c>
      <c r="L565" s="588">
        <v>654240</v>
      </c>
      <c r="M565" s="588">
        <v>624240</v>
      </c>
    </row>
    <row r="566" spans="1:13" ht="15" customHeight="1">
      <c r="A566" s="588">
        <v>8260</v>
      </c>
      <c r="B566" s="588">
        <v>8280</v>
      </c>
      <c r="C566" s="588">
        <v>1063470</v>
      </c>
      <c r="D566" s="588">
        <v>1013550</v>
      </c>
      <c r="E566" s="588">
        <v>868460</v>
      </c>
      <c r="F566" s="588">
        <v>838460</v>
      </c>
      <c r="G566" s="588">
        <v>808460</v>
      </c>
      <c r="H566" s="588">
        <v>778460</v>
      </c>
      <c r="I566" s="588">
        <v>748460</v>
      </c>
      <c r="J566" s="588">
        <v>718460</v>
      </c>
      <c r="K566" s="588">
        <v>688460</v>
      </c>
      <c r="L566" s="588">
        <v>658460</v>
      </c>
      <c r="M566" s="588">
        <v>628460</v>
      </c>
    </row>
    <row r="567" spans="1:13" ht="15" customHeight="1">
      <c r="A567" s="588">
        <v>8280</v>
      </c>
      <c r="B567" s="588">
        <v>8300</v>
      </c>
      <c r="C567" s="588">
        <v>1068010</v>
      </c>
      <c r="D567" s="588">
        <v>1018060</v>
      </c>
      <c r="E567" s="588">
        <v>872680</v>
      </c>
      <c r="F567" s="588">
        <v>842680</v>
      </c>
      <c r="G567" s="588">
        <v>812680</v>
      </c>
      <c r="H567" s="588">
        <v>782680</v>
      </c>
      <c r="I567" s="588">
        <v>752680</v>
      </c>
      <c r="J567" s="588">
        <v>722680</v>
      </c>
      <c r="K567" s="588">
        <v>692680</v>
      </c>
      <c r="L567" s="588">
        <v>662680</v>
      </c>
      <c r="M567" s="588">
        <v>632680</v>
      </c>
    </row>
    <row r="568" spans="1:13" ht="15" customHeight="1">
      <c r="A568" s="588">
        <v>8300</v>
      </c>
      <c r="B568" s="588">
        <v>8320</v>
      </c>
      <c r="C568" s="588">
        <v>1072540</v>
      </c>
      <c r="D568" s="588">
        <v>1022570</v>
      </c>
      <c r="E568" s="588">
        <v>876910</v>
      </c>
      <c r="F568" s="588">
        <v>846910</v>
      </c>
      <c r="G568" s="588">
        <v>816910</v>
      </c>
      <c r="H568" s="588">
        <v>786910</v>
      </c>
      <c r="I568" s="588">
        <v>756910</v>
      </c>
      <c r="J568" s="588">
        <v>726910</v>
      </c>
      <c r="K568" s="588">
        <v>696910</v>
      </c>
      <c r="L568" s="588">
        <v>666910</v>
      </c>
      <c r="M568" s="588">
        <v>636910</v>
      </c>
    </row>
    <row r="569" spans="1:13" ht="15" customHeight="1">
      <c r="A569" s="588">
        <v>8320</v>
      </c>
      <c r="B569" s="588">
        <v>8340</v>
      </c>
      <c r="C569" s="588">
        <v>1077080</v>
      </c>
      <c r="D569" s="588">
        <v>1027080</v>
      </c>
      <c r="E569" s="588">
        <v>881130</v>
      </c>
      <c r="F569" s="588">
        <v>851130</v>
      </c>
      <c r="G569" s="588">
        <v>821130</v>
      </c>
      <c r="H569" s="588">
        <v>791130</v>
      </c>
      <c r="I569" s="588">
        <v>761130</v>
      </c>
      <c r="J569" s="588">
        <v>731130</v>
      </c>
      <c r="K569" s="588">
        <v>701130</v>
      </c>
      <c r="L569" s="588">
        <v>671130</v>
      </c>
      <c r="M569" s="588">
        <v>641130</v>
      </c>
    </row>
    <row r="570" spans="1:13" ht="15" customHeight="1">
      <c r="A570" s="588">
        <v>8340</v>
      </c>
      <c r="B570" s="588">
        <v>8360</v>
      </c>
      <c r="C570" s="588">
        <v>1081740</v>
      </c>
      <c r="D570" s="588">
        <v>1031720</v>
      </c>
      <c r="E570" s="588">
        <v>885480</v>
      </c>
      <c r="F570" s="588">
        <v>855480</v>
      </c>
      <c r="G570" s="588">
        <v>825480</v>
      </c>
      <c r="H570" s="588">
        <v>795480</v>
      </c>
      <c r="I570" s="588">
        <v>765480</v>
      </c>
      <c r="J570" s="588">
        <v>735480</v>
      </c>
      <c r="K570" s="588">
        <v>705480</v>
      </c>
      <c r="L570" s="588">
        <v>675480</v>
      </c>
      <c r="M570" s="588">
        <v>645480</v>
      </c>
    </row>
    <row r="571" spans="1:13" ht="15" customHeight="1">
      <c r="A571" s="588">
        <v>8360</v>
      </c>
      <c r="B571" s="588">
        <v>8380</v>
      </c>
      <c r="C571" s="588">
        <v>1086420</v>
      </c>
      <c r="D571" s="588">
        <v>1036370</v>
      </c>
      <c r="E571" s="588">
        <v>889840</v>
      </c>
      <c r="F571" s="588">
        <v>859840</v>
      </c>
      <c r="G571" s="588">
        <v>829840</v>
      </c>
      <c r="H571" s="588">
        <v>799840</v>
      </c>
      <c r="I571" s="588">
        <v>769840</v>
      </c>
      <c r="J571" s="588">
        <v>739840</v>
      </c>
      <c r="K571" s="588">
        <v>709840</v>
      </c>
      <c r="L571" s="588">
        <v>679840</v>
      </c>
      <c r="M571" s="588">
        <v>649840</v>
      </c>
    </row>
    <row r="572" spans="1:13" ht="15" customHeight="1">
      <c r="A572" s="588">
        <v>8380</v>
      </c>
      <c r="B572" s="588">
        <v>8400</v>
      </c>
      <c r="C572" s="588">
        <v>1091100</v>
      </c>
      <c r="D572" s="588">
        <v>1041030</v>
      </c>
      <c r="E572" s="588">
        <v>894210</v>
      </c>
      <c r="F572" s="588">
        <v>864210</v>
      </c>
      <c r="G572" s="588">
        <v>834210</v>
      </c>
      <c r="H572" s="588">
        <v>804210</v>
      </c>
      <c r="I572" s="588">
        <v>774210</v>
      </c>
      <c r="J572" s="588">
        <v>744210</v>
      </c>
      <c r="K572" s="588">
        <v>714210</v>
      </c>
      <c r="L572" s="588">
        <v>684210</v>
      </c>
      <c r="M572" s="588">
        <v>654210</v>
      </c>
    </row>
    <row r="573" spans="1:13" ht="15" customHeight="1">
      <c r="A573" s="588">
        <v>8400</v>
      </c>
      <c r="B573" s="588">
        <v>8420</v>
      </c>
      <c r="C573" s="588">
        <v>1095780</v>
      </c>
      <c r="D573" s="588">
        <v>1045680</v>
      </c>
      <c r="E573" s="588">
        <v>898580</v>
      </c>
      <c r="F573" s="588">
        <v>868580</v>
      </c>
      <c r="G573" s="588">
        <v>838580</v>
      </c>
      <c r="H573" s="588">
        <v>808580</v>
      </c>
      <c r="I573" s="588">
        <v>778580</v>
      </c>
      <c r="J573" s="588">
        <v>748580</v>
      </c>
      <c r="K573" s="588">
        <v>718580</v>
      </c>
      <c r="L573" s="588">
        <v>688580</v>
      </c>
      <c r="M573" s="588">
        <v>658580</v>
      </c>
    </row>
    <row r="574" spans="1:13" ht="15" customHeight="1">
      <c r="A574" s="588">
        <v>8420</v>
      </c>
      <c r="B574" s="588">
        <v>8440</v>
      </c>
      <c r="C574" s="588">
        <v>1100460</v>
      </c>
      <c r="D574" s="588">
        <v>1050340</v>
      </c>
      <c r="E574" s="588">
        <v>902950</v>
      </c>
      <c r="F574" s="588">
        <v>872950</v>
      </c>
      <c r="G574" s="588">
        <v>842950</v>
      </c>
      <c r="H574" s="588">
        <v>812950</v>
      </c>
      <c r="I574" s="588">
        <v>782950</v>
      </c>
      <c r="J574" s="588">
        <v>752950</v>
      </c>
      <c r="K574" s="588">
        <v>722950</v>
      </c>
      <c r="L574" s="588">
        <v>692950</v>
      </c>
      <c r="M574" s="588">
        <v>662950</v>
      </c>
    </row>
    <row r="575" spans="1:13" ht="15" customHeight="1">
      <c r="A575" s="588">
        <v>8440</v>
      </c>
      <c r="B575" s="588">
        <v>8460</v>
      </c>
      <c r="C575" s="588">
        <v>1105140</v>
      </c>
      <c r="D575" s="588">
        <v>1055000</v>
      </c>
      <c r="E575" s="588">
        <v>907320</v>
      </c>
      <c r="F575" s="588">
        <v>877320</v>
      </c>
      <c r="G575" s="588">
        <v>847320</v>
      </c>
      <c r="H575" s="588">
        <v>817320</v>
      </c>
      <c r="I575" s="588">
        <v>787320</v>
      </c>
      <c r="J575" s="588">
        <v>757320</v>
      </c>
      <c r="K575" s="588">
        <v>727320</v>
      </c>
      <c r="L575" s="588">
        <v>697320</v>
      </c>
      <c r="M575" s="588">
        <v>667320</v>
      </c>
    </row>
    <row r="576" spans="1:13" ht="15" customHeight="1">
      <c r="A576" s="588">
        <v>8460</v>
      </c>
      <c r="B576" s="588">
        <v>8480</v>
      </c>
      <c r="C576" s="588">
        <v>1109820</v>
      </c>
      <c r="D576" s="588">
        <v>1059650</v>
      </c>
      <c r="E576" s="588">
        <v>911680</v>
      </c>
      <c r="F576" s="588">
        <v>881680</v>
      </c>
      <c r="G576" s="588">
        <v>851680</v>
      </c>
      <c r="H576" s="588">
        <v>821680</v>
      </c>
      <c r="I576" s="588">
        <v>791680</v>
      </c>
      <c r="J576" s="588">
        <v>761680</v>
      </c>
      <c r="K576" s="588">
        <v>731680</v>
      </c>
      <c r="L576" s="588">
        <v>701680</v>
      </c>
      <c r="M576" s="588">
        <v>671680</v>
      </c>
    </row>
    <row r="577" spans="1:13" ht="15" customHeight="1">
      <c r="A577" s="588">
        <v>8480</v>
      </c>
      <c r="B577" s="588">
        <v>8500</v>
      </c>
      <c r="C577" s="588">
        <v>1114500</v>
      </c>
      <c r="D577" s="588">
        <v>1064310</v>
      </c>
      <c r="E577" s="588">
        <v>916050</v>
      </c>
      <c r="F577" s="588">
        <v>886050</v>
      </c>
      <c r="G577" s="588">
        <v>856050</v>
      </c>
      <c r="H577" s="588">
        <v>826050</v>
      </c>
      <c r="I577" s="588">
        <v>796050</v>
      </c>
      <c r="J577" s="588">
        <v>766050</v>
      </c>
      <c r="K577" s="588">
        <v>736050</v>
      </c>
      <c r="L577" s="588">
        <v>706050</v>
      </c>
      <c r="M577" s="588">
        <v>676050</v>
      </c>
    </row>
    <row r="578" spans="1:13" ht="15" customHeight="1">
      <c r="A578" s="588">
        <v>8500</v>
      </c>
      <c r="B578" s="588">
        <v>8520</v>
      </c>
      <c r="C578" s="588">
        <v>1119180</v>
      </c>
      <c r="D578" s="588">
        <v>1068960</v>
      </c>
      <c r="E578" s="588">
        <v>920420</v>
      </c>
      <c r="F578" s="588">
        <v>890420</v>
      </c>
      <c r="G578" s="588">
        <v>860420</v>
      </c>
      <c r="H578" s="588">
        <v>830420</v>
      </c>
      <c r="I578" s="588">
        <v>800420</v>
      </c>
      <c r="J578" s="588">
        <v>770420</v>
      </c>
      <c r="K578" s="588">
        <v>740420</v>
      </c>
      <c r="L578" s="588">
        <v>710420</v>
      </c>
      <c r="M578" s="588">
        <v>680420</v>
      </c>
    </row>
    <row r="579" spans="1:13" ht="15" customHeight="1">
      <c r="A579" s="588">
        <v>8520</v>
      </c>
      <c r="B579" s="588">
        <v>8540</v>
      </c>
      <c r="C579" s="588">
        <v>1123860</v>
      </c>
      <c r="D579" s="588">
        <v>1073620</v>
      </c>
      <c r="E579" s="588">
        <v>924790</v>
      </c>
      <c r="F579" s="588">
        <v>894790</v>
      </c>
      <c r="G579" s="588">
        <v>864790</v>
      </c>
      <c r="H579" s="588">
        <v>834790</v>
      </c>
      <c r="I579" s="588">
        <v>804790</v>
      </c>
      <c r="J579" s="588">
        <v>774790</v>
      </c>
      <c r="K579" s="588">
        <v>744790</v>
      </c>
      <c r="L579" s="588">
        <v>714790</v>
      </c>
      <c r="M579" s="588">
        <v>684790</v>
      </c>
    </row>
    <row r="580" spans="1:13" ht="15" customHeight="1">
      <c r="A580" s="588">
        <v>8540</v>
      </c>
      <c r="B580" s="588">
        <v>8560</v>
      </c>
      <c r="C580" s="588">
        <v>1128540</v>
      </c>
      <c r="D580" s="588">
        <v>1078280</v>
      </c>
      <c r="E580" s="588">
        <v>929160</v>
      </c>
      <c r="F580" s="588">
        <v>899160</v>
      </c>
      <c r="G580" s="588">
        <v>869160</v>
      </c>
      <c r="H580" s="588">
        <v>839160</v>
      </c>
      <c r="I580" s="588">
        <v>809160</v>
      </c>
      <c r="J580" s="588">
        <v>779160</v>
      </c>
      <c r="K580" s="588">
        <v>749160</v>
      </c>
      <c r="L580" s="588">
        <v>719160</v>
      </c>
      <c r="M580" s="588">
        <v>689160</v>
      </c>
    </row>
    <row r="581" spans="1:13" ht="15" customHeight="1">
      <c r="A581" s="588">
        <v>8560</v>
      </c>
      <c r="B581" s="588">
        <v>8580</v>
      </c>
      <c r="C581" s="588">
        <v>1133220</v>
      </c>
      <c r="D581" s="588">
        <v>1082930</v>
      </c>
      <c r="E581" s="588">
        <v>933520</v>
      </c>
      <c r="F581" s="588">
        <v>903520</v>
      </c>
      <c r="G581" s="588">
        <v>873520</v>
      </c>
      <c r="H581" s="588">
        <v>843520</v>
      </c>
      <c r="I581" s="588">
        <v>813520</v>
      </c>
      <c r="J581" s="588">
        <v>783520</v>
      </c>
      <c r="K581" s="588">
        <v>753520</v>
      </c>
      <c r="L581" s="588">
        <v>723520</v>
      </c>
      <c r="M581" s="588">
        <v>693520</v>
      </c>
    </row>
    <row r="582" spans="1:13" ht="15" customHeight="1">
      <c r="A582" s="588">
        <v>8580</v>
      </c>
      <c r="B582" s="588">
        <v>8600</v>
      </c>
      <c r="C582" s="588">
        <v>1137900</v>
      </c>
      <c r="D582" s="588">
        <v>1087590</v>
      </c>
      <c r="E582" s="588">
        <v>937890</v>
      </c>
      <c r="F582" s="588">
        <v>907890</v>
      </c>
      <c r="G582" s="588">
        <v>877890</v>
      </c>
      <c r="H582" s="588">
        <v>847890</v>
      </c>
      <c r="I582" s="588">
        <v>817890</v>
      </c>
      <c r="J582" s="588">
        <v>787890</v>
      </c>
      <c r="K582" s="588">
        <v>757890</v>
      </c>
      <c r="L582" s="588">
        <v>727890</v>
      </c>
      <c r="M582" s="588">
        <v>697890</v>
      </c>
    </row>
    <row r="583" spans="1:13" ht="15" customHeight="1">
      <c r="A583" s="588">
        <v>8600</v>
      </c>
      <c r="B583" s="588">
        <v>8620</v>
      </c>
      <c r="C583" s="588">
        <v>1142580</v>
      </c>
      <c r="D583" s="588">
        <v>1092240</v>
      </c>
      <c r="E583" s="588">
        <v>942260</v>
      </c>
      <c r="F583" s="588">
        <v>912260</v>
      </c>
      <c r="G583" s="588">
        <v>882260</v>
      </c>
      <c r="H583" s="588">
        <v>852260</v>
      </c>
      <c r="I583" s="588">
        <v>822260</v>
      </c>
      <c r="J583" s="588">
        <v>792260</v>
      </c>
      <c r="K583" s="588">
        <v>762260</v>
      </c>
      <c r="L583" s="588">
        <v>732260</v>
      </c>
      <c r="M583" s="588">
        <v>702260</v>
      </c>
    </row>
    <row r="584" spans="1:13" ht="15" customHeight="1">
      <c r="A584" s="588">
        <v>8620</v>
      </c>
      <c r="B584" s="588">
        <v>8640</v>
      </c>
      <c r="C584" s="588">
        <v>1147260</v>
      </c>
      <c r="D584" s="588">
        <v>1096900</v>
      </c>
      <c r="E584" s="588">
        <v>946630</v>
      </c>
      <c r="F584" s="588">
        <v>916630</v>
      </c>
      <c r="G584" s="588">
        <v>886630</v>
      </c>
      <c r="H584" s="588">
        <v>856630</v>
      </c>
      <c r="I584" s="588">
        <v>826630</v>
      </c>
      <c r="J584" s="588">
        <v>796630</v>
      </c>
      <c r="K584" s="588">
        <v>766630</v>
      </c>
      <c r="L584" s="588">
        <v>736630</v>
      </c>
      <c r="M584" s="588">
        <v>706630</v>
      </c>
    </row>
    <row r="585" spans="1:13" ht="15" customHeight="1">
      <c r="A585" s="588">
        <v>8640</v>
      </c>
      <c r="B585" s="588">
        <v>8660</v>
      </c>
      <c r="C585" s="588">
        <v>1151940</v>
      </c>
      <c r="D585" s="588">
        <v>1101560</v>
      </c>
      <c r="E585" s="588">
        <v>951000</v>
      </c>
      <c r="F585" s="588">
        <v>921000</v>
      </c>
      <c r="G585" s="588">
        <v>891000</v>
      </c>
      <c r="H585" s="588">
        <v>861000</v>
      </c>
      <c r="I585" s="588">
        <v>831000</v>
      </c>
      <c r="J585" s="588">
        <v>801000</v>
      </c>
      <c r="K585" s="588">
        <v>771000</v>
      </c>
      <c r="L585" s="588">
        <v>741000</v>
      </c>
      <c r="M585" s="588">
        <v>711000</v>
      </c>
    </row>
    <row r="586" spans="1:13" ht="15" customHeight="1">
      <c r="A586" s="588">
        <v>8660</v>
      </c>
      <c r="B586" s="588">
        <v>8680</v>
      </c>
      <c r="C586" s="588">
        <v>1156620</v>
      </c>
      <c r="D586" s="588">
        <v>1106210</v>
      </c>
      <c r="E586" s="588">
        <v>955360</v>
      </c>
      <c r="F586" s="588">
        <v>925360</v>
      </c>
      <c r="G586" s="588">
        <v>895360</v>
      </c>
      <c r="H586" s="588">
        <v>865360</v>
      </c>
      <c r="I586" s="588">
        <v>835360</v>
      </c>
      <c r="J586" s="588">
        <v>805360</v>
      </c>
      <c r="K586" s="588">
        <v>775360</v>
      </c>
      <c r="L586" s="588">
        <v>745360</v>
      </c>
      <c r="M586" s="588">
        <v>715360</v>
      </c>
    </row>
    <row r="587" spans="1:13" ht="15" customHeight="1">
      <c r="A587" s="588">
        <v>8680</v>
      </c>
      <c r="B587" s="588">
        <v>8700</v>
      </c>
      <c r="C587" s="588">
        <v>1161300</v>
      </c>
      <c r="D587" s="588">
        <v>1110870</v>
      </c>
      <c r="E587" s="588">
        <v>959730</v>
      </c>
      <c r="F587" s="588">
        <v>929730</v>
      </c>
      <c r="G587" s="588">
        <v>899730</v>
      </c>
      <c r="H587" s="588">
        <v>869730</v>
      </c>
      <c r="I587" s="588">
        <v>839730</v>
      </c>
      <c r="J587" s="588">
        <v>809730</v>
      </c>
      <c r="K587" s="588">
        <v>779730</v>
      </c>
      <c r="L587" s="588">
        <v>749730</v>
      </c>
      <c r="M587" s="588">
        <v>719730</v>
      </c>
    </row>
    <row r="588" spans="1:13" ht="15" customHeight="1">
      <c r="A588" s="588">
        <v>8700</v>
      </c>
      <c r="B588" s="588">
        <v>8720</v>
      </c>
      <c r="C588" s="588">
        <v>1165980</v>
      </c>
      <c r="D588" s="588">
        <v>1115520</v>
      </c>
      <c r="E588" s="588">
        <v>964100</v>
      </c>
      <c r="F588" s="588">
        <v>934100</v>
      </c>
      <c r="G588" s="588">
        <v>904100</v>
      </c>
      <c r="H588" s="588">
        <v>874100</v>
      </c>
      <c r="I588" s="588">
        <v>844100</v>
      </c>
      <c r="J588" s="588">
        <v>814100</v>
      </c>
      <c r="K588" s="588">
        <v>784100</v>
      </c>
      <c r="L588" s="588">
        <v>754100</v>
      </c>
      <c r="M588" s="588">
        <v>724100</v>
      </c>
    </row>
    <row r="589" spans="1:13" ht="15" customHeight="1">
      <c r="A589" s="588">
        <v>8720</v>
      </c>
      <c r="B589" s="588">
        <v>8740</v>
      </c>
      <c r="C589" s="588">
        <v>1170660</v>
      </c>
      <c r="D589" s="588">
        <v>1120180</v>
      </c>
      <c r="E589" s="588">
        <v>968470</v>
      </c>
      <c r="F589" s="588">
        <v>938470</v>
      </c>
      <c r="G589" s="588">
        <v>908470</v>
      </c>
      <c r="H589" s="588">
        <v>878470</v>
      </c>
      <c r="I589" s="588">
        <v>848470</v>
      </c>
      <c r="J589" s="588">
        <v>818470</v>
      </c>
      <c r="K589" s="588">
        <v>788470</v>
      </c>
      <c r="L589" s="588">
        <v>758470</v>
      </c>
      <c r="M589" s="588">
        <v>728470</v>
      </c>
    </row>
    <row r="590" spans="1:13" ht="15" customHeight="1">
      <c r="A590" s="588">
        <v>8740</v>
      </c>
      <c r="B590" s="588">
        <v>8760</v>
      </c>
      <c r="C590" s="588">
        <v>1175340</v>
      </c>
      <c r="D590" s="588">
        <v>1124840</v>
      </c>
      <c r="E590" s="588">
        <v>972840</v>
      </c>
      <c r="F590" s="588">
        <v>942840</v>
      </c>
      <c r="G590" s="588">
        <v>912840</v>
      </c>
      <c r="H590" s="588">
        <v>882840</v>
      </c>
      <c r="I590" s="588">
        <v>852840</v>
      </c>
      <c r="J590" s="588">
        <v>822840</v>
      </c>
      <c r="K590" s="588">
        <v>792840</v>
      </c>
      <c r="L590" s="588">
        <v>762840</v>
      </c>
      <c r="M590" s="588">
        <v>732840</v>
      </c>
    </row>
    <row r="591" spans="1:13" ht="15" customHeight="1">
      <c r="A591" s="588">
        <v>8760</v>
      </c>
      <c r="B591" s="588">
        <v>8780</v>
      </c>
      <c r="C591" s="588">
        <v>1180020</v>
      </c>
      <c r="D591" s="588">
        <v>1129490</v>
      </c>
      <c r="E591" s="588">
        <v>977200</v>
      </c>
      <c r="F591" s="588">
        <v>947200</v>
      </c>
      <c r="G591" s="588">
        <v>917200</v>
      </c>
      <c r="H591" s="588">
        <v>887200</v>
      </c>
      <c r="I591" s="588">
        <v>857200</v>
      </c>
      <c r="J591" s="588">
        <v>827200</v>
      </c>
      <c r="K591" s="588">
        <v>797200</v>
      </c>
      <c r="L591" s="588">
        <v>767200</v>
      </c>
      <c r="M591" s="588">
        <v>737200</v>
      </c>
    </row>
    <row r="592" spans="1:13" ht="15" customHeight="1">
      <c r="A592" s="588">
        <v>8780</v>
      </c>
      <c r="B592" s="588">
        <v>8800</v>
      </c>
      <c r="C592" s="588">
        <v>1184700</v>
      </c>
      <c r="D592" s="588">
        <v>1134150</v>
      </c>
      <c r="E592" s="588">
        <v>981570</v>
      </c>
      <c r="F592" s="588">
        <v>951570</v>
      </c>
      <c r="G592" s="588">
        <v>921570</v>
      </c>
      <c r="H592" s="588">
        <v>891570</v>
      </c>
      <c r="I592" s="588">
        <v>861570</v>
      </c>
      <c r="J592" s="588">
        <v>831570</v>
      </c>
      <c r="K592" s="588">
        <v>801570</v>
      </c>
      <c r="L592" s="588">
        <v>771570</v>
      </c>
      <c r="M592" s="588">
        <v>741570</v>
      </c>
    </row>
    <row r="593" spans="1:13" ht="15" customHeight="1">
      <c r="A593" s="588">
        <v>8800</v>
      </c>
      <c r="B593" s="588">
        <v>8820</v>
      </c>
      <c r="C593" s="588">
        <v>1189380</v>
      </c>
      <c r="D593" s="588">
        <v>1138800</v>
      </c>
      <c r="E593" s="588">
        <v>985940</v>
      </c>
      <c r="F593" s="588">
        <v>955940</v>
      </c>
      <c r="G593" s="588">
        <v>925940</v>
      </c>
      <c r="H593" s="588">
        <v>895940</v>
      </c>
      <c r="I593" s="588">
        <v>865940</v>
      </c>
      <c r="J593" s="588">
        <v>835940</v>
      </c>
      <c r="K593" s="588">
        <v>805940</v>
      </c>
      <c r="L593" s="588">
        <v>775940</v>
      </c>
      <c r="M593" s="588">
        <v>745940</v>
      </c>
    </row>
    <row r="594" spans="1:13" ht="15" customHeight="1">
      <c r="A594" s="588">
        <v>8820</v>
      </c>
      <c r="B594" s="588">
        <v>8840</v>
      </c>
      <c r="C594" s="588">
        <v>1194060</v>
      </c>
      <c r="D594" s="588">
        <v>1143460</v>
      </c>
      <c r="E594" s="588">
        <v>990310</v>
      </c>
      <c r="F594" s="588">
        <v>960310</v>
      </c>
      <c r="G594" s="588">
        <v>930310</v>
      </c>
      <c r="H594" s="588">
        <v>900310</v>
      </c>
      <c r="I594" s="588">
        <v>870310</v>
      </c>
      <c r="J594" s="588">
        <v>840310</v>
      </c>
      <c r="K594" s="588">
        <v>810310</v>
      </c>
      <c r="L594" s="588">
        <v>780310</v>
      </c>
      <c r="M594" s="588">
        <v>750310</v>
      </c>
    </row>
    <row r="595" spans="1:13" ht="15" customHeight="1">
      <c r="A595" s="588">
        <v>8840</v>
      </c>
      <c r="B595" s="588">
        <v>8860</v>
      </c>
      <c r="C595" s="588">
        <v>1198740</v>
      </c>
      <c r="D595" s="588">
        <v>1148120</v>
      </c>
      <c r="E595" s="588">
        <v>994680</v>
      </c>
      <c r="F595" s="588">
        <v>964680</v>
      </c>
      <c r="G595" s="588">
        <v>934680</v>
      </c>
      <c r="H595" s="588">
        <v>904680</v>
      </c>
      <c r="I595" s="588">
        <v>874680</v>
      </c>
      <c r="J595" s="588">
        <v>844680</v>
      </c>
      <c r="K595" s="588">
        <v>814680</v>
      </c>
      <c r="L595" s="588">
        <v>784680</v>
      </c>
      <c r="M595" s="588">
        <v>754680</v>
      </c>
    </row>
    <row r="596" spans="1:13" ht="15" customHeight="1">
      <c r="A596" s="588">
        <v>8860</v>
      </c>
      <c r="B596" s="588">
        <v>8880</v>
      </c>
      <c r="C596" s="588">
        <v>1203420</v>
      </c>
      <c r="D596" s="588">
        <v>1152770</v>
      </c>
      <c r="E596" s="588">
        <v>999040</v>
      </c>
      <c r="F596" s="588">
        <v>969040</v>
      </c>
      <c r="G596" s="588">
        <v>939040</v>
      </c>
      <c r="H596" s="588">
        <v>909040</v>
      </c>
      <c r="I596" s="588">
        <v>879040</v>
      </c>
      <c r="J596" s="588">
        <v>849040</v>
      </c>
      <c r="K596" s="588">
        <v>819040</v>
      </c>
      <c r="L596" s="588">
        <v>789040</v>
      </c>
      <c r="M596" s="588">
        <v>759040</v>
      </c>
    </row>
    <row r="597" spans="1:13" ht="15" customHeight="1">
      <c r="A597" s="588">
        <v>8880</v>
      </c>
      <c r="B597" s="588">
        <v>8900</v>
      </c>
      <c r="C597" s="588">
        <v>1208100</v>
      </c>
      <c r="D597" s="588">
        <v>1157430</v>
      </c>
      <c r="E597" s="588">
        <v>1003410</v>
      </c>
      <c r="F597" s="588">
        <v>973410</v>
      </c>
      <c r="G597" s="588">
        <v>943410</v>
      </c>
      <c r="H597" s="588">
        <v>913410</v>
      </c>
      <c r="I597" s="588">
        <v>883410</v>
      </c>
      <c r="J597" s="588">
        <v>853410</v>
      </c>
      <c r="K597" s="588">
        <v>823410</v>
      </c>
      <c r="L597" s="588">
        <v>793410</v>
      </c>
      <c r="M597" s="588">
        <v>763410</v>
      </c>
    </row>
    <row r="598" spans="1:13" ht="15" customHeight="1">
      <c r="A598" s="588">
        <v>8900</v>
      </c>
      <c r="B598" s="588">
        <v>8920</v>
      </c>
      <c r="C598" s="588">
        <v>1212780</v>
      </c>
      <c r="D598" s="588">
        <v>1162080</v>
      </c>
      <c r="E598" s="588">
        <v>1007780</v>
      </c>
      <c r="F598" s="588">
        <v>977780</v>
      </c>
      <c r="G598" s="588">
        <v>947780</v>
      </c>
      <c r="H598" s="588">
        <v>917780</v>
      </c>
      <c r="I598" s="588">
        <v>887780</v>
      </c>
      <c r="J598" s="588">
        <v>857780</v>
      </c>
      <c r="K598" s="588">
        <v>827780</v>
      </c>
      <c r="L598" s="588">
        <v>797780</v>
      </c>
      <c r="M598" s="588">
        <v>767780</v>
      </c>
    </row>
    <row r="599" spans="1:13" ht="15" customHeight="1">
      <c r="A599" s="588">
        <v>8920</v>
      </c>
      <c r="B599" s="588">
        <v>8940</v>
      </c>
      <c r="C599" s="588">
        <v>1217460</v>
      </c>
      <c r="D599" s="588">
        <v>1166740</v>
      </c>
      <c r="E599" s="588">
        <v>1012150</v>
      </c>
      <c r="F599" s="588">
        <v>982150</v>
      </c>
      <c r="G599" s="588">
        <v>952150</v>
      </c>
      <c r="H599" s="588">
        <v>922150</v>
      </c>
      <c r="I599" s="588">
        <v>892150</v>
      </c>
      <c r="J599" s="588">
        <v>862150</v>
      </c>
      <c r="K599" s="588">
        <v>832150</v>
      </c>
      <c r="L599" s="588">
        <v>802150</v>
      </c>
      <c r="M599" s="588">
        <v>772150</v>
      </c>
    </row>
    <row r="600" spans="1:13" ht="15" customHeight="1">
      <c r="A600" s="588">
        <v>8940</v>
      </c>
      <c r="B600" s="588">
        <v>8960</v>
      </c>
      <c r="C600" s="588">
        <v>1222140</v>
      </c>
      <c r="D600" s="588">
        <v>1171400</v>
      </c>
      <c r="E600" s="588">
        <v>1016520</v>
      </c>
      <c r="F600" s="588">
        <v>986520</v>
      </c>
      <c r="G600" s="588">
        <v>956520</v>
      </c>
      <c r="H600" s="588">
        <v>926520</v>
      </c>
      <c r="I600" s="588">
        <v>896520</v>
      </c>
      <c r="J600" s="588">
        <v>866520</v>
      </c>
      <c r="K600" s="588">
        <v>836520</v>
      </c>
      <c r="L600" s="588">
        <v>806520</v>
      </c>
      <c r="M600" s="588">
        <v>776520</v>
      </c>
    </row>
    <row r="601" spans="1:13" ht="15" customHeight="1">
      <c r="A601" s="588">
        <v>8960</v>
      </c>
      <c r="B601" s="588">
        <v>8980</v>
      </c>
      <c r="C601" s="588">
        <v>1226820</v>
      </c>
      <c r="D601" s="588">
        <v>1176050</v>
      </c>
      <c r="E601" s="588">
        <v>1020880</v>
      </c>
      <c r="F601" s="588">
        <v>990880</v>
      </c>
      <c r="G601" s="588">
        <v>960880</v>
      </c>
      <c r="H601" s="588">
        <v>930880</v>
      </c>
      <c r="I601" s="588">
        <v>900880</v>
      </c>
      <c r="J601" s="588">
        <v>870880</v>
      </c>
      <c r="K601" s="588">
        <v>840880</v>
      </c>
      <c r="L601" s="588">
        <v>810880</v>
      </c>
      <c r="M601" s="588">
        <v>780880</v>
      </c>
    </row>
    <row r="602" spans="1:13" ht="15" customHeight="1">
      <c r="A602" s="588">
        <v>8980</v>
      </c>
      <c r="B602" s="588">
        <v>9000</v>
      </c>
      <c r="C602" s="588">
        <v>1231500</v>
      </c>
      <c r="D602" s="588">
        <v>1180710</v>
      </c>
      <c r="E602" s="588">
        <v>1025250</v>
      </c>
      <c r="F602" s="588">
        <v>995250</v>
      </c>
      <c r="G602" s="588">
        <v>965250</v>
      </c>
      <c r="H602" s="588">
        <v>935250</v>
      </c>
      <c r="I602" s="588">
        <v>905250</v>
      </c>
      <c r="J602" s="588">
        <v>875250</v>
      </c>
      <c r="K602" s="588">
        <v>845250</v>
      </c>
      <c r="L602" s="588">
        <v>815250</v>
      </c>
      <c r="M602" s="588">
        <v>785250</v>
      </c>
    </row>
    <row r="603" spans="1:13" ht="15" customHeight="1">
      <c r="A603" s="588">
        <v>9000</v>
      </c>
      <c r="B603" s="588">
        <v>9020</v>
      </c>
      <c r="C603" s="588">
        <v>1236180</v>
      </c>
      <c r="D603" s="588">
        <v>1185360</v>
      </c>
      <c r="E603" s="588">
        <v>1029620</v>
      </c>
      <c r="F603" s="588">
        <v>999620</v>
      </c>
      <c r="G603" s="588">
        <v>969620</v>
      </c>
      <c r="H603" s="588">
        <v>939620</v>
      </c>
      <c r="I603" s="588">
        <v>909620</v>
      </c>
      <c r="J603" s="588">
        <v>879620</v>
      </c>
      <c r="K603" s="588">
        <v>849620</v>
      </c>
      <c r="L603" s="588">
        <v>819620</v>
      </c>
      <c r="M603" s="588">
        <v>789620</v>
      </c>
    </row>
    <row r="604" spans="1:13" ht="15" customHeight="1">
      <c r="A604" s="588">
        <v>9020</v>
      </c>
      <c r="B604" s="588">
        <v>9040</v>
      </c>
      <c r="C604" s="588">
        <v>1240860</v>
      </c>
      <c r="D604" s="588">
        <v>1190020</v>
      </c>
      <c r="E604" s="588">
        <v>1033990</v>
      </c>
      <c r="F604" s="588">
        <v>1003990</v>
      </c>
      <c r="G604" s="588">
        <v>973990</v>
      </c>
      <c r="H604" s="588">
        <v>943990</v>
      </c>
      <c r="I604" s="588">
        <v>913990</v>
      </c>
      <c r="J604" s="588">
        <v>883990</v>
      </c>
      <c r="K604" s="588">
        <v>853990</v>
      </c>
      <c r="L604" s="588">
        <v>823990</v>
      </c>
      <c r="M604" s="588">
        <v>793990</v>
      </c>
    </row>
    <row r="605" spans="1:13" ht="15" customHeight="1">
      <c r="A605" s="588">
        <v>9040</v>
      </c>
      <c r="B605" s="588">
        <v>9060</v>
      </c>
      <c r="C605" s="588">
        <v>1245540</v>
      </c>
      <c r="D605" s="588">
        <v>1194680</v>
      </c>
      <c r="E605" s="588">
        <v>1038360</v>
      </c>
      <c r="F605" s="588">
        <v>1008360</v>
      </c>
      <c r="G605" s="588">
        <v>978360</v>
      </c>
      <c r="H605" s="588">
        <v>948360</v>
      </c>
      <c r="I605" s="588">
        <v>918360</v>
      </c>
      <c r="J605" s="588">
        <v>888360</v>
      </c>
      <c r="K605" s="588">
        <v>858360</v>
      </c>
      <c r="L605" s="588">
        <v>828360</v>
      </c>
      <c r="M605" s="588">
        <v>798360</v>
      </c>
    </row>
    <row r="606" spans="1:13" ht="15" customHeight="1">
      <c r="A606" s="588">
        <v>9060</v>
      </c>
      <c r="B606" s="588">
        <v>9080</v>
      </c>
      <c r="C606" s="588">
        <v>1250220</v>
      </c>
      <c r="D606" s="588">
        <v>1199330</v>
      </c>
      <c r="E606" s="588">
        <v>1042720</v>
      </c>
      <c r="F606" s="588">
        <v>1012720</v>
      </c>
      <c r="G606" s="588">
        <v>982720</v>
      </c>
      <c r="H606" s="588">
        <v>952720</v>
      </c>
      <c r="I606" s="588">
        <v>922720</v>
      </c>
      <c r="J606" s="588">
        <v>892720</v>
      </c>
      <c r="K606" s="588">
        <v>862720</v>
      </c>
      <c r="L606" s="588">
        <v>832720</v>
      </c>
      <c r="M606" s="588">
        <v>802720</v>
      </c>
    </row>
    <row r="607" spans="1:13" ht="15" customHeight="1">
      <c r="A607" s="588">
        <v>9080</v>
      </c>
      <c r="B607" s="588">
        <v>9100</v>
      </c>
      <c r="C607" s="588">
        <v>1254900</v>
      </c>
      <c r="D607" s="588">
        <v>1203990</v>
      </c>
      <c r="E607" s="588">
        <v>1047090</v>
      </c>
      <c r="F607" s="588">
        <v>1017090</v>
      </c>
      <c r="G607" s="588">
        <v>987090</v>
      </c>
      <c r="H607" s="588">
        <v>957090</v>
      </c>
      <c r="I607" s="588">
        <v>927090</v>
      </c>
      <c r="J607" s="588">
        <v>897090</v>
      </c>
      <c r="K607" s="588">
        <v>867090</v>
      </c>
      <c r="L607" s="588">
        <v>837090</v>
      </c>
      <c r="M607" s="588">
        <v>807090</v>
      </c>
    </row>
    <row r="608" spans="1:13" ht="15" customHeight="1">
      <c r="A608" s="588">
        <v>9100</v>
      </c>
      <c r="B608" s="588">
        <v>9120</v>
      </c>
      <c r="C608" s="588">
        <v>1259580</v>
      </c>
      <c r="D608" s="588">
        <v>1208640</v>
      </c>
      <c r="E608" s="588">
        <v>1051460</v>
      </c>
      <c r="F608" s="588">
        <v>1021460</v>
      </c>
      <c r="G608" s="588">
        <v>991460</v>
      </c>
      <c r="H608" s="588">
        <v>961460</v>
      </c>
      <c r="I608" s="588">
        <v>931460</v>
      </c>
      <c r="J608" s="588">
        <v>901460</v>
      </c>
      <c r="K608" s="588">
        <v>871460</v>
      </c>
      <c r="L608" s="588">
        <v>841460</v>
      </c>
      <c r="M608" s="588">
        <v>811460</v>
      </c>
    </row>
    <row r="609" spans="1:13" ht="15" customHeight="1">
      <c r="A609" s="588">
        <v>9120</v>
      </c>
      <c r="B609" s="588">
        <v>9140</v>
      </c>
      <c r="C609" s="588">
        <v>1264260</v>
      </c>
      <c r="D609" s="588">
        <v>1213300</v>
      </c>
      <c r="E609" s="588">
        <v>1055830</v>
      </c>
      <c r="F609" s="588">
        <v>1025830</v>
      </c>
      <c r="G609" s="588">
        <v>995830</v>
      </c>
      <c r="H609" s="588">
        <v>965830</v>
      </c>
      <c r="I609" s="588">
        <v>935830</v>
      </c>
      <c r="J609" s="588">
        <v>905830</v>
      </c>
      <c r="K609" s="588">
        <v>875830</v>
      </c>
      <c r="L609" s="588">
        <v>845830</v>
      </c>
      <c r="M609" s="588">
        <v>815830</v>
      </c>
    </row>
    <row r="610" spans="1:13" ht="15" customHeight="1">
      <c r="A610" s="588">
        <v>9140</v>
      </c>
      <c r="B610" s="588">
        <v>9160</v>
      </c>
      <c r="C610" s="588">
        <v>1268940</v>
      </c>
      <c r="D610" s="588">
        <v>1217960</v>
      </c>
      <c r="E610" s="588">
        <v>1060200</v>
      </c>
      <c r="F610" s="588">
        <v>1030200</v>
      </c>
      <c r="G610" s="588">
        <v>1000200</v>
      </c>
      <c r="H610" s="588">
        <v>970200</v>
      </c>
      <c r="I610" s="588">
        <v>940200</v>
      </c>
      <c r="J610" s="588">
        <v>910200</v>
      </c>
      <c r="K610" s="588">
        <v>880200</v>
      </c>
      <c r="L610" s="588">
        <v>850200</v>
      </c>
      <c r="M610" s="588">
        <v>820200</v>
      </c>
    </row>
    <row r="611" spans="1:13" ht="15" customHeight="1">
      <c r="A611" s="588">
        <v>9160</v>
      </c>
      <c r="B611" s="588">
        <v>9180</v>
      </c>
      <c r="C611" s="588">
        <v>1273620</v>
      </c>
      <c r="D611" s="588">
        <v>1222610</v>
      </c>
      <c r="E611" s="588">
        <v>1064560</v>
      </c>
      <c r="F611" s="588">
        <v>1034560</v>
      </c>
      <c r="G611" s="588">
        <v>1004560</v>
      </c>
      <c r="H611" s="588">
        <v>974560</v>
      </c>
      <c r="I611" s="588">
        <v>944560</v>
      </c>
      <c r="J611" s="588">
        <v>914560</v>
      </c>
      <c r="K611" s="588">
        <v>884560</v>
      </c>
      <c r="L611" s="588">
        <v>854560</v>
      </c>
      <c r="M611" s="588">
        <v>824560</v>
      </c>
    </row>
    <row r="612" spans="1:13" ht="15" customHeight="1">
      <c r="A612" s="588">
        <v>9180</v>
      </c>
      <c r="B612" s="588">
        <v>9200</v>
      </c>
      <c r="C612" s="588">
        <v>1278300</v>
      </c>
      <c r="D612" s="588">
        <v>1227270</v>
      </c>
      <c r="E612" s="588">
        <v>1068930</v>
      </c>
      <c r="F612" s="588">
        <v>1038930</v>
      </c>
      <c r="G612" s="588">
        <v>1008930</v>
      </c>
      <c r="H612" s="588">
        <v>978930</v>
      </c>
      <c r="I612" s="588">
        <v>948930</v>
      </c>
      <c r="J612" s="588">
        <v>918930</v>
      </c>
      <c r="K612" s="588">
        <v>888930</v>
      </c>
      <c r="L612" s="588">
        <v>858930</v>
      </c>
      <c r="M612" s="588">
        <v>828930</v>
      </c>
    </row>
    <row r="613" spans="1:13" ht="15" customHeight="1">
      <c r="A613" s="588">
        <v>9200</v>
      </c>
      <c r="B613" s="588">
        <v>9220</v>
      </c>
      <c r="C613" s="588">
        <v>1282980</v>
      </c>
      <c r="D613" s="588">
        <v>1231920</v>
      </c>
      <c r="E613" s="588">
        <v>1073300</v>
      </c>
      <c r="F613" s="588">
        <v>1043300</v>
      </c>
      <c r="G613" s="588">
        <v>1013300</v>
      </c>
      <c r="H613" s="588">
        <v>983300</v>
      </c>
      <c r="I613" s="588">
        <v>953300</v>
      </c>
      <c r="J613" s="588">
        <v>923300</v>
      </c>
      <c r="K613" s="588">
        <v>893300</v>
      </c>
      <c r="L613" s="588">
        <v>863300</v>
      </c>
      <c r="M613" s="588">
        <v>833300</v>
      </c>
    </row>
    <row r="614" spans="1:13" ht="15" customHeight="1">
      <c r="A614" s="588">
        <v>9220</v>
      </c>
      <c r="B614" s="588">
        <v>9240</v>
      </c>
      <c r="C614" s="588">
        <v>1289640</v>
      </c>
      <c r="D614" s="588">
        <v>1236580</v>
      </c>
      <c r="E614" s="588">
        <v>1077670</v>
      </c>
      <c r="F614" s="588">
        <v>1047670</v>
      </c>
      <c r="G614" s="588">
        <v>1017670</v>
      </c>
      <c r="H614" s="588">
        <v>987670</v>
      </c>
      <c r="I614" s="588">
        <v>957670</v>
      </c>
      <c r="J614" s="588">
        <v>927670</v>
      </c>
      <c r="K614" s="588">
        <v>897670</v>
      </c>
      <c r="L614" s="588">
        <v>867670</v>
      </c>
      <c r="M614" s="588">
        <v>837670</v>
      </c>
    </row>
    <row r="615" spans="1:13" ht="15" customHeight="1">
      <c r="A615" s="588">
        <v>9240</v>
      </c>
      <c r="B615" s="588">
        <v>9260</v>
      </c>
      <c r="C615" s="588">
        <v>1296470</v>
      </c>
      <c r="D615" s="588">
        <v>1241240</v>
      </c>
      <c r="E615" s="588">
        <v>1082040</v>
      </c>
      <c r="F615" s="588">
        <v>1052040</v>
      </c>
      <c r="G615" s="588">
        <v>1022040</v>
      </c>
      <c r="H615" s="588">
        <v>992040</v>
      </c>
      <c r="I615" s="588">
        <v>962040</v>
      </c>
      <c r="J615" s="588">
        <v>932040</v>
      </c>
      <c r="K615" s="588">
        <v>902040</v>
      </c>
      <c r="L615" s="588">
        <v>872040</v>
      </c>
      <c r="M615" s="588">
        <v>842040</v>
      </c>
    </row>
    <row r="616" spans="1:13" ht="15" customHeight="1">
      <c r="A616" s="588">
        <v>9260</v>
      </c>
      <c r="B616" s="588">
        <v>9280</v>
      </c>
      <c r="C616" s="588">
        <v>1303290</v>
      </c>
      <c r="D616" s="588">
        <v>1245890</v>
      </c>
      <c r="E616" s="588">
        <v>1086400</v>
      </c>
      <c r="F616" s="588">
        <v>1056400</v>
      </c>
      <c r="G616" s="588">
        <v>1026400</v>
      </c>
      <c r="H616" s="588">
        <v>996400</v>
      </c>
      <c r="I616" s="588">
        <v>966400</v>
      </c>
      <c r="J616" s="588">
        <v>936400</v>
      </c>
      <c r="K616" s="588">
        <v>906400</v>
      </c>
      <c r="L616" s="588">
        <v>876400</v>
      </c>
      <c r="M616" s="588">
        <v>846400</v>
      </c>
    </row>
    <row r="617" spans="1:13" ht="15" customHeight="1">
      <c r="A617" s="588">
        <v>9280</v>
      </c>
      <c r="B617" s="588">
        <v>9300</v>
      </c>
      <c r="C617" s="588">
        <v>1310120</v>
      </c>
      <c r="D617" s="588">
        <v>1250550</v>
      </c>
      <c r="E617" s="588">
        <v>1090770</v>
      </c>
      <c r="F617" s="588">
        <v>1060770</v>
      </c>
      <c r="G617" s="588">
        <v>1030770</v>
      </c>
      <c r="H617" s="588">
        <v>1000770</v>
      </c>
      <c r="I617" s="588">
        <v>970770</v>
      </c>
      <c r="J617" s="588">
        <v>940770</v>
      </c>
      <c r="K617" s="588">
        <v>910770</v>
      </c>
      <c r="L617" s="588">
        <v>880770</v>
      </c>
      <c r="M617" s="588">
        <v>850770</v>
      </c>
    </row>
    <row r="618" spans="1:13" ht="15" customHeight="1">
      <c r="A618" s="588">
        <v>9300</v>
      </c>
      <c r="B618" s="588">
        <v>9320</v>
      </c>
      <c r="C618" s="588">
        <v>1316940</v>
      </c>
      <c r="D618" s="588">
        <v>1255200</v>
      </c>
      <c r="E618" s="588">
        <v>1095140</v>
      </c>
      <c r="F618" s="588">
        <v>1065140</v>
      </c>
      <c r="G618" s="588">
        <v>1035140</v>
      </c>
      <c r="H618" s="588">
        <v>1005140</v>
      </c>
      <c r="I618" s="588">
        <v>975140</v>
      </c>
      <c r="J618" s="588">
        <v>945140</v>
      </c>
      <c r="K618" s="588">
        <v>915140</v>
      </c>
      <c r="L618" s="588">
        <v>885140</v>
      </c>
      <c r="M618" s="588">
        <v>855140</v>
      </c>
    </row>
    <row r="619" spans="1:13" ht="15" customHeight="1">
      <c r="A619" s="588">
        <v>9320</v>
      </c>
      <c r="B619" s="588">
        <v>9340</v>
      </c>
      <c r="C619" s="588">
        <v>1323770</v>
      </c>
      <c r="D619" s="588">
        <v>1259860</v>
      </c>
      <c r="E619" s="588">
        <v>1099510</v>
      </c>
      <c r="F619" s="588">
        <v>1069510</v>
      </c>
      <c r="G619" s="588">
        <v>1039510</v>
      </c>
      <c r="H619" s="588">
        <v>1009510</v>
      </c>
      <c r="I619" s="588">
        <v>979510</v>
      </c>
      <c r="J619" s="588">
        <v>949510</v>
      </c>
      <c r="K619" s="588">
        <v>919510</v>
      </c>
      <c r="L619" s="588">
        <v>889510</v>
      </c>
      <c r="M619" s="588">
        <v>859510</v>
      </c>
    </row>
    <row r="620" spans="1:13" ht="15" customHeight="1">
      <c r="A620" s="588">
        <v>9340</v>
      </c>
      <c r="B620" s="588">
        <v>9360</v>
      </c>
      <c r="C620" s="588">
        <v>1330590</v>
      </c>
      <c r="D620" s="588">
        <v>1264520</v>
      </c>
      <c r="E620" s="588">
        <v>1103880</v>
      </c>
      <c r="F620" s="588">
        <v>1073880</v>
      </c>
      <c r="G620" s="588">
        <v>1043880</v>
      </c>
      <c r="H620" s="588">
        <v>1013880</v>
      </c>
      <c r="I620" s="588">
        <v>983880</v>
      </c>
      <c r="J620" s="588">
        <v>953880</v>
      </c>
      <c r="K620" s="588">
        <v>923880</v>
      </c>
      <c r="L620" s="588">
        <v>893880</v>
      </c>
      <c r="M620" s="588">
        <v>863880</v>
      </c>
    </row>
    <row r="621" spans="1:13" ht="15" customHeight="1">
      <c r="A621" s="588">
        <v>9360</v>
      </c>
      <c r="B621" s="588">
        <v>9380</v>
      </c>
      <c r="C621" s="588">
        <v>1337420</v>
      </c>
      <c r="D621" s="588">
        <v>1269170</v>
      </c>
      <c r="E621" s="588">
        <v>1108240</v>
      </c>
      <c r="F621" s="588">
        <v>1078240</v>
      </c>
      <c r="G621" s="588">
        <v>1048240</v>
      </c>
      <c r="H621" s="588">
        <v>1018240</v>
      </c>
      <c r="I621" s="588">
        <v>988240</v>
      </c>
      <c r="J621" s="588">
        <v>958240</v>
      </c>
      <c r="K621" s="588">
        <v>928240</v>
      </c>
      <c r="L621" s="588">
        <v>898240</v>
      </c>
      <c r="M621" s="588">
        <v>868240</v>
      </c>
    </row>
    <row r="622" spans="1:13" ht="15" customHeight="1">
      <c r="A622" s="588">
        <v>9380</v>
      </c>
      <c r="B622" s="588">
        <v>9400</v>
      </c>
      <c r="C622" s="588">
        <v>1344240</v>
      </c>
      <c r="D622" s="588">
        <v>1273830</v>
      </c>
      <c r="E622" s="588">
        <v>1112610</v>
      </c>
      <c r="F622" s="588">
        <v>1082610</v>
      </c>
      <c r="G622" s="588">
        <v>1052610</v>
      </c>
      <c r="H622" s="588">
        <v>1022610</v>
      </c>
      <c r="I622" s="588">
        <v>992610</v>
      </c>
      <c r="J622" s="588">
        <v>962610</v>
      </c>
      <c r="K622" s="588">
        <v>932610</v>
      </c>
      <c r="L622" s="588">
        <v>902610</v>
      </c>
      <c r="M622" s="588">
        <v>872610</v>
      </c>
    </row>
    <row r="623" spans="1:13" ht="15" customHeight="1">
      <c r="A623" s="588">
        <v>9400</v>
      </c>
      <c r="B623" s="588">
        <v>9420</v>
      </c>
      <c r="C623" s="588">
        <v>1351070</v>
      </c>
      <c r="D623" s="588">
        <v>1278480</v>
      </c>
      <c r="E623" s="588">
        <v>1116980</v>
      </c>
      <c r="F623" s="588">
        <v>1086980</v>
      </c>
      <c r="G623" s="588">
        <v>1056980</v>
      </c>
      <c r="H623" s="588">
        <v>1026980</v>
      </c>
      <c r="I623" s="588">
        <v>996980</v>
      </c>
      <c r="J623" s="588">
        <v>966980</v>
      </c>
      <c r="K623" s="588">
        <v>936980</v>
      </c>
      <c r="L623" s="588">
        <v>906980</v>
      </c>
      <c r="M623" s="588">
        <v>876980</v>
      </c>
    </row>
    <row r="624" spans="1:13" ht="15" customHeight="1">
      <c r="A624" s="588">
        <v>9420</v>
      </c>
      <c r="B624" s="588">
        <v>9440</v>
      </c>
      <c r="C624" s="588">
        <v>1357890</v>
      </c>
      <c r="D624" s="588">
        <v>1283140</v>
      </c>
      <c r="E624" s="588">
        <v>1121350</v>
      </c>
      <c r="F624" s="588">
        <v>1091350</v>
      </c>
      <c r="G624" s="588">
        <v>1061350</v>
      </c>
      <c r="H624" s="588">
        <v>1031350</v>
      </c>
      <c r="I624" s="588">
        <v>1001350</v>
      </c>
      <c r="J624" s="588">
        <v>971350</v>
      </c>
      <c r="K624" s="588">
        <v>941350</v>
      </c>
      <c r="L624" s="588">
        <v>911350</v>
      </c>
      <c r="M624" s="588">
        <v>881350</v>
      </c>
    </row>
    <row r="625" spans="1:13" ht="15" customHeight="1">
      <c r="A625" s="588">
        <v>9440</v>
      </c>
      <c r="B625" s="588">
        <v>9460</v>
      </c>
      <c r="C625" s="588">
        <v>1364720</v>
      </c>
      <c r="D625" s="588">
        <v>1289840</v>
      </c>
      <c r="E625" s="588">
        <v>1125720</v>
      </c>
      <c r="F625" s="588">
        <v>1095720</v>
      </c>
      <c r="G625" s="588">
        <v>1065720</v>
      </c>
      <c r="H625" s="588">
        <v>1035720</v>
      </c>
      <c r="I625" s="588">
        <v>1005720</v>
      </c>
      <c r="J625" s="588">
        <v>975720</v>
      </c>
      <c r="K625" s="588">
        <v>945720</v>
      </c>
      <c r="L625" s="588">
        <v>915720</v>
      </c>
      <c r="M625" s="588">
        <v>885720</v>
      </c>
    </row>
    <row r="626" spans="1:13" ht="15" customHeight="1">
      <c r="A626" s="588">
        <v>9460</v>
      </c>
      <c r="B626" s="588">
        <v>9480</v>
      </c>
      <c r="C626" s="588">
        <v>1371540</v>
      </c>
      <c r="D626" s="588">
        <v>1296630</v>
      </c>
      <c r="E626" s="588">
        <v>1130080</v>
      </c>
      <c r="F626" s="588">
        <v>1100080</v>
      </c>
      <c r="G626" s="588">
        <v>1070080</v>
      </c>
      <c r="H626" s="588">
        <v>1040080</v>
      </c>
      <c r="I626" s="588">
        <v>1010080</v>
      </c>
      <c r="J626" s="588">
        <v>980080</v>
      </c>
      <c r="K626" s="588">
        <v>950080</v>
      </c>
      <c r="L626" s="588">
        <v>920080</v>
      </c>
      <c r="M626" s="588">
        <v>890080</v>
      </c>
    </row>
    <row r="627" spans="1:13" ht="15" customHeight="1">
      <c r="A627" s="588">
        <v>9480</v>
      </c>
      <c r="B627" s="588">
        <v>9500</v>
      </c>
      <c r="C627" s="588">
        <v>1378370</v>
      </c>
      <c r="D627" s="588">
        <v>1303420</v>
      </c>
      <c r="E627" s="588">
        <v>1134450</v>
      </c>
      <c r="F627" s="588">
        <v>1104450</v>
      </c>
      <c r="G627" s="588">
        <v>1074450</v>
      </c>
      <c r="H627" s="588">
        <v>1044450</v>
      </c>
      <c r="I627" s="588">
        <v>1014450</v>
      </c>
      <c r="J627" s="588">
        <v>984450</v>
      </c>
      <c r="K627" s="588">
        <v>954450</v>
      </c>
      <c r="L627" s="588">
        <v>924450</v>
      </c>
      <c r="M627" s="588">
        <v>894450</v>
      </c>
    </row>
    <row r="628" spans="1:13" ht="15" customHeight="1">
      <c r="A628" s="588">
        <v>9500</v>
      </c>
      <c r="B628" s="588">
        <v>9520</v>
      </c>
      <c r="C628" s="588">
        <v>1385190</v>
      </c>
      <c r="D628" s="588">
        <v>1310210</v>
      </c>
      <c r="E628" s="588">
        <v>1138820</v>
      </c>
      <c r="F628" s="588">
        <v>1108820</v>
      </c>
      <c r="G628" s="588">
        <v>1078820</v>
      </c>
      <c r="H628" s="588">
        <v>1048820</v>
      </c>
      <c r="I628" s="588">
        <v>1018820</v>
      </c>
      <c r="J628" s="588">
        <v>988820</v>
      </c>
      <c r="K628" s="588">
        <v>958820</v>
      </c>
      <c r="L628" s="588">
        <v>928820</v>
      </c>
      <c r="M628" s="588">
        <v>898820</v>
      </c>
    </row>
    <row r="629" spans="1:13" ht="15" customHeight="1">
      <c r="A629" s="588">
        <v>9520</v>
      </c>
      <c r="B629" s="588">
        <v>9540</v>
      </c>
      <c r="C629" s="588">
        <v>1392020</v>
      </c>
      <c r="D629" s="588">
        <v>1317000</v>
      </c>
      <c r="E629" s="588">
        <v>1143190</v>
      </c>
      <c r="F629" s="588">
        <v>1113190</v>
      </c>
      <c r="G629" s="588">
        <v>1083190</v>
      </c>
      <c r="H629" s="588">
        <v>1053190</v>
      </c>
      <c r="I629" s="588">
        <v>1023190</v>
      </c>
      <c r="J629" s="588">
        <v>993190</v>
      </c>
      <c r="K629" s="588">
        <v>963190</v>
      </c>
      <c r="L629" s="588">
        <v>933190</v>
      </c>
      <c r="M629" s="588">
        <v>903190</v>
      </c>
    </row>
    <row r="630" spans="1:13" ht="15" customHeight="1">
      <c r="A630" s="588">
        <v>9540</v>
      </c>
      <c r="B630" s="588">
        <v>9560</v>
      </c>
      <c r="C630" s="588">
        <v>1398840</v>
      </c>
      <c r="D630" s="588">
        <v>1323790</v>
      </c>
      <c r="E630" s="588">
        <v>1147560</v>
      </c>
      <c r="F630" s="588">
        <v>1117560</v>
      </c>
      <c r="G630" s="588">
        <v>1087560</v>
      </c>
      <c r="H630" s="588">
        <v>1057560</v>
      </c>
      <c r="I630" s="588">
        <v>1027560</v>
      </c>
      <c r="J630" s="588">
        <v>997560</v>
      </c>
      <c r="K630" s="588">
        <v>967560</v>
      </c>
      <c r="L630" s="588">
        <v>937560</v>
      </c>
      <c r="M630" s="588">
        <v>907560</v>
      </c>
    </row>
    <row r="631" spans="1:13" ht="15" customHeight="1">
      <c r="A631" s="588">
        <v>9560</v>
      </c>
      <c r="B631" s="588">
        <v>9580</v>
      </c>
      <c r="C631" s="588">
        <v>1405670</v>
      </c>
      <c r="D631" s="588">
        <v>1330580</v>
      </c>
      <c r="E631" s="588">
        <v>1151920</v>
      </c>
      <c r="F631" s="588">
        <v>1121920</v>
      </c>
      <c r="G631" s="588">
        <v>1091920</v>
      </c>
      <c r="H631" s="588">
        <v>1061920</v>
      </c>
      <c r="I631" s="588">
        <v>1031920</v>
      </c>
      <c r="J631" s="588">
        <v>1001920</v>
      </c>
      <c r="K631" s="588">
        <v>971920</v>
      </c>
      <c r="L631" s="588">
        <v>941920</v>
      </c>
      <c r="M631" s="588">
        <v>911920</v>
      </c>
    </row>
    <row r="632" spans="1:13" ht="15" customHeight="1">
      <c r="A632" s="588">
        <v>9580</v>
      </c>
      <c r="B632" s="588">
        <v>9600</v>
      </c>
      <c r="C632" s="588">
        <v>1412490</v>
      </c>
      <c r="D632" s="588">
        <v>1337370</v>
      </c>
      <c r="E632" s="588">
        <v>1156290</v>
      </c>
      <c r="F632" s="588">
        <v>1126290</v>
      </c>
      <c r="G632" s="588">
        <v>1096290</v>
      </c>
      <c r="H632" s="588">
        <v>1066290</v>
      </c>
      <c r="I632" s="588">
        <v>1036290</v>
      </c>
      <c r="J632" s="588">
        <v>1006290</v>
      </c>
      <c r="K632" s="588">
        <v>976290</v>
      </c>
      <c r="L632" s="588">
        <v>946290</v>
      </c>
      <c r="M632" s="588">
        <v>916290</v>
      </c>
    </row>
    <row r="633" spans="1:13" ht="15" customHeight="1">
      <c r="A633" s="588">
        <v>9600</v>
      </c>
      <c r="B633" s="588">
        <v>9620</v>
      </c>
      <c r="C633" s="588">
        <v>1419320</v>
      </c>
      <c r="D633" s="588">
        <v>1344160</v>
      </c>
      <c r="E633" s="588">
        <v>1160660</v>
      </c>
      <c r="F633" s="588">
        <v>1130660</v>
      </c>
      <c r="G633" s="588">
        <v>1100660</v>
      </c>
      <c r="H633" s="588">
        <v>1070660</v>
      </c>
      <c r="I633" s="588">
        <v>1040660</v>
      </c>
      <c r="J633" s="588">
        <v>1010660</v>
      </c>
      <c r="K633" s="588">
        <v>980660</v>
      </c>
      <c r="L633" s="588">
        <v>950660</v>
      </c>
      <c r="M633" s="588">
        <v>920660</v>
      </c>
    </row>
    <row r="634" spans="1:13" ht="15" customHeight="1">
      <c r="A634" s="588">
        <v>9620</v>
      </c>
      <c r="B634" s="588">
        <v>9640</v>
      </c>
      <c r="C634" s="588">
        <v>1426140</v>
      </c>
      <c r="D634" s="588">
        <v>1350950</v>
      </c>
      <c r="E634" s="588">
        <v>1165030</v>
      </c>
      <c r="F634" s="588">
        <v>1135030</v>
      </c>
      <c r="G634" s="588">
        <v>1105030</v>
      </c>
      <c r="H634" s="588">
        <v>1075030</v>
      </c>
      <c r="I634" s="588">
        <v>1045030</v>
      </c>
      <c r="J634" s="588">
        <v>1015030</v>
      </c>
      <c r="K634" s="588">
        <v>985030</v>
      </c>
      <c r="L634" s="588">
        <v>955030</v>
      </c>
      <c r="M634" s="588">
        <v>925030</v>
      </c>
    </row>
    <row r="635" spans="1:13" ht="15" customHeight="1">
      <c r="A635" s="588">
        <v>9640</v>
      </c>
      <c r="B635" s="588">
        <v>9660</v>
      </c>
      <c r="C635" s="588">
        <v>1432970</v>
      </c>
      <c r="D635" s="588">
        <v>1357740</v>
      </c>
      <c r="E635" s="588">
        <v>1169400</v>
      </c>
      <c r="F635" s="588">
        <v>1139400</v>
      </c>
      <c r="G635" s="588">
        <v>1109400</v>
      </c>
      <c r="H635" s="588">
        <v>1079400</v>
      </c>
      <c r="I635" s="588">
        <v>1049400</v>
      </c>
      <c r="J635" s="588">
        <v>1019400</v>
      </c>
      <c r="K635" s="588">
        <v>989400</v>
      </c>
      <c r="L635" s="588">
        <v>959400</v>
      </c>
      <c r="M635" s="588">
        <v>929400</v>
      </c>
    </row>
    <row r="636" spans="1:13" ht="15" customHeight="1">
      <c r="A636" s="588">
        <v>9660</v>
      </c>
      <c r="B636" s="588">
        <v>9680</v>
      </c>
      <c r="C636" s="588">
        <v>1439790</v>
      </c>
      <c r="D636" s="588">
        <v>1364530</v>
      </c>
      <c r="E636" s="588">
        <v>1173760</v>
      </c>
      <c r="F636" s="588">
        <v>1143760</v>
      </c>
      <c r="G636" s="588">
        <v>1113760</v>
      </c>
      <c r="H636" s="588">
        <v>1083760</v>
      </c>
      <c r="I636" s="588">
        <v>1053760</v>
      </c>
      <c r="J636" s="588">
        <v>1023760</v>
      </c>
      <c r="K636" s="588">
        <v>993760</v>
      </c>
      <c r="L636" s="588">
        <v>963760</v>
      </c>
      <c r="M636" s="588">
        <v>933760</v>
      </c>
    </row>
    <row r="637" spans="1:13" ht="15" customHeight="1">
      <c r="A637" s="588">
        <v>9680</v>
      </c>
      <c r="B637" s="588">
        <v>9700</v>
      </c>
      <c r="C637" s="588">
        <v>1446620</v>
      </c>
      <c r="D637" s="588">
        <v>1371320</v>
      </c>
      <c r="E637" s="588">
        <v>1178130</v>
      </c>
      <c r="F637" s="588">
        <v>1148130</v>
      </c>
      <c r="G637" s="588">
        <v>1118130</v>
      </c>
      <c r="H637" s="588">
        <v>1088130</v>
      </c>
      <c r="I637" s="588">
        <v>1058130</v>
      </c>
      <c r="J637" s="588">
        <v>1028130</v>
      </c>
      <c r="K637" s="588">
        <v>998130</v>
      </c>
      <c r="L637" s="588">
        <v>968130</v>
      </c>
      <c r="M637" s="588">
        <v>938130</v>
      </c>
    </row>
    <row r="638" spans="1:13" ht="15" customHeight="1">
      <c r="A638" s="588">
        <v>9700</v>
      </c>
      <c r="B638" s="588">
        <v>9720</v>
      </c>
      <c r="C638" s="588">
        <v>1453440</v>
      </c>
      <c r="D638" s="588">
        <v>1378110</v>
      </c>
      <c r="E638" s="588">
        <v>1182500</v>
      </c>
      <c r="F638" s="588">
        <v>1152500</v>
      </c>
      <c r="G638" s="588">
        <v>1122500</v>
      </c>
      <c r="H638" s="588">
        <v>1092500</v>
      </c>
      <c r="I638" s="588">
        <v>1062500</v>
      </c>
      <c r="J638" s="588">
        <v>1032500</v>
      </c>
      <c r="K638" s="588">
        <v>1002500</v>
      </c>
      <c r="L638" s="588">
        <v>972500</v>
      </c>
      <c r="M638" s="588">
        <v>942500</v>
      </c>
    </row>
    <row r="639" spans="1:13" ht="15" customHeight="1">
      <c r="A639" s="588">
        <v>9720</v>
      </c>
      <c r="B639" s="588">
        <v>9740</v>
      </c>
      <c r="C639" s="588">
        <v>1460270</v>
      </c>
      <c r="D639" s="588">
        <v>1384900</v>
      </c>
      <c r="E639" s="588">
        <v>1186870</v>
      </c>
      <c r="F639" s="588">
        <v>1156870</v>
      </c>
      <c r="G639" s="588">
        <v>1126870</v>
      </c>
      <c r="H639" s="588">
        <v>1096870</v>
      </c>
      <c r="I639" s="588">
        <v>1066870</v>
      </c>
      <c r="J639" s="588">
        <v>1036870</v>
      </c>
      <c r="K639" s="588">
        <v>1006870</v>
      </c>
      <c r="L639" s="588">
        <v>976870</v>
      </c>
      <c r="M639" s="588">
        <v>946870</v>
      </c>
    </row>
    <row r="640" spans="1:13" ht="15" customHeight="1">
      <c r="A640" s="588">
        <v>9740</v>
      </c>
      <c r="B640" s="588">
        <v>9760</v>
      </c>
      <c r="C640" s="588">
        <v>1467090</v>
      </c>
      <c r="D640" s="588">
        <v>1391690</v>
      </c>
      <c r="E640" s="588">
        <v>1191240</v>
      </c>
      <c r="F640" s="588">
        <v>1161240</v>
      </c>
      <c r="G640" s="588">
        <v>1131240</v>
      </c>
      <c r="H640" s="588">
        <v>1101240</v>
      </c>
      <c r="I640" s="588">
        <v>1071240</v>
      </c>
      <c r="J640" s="588">
        <v>1041240</v>
      </c>
      <c r="K640" s="588">
        <v>1011240</v>
      </c>
      <c r="L640" s="588">
        <v>981240</v>
      </c>
      <c r="M640" s="588">
        <v>951240</v>
      </c>
    </row>
    <row r="641" spans="1:20" ht="15" customHeight="1">
      <c r="A641" s="588">
        <v>9760</v>
      </c>
      <c r="B641" s="588">
        <v>9780</v>
      </c>
      <c r="C641" s="588">
        <v>1473920</v>
      </c>
      <c r="D641" s="588">
        <v>1398480</v>
      </c>
      <c r="E641" s="588">
        <v>1195600</v>
      </c>
      <c r="F641" s="588">
        <v>1165600</v>
      </c>
      <c r="G641" s="588">
        <v>1135600</v>
      </c>
      <c r="H641" s="588">
        <v>1105600</v>
      </c>
      <c r="I641" s="588">
        <v>1075600</v>
      </c>
      <c r="J641" s="588">
        <v>1045600</v>
      </c>
      <c r="K641" s="588">
        <v>1015600</v>
      </c>
      <c r="L641" s="588">
        <v>985600</v>
      </c>
      <c r="M641" s="588">
        <v>955600</v>
      </c>
    </row>
    <row r="642" spans="1:20" ht="15" customHeight="1">
      <c r="A642" s="588">
        <v>9780</v>
      </c>
      <c r="B642" s="588">
        <v>9800</v>
      </c>
      <c r="C642" s="588">
        <v>1480740</v>
      </c>
      <c r="D642" s="588">
        <v>1405270</v>
      </c>
      <c r="E642" s="588">
        <v>1199970</v>
      </c>
      <c r="F642" s="588">
        <v>1169970</v>
      </c>
      <c r="G642" s="588">
        <v>1139970</v>
      </c>
      <c r="H642" s="588">
        <v>1109970</v>
      </c>
      <c r="I642" s="588">
        <v>1079970</v>
      </c>
      <c r="J642" s="588">
        <v>1049970</v>
      </c>
      <c r="K642" s="588">
        <v>1019970</v>
      </c>
      <c r="L642" s="588">
        <v>989970</v>
      </c>
      <c r="M642" s="588">
        <v>959970</v>
      </c>
    </row>
    <row r="643" spans="1:20" ht="15" customHeight="1">
      <c r="A643" s="588">
        <v>9800</v>
      </c>
      <c r="B643" s="588">
        <v>9820</v>
      </c>
      <c r="C643" s="588">
        <v>1487570</v>
      </c>
      <c r="D643" s="588">
        <v>1412060</v>
      </c>
      <c r="E643" s="588">
        <v>1204340</v>
      </c>
      <c r="F643" s="588">
        <v>1174340</v>
      </c>
      <c r="G643" s="588">
        <v>1144340</v>
      </c>
      <c r="H643" s="588">
        <v>1114340</v>
      </c>
      <c r="I643" s="588">
        <v>1084340</v>
      </c>
      <c r="J643" s="588">
        <v>1054340</v>
      </c>
      <c r="K643" s="588">
        <v>1024340</v>
      </c>
      <c r="L643" s="588">
        <v>994340</v>
      </c>
      <c r="M643" s="588">
        <v>964340</v>
      </c>
    </row>
    <row r="644" spans="1:20" ht="15" customHeight="1">
      <c r="A644" s="588">
        <v>9820</v>
      </c>
      <c r="B644" s="588">
        <v>9840</v>
      </c>
      <c r="C644" s="588">
        <v>1494390</v>
      </c>
      <c r="D644" s="588">
        <v>1418850</v>
      </c>
      <c r="E644" s="588">
        <v>1208710</v>
      </c>
      <c r="F644" s="588">
        <v>1178710</v>
      </c>
      <c r="G644" s="588">
        <v>1148710</v>
      </c>
      <c r="H644" s="588">
        <v>1118710</v>
      </c>
      <c r="I644" s="588">
        <v>1088710</v>
      </c>
      <c r="J644" s="588">
        <v>1058710</v>
      </c>
      <c r="K644" s="588">
        <v>1028710</v>
      </c>
      <c r="L644" s="588">
        <v>998710</v>
      </c>
      <c r="M644" s="588">
        <v>968710</v>
      </c>
    </row>
    <row r="645" spans="1:20" ht="15" customHeight="1">
      <c r="A645" s="588">
        <v>9840</v>
      </c>
      <c r="B645" s="588">
        <v>9860</v>
      </c>
      <c r="C645" s="588">
        <v>1501220</v>
      </c>
      <c r="D645" s="588">
        <v>1425640</v>
      </c>
      <c r="E645" s="588">
        <v>1213080</v>
      </c>
      <c r="F645" s="588">
        <v>1183080</v>
      </c>
      <c r="G645" s="588">
        <v>1153080</v>
      </c>
      <c r="H645" s="588">
        <v>1123080</v>
      </c>
      <c r="I645" s="588">
        <v>1093080</v>
      </c>
      <c r="J645" s="588">
        <v>1063080</v>
      </c>
      <c r="K645" s="588">
        <v>1033080</v>
      </c>
      <c r="L645" s="588">
        <v>1003080</v>
      </c>
      <c r="M645" s="588">
        <v>973080</v>
      </c>
    </row>
    <row r="646" spans="1:20" ht="15" customHeight="1">
      <c r="A646" s="588">
        <v>9860</v>
      </c>
      <c r="B646" s="588">
        <v>9880</v>
      </c>
      <c r="C646" s="588">
        <v>1508040</v>
      </c>
      <c r="D646" s="588">
        <v>1432430</v>
      </c>
      <c r="E646" s="588">
        <v>1217440</v>
      </c>
      <c r="F646" s="588">
        <v>1187440</v>
      </c>
      <c r="G646" s="588">
        <v>1157440</v>
      </c>
      <c r="H646" s="588">
        <v>1127440</v>
      </c>
      <c r="I646" s="588">
        <v>1097440</v>
      </c>
      <c r="J646" s="588">
        <v>1067440</v>
      </c>
      <c r="K646" s="588">
        <v>1037440</v>
      </c>
      <c r="L646" s="588">
        <v>1007440</v>
      </c>
      <c r="M646" s="588">
        <v>977440</v>
      </c>
    </row>
    <row r="647" spans="1:20" ht="15" customHeight="1">
      <c r="A647" s="588">
        <v>9880</v>
      </c>
      <c r="B647" s="588">
        <v>9900</v>
      </c>
      <c r="C647" s="588">
        <v>1514870</v>
      </c>
      <c r="D647" s="588">
        <v>1439220</v>
      </c>
      <c r="E647" s="588">
        <v>1221810</v>
      </c>
      <c r="F647" s="588">
        <v>1191810</v>
      </c>
      <c r="G647" s="588">
        <v>1161810</v>
      </c>
      <c r="H647" s="588">
        <v>1131810</v>
      </c>
      <c r="I647" s="588">
        <v>1101810</v>
      </c>
      <c r="J647" s="588">
        <v>1071810</v>
      </c>
      <c r="K647" s="588">
        <v>1041810</v>
      </c>
      <c r="L647" s="588">
        <v>1011810</v>
      </c>
      <c r="M647" s="588">
        <v>981810</v>
      </c>
    </row>
    <row r="648" spans="1:20" ht="15" customHeight="1">
      <c r="A648" s="588">
        <v>9900</v>
      </c>
      <c r="B648" s="588">
        <v>9920</v>
      </c>
      <c r="C648" s="588">
        <v>1521690</v>
      </c>
      <c r="D648" s="588">
        <v>1446010</v>
      </c>
      <c r="E648" s="588">
        <v>1226180</v>
      </c>
      <c r="F648" s="588">
        <v>1196180</v>
      </c>
      <c r="G648" s="588">
        <v>1166180</v>
      </c>
      <c r="H648" s="588">
        <v>1136180</v>
      </c>
      <c r="I648" s="588">
        <v>1106180</v>
      </c>
      <c r="J648" s="588">
        <v>1076180</v>
      </c>
      <c r="K648" s="588">
        <v>1046180</v>
      </c>
      <c r="L648" s="588">
        <v>1016180</v>
      </c>
      <c r="M648" s="588">
        <v>986180</v>
      </c>
    </row>
    <row r="649" spans="1:20" ht="15" customHeight="1">
      <c r="A649" s="588">
        <v>9920</v>
      </c>
      <c r="B649" s="588">
        <v>9940</v>
      </c>
      <c r="C649" s="588">
        <v>1528520</v>
      </c>
      <c r="D649" s="588">
        <v>1452800</v>
      </c>
      <c r="E649" s="588">
        <v>1230550</v>
      </c>
      <c r="F649" s="588">
        <v>1200550</v>
      </c>
      <c r="G649" s="588">
        <v>1170550</v>
      </c>
      <c r="H649" s="588">
        <v>1140550</v>
      </c>
      <c r="I649" s="588">
        <v>1110550</v>
      </c>
      <c r="J649" s="588">
        <v>1080550</v>
      </c>
      <c r="K649" s="588">
        <v>1050550</v>
      </c>
      <c r="L649" s="588">
        <v>1020550</v>
      </c>
      <c r="M649" s="588">
        <v>990550</v>
      </c>
    </row>
    <row r="650" spans="1:20" ht="15" customHeight="1">
      <c r="A650" s="588">
        <v>9940</v>
      </c>
      <c r="B650" s="588">
        <v>9960</v>
      </c>
      <c r="C650" s="588">
        <v>1535340</v>
      </c>
      <c r="D650" s="588">
        <v>1459590</v>
      </c>
      <c r="E650" s="588">
        <v>1234920</v>
      </c>
      <c r="F650" s="588">
        <v>1204920</v>
      </c>
      <c r="G650" s="588">
        <v>1174920</v>
      </c>
      <c r="H650" s="588">
        <v>1144920</v>
      </c>
      <c r="I650" s="588">
        <v>1114920</v>
      </c>
      <c r="J650" s="588">
        <v>1084920</v>
      </c>
      <c r="K650" s="588">
        <v>1054920</v>
      </c>
      <c r="L650" s="588">
        <v>1024920</v>
      </c>
      <c r="M650" s="588">
        <v>994920</v>
      </c>
    </row>
    <row r="651" spans="1:20" ht="15" customHeight="1">
      <c r="A651" s="588">
        <v>9960</v>
      </c>
      <c r="B651" s="588">
        <v>9980</v>
      </c>
      <c r="C651" s="588">
        <v>1542170</v>
      </c>
      <c r="D651" s="588">
        <v>1466380</v>
      </c>
      <c r="E651" s="588">
        <v>1239280</v>
      </c>
      <c r="F651" s="588">
        <v>1209280</v>
      </c>
      <c r="G651" s="588">
        <v>1179280</v>
      </c>
      <c r="H651" s="588">
        <v>1149280</v>
      </c>
      <c r="I651" s="588">
        <v>1119280</v>
      </c>
      <c r="J651" s="588">
        <v>1089280</v>
      </c>
      <c r="K651" s="588">
        <v>1059280</v>
      </c>
      <c r="L651" s="588">
        <v>1029280</v>
      </c>
      <c r="M651" s="588">
        <v>999280</v>
      </c>
    </row>
    <row r="652" spans="1:20" ht="15" customHeight="1">
      <c r="A652" s="588">
        <v>9980</v>
      </c>
      <c r="B652" s="644">
        <v>9999</v>
      </c>
      <c r="C652" s="588">
        <v>1548990</v>
      </c>
      <c r="D652" s="588">
        <v>1473170</v>
      </c>
      <c r="E652" s="588">
        <v>1243650</v>
      </c>
      <c r="F652" s="588">
        <v>1213650</v>
      </c>
      <c r="G652" s="588">
        <v>1183650</v>
      </c>
      <c r="H652" s="588">
        <v>1153650</v>
      </c>
      <c r="I652" s="588">
        <v>1123650</v>
      </c>
      <c r="J652" s="588">
        <v>1093650</v>
      </c>
      <c r="K652" s="588">
        <v>1063650</v>
      </c>
      <c r="L652" s="588">
        <v>1033650</v>
      </c>
      <c r="M652" s="588">
        <v>1003650</v>
      </c>
    </row>
    <row r="653" spans="1:20" ht="15" customHeight="1">
      <c r="A653" s="644">
        <v>9999</v>
      </c>
      <c r="B653" s="644">
        <v>10000</v>
      </c>
      <c r="C653" s="588">
        <v>1552400</v>
      </c>
      <c r="D653" s="588">
        <v>1476570</v>
      </c>
      <c r="E653" s="588">
        <v>1245840</v>
      </c>
      <c r="F653" s="588">
        <v>1215840</v>
      </c>
      <c r="G653" s="588">
        <v>1185840</v>
      </c>
      <c r="H653" s="588">
        <v>1155840</v>
      </c>
      <c r="I653" s="588">
        <v>1125840</v>
      </c>
      <c r="J653" s="588">
        <v>1095840</v>
      </c>
      <c r="K653" s="588">
        <v>1065840</v>
      </c>
      <c r="L653" s="588">
        <v>1035840</v>
      </c>
      <c r="M653" s="588">
        <v>1005840</v>
      </c>
      <c r="O653" s="240"/>
      <c r="P653" s="240"/>
      <c r="Q653" s="582" t="s">
        <v>163</v>
      </c>
      <c r="R653" s="582" t="s">
        <v>992</v>
      </c>
      <c r="S653" s="240"/>
      <c r="T653" s="240"/>
    </row>
    <row r="654" spans="1:20" ht="15" customHeight="1">
      <c r="A654" s="894" t="s">
        <v>38</v>
      </c>
      <c r="B654" s="894"/>
      <c r="C654" s="902" t="s">
        <v>1004</v>
      </c>
      <c r="D654" s="902"/>
      <c r="E654" s="902"/>
      <c r="F654" s="902"/>
      <c r="G654" s="902"/>
      <c r="H654" s="902"/>
      <c r="I654" s="902"/>
      <c r="J654" s="902"/>
      <c r="K654" s="902"/>
      <c r="L654" s="902"/>
      <c r="M654" s="902"/>
      <c r="O654" s="580">
        <v>10000001</v>
      </c>
      <c r="P654" s="580">
        <v>14000000</v>
      </c>
      <c r="Q654" s="580">
        <v>0</v>
      </c>
      <c r="R654" s="580">
        <f t="shared" ref="R654:R659" si="0">O654-1</f>
        <v>10000000</v>
      </c>
      <c r="S654" s="581">
        <v>0.98</v>
      </c>
      <c r="T654" s="581">
        <v>0.35</v>
      </c>
    </row>
    <row r="655" spans="1:20" ht="15" customHeight="1">
      <c r="A655" s="901" t="s">
        <v>40</v>
      </c>
      <c r="B655" s="901"/>
      <c r="C655" s="902"/>
      <c r="D655" s="902"/>
      <c r="E655" s="902"/>
      <c r="F655" s="902"/>
      <c r="G655" s="902"/>
      <c r="H655" s="902"/>
      <c r="I655" s="902"/>
      <c r="J655" s="902"/>
      <c r="K655" s="902"/>
      <c r="L655" s="902"/>
      <c r="M655" s="902"/>
      <c r="O655" s="580">
        <f>P654+1</f>
        <v>14000001</v>
      </c>
      <c r="P655" s="580">
        <v>28000000</v>
      </c>
      <c r="Q655" s="580">
        <v>1372000</v>
      </c>
      <c r="R655" s="580">
        <f t="shared" si="0"/>
        <v>14000000</v>
      </c>
      <c r="S655" s="581">
        <v>0.98</v>
      </c>
      <c r="T655" s="581">
        <v>0.38</v>
      </c>
    </row>
    <row r="656" spans="1:20" ht="15" customHeight="1">
      <c r="A656" s="894" t="s">
        <v>41</v>
      </c>
      <c r="B656" s="894"/>
      <c r="C656" s="902" t="s">
        <v>1005</v>
      </c>
      <c r="D656" s="902"/>
      <c r="E656" s="902"/>
      <c r="F656" s="902"/>
      <c r="G656" s="902"/>
      <c r="H656" s="902"/>
      <c r="I656" s="902"/>
      <c r="J656" s="902"/>
      <c r="K656" s="902"/>
      <c r="L656" s="902"/>
      <c r="M656" s="902"/>
      <c r="O656" s="580">
        <f>P655+1</f>
        <v>28000001</v>
      </c>
      <c r="P656" s="580">
        <v>30000000</v>
      </c>
      <c r="Q656" s="580">
        <v>6585600</v>
      </c>
      <c r="R656" s="580">
        <f t="shared" si="0"/>
        <v>28000000</v>
      </c>
      <c r="S656" s="581">
        <v>0.98</v>
      </c>
      <c r="T656" s="581">
        <v>0.4</v>
      </c>
    </row>
    <row r="657" spans="1:20" ht="15" customHeight="1">
      <c r="A657" s="901" t="s">
        <v>43</v>
      </c>
      <c r="B657" s="901"/>
      <c r="C657" s="902"/>
      <c r="D657" s="902"/>
      <c r="E657" s="902"/>
      <c r="F657" s="902"/>
      <c r="G657" s="902"/>
      <c r="H657" s="902"/>
      <c r="I657" s="902"/>
      <c r="J657" s="902"/>
      <c r="K657" s="902"/>
      <c r="L657" s="902"/>
      <c r="M657" s="902"/>
      <c r="O657" s="580">
        <f>P656+1</f>
        <v>30000001</v>
      </c>
      <c r="P657" s="580">
        <v>45000000</v>
      </c>
      <c r="Q657" s="580">
        <v>7369600</v>
      </c>
      <c r="R657" s="580">
        <f t="shared" si="0"/>
        <v>30000000</v>
      </c>
      <c r="S657" s="581">
        <v>1</v>
      </c>
      <c r="T657" s="581">
        <v>0.4</v>
      </c>
    </row>
    <row r="658" spans="1:20" ht="15" customHeight="1">
      <c r="A658" s="894" t="s">
        <v>1006</v>
      </c>
      <c r="B658" s="894"/>
      <c r="C658" s="902" t="s">
        <v>1007</v>
      </c>
      <c r="D658" s="902"/>
      <c r="E658" s="902"/>
      <c r="F658" s="902"/>
      <c r="G658" s="902"/>
      <c r="H658" s="902"/>
      <c r="I658" s="902"/>
      <c r="J658" s="902"/>
      <c r="K658" s="902"/>
      <c r="L658" s="902"/>
      <c r="M658" s="902"/>
      <c r="O658" s="580">
        <f>P657+1</f>
        <v>45000001</v>
      </c>
      <c r="P658" s="580">
        <v>87000000</v>
      </c>
      <c r="Q658" s="580">
        <v>13369600</v>
      </c>
      <c r="R658" s="580">
        <f t="shared" si="0"/>
        <v>45000000</v>
      </c>
      <c r="S658" s="581">
        <v>1</v>
      </c>
      <c r="T658" s="581">
        <v>0.42</v>
      </c>
    </row>
    <row r="659" spans="1:20" ht="15" customHeight="1">
      <c r="A659" s="901" t="s">
        <v>1008</v>
      </c>
      <c r="B659" s="901"/>
      <c r="C659" s="902"/>
      <c r="D659" s="902"/>
      <c r="E659" s="902"/>
      <c r="F659" s="902"/>
      <c r="G659" s="902"/>
      <c r="H659" s="902"/>
      <c r="I659" s="902"/>
      <c r="J659" s="902"/>
      <c r="K659" s="902"/>
      <c r="L659" s="902"/>
      <c r="M659" s="902"/>
      <c r="O659" s="580">
        <f>P658+1</f>
        <v>87000001</v>
      </c>
      <c r="P659" s="580">
        <v>1E+26</v>
      </c>
      <c r="Q659" s="580">
        <v>31009600</v>
      </c>
      <c r="R659" s="580">
        <f t="shared" si="0"/>
        <v>87000000</v>
      </c>
      <c r="S659" s="581">
        <v>1</v>
      </c>
      <c r="T659" s="581">
        <v>0.45</v>
      </c>
    </row>
    <row r="660" spans="1:20" ht="15" customHeight="1">
      <c r="A660" s="894" t="s">
        <v>1009</v>
      </c>
      <c r="B660" s="894"/>
      <c r="C660" s="902" t="s">
        <v>1010</v>
      </c>
      <c r="D660" s="902"/>
      <c r="E660" s="902"/>
      <c r="F660" s="902"/>
      <c r="G660" s="902"/>
      <c r="H660" s="902"/>
      <c r="I660" s="902"/>
      <c r="J660" s="902"/>
      <c r="K660" s="902"/>
      <c r="L660" s="902"/>
      <c r="M660" s="902"/>
    </row>
    <row r="661" spans="1:20" ht="15" customHeight="1">
      <c r="A661" s="901" t="s">
        <v>44</v>
      </c>
      <c r="B661" s="901"/>
      <c r="C661" s="902"/>
      <c r="D661" s="902"/>
      <c r="E661" s="902"/>
      <c r="F661" s="902"/>
      <c r="G661" s="902"/>
      <c r="H661" s="902"/>
      <c r="I661" s="902"/>
      <c r="J661" s="902"/>
      <c r="K661" s="902"/>
      <c r="L661" s="902"/>
      <c r="M661" s="902"/>
    </row>
    <row r="662" spans="1:20" ht="14.25" customHeight="1">
      <c r="A662" s="894" t="s">
        <v>1011</v>
      </c>
      <c r="B662" s="894"/>
      <c r="C662" s="895" t="s">
        <v>1012</v>
      </c>
      <c r="D662" s="896"/>
      <c r="E662" s="896"/>
      <c r="F662" s="896"/>
      <c r="G662" s="896"/>
      <c r="H662" s="896"/>
      <c r="I662" s="896"/>
      <c r="J662" s="896"/>
      <c r="K662" s="896"/>
      <c r="L662" s="896"/>
      <c r="M662" s="897"/>
    </row>
    <row r="663" spans="1:20" ht="14.25" customHeight="1">
      <c r="A663" s="901" t="s">
        <v>1013</v>
      </c>
      <c r="B663" s="901"/>
      <c r="C663" s="898"/>
      <c r="D663" s="899"/>
      <c r="E663" s="899"/>
      <c r="F663" s="899"/>
      <c r="G663" s="899"/>
      <c r="H663" s="899"/>
      <c r="I663" s="899"/>
      <c r="J663" s="899"/>
      <c r="K663" s="899"/>
      <c r="L663" s="899"/>
      <c r="M663" s="900"/>
    </row>
    <row r="664" spans="1:20" ht="24.75" customHeight="1">
      <c r="A664" s="894" t="s">
        <v>1014</v>
      </c>
      <c r="B664" s="894"/>
      <c r="C664" s="895" t="s">
        <v>1015</v>
      </c>
      <c r="D664" s="896"/>
      <c r="E664" s="896"/>
      <c r="F664" s="896"/>
      <c r="G664" s="896"/>
      <c r="H664" s="896"/>
      <c r="I664" s="896"/>
      <c r="J664" s="896"/>
      <c r="K664" s="896"/>
      <c r="L664" s="896"/>
      <c r="M664" s="897"/>
    </row>
    <row r="665" spans="1:20">
      <c r="C665" s="586" t="s">
        <v>1016</v>
      </c>
    </row>
  </sheetData>
  <mergeCells count="22">
    <mergeCell ref="A1:M1"/>
    <mergeCell ref="A2:M2"/>
    <mergeCell ref="A3:B3"/>
    <mergeCell ref="C3:M3"/>
    <mergeCell ref="A4:B4"/>
    <mergeCell ref="A654:B654"/>
    <mergeCell ref="C654:M655"/>
    <mergeCell ref="A655:B655"/>
    <mergeCell ref="A656:B656"/>
    <mergeCell ref="C656:M657"/>
    <mergeCell ref="A657:B657"/>
    <mergeCell ref="A658:B658"/>
    <mergeCell ref="C658:M659"/>
    <mergeCell ref="A659:B659"/>
    <mergeCell ref="A660:B660"/>
    <mergeCell ref="C660:M661"/>
    <mergeCell ref="A661:B661"/>
    <mergeCell ref="A662:B662"/>
    <mergeCell ref="C662:M663"/>
    <mergeCell ref="A663:B663"/>
    <mergeCell ref="A664:B664"/>
    <mergeCell ref="C664:M664"/>
  </mergeCells>
  <phoneticPr fontId="1" type="noConversion"/>
  <pageMargins left="0.70866141732283472" right="0.70866141732283472" top="0.55118110236220474" bottom="0.35433070866141736" header="0" footer="0"/>
  <pageSetup paperSize="9"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669"/>
  <sheetViews>
    <sheetView showGridLines="0" topLeftCell="A6" workbookViewId="0">
      <selection activeCell="A6" sqref="A6:M653"/>
    </sheetView>
  </sheetViews>
  <sheetFormatPr defaultRowHeight="16.5"/>
  <cols>
    <col min="15" max="15" width="11.375" style="3" bestFit="1" customWidth="1"/>
    <col min="16" max="16" width="13.625" style="3" customWidth="1"/>
    <col min="17" max="18" width="10.25" bestFit="1" customWidth="1"/>
  </cols>
  <sheetData>
    <row r="1" spans="1:15" customFormat="1" ht="18.75">
      <c r="A1" s="916" t="s">
        <v>32</v>
      </c>
      <c r="B1" s="916"/>
      <c r="C1" s="916"/>
      <c r="D1" s="916"/>
      <c r="E1" s="916"/>
      <c r="F1" s="916"/>
      <c r="G1" s="916"/>
      <c r="H1" s="916"/>
      <c r="I1" s="916"/>
      <c r="J1" s="916"/>
      <c r="K1" s="916"/>
      <c r="L1" s="916"/>
      <c r="M1" s="916"/>
    </row>
    <row r="2" spans="1:15" customFormat="1">
      <c r="A2" s="917" t="s">
        <v>33</v>
      </c>
      <c r="B2" s="917"/>
      <c r="C2" s="917"/>
      <c r="D2" s="917"/>
      <c r="E2" s="917"/>
      <c r="F2" s="917"/>
      <c r="G2" s="917"/>
      <c r="H2" s="917"/>
      <c r="I2" s="917"/>
      <c r="J2" s="917"/>
      <c r="K2" s="917"/>
      <c r="L2" s="917"/>
      <c r="M2" s="917"/>
      <c r="O2" s="32" t="s">
        <v>89</v>
      </c>
    </row>
    <row r="3" spans="1:15" customFormat="1" ht="38.25" customHeight="1">
      <c r="A3" s="921" t="s">
        <v>657</v>
      </c>
      <c r="B3" s="921"/>
      <c r="C3" s="922" t="s">
        <v>34</v>
      </c>
      <c r="D3" s="923"/>
      <c r="E3" s="923"/>
      <c r="F3" s="923"/>
      <c r="G3" s="923"/>
      <c r="H3" s="923"/>
      <c r="I3" s="923"/>
      <c r="J3" s="923"/>
      <c r="K3" s="923"/>
      <c r="L3" s="923"/>
      <c r="M3" s="924"/>
      <c r="O3" s="36" t="s">
        <v>88</v>
      </c>
    </row>
    <row r="4" spans="1:15" customFormat="1">
      <c r="A4" s="918" t="s">
        <v>658</v>
      </c>
      <c r="B4" s="919"/>
      <c r="C4" s="444">
        <v>1</v>
      </c>
      <c r="D4" s="444">
        <v>2</v>
      </c>
      <c r="E4" s="444">
        <v>3</v>
      </c>
      <c r="F4" s="444">
        <v>4</v>
      </c>
      <c r="G4" s="444">
        <v>5</v>
      </c>
      <c r="H4" s="444">
        <v>6</v>
      </c>
      <c r="I4" s="444">
        <v>7</v>
      </c>
      <c r="J4" s="444">
        <v>8</v>
      </c>
      <c r="K4" s="444">
        <v>9</v>
      </c>
      <c r="L4" s="444">
        <v>10</v>
      </c>
      <c r="M4" s="444">
        <v>11</v>
      </c>
    </row>
    <row r="5" spans="1:15" customFormat="1">
      <c r="A5" s="444" t="s">
        <v>35</v>
      </c>
      <c r="B5" s="444" t="s">
        <v>36</v>
      </c>
      <c r="C5" s="444"/>
      <c r="D5" s="444"/>
      <c r="E5" s="444"/>
      <c r="F5" s="444"/>
      <c r="G5" s="444"/>
      <c r="H5" s="444"/>
      <c r="I5" s="444"/>
      <c r="J5" s="444"/>
      <c r="K5" s="444"/>
      <c r="L5" s="444"/>
      <c r="M5" s="444"/>
    </row>
    <row r="6" spans="1:15" s="240" customFormat="1">
      <c r="A6" s="549">
        <v>0</v>
      </c>
      <c r="B6" s="549">
        <v>770</v>
      </c>
      <c r="C6" s="549">
        <v>0</v>
      </c>
      <c r="D6" s="549">
        <v>0</v>
      </c>
      <c r="E6" s="549">
        <v>0</v>
      </c>
      <c r="F6" s="549">
        <v>0</v>
      </c>
      <c r="G6" s="549">
        <v>0</v>
      </c>
      <c r="H6" s="549">
        <v>0</v>
      </c>
      <c r="I6" s="549">
        <v>0</v>
      </c>
      <c r="J6" s="549">
        <v>0</v>
      </c>
      <c r="K6" s="549">
        <v>0</v>
      </c>
      <c r="L6" s="549">
        <v>0</v>
      </c>
      <c r="M6" s="549">
        <v>0</v>
      </c>
    </row>
    <row r="7" spans="1:15" customFormat="1">
      <c r="A7" s="444">
        <v>770</v>
      </c>
      <c r="B7" s="444">
        <v>775</v>
      </c>
      <c r="C7" s="444">
        <v>0</v>
      </c>
      <c r="D7" s="444">
        <v>0</v>
      </c>
      <c r="E7" s="444">
        <v>0</v>
      </c>
      <c r="F7" s="444">
        <v>0</v>
      </c>
      <c r="G7" s="444">
        <v>0</v>
      </c>
      <c r="H7" s="444">
        <v>0</v>
      </c>
      <c r="I7" s="444">
        <v>0</v>
      </c>
      <c r="J7" s="444">
        <v>0</v>
      </c>
      <c r="K7" s="444">
        <v>0</v>
      </c>
      <c r="L7" s="444">
        <v>0</v>
      </c>
      <c r="M7" s="444">
        <v>0</v>
      </c>
    </row>
    <row r="8" spans="1:15" customFormat="1">
      <c r="A8" s="444">
        <v>775</v>
      </c>
      <c r="B8" s="444">
        <v>780</v>
      </c>
      <c r="C8" s="444">
        <v>0</v>
      </c>
      <c r="D8" s="444">
        <v>0</v>
      </c>
      <c r="E8" s="444">
        <v>0</v>
      </c>
      <c r="F8" s="444">
        <v>0</v>
      </c>
      <c r="G8" s="444">
        <v>0</v>
      </c>
      <c r="H8" s="444">
        <v>0</v>
      </c>
      <c r="I8" s="444">
        <v>0</v>
      </c>
      <c r="J8" s="444">
        <v>0</v>
      </c>
      <c r="K8" s="444">
        <v>0</v>
      </c>
      <c r="L8" s="444">
        <v>0</v>
      </c>
      <c r="M8" s="444">
        <v>0</v>
      </c>
    </row>
    <row r="9" spans="1:15" customFormat="1">
      <c r="A9" s="444">
        <v>780</v>
      </c>
      <c r="B9" s="444">
        <v>785</v>
      </c>
      <c r="C9" s="444">
        <v>0</v>
      </c>
      <c r="D9" s="444">
        <v>0</v>
      </c>
      <c r="E9" s="444">
        <v>0</v>
      </c>
      <c r="F9" s="444">
        <v>0</v>
      </c>
      <c r="G9" s="444">
        <v>0</v>
      </c>
      <c r="H9" s="444">
        <v>0</v>
      </c>
      <c r="I9" s="444">
        <v>0</v>
      </c>
      <c r="J9" s="444">
        <v>0</v>
      </c>
      <c r="K9" s="444">
        <v>0</v>
      </c>
      <c r="L9" s="444">
        <v>0</v>
      </c>
      <c r="M9" s="444">
        <v>0</v>
      </c>
    </row>
    <row r="10" spans="1:15" customFormat="1">
      <c r="A10" s="444">
        <v>785</v>
      </c>
      <c r="B10" s="444">
        <v>790</v>
      </c>
      <c r="C10" s="444">
        <v>0</v>
      </c>
      <c r="D10" s="444">
        <v>0</v>
      </c>
      <c r="E10" s="444">
        <v>0</v>
      </c>
      <c r="F10" s="444">
        <v>0</v>
      </c>
      <c r="G10" s="444">
        <v>0</v>
      </c>
      <c r="H10" s="444">
        <v>0</v>
      </c>
      <c r="I10" s="444">
        <v>0</v>
      </c>
      <c r="J10" s="444">
        <v>0</v>
      </c>
      <c r="K10" s="444">
        <v>0</v>
      </c>
      <c r="L10" s="444">
        <v>0</v>
      </c>
      <c r="M10" s="444">
        <v>0</v>
      </c>
    </row>
    <row r="11" spans="1:15" customFormat="1">
      <c r="A11" s="444">
        <v>790</v>
      </c>
      <c r="B11" s="444">
        <v>795</v>
      </c>
      <c r="C11" s="444">
        <v>0</v>
      </c>
      <c r="D11" s="444">
        <v>0</v>
      </c>
      <c r="E11" s="444">
        <v>0</v>
      </c>
      <c r="F11" s="444">
        <v>0</v>
      </c>
      <c r="G11" s="444">
        <v>0</v>
      </c>
      <c r="H11" s="444">
        <v>0</v>
      </c>
      <c r="I11" s="444">
        <v>0</v>
      </c>
      <c r="J11" s="444">
        <v>0</v>
      </c>
      <c r="K11" s="444">
        <v>0</v>
      </c>
      <c r="L11" s="444">
        <v>0</v>
      </c>
      <c r="M11" s="444">
        <v>0</v>
      </c>
    </row>
    <row r="12" spans="1:15" customFormat="1">
      <c r="A12" s="444">
        <v>795</v>
      </c>
      <c r="B12" s="444">
        <v>800</v>
      </c>
      <c r="C12" s="444">
        <v>0</v>
      </c>
      <c r="D12" s="444">
        <v>0</v>
      </c>
      <c r="E12" s="444">
        <v>0</v>
      </c>
      <c r="F12" s="444">
        <v>0</v>
      </c>
      <c r="G12" s="444">
        <v>0</v>
      </c>
      <c r="H12" s="444">
        <v>0</v>
      </c>
      <c r="I12" s="444">
        <v>0</v>
      </c>
      <c r="J12" s="444">
        <v>0</v>
      </c>
      <c r="K12" s="444">
        <v>0</v>
      </c>
      <c r="L12" s="444">
        <v>0</v>
      </c>
      <c r="M12" s="444">
        <v>0</v>
      </c>
    </row>
    <row r="13" spans="1:15" customFormat="1">
      <c r="A13" s="444">
        <v>800</v>
      </c>
      <c r="B13" s="444">
        <v>805</v>
      </c>
      <c r="C13" s="444">
        <v>0</v>
      </c>
      <c r="D13" s="444">
        <v>0</v>
      </c>
      <c r="E13" s="444">
        <v>0</v>
      </c>
      <c r="F13" s="444">
        <v>0</v>
      </c>
      <c r="G13" s="444">
        <v>0</v>
      </c>
      <c r="H13" s="444">
        <v>0</v>
      </c>
      <c r="I13" s="444">
        <v>0</v>
      </c>
      <c r="J13" s="444">
        <v>0</v>
      </c>
      <c r="K13" s="444">
        <v>0</v>
      </c>
      <c r="L13" s="444">
        <v>0</v>
      </c>
      <c r="M13" s="444">
        <v>0</v>
      </c>
    </row>
    <row r="14" spans="1:15" customFormat="1">
      <c r="A14" s="444">
        <v>805</v>
      </c>
      <c r="B14" s="444">
        <v>810</v>
      </c>
      <c r="C14" s="444">
        <v>0</v>
      </c>
      <c r="D14" s="444">
        <v>0</v>
      </c>
      <c r="E14" s="444">
        <v>0</v>
      </c>
      <c r="F14" s="444">
        <v>0</v>
      </c>
      <c r="G14" s="444">
        <v>0</v>
      </c>
      <c r="H14" s="444">
        <v>0</v>
      </c>
      <c r="I14" s="444">
        <v>0</v>
      </c>
      <c r="J14" s="444">
        <v>0</v>
      </c>
      <c r="K14" s="444">
        <v>0</v>
      </c>
      <c r="L14" s="444">
        <v>0</v>
      </c>
      <c r="M14" s="444">
        <v>0</v>
      </c>
    </row>
    <row r="15" spans="1:15" customFormat="1">
      <c r="A15" s="444">
        <v>810</v>
      </c>
      <c r="B15" s="444">
        <v>815</v>
      </c>
      <c r="C15" s="444">
        <v>0</v>
      </c>
      <c r="D15" s="444">
        <v>0</v>
      </c>
      <c r="E15" s="444">
        <v>0</v>
      </c>
      <c r="F15" s="444">
        <v>0</v>
      </c>
      <c r="G15" s="444">
        <v>0</v>
      </c>
      <c r="H15" s="444">
        <v>0</v>
      </c>
      <c r="I15" s="444">
        <v>0</v>
      </c>
      <c r="J15" s="444">
        <v>0</v>
      </c>
      <c r="K15" s="444">
        <v>0</v>
      </c>
      <c r="L15" s="444">
        <v>0</v>
      </c>
      <c r="M15" s="444">
        <v>0</v>
      </c>
    </row>
    <row r="16" spans="1:15" customFormat="1">
      <c r="A16" s="444">
        <v>815</v>
      </c>
      <c r="B16" s="444">
        <v>820</v>
      </c>
      <c r="C16" s="444">
        <v>0</v>
      </c>
      <c r="D16" s="444">
        <v>0</v>
      </c>
      <c r="E16" s="444">
        <v>0</v>
      </c>
      <c r="F16" s="444">
        <v>0</v>
      </c>
      <c r="G16" s="444">
        <v>0</v>
      </c>
      <c r="H16" s="444">
        <v>0</v>
      </c>
      <c r="I16" s="444">
        <v>0</v>
      </c>
      <c r="J16" s="444">
        <v>0</v>
      </c>
      <c r="K16" s="444">
        <v>0</v>
      </c>
      <c r="L16" s="444">
        <v>0</v>
      </c>
      <c r="M16" s="444">
        <v>0</v>
      </c>
    </row>
    <row r="17" spans="1:13" customFormat="1">
      <c r="A17" s="444">
        <v>820</v>
      </c>
      <c r="B17" s="444">
        <v>825</v>
      </c>
      <c r="C17" s="444">
        <v>0</v>
      </c>
      <c r="D17" s="444">
        <v>0</v>
      </c>
      <c r="E17" s="444">
        <v>0</v>
      </c>
      <c r="F17" s="444">
        <v>0</v>
      </c>
      <c r="G17" s="444">
        <v>0</v>
      </c>
      <c r="H17" s="444">
        <v>0</v>
      </c>
      <c r="I17" s="444">
        <v>0</v>
      </c>
      <c r="J17" s="444">
        <v>0</v>
      </c>
      <c r="K17" s="444">
        <v>0</v>
      </c>
      <c r="L17" s="444">
        <v>0</v>
      </c>
      <c r="M17" s="444">
        <v>0</v>
      </c>
    </row>
    <row r="18" spans="1:13" customFormat="1">
      <c r="A18" s="444">
        <v>825</v>
      </c>
      <c r="B18" s="444">
        <v>830</v>
      </c>
      <c r="C18" s="444">
        <v>0</v>
      </c>
      <c r="D18" s="444">
        <v>0</v>
      </c>
      <c r="E18" s="444">
        <v>0</v>
      </c>
      <c r="F18" s="444">
        <v>0</v>
      </c>
      <c r="G18" s="444">
        <v>0</v>
      </c>
      <c r="H18" s="444">
        <v>0</v>
      </c>
      <c r="I18" s="444">
        <v>0</v>
      </c>
      <c r="J18" s="444">
        <v>0</v>
      </c>
      <c r="K18" s="444">
        <v>0</v>
      </c>
      <c r="L18" s="444">
        <v>0</v>
      </c>
      <c r="M18" s="444">
        <v>0</v>
      </c>
    </row>
    <row r="19" spans="1:13" customFormat="1">
      <c r="A19" s="444">
        <v>830</v>
      </c>
      <c r="B19" s="444">
        <v>835</v>
      </c>
      <c r="C19" s="444">
        <v>0</v>
      </c>
      <c r="D19" s="444">
        <v>0</v>
      </c>
      <c r="E19" s="444">
        <v>0</v>
      </c>
      <c r="F19" s="444">
        <v>0</v>
      </c>
      <c r="G19" s="444">
        <v>0</v>
      </c>
      <c r="H19" s="444">
        <v>0</v>
      </c>
      <c r="I19" s="444">
        <v>0</v>
      </c>
      <c r="J19" s="444">
        <v>0</v>
      </c>
      <c r="K19" s="444">
        <v>0</v>
      </c>
      <c r="L19" s="444">
        <v>0</v>
      </c>
      <c r="M19" s="444">
        <v>0</v>
      </c>
    </row>
    <row r="20" spans="1:13" customFormat="1">
      <c r="A20" s="444">
        <v>835</v>
      </c>
      <c r="B20" s="444">
        <v>840</v>
      </c>
      <c r="C20" s="444">
        <v>0</v>
      </c>
      <c r="D20" s="444">
        <v>0</v>
      </c>
      <c r="E20" s="444">
        <v>0</v>
      </c>
      <c r="F20" s="444">
        <v>0</v>
      </c>
      <c r="G20" s="444">
        <v>0</v>
      </c>
      <c r="H20" s="444">
        <v>0</v>
      </c>
      <c r="I20" s="444">
        <v>0</v>
      </c>
      <c r="J20" s="444">
        <v>0</v>
      </c>
      <c r="K20" s="444">
        <v>0</v>
      </c>
      <c r="L20" s="444">
        <v>0</v>
      </c>
      <c r="M20" s="444">
        <v>0</v>
      </c>
    </row>
    <row r="21" spans="1:13" customFormat="1">
      <c r="A21" s="444">
        <v>840</v>
      </c>
      <c r="B21" s="444">
        <v>845</v>
      </c>
      <c r="C21" s="444">
        <v>0</v>
      </c>
      <c r="D21" s="444">
        <v>0</v>
      </c>
      <c r="E21" s="444">
        <v>0</v>
      </c>
      <c r="F21" s="444">
        <v>0</v>
      </c>
      <c r="G21" s="444">
        <v>0</v>
      </c>
      <c r="H21" s="444">
        <v>0</v>
      </c>
      <c r="I21" s="444">
        <v>0</v>
      </c>
      <c r="J21" s="444">
        <v>0</v>
      </c>
      <c r="K21" s="444">
        <v>0</v>
      </c>
      <c r="L21" s="444">
        <v>0</v>
      </c>
      <c r="M21" s="444">
        <v>0</v>
      </c>
    </row>
    <row r="22" spans="1:13" customFormat="1">
      <c r="A22" s="444">
        <v>845</v>
      </c>
      <c r="B22" s="444">
        <v>850</v>
      </c>
      <c r="C22" s="444">
        <v>0</v>
      </c>
      <c r="D22" s="444">
        <v>0</v>
      </c>
      <c r="E22" s="444">
        <v>0</v>
      </c>
      <c r="F22" s="444">
        <v>0</v>
      </c>
      <c r="G22" s="444">
        <v>0</v>
      </c>
      <c r="H22" s="444">
        <v>0</v>
      </c>
      <c r="I22" s="444">
        <v>0</v>
      </c>
      <c r="J22" s="444">
        <v>0</v>
      </c>
      <c r="K22" s="444">
        <v>0</v>
      </c>
      <c r="L22" s="444">
        <v>0</v>
      </c>
      <c r="M22" s="444">
        <v>0</v>
      </c>
    </row>
    <row r="23" spans="1:13" customFormat="1">
      <c r="A23" s="444">
        <v>850</v>
      </c>
      <c r="B23" s="444">
        <v>855</v>
      </c>
      <c r="C23" s="444">
        <v>0</v>
      </c>
      <c r="D23" s="444">
        <v>0</v>
      </c>
      <c r="E23" s="444">
        <v>0</v>
      </c>
      <c r="F23" s="444">
        <v>0</v>
      </c>
      <c r="G23" s="444">
        <v>0</v>
      </c>
      <c r="H23" s="444">
        <v>0</v>
      </c>
      <c r="I23" s="444">
        <v>0</v>
      </c>
      <c r="J23" s="444">
        <v>0</v>
      </c>
      <c r="K23" s="444">
        <v>0</v>
      </c>
      <c r="L23" s="444">
        <v>0</v>
      </c>
      <c r="M23" s="444">
        <v>0</v>
      </c>
    </row>
    <row r="24" spans="1:13" customFormat="1">
      <c r="A24" s="444">
        <v>855</v>
      </c>
      <c r="B24" s="444">
        <v>860</v>
      </c>
      <c r="C24" s="444">
        <v>0</v>
      </c>
      <c r="D24" s="444">
        <v>0</v>
      </c>
      <c r="E24" s="444">
        <v>0</v>
      </c>
      <c r="F24" s="444">
        <v>0</v>
      </c>
      <c r="G24" s="444">
        <v>0</v>
      </c>
      <c r="H24" s="444">
        <v>0</v>
      </c>
      <c r="I24" s="444">
        <v>0</v>
      </c>
      <c r="J24" s="444">
        <v>0</v>
      </c>
      <c r="K24" s="444">
        <v>0</v>
      </c>
      <c r="L24" s="444">
        <v>0</v>
      </c>
      <c r="M24" s="444">
        <v>0</v>
      </c>
    </row>
    <row r="25" spans="1:13" customFormat="1">
      <c r="A25" s="444">
        <v>860</v>
      </c>
      <c r="B25" s="444">
        <v>865</v>
      </c>
      <c r="C25" s="444">
        <v>0</v>
      </c>
      <c r="D25" s="444">
        <v>0</v>
      </c>
      <c r="E25" s="444">
        <v>0</v>
      </c>
      <c r="F25" s="444">
        <v>0</v>
      </c>
      <c r="G25" s="444">
        <v>0</v>
      </c>
      <c r="H25" s="444">
        <v>0</v>
      </c>
      <c r="I25" s="444">
        <v>0</v>
      </c>
      <c r="J25" s="444">
        <v>0</v>
      </c>
      <c r="K25" s="444">
        <v>0</v>
      </c>
      <c r="L25" s="444">
        <v>0</v>
      </c>
      <c r="M25" s="444">
        <v>0</v>
      </c>
    </row>
    <row r="26" spans="1:13" customFormat="1">
      <c r="A26" s="444">
        <v>865</v>
      </c>
      <c r="B26" s="444">
        <v>870</v>
      </c>
      <c r="C26" s="444">
        <v>0</v>
      </c>
      <c r="D26" s="444">
        <v>0</v>
      </c>
      <c r="E26" s="444">
        <v>0</v>
      </c>
      <c r="F26" s="444">
        <v>0</v>
      </c>
      <c r="G26" s="444">
        <v>0</v>
      </c>
      <c r="H26" s="444">
        <v>0</v>
      </c>
      <c r="I26" s="444">
        <v>0</v>
      </c>
      <c r="J26" s="444">
        <v>0</v>
      </c>
      <c r="K26" s="444">
        <v>0</v>
      </c>
      <c r="L26" s="444">
        <v>0</v>
      </c>
      <c r="M26" s="444">
        <v>0</v>
      </c>
    </row>
    <row r="27" spans="1:13" customFormat="1">
      <c r="A27" s="444">
        <v>870</v>
      </c>
      <c r="B27" s="444">
        <v>875</v>
      </c>
      <c r="C27" s="444">
        <v>0</v>
      </c>
      <c r="D27" s="444">
        <v>0</v>
      </c>
      <c r="E27" s="444">
        <v>0</v>
      </c>
      <c r="F27" s="444">
        <v>0</v>
      </c>
      <c r="G27" s="444">
        <v>0</v>
      </c>
      <c r="H27" s="444">
        <v>0</v>
      </c>
      <c r="I27" s="444">
        <v>0</v>
      </c>
      <c r="J27" s="444">
        <v>0</v>
      </c>
      <c r="K27" s="444">
        <v>0</v>
      </c>
      <c r="L27" s="444">
        <v>0</v>
      </c>
      <c r="M27" s="444">
        <v>0</v>
      </c>
    </row>
    <row r="28" spans="1:13" customFormat="1">
      <c r="A28" s="444">
        <v>875</v>
      </c>
      <c r="B28" s="444">
        <v>880</v>
      </c>
      <c r="C28" s="444">
        <v>0</v>
      </c>
      <c r="D28" s="444">
        <v>0</v>
      </c>
      <c r="E28" s="444">
        <v>0</v>
      </c>
      <c r="F28" s="444">
        <v>0</v>
      </c>
      <c r="G28" s="444">
        <v>0</v>
      </c>
      <c r="H28" s="444">
        <v>0</v>
      </c>
      <c r="I28" s="444">
        <v>0</v>
      </c>
      <c r="J28" s="444">
        <v>0</v>
      </c>
      <c r="K28" s="444">
        <v>0</v>
      </c>
      <c r="L28" s="444">
        <v>0</v>
      </c>
      <c r="M28" s="444">
        <v>0</v>
      </c>
    </row>
    <row r="29" spans="1:13" customFormat="1">
      <c r="A29" s="444">
        <v>880</v>
      </c>
      <c r="B29" s="444">
        <v>885</v>
      </c>
      <c r="C29" s="444">
        <v>0</v>
      </c>
      <c r="D29" s="444">
        <v>0</v>
      </c>
      <c r="E29" s="444">
        <v>0</v>
      </c>
      <c r="F29" s="444">
        <v>0</v>
      </c>
      <c r="G29" s="444">
        <v>0</v>
      </c>
      <c r="H29" s="444">
        <v>0</v>
      </c>
      <c r="I29" s="444">
        <v>0</v>
      </c>
      <c r="J29" s="444">
        <v>0</v>
      </c>
      <c r="K29" s="444">
        <v>0</v>
      </c>
      <c r="L29" s="444">
        <v>0</v>
      </c>
      <c r="M29" s="444">
        <v>0</v>
      </c>
    </row>
    <row r="30" spans="1:13" customFormat="1">
      <c r="A30" s="444">
        <v>885</v>
      </c>
      <c r="B30" s="444">
        <v>890</v>
      </c>
      <c r="C30" s="444">
        <v>0</v>
      </c>
      <c r="D30" s="444">
        <v>0</v>
      </c>
      <c r="E30" s="444">
        <v>0</v>
      </c>
      <c r="F30" s="444">
        <v>0</v>
      </c>
      <c r="G30" s="444">
        <v>0</v>
      </c>
      <c r="H30" s="444">
        <v>0</v>
      </c>
      <c r="I30" s="444">
        <v>0</v>
      </c>
      <c r="J30" s="444">
        <v>0</v>
      </c>
      <c r="K30" s="444">
        <v>0</v>
      </c>
      <c r="L30" s="444">
        <v>0</v>
      </c>
      <c r="M30" s="444">
        <v>0</v>
      </c>
    </row>
    <row r="31" spans="1:13" customFormat="1">
      <c r="A31" s="444">
        <v>890</v>
      </c>
      <c r="B31" s="444">
        <v>895</v>
      </c>
      <c r="C31" s="444">
        <v>0</v>
      </c>
      <c r="D31" s="444">
        <v>0</v>
      </c>
      <c r="E31" s="444">
        <v>0</v>
      </c>
      <c r="F31" s="444">
        <v>0</v>
      </c>
      <c r="G31" s="444">
        <v>0</v>
      </c>
      <c r="H31" s="444">
        <v>0</v>
      </c>
      <c r="I31" s="444">
        <v>0</v>
      </c>
      <c r="J31" s="444">
        <v>0</v>
      </c>
      <c r="K31" s="444">
        <v>0</v>
      </c>
      <c r="L31" s="444">
        <v>0</v>
      </c>
      <c r="M31" s="444">
        <v>0</v>
      </c>
    </row>
    <row r="32" spans="1:13" customFormat="1">
      <c r="A32" s="444">
        <v>895</v>
      </c>
      <c r="B32" s="444">
        <v>900</v>
      </c>
      <c r="C32" s="444">
        <v>0</v>
      </c>
      <c r="D32" s="444">
        <v>0</v>
      </c>
      <c r="E32" s="444">
        <v>0</v>
      </c>
      <c r="F32" s="444">
        <v>0</v>
      </c>
      <c r="G32" s="444">
        <v>0</v>
      </c>
      <c r="H32" s="444">
        <v>0</v>
      </c>
      <c r="I32" s="444">
        <v>0</v>
      </c>
      <c r="J32" s="444">
        <v>0</v>
      </c>
      <c r="K32" s="444">
        <v>0</v>
      </c>
      <c r="L32" s="444">
        <v>0</v>
      </c>
      <c r="M32" s="444">
        <v>0</v>
      </c>
    </row>
    <row r="33" spans="1:13" customFormat="1">
      <c r="A33" s="444">
        <v>900</v>
      </c>
      <c r="B33" s="444">
        <v>905</v>
      </c>
      <c r="C33" s="444">
        <v>0</v>
      </c>
      <c r="D33" s="444">
        <v>0</v>
      </c>
      <c r="E33" s="444">
        <v>0</v>
      </c>
      <c r="F33" s="444">
        <v>0</v>
      </c>
      <c r="G33" s="444">
        <v>0</v>
      </c>
      <c r="H33" s="444">
        <v>0</v>
      </c>
      <c r="I33" s="444">
        <v>0</v>
      </c>
      <c r="J33" s="444">
        <v>0</v>
      </c>
      <c r="K33" s="444">
        <v>0</v>
      </c>
      <c r="L33" s="444">
        <v>0</v>
      </c>
      <c r="M33" s="444">
        <v>0</v>
      </c>
    </row>
    <row r="34" spans="1:13" customFormat="1">
      <c r="A34" s="444">
        <v>905</v>
      </c>
      <c r="B34" s="444">
        <v>910</v>
      </c>
      <c r="C34" s="444">
        <v>0</v>
      </c>
      <c r="D34" s="444">
        <v>0</v>
      </c>
      <c r="E34" s="444">
        <v>0</v>
      </c>
      <c r="F34" s="444">
        <v>0</v>
      </c>
      <c r="G34" s="444">
        <v>0</v>
      </c>
      <c r="H34" s="444">
        <v>0</v>
      </c>
      <c r="I34" s="444">
        <v>0</v>
      </c>
      <c r="J34" s="444">
        <v>0</v>
      </c>
      <c r="K34" s="444">
        <v>0</v>
      </c>
      <c r="L34" s="444">
        <v>0</v>
      </c>
      <c r="M34" s="444">
        <v>0</v>
      </c>
    </row>
    <row r="35" spans="1:13" customFormat="1">
      <c r="A35" s="444">
        <v>910</v>
      </c>
      <c r="B35" s="444">
        <v>915</v>
      </c>
      <c r="C35" s="444">
        <v>0</v>
      </c>
      <c r="D35" s="444">
        <v>0</v>
      </c>
      <c r="E35" s="444">
        <v>0</v>
      </c>
      <c r="F35" s="444">
        <v>0</v>
      </c>
      <c r="G35" s="444">
        <v>0</v>
      </c>
      <c r="H35" s="444">
        <v>0</v>
      </c>
      <c r="I35" s="444">
        <v>0</v>
      </c>
      <c r="J35" s="444">
        <v>0</v>
      </c>
      <c r="K35" s="444">
        <v>0</v>
      </c>
      <c r="L35" s="444">
        <v>0</v>
      </c>
      <c r="M35" s="444">
        <v>0</v>
      </c>
    </row>
    <row r="36" spans="1:13" customFormat="1">
      <c r="A36" s="444">
        <v>915</v>
      </c>
      <c r="B36" s="444">
        <v>920</v>
      </c>
      <c r="C36" s="444">
        <v>0</v>
      </c>
      <c r="D36" s="444">
        <v>0</v>
      </c>
      <c r="E36" s="444">
        <v>0</v>
      </c>
      <c r="F36" s="444">
        <v>0</v>
      </c>
      <c r="G36" s="444">
        <v>0</v>
      </c>
      <c r="H36" s="444">
        <v>0</v>
      </c>
      <c r="I36" s="444">
        <v>0</v>
      </c>
      <c r="J36" s="444">
        <v>0</v>
      </c>
      <c r="K36" s="444">
        <v>0</v>
      </c>
      <c r="L36" s="444">
        <v>0</v>
      </c>
      <c r="M36" s="444">
        <v>0</v>
      </c>
    </row>
    <row r="37" spans="1:13" customFormat="1">
      <c r="A37" s="444">
        <v>920</v>
      </c>
      <c r="B37" s="444">
        <v>925</v>
      </c>
      <c r="C37" s="444">
        <v>0</v>
      </c>
      <c r="D37" s="444">
        <v>0</v>
      </c>
      <c r="E37" s="444">
        <v>0</v>
      </c>
      <c r="F37" s="444">
        <v>0</v>
      </c>
      <c r="G37" s="444">
        <v>0</v>
      </c>
      <c r="H37" s="444">
        <v>0</v>
      </c>
      <c r="I37" s="444">
        <v>0</v>
      </c>
      <c r="J37" s="444">
        <v>0</v>
      </c>
      <c r="K37" s="444">
        <v>0</v>
      </c>
      <c r="L37" s="444">
        <v>0</v>
      </c>
      <c r="M37" s="444">
        <v>0</v>
      </c>
    </row>
    <row r="38" spans="1:13" customFormat="1">
      <c r="A38" s="444">
        <v>925</v>
      </c>
      <c r="B38" s="444">
        <v>930</v>
      </c>
      <c r="C38" s="444">
        <v>0</v>
      </c>
      <c r="D38" s="444">
        <v>0</v>
      </c>
      <c r="E38" s="444">
        <v>0</v>
      </c>
      <c r="F38" s="444">
        <v>0</v>
      </c>
      <c r="G38" s="444">
        <v>0</v>
      </c>
      <c r="H38" s="444">
        <v>0</v>
      </c>
      <c r="I38" s="444">
        <v>0</v>
      </c>
      <c r="J38" s="444">
        <v>0</v>
      </c>
      <c r="K38" s="444">
        <v>0</v>
      </c>
      <c r="L38" s="444">
        <v>0</v>
      </c>
      <c r="M38" s="444">
        <v>0</v>
      </c>
    </row>
    <row r="39" spans="1:13" customFormat="1">
      <c r="A39" s="444">
        <v>930</v>
      </c>
      <c r="B39" s="444">
        <v>935</v>
      </c>
      <c r="C39" s="444">
        <v>0</v>
      </c>
      <c r="D39" s="444">
        <v>0</v>
      </c>
      <c r="E39" s="444">
        <v>0</v>
      </c>
      <c r="F39" s="444">
        <v>0</v>
      </c>
      <c r="G39" s="444">
        <v>0</v>
      </c>
      <c r="H39" s="444">
        <v>0</v>
      </c>
      <c r="I39" s="444">
        <v>0</v>
      </c>
      <c r="J39" s="444">
        <v>0</v>
      </c>
      <c r="K39" s="444">
        <v>0</v>
      </c>
      <c r="L39" s="444">
        <v>0</v>
      </c>
      <c r="M39" s="444">
        <v>0</v>
      </c>
    </row>
    <row r="40" spans="1:13" customFormat="1">
      <c r="A40" s="444">
        <v>935</v>
      </c>
      <c r="B40" s="444">
        <v>940</v>
      </c>
      <c r="C40" s="444">
        <v>0</v>
      </c>
      <c r="D40" s="444">
        <v>0</v>
      </c>
      <c r="E40" s="444">
        <v>0</v>
      </c>
      <c r="F40" s="444">
        <v>0</v>
      </c>
      <c r="G40" s="444">
        <v>0</v>
      </c>
      <c r="H40" s="444">
        <v>0</v>
      </c>
      <c r="I40" s="444">
        <v>0</v>
      </c>
      <c r="J40" s="444">
        <v>0</v>
      </c>
      <c r="K40" s="444">
        <v>0</v>
      </c>
      <c r="L40" s="444">
        <v>0</v>
      </c>
      <c r="M40" s="444">
        <v>0</v>
      </c>
    </row>
    <row r="41" spans="1:13" customFormat="1">
      <c r="A41" s="444">
        <v>940</v>
      </c>
      <c r="B41" s="444">
        <v>945</v>
      </c>
      <c r="C41" s="444">
        <v>0</v>
      </c>
      <c r="D41" s="444">
        <v>0</v>
      </c>
      <c r="E41" s="444">
        <v>0</v>
      </c>
      <c r="F41" s="444">
        <v>0</v>
      </c>
      <c r="G41" s="444">
        <v>0</v>
      </c>
      <c r="H41" s="444">
        <v>0</v>
      </c>
      <c r="I41" s="444">
        <v>0</v>
      </c>
      <c r="J41" s="444">
        <v>0</v>
      </c>
      <c r="K41" s="444">
        <v>0</v>
      </c>
      <c r="L41" s="444">
        <v>0</v>
      </c>
      <c r="M41" s="444">
        <v>0</v>
      </c>
    </row>
    <row r="42" spans="1:13" customFormat="1">
      <c r="A42" s="444">
        <v>945</v>
      </c>
      <c r="B42" s="444">
        <v>950</v>
      </c>
      <c r="C42" s="444">
        <v>0</v>
      </c>
      <c r="D42" s="444">
        <v>0</v>
      </c>
      <c r="E42" s="444">
        <v>0</v>
      </c>
      <c r="F42" s="444">
        <v>0</v>
      </c>
      <c r="G42" s="444">
        <v>0</v>
      </c>
      <c r="H42" s="444">
        <v>0</v>
      </c>
      <c r="I42" s="444">
        <v>0</v>
      </c>
      <c r="J42" s="444">
        <v>0</v>
      </c>
      <c r="K42" s="444">
        <v>0</v>
      </c>
      <c r="L42" s="444">
        <v>0</v>
      </c>
      <c r="M42" s="444">
        <v>0</v>
      </c>
    </row>
    <row r="43" spans="1:13" customFormat="1">
      <c r="A43" s="444">
        <v>950</v>
      </c>
      <c r="B43" s="444">
        <v>955</v>
      </c>
      <c r="C43" s="444">
        <v>0</v>
      </c>
      <c r="D43" s="444">
        <v>0</v>
      </c>
      <c r="E43" s="444">
        <v>0</v>
      </c>
      <c r="F43" s="444">
        <v>0</v>
      </c>
      <c r="G43" s="444">
        <v>0</v>
      </c>
      <c r="H43" s="444">
        <v>0</v>
      </c>
      <c r="I43" s="444">
        <v>0</v>
      </c>
      <c r="J43" s="444">
        <v>0</v>
      </c>
      <c r="K43" s="444">
        <v>0</v>
      </c>
      <c r="L43" s="444">
        <v>0</v>
      </c>
      <c r="M43" s="444">
        <v>0</v>
      </c>
    </row>
    <row r="44" spans="1:13" customFormat="1">
      <c r="A44" s="444">
        <v>955</v>
      </c>
      <c r="B44" s="444">
        <v>960</v>
      </c>
      <c r="C44" s="444">
        <v>0</v>
      </c>
      <c r="D44" s="444">
        <v>0</v>
      </c>
      <c r="E44" s="444">
        <v>0</v>
      </c>
      <c r="F44" s="444">
        <v>0</v>
      </c>
      <c r="G44" s="444">
        <v>0</v>
      </c>
      <c r="H44" s="444">
        <v>0</v>
      </c>
      <c r="I44" s="444">
        <v>0</v>
      </c>
      <c r="J44" s="444">
        <v>0</v>
      </c>
      <c r="K44" s="444">
        <v>0</v>
      </c>
      <c r="L44" s="444">
        <v>0</v>
      </c>
      <c r="M44" s="444">
        <v>0</v>
      </c>
    </row>
    <row r="45" spans="1:13" customFormat="1">
      <c r="A45" s="444">
        <v>960</v>
      </c>
      <c r="B45" s="444">
        <v>965</v>
      </c>
      <c r="C45" s="444">
        <v>0</v>
      </c>
      <c r="D45" s="444">
        <v>0</v>
      </c>
      <c r="E45" s="444">
        <v>0</v>
      </c>
      <c r="F45" s="444">
        <v>0</v>
      </c>
      <c r="G45" s="444">
        <v>0</v>
      </c>
      <c r="H45" s="444">
        <v>0</v>
      </c>
      <c r="I45" s="444">
        <v>0</v>
      </c>
      <c r="J45" s="444">
        <v>0</v>
      </c>
      <c r="K45" s="444">
        <v>0</v>
      </c>
      <c r="L45" s="444">
        <v>0</v>
      </c>
      <c r="M45" s="444">
        <v>0</v>
      </c>
    </row>
    <row r="46" spans="1:13" customFormat="1">
      <c r="A46" s="444">
        <v>965</v>
      </c>
      <c r="B46" s="444">
        <v>970</v>
      </c>
      <c r="C46" s="444">
        <v>0</v>
      </c>
      <c r="D46" s="444">
        <v>0</v>
      </c>
      <c r="E46" s="444">
        <v>0</v>
      </c>
      <c r="F46" s="444">
        <v>0</v>
      </c>
      <c r="G46" s="444">
        <v>0</v>
      </c>
      <c r="H46" s="444">
        <v>0</v>
      </c>
      <c r="I46" s="444">
        <v>0</v>
      </c>
      <c r="J46" s="444">
        <v>0</v>
      </c>
      <c r="K46" s="444">
        <v>0</v>
      </c>
      <c r="L46" s="444">
        <v>0</v>
      </c>
      <c r="M46" s="444">
        <v>0</v>
      </c>
    </row>
    <row r="47" spans="1:13" customFormat="1">
      <c r="A47" s="444">
        <v>970</v>
      </c>
      <c r="B47" s="444">
        <v>975</v>
      </c>
      <c r="C47" s="444">
        <v>0</v>
      </c>
      <c r="D47" s="444">
        <v>0</v>
      </c>
      <c r="E47" s="444">
        <v>0</v>
      </c>
      <c r="F47" s="444">
        <v>0</v>
      </c>
      <c r="G47" s="444">
        <v>0</v>
      </c>
      <c r="H47" s="444">
        <v>0</v>
      </c>
      <c r="I47" s="444">
        <v>0</v>
      </c>
      <c r="J47" s="444">
        <v>0</v>
      </c>
      <c r="K47" s="444">
        <v>0</v>
      </c>
      <c r="L47" s="444">
        <v>0</v>
      </c>
      <c r="M47" s="444">
        <v>0</v>
      </c>
    </row>
    <row r="48" spans="1:13" customFormat="1">
      <c r="A48" s="444">
        <v>975</v>
      </c>
      <c r="B48" s="444">
        <v>980</v>
      </c>
      <c r="C48" s="444">
        <v>0</v>
      </c>
      <c r="D48" s="444">
        <v>0</v>
      </c>
      <c r="E48" s="444">
        <v>0</v>
      </c>
      <c r="F48" s="444">
        <v>0</v>
      </c>
      <c r="G48" s="444">
        <v>0</v>
      </c>
      <c r="H48" s="444">
        <v>0</v>
      </c>
      <c r="I48" s="444">
        <v>0</v>
      </c>
      <c r="J48" s="444">
        <v>0</v>
      </c>
      <c r="K48" s="444">
        <v>0</v>
      </c>
      <c r="L48" s="444">
        <v>0</v>
      </c>
      <c r="M48" s="444">
        <v>0</v>
      </c>
    </row>
    <row r="49" spans="1:13" customFormat="1">
      <c r="A49" s="444">
        <v>980</v>
      </c>
      <c r="B49" s="444">
        <v>985</v>
      </c>
      <c r="C49" s="444">
        <v>0</v>
      </c>
      <c r="D49" s="444">
        <v>0</v>
      </c>
      <c r="E49" s="444">
        <v>0</v>
      </c>
      <c r="F49" s="444">
        <v>0</v>
      </c>
      <c r="G49" s="444">
        <v>0</v>
      </c>
      <c r="H49" s="444">
        <v>0</v>
      </c>
      <c r="I49" s="444">
        <v>0</v>
      </c>
      <c r="J49" s="444">
        <v>0</v>
      </c>
      <c r="K49" s="444">
        <v>0</v>
      </c>
      <c r="L49" s="444">
        <v>0</v>
      </c>
      <c r="M49" s="444">
        <v>0</v>
      </c>
    </row>
    <row r="50" spans="1:13" customFormat="1">
      <c r="A50" s="444">
        <v>985</v>
      </c>
      <c r="B50" s="444">
        <v>990</v>
      </c>
      <c r="C50" s="444">
        <v>0</v>
      </c>
      <c r="D50" s="444">
        <v>0</v>
      </c>
      <c r="E50" s="444">
        <v>0</v>
      </c>
      <c r="F50" s="444">
        <v>0</v>
      </c>
      <c r="G50" s="444">
        <v>0</v>
      </c>
      <c r="H50" s="444">
        <v>0</v>
      </c>
      <c r="I50" s="444">
        <v>0</v>
      </c>
      <c r="J50" s="444">
        <v>0</v>
      </c>
      <c r="K50" s="444">
        <v>0</v>
      </c>
      <c r="L50" s="444">
        <v>0</v>
      </c>
      <c r="M50" s="444">
        <v>0</v>
      </c>
    </row>
    <row r="51" spans="1:13" customFormat="1">
      <c r="A51" s="444">
        <v>990</v>
      </c>
      <c r="B51" s="444">
        <v>995</v>
      </c>
      <c r="C51" s="444">
        <v>0</v>
      </c>
      <c r="D51" s="444">
        <v>0</v>
      </c>
      <c r="E51" s="444">
        <v>0</v>
      </c>
      <c r="F51" s="444">
        <v>0</v>
      </c>
      <c r="G51" s="444">
        <v>0</v>
      </c>
      <c r="H51" s="444">
        <v>0</v>
      </c>
      <c r="I51" s="444">
        <v>0</v>
      </c>
      <c r="J51" s="444">
        <v>0</v>
      </c>
      <c r="K51" s="444">
        <v>0</v>
      </c>
      <c r="L51" s="444">
        <v>0</v>
      </c>
      <c r="M51" s="444">
        <v>0</v>
      </c>
    </row>
    <row r="52" spans="1:13" customFormat="1">
      <c r="A52" s="444">
        <v>995</v>
      </c>
      <c r="B52" s="445">
        <v>1000</v>
      </c>
      <c r="C52" s="444">
        <v>0</v>
      </c>
      <c r="D52" s="444">
        <v>0</v>
      </c>
      <c r="E52" s="444">
        <v>0</v>
      </c>
      <c r="F52" s="444">
        <v>0</v>
      </c>
      <c r="G52" s="444">
        <v>0</v>
      </c>
      <c r="H52" s="444">
        <v>0</v>
      </c>
      <c r="I52" s="444">
        <v>0</v>
      </c>
      <c r="J52" s="444">
        <v>0</v>
      </c>
      <c r="K52" s="444">
        <v>0</v>
      </c>
      <c r="L52" s="444">
        <v>0</v>
      </c>
      <c r="M52" s="444">
        <v>0</v>
      </c>
    </row>
    <row r="53" spans="1:13" customFormat="1">
      <c r="A53" s="445">
        <v>1000</v>
      </c>
      <c r="B53" s="445">
        <v>1005</v>
      </c>
      <c r="C53" s="444">
        <v>0</v>
      </c>
      <c r="D53" s="444">
        <v>0</v>
      </c>
      <c r="E53" s="444">
        <v>0</v>
      </c>
      <c r="F53" s="444">
        <v>0</v>
      </c>
      <c r="G53" s="444">
        <v>0</v>
      </c>
      <c r="H53" s="444">
        <v>0</v>
      </c>
      <c r="I53" s="444">
        <v>0</v>
      </c>
      <c r="J53" s="444">
        <v>0</v>
      </c>
      <c r="K53" s="444">
        <v>0</v>
      </c>
      <c r="L53" s="444">
        <v>0</v>
      </c>
      <c r="M53" s="444">
        <v>0</v>
      </c>
    </row>
    <row r="54" spans="1:13" customFormat="1">
      <c r="A54" s="445">
        <v>1005</v>
      </c>
      <c r="B54" s="445">
        <v>1010</v>
      </c>
      <c r="C54" s="444">
        <v>0</v>
      </c>
      <c r="D54" s="444">
        <v>0</v>
      </c>
      <c r="E54" s="444">
        <v>0</v>
      </c>
      <c r="F54" s="444">
        <v>0</v>
      </c>
      <c r="G54" s="444">
        <v>0</v>
      </c>
      <c r="H54" s="444">
        <v>0</v>
      </c>
      <c r="I54" s="444">
        <v>0</v>
      </c>
      <c r="J54" s="444">
        <v>0</v>
      </c>
      <c r="K54" s="444">
        <v>0</v>
      </c>
      <c r="L54" s="444">
        <v>0</v>
      </c>
      <c r="M54" s="444">
        <v>0</v>
      </c>
    </row>
    <row r="55" spans="1:13" customFormat="1">
      <c r="A55" s="445">
        <v>1010</v>
      </c>
      <c r="B55" s="445">
        <v>1015</v>
      </c>
      <c r="C55" s="444">
        <v>0</v>
      </c>
      <c r="D55" s="444">
        <v>0</v>
      </c>
      <c r="E55" s="444">
        <v>0</v>
      </c>
      <c r="F55" s="444">
        <v>0</v>
      </c>
      <c r="G55" s="444">
        <v>0</v>
      </c>
      <c r="H55" s="444">
        <v>0</v>
      </c>
      <c r="I55" s="444">
        <v>0</v>
      </c>
      <c r="J55" s="444">
        <v>0</v>
      </c>
      <c r="K55" s="444">
        <v>0</v>
      </c>
      <c r="L55" s="444">
        <v>0</v>
      </c>
      <c r="M55" s="444">
        <v>0</v>
      </c>
    </row>
    <row r="56" spans="1:13" customFormat="1">
      <c r="A56" s="445">
        <v>1015</v>
      </c>
      <c r="B56" s="445">
        <v>1020</v>
      </c>
      <c r="C56" s="444">
        <v>0</v>
      </c>
      <c r="D56" s="444">
        <v>0</v>
      </c>
      <c r="E56" s="444">
        <v>0</v>
      </c>
      <c r="F56" s="444">
        <v>0</v>
      </c>
      <c r="G56" s="444">
        <v>0</v>
      </c>
      <c r="H56" s="444">
        <v>0</v>
      </c>
      <c r="I56" s="444">
        <v>0</v>
      </c>
      <c r="J56" s="444">
        <v>0</v>
      </c>
      <c r="K56" s="444">
        <v>0</v>
      </c>
      <c r="L56" s="444">
        <v>0</v>
      </c>
      <c r="M56" s="444">
        <v>0</v>
      </c>
    </row>
    <row r="57" spans="1:13" customFormat="1">
      <c r="A57" s="445">
        <v>1020</v>
      </c>
      <c r="B57" s="445">
        <v>1025</v>
      </c>
      <c r="C57" s="444">
        <v>0</v>
      </c>
      <c r="D57" s="444">
        <v>0</v>
      </c>
      <c r="E57" s="444">
        <v>0</v>
      </c>
      <c r="F57" s="444">
        <v>0</v>
      </c>
      <c r="G57" s="444">
        <v>0</v>
      </c>
      <c r="H57" s="444">
        <v>0</v>
      </c>
      <c r="I57" s="444">
        <v>0</v>
      </c>
      <c r="J57" s="444">
        <v>0</v>
      </c>
      <c r="K57" s="444">
        <v>0</v>
      </c>
      <c r="L57" s="444">
        <v>0</v>
      </c>
      <c r="M57" s="444">
        <v>0</v>
      </c>
    </row>
    <row r="58" spans="1:13" customFormat="1">
      <c r="A58" s="445">
        <v>1025</v>
      </c>
      <c r="B58" s="445">
        <v>1030</v>
      </c>
      <c r="C58" s="444">
        <v>0</v>
      </c>
      <c r="D58" s="444">
        <v>0</v>
      </c>
      <c r="E58" s="444">
        <v>0</v>
      </c>
      <c r="F58" s="444">
        <v>0</v>
      </c>
      <c r="G58" s="444">
        <v>0</v>
      </c>
      <c r="H58" s="444">
        <v>0</v>
      </c>
      <c r="I58" s="444">
        <v>0</v>
      </c>
      <c r="J58" s="444">
        <v>0</v>
      </c>
      <c r="K58" s="444">
        <v>0</v>
      </c>
      <c r="L58" s="444">
        <v>0</v>
      </c>
      <c r="M58" s="444">
        <v>0</v>
      </c>
    </row>
    <row r="59" spans="1:13" customFormat="1">
      <c r="A59" s="445">
        <v>1030</v>
      </c>
      <c r="B59" s="445">
        <v>1035</v>
      </c>
      <c r="C59" s="444">
        <v>0</v>
      </c>
      <c r="D59" s="444">
        <v>0</v>
      </c>
      <c r="E59" s="444">
        <v>0</v>
      </c>
      <c r="F59" s="444">
        <v>0</v>
      </c>
      <c r="G59" s="444">
        <v>0</v>
      </c>
      <c r="H59" s="444">
        <v>0</v>
      </c>
      <c r="I59" s="444">
        <v>0</v>
      </c>
      <c r="J59" s="444">
        <v>0</v>
      </c>
      <c r="K59" s="444">
        <v>0</v>
      </c>
      <c r="L59" s="444">
        <v>0</v>
      </c>
      <c r="M59" s="444">
        <v>0</v>
      </c>
    </row>
    <row r="60" spans="1:13" customFormat="1">
      <c r="A60" s="445">
        <v>1035</v>
      </c>
      <c r="B60" s="445">
        <v>1040</v>
      </c>
      <c r="C60" s="444">
        <v>0</v>
      </c>
      <c r="D60" s="444">
        <v>0</v>
      </c>
      <c r="E60" s="444">
        <v>0</v>
      </c>
      <c r="F60" s="444">
        <v>0</v>
      </c>
      <c r="G60" s="444">
        <v>0</v>
      </c>
      <c r="H60" s="444">
        <v>0</v>
      </c>
      <c r="I60" s="444">
        <v>0</v>
      </c>
      <c r="J60" s="444">
        <v>0</v>
      </c>
      <c r="K60" s="444">
        <v>0</v>
      </c>
      <c r="L60" s="444">
        <v>0</v>
      </c>
      <c r="M60" s="444">
        <v>0</v>
      </c>
    </row>
    <row r="61" spans="1:13" customFormat="1">
      <c r="A61" s="445">
        <v>1040</v>
      </c>
      <c r="B61" s="445">
        <v>1045</v>
      </c>
      <c r="C61" s="444">
        <v>0</v>
      </c>
      <c r="D61" s="444">
        <v>0</v>
      </c>
      <c r="E61" s="444">
        <v>0</v>
      </c>
      <c r="F61" s="444">
        <v>0</v>
      </c>
      <c r="G61" s="444">
        <v>0</v>
      </c>
      <c r="H61" s="444">
        <v>0</v>
      </c>
      <c r="I61" s="444">
        <v>0</v>
      </c>
      <c r="J61" s="444">
        <v>0</v>
      </c>
      <c r="K61" s="444">
        <v>0</v>
      </c>
      <c r="L61" s="444">
        <v>0</v>
      </c>
      <c r="M61" s="444">
        <v>0</v>
      </c>
    </row>
    <row r="62" spans="1:13" customFormat="1">
      <c r="A62" s="445">
        <v>1045</v>
      </c>
      <c r="B62" s="445">
        <v>1050</v>
      </c>
      <c r="C62" s="444">
        <v>0</v>
      </c>
      <c r="D62" s="444">
        <v>0</v>
      </c>
      <c r="E62" s="444">
        <v>0</v>
      </c>
      <c r="F62" s="444">
        <v>0</v>
      </c>
      <c r="G62" s="444">
        <v>0</v>
      </c>
      <c r="H62" s="444">
        <v>0</v>
      </c>
      <c r="I62" s="444">
        <v>0</v>
      </c>
      <c r="J62" s="444">
        <v>0</v>
      </c>
      <c r="K62" s="444">
        <v>0</v>
      </c>
      <c r="L62" s="444">
        <v>0</v>
      </c>
      <c r="M62" s="444">
        <v>0</v>
      </c>
    </row>
    <row r="63" spans="1:13" customFormat="1">
      <c r="A63" s="445">
        <v>1050</v>
      </c>
      <c r="B63" s="445">
        <v>1055</v>
      </c>
      <c r="C63" s="444">
        <v>0</v>
      </c>
      <c r="D63" s="444">
        <v>0</v>
      </c>
      <c r="E63" s="444">
        <v>0</v>
      </c>
      <c r="F63" s="444">
        <v>0</v>
      </c>
      <c r="G63" s="444">
        <v>0</v>
      </c>
      <c r="H63" s="444">
        <v>0</v>
      </c>
      <c r="I63" s="444">
        <v>0</v>
      </c>
      <c r="J63" s="444">
        <v>0</v>
      </c>
      <c r="K63" s="444">
        <v>0</v>
      </c>
      <c r="L63" s="444">
        <v>0</v>
      </c>
      <c r="M63" s="444">
        <v>0</v>
      </c>
    </row>
    <row r="64" spans="1:13" customFormat="1">
      <c r="A64" s="445">
        <v>1055</v>
      </c>
      <c r="B64" s="445">
        <v>1060</v>
      </c>
      <c r="C64" s="444">
        <v>0</v>
      </c>
      <c r="D64" s="444">
        <v>0</v>
      </c>
      <c r="E64" s="444">
        <v>0</v>
      </c>
      <c r="F64" s="444">
        <v>0</v>
      </c>
      <c r="G64" s="444">
        <v>0</v>
      </c>
      <c r="H64" s="444">
        <v>0</v>
      </c>
      <c r="I64" s="444">
        <v>0</v>
      </c>
      <c r="J64" s="444">
        <v>0</v>
      </c>
      <c r="K64" s="444">
        <v>0</v>
      </c>
      <c r="L64" s="444">
        <v>0</v>
      </c>
      <c r="M64" s="444">
        <v>0</v>
      </c>
    </row>
    <row r="65" spans="1:13" customFormat="1">
      <c r="A65" s="445">
        <v>1060</v>
      </c>
      <c r="B65" s="445">
        <v>1065</v>
      </c>
      <c r="C65" s="445">
        <v>1040</v>
      </c>
      <c r="D65" s="444">
        <v>0</v>
      </c>
      <c r="E65" s="444">
        <v>0</v>
      </c>
      <c r="F65" s="444">
        <v>0</v>
      </c>
      <c r="G65" s="444">
        <v>0</v>
      </c>
      <c r="H65" s="444">
        <v>0</v>
      </c>
      <c r="I65" s="444">
        <v>0</v>
      </c>
      <c r="J65" s="444">
        <v>0</v>
      </c>
      <c r="K65" s="444">
        <v>0</v>
      </c>
      <c r="L65" s="444">
        <v>0</v>
      </c>
      <c r="M65" s="444">
        <v>0</v>
      </c>
    </row>
    <row r="66" spans="1:13" customFormat="1">
      <c r="A66" s="445">
        <v>1065</v>
      </c>
      <c r="B66" s="445">
        <v>1070</v>
      </c>
      <c r="C66" s="445">
        <v>1110</v>
      </c>
      <c r="D66" s="444">
        <v>0</v>
      </c>
      <c r="E66" s="444">
        <v>0</v>
      </c>
      <c r="F66" s="444">
        <v>0</v>
      </c>
      <c r="G66" s="444">
        <v>0</v>
      </c>
      <c r="H66" s="444">
        <v>0</v>
      </c>
      <c r="I66" s="444">
        <v>0</v>
      </c>
      <c r="J66" s="444">
        <v>0</v>
      </c>
      <c r="K66" s="444">
        <v>0</v>
      </c>
      <c r="L66" s="444">
        <v>0</v>
      </c>
      <c r="M66" s="444">
        <v>0</v>
      </c>
    </row>
    <row r="67" spans="1:13" customFormat="1">
      <c r="A67" s="445">
        <v>1070</v>
      </c>
      <c r="B67" s="445">
        <v>1075</v>
      </c>
      <c r="C67" s="445">
        <v>1180</v>
      </c>
      <c r="D67" s="444">
        <v>0</v>
      </c>
      <c r="E67" s="444">
        <v>0</v>
      </c>
      <c r="F67" s="444">
        <v>0</v>
      </c>
      <c r="G67" s="444">
        <v>0</v>
      </c>
      <c r="H67" s="444">
        <v>0</v>
      </c>
      <c r="I67" s="444">
        <v>0</v>
      </c>
      <c r="J67" s="444">
        <v>0</v>
      </c>
      <c r="K67" s="444">
        <v>0</v>
      </c>
      <c r="L67" s="444">
        <v>0</v>
      </c>
      <c r="M67" s="444">
        <v>0</v>
      </c>
    </row>
    <row r="68" spans="1:13" customFormat="1">
      <c r="A68" s="445">
        <v>1075</v>
      </c>
      <c r="B68" s="445">
        <v>1080</v>
      </c>
      <c r="C68" s="445">
        <v>1250</v>
      </c>
      <c r="D68" s="444">
        <v>0</v>
      </c>
      <c r="E68" s="444">
        <v>0</v>
      </c>
      <c r="F68" s="444">
        <v>0</v>
      </c>
      <c r="G68" s="444">
        <v>0</v>
      </c>
      <c r="H68" s="444">
        <v>0</v>
      </c>
      <c r="I68" s="444">
        <v>0</v>
      </c>
      <c r="J68" s="444">
        <v>0</v>
      </c>
      <c r="K68" s="444">
        <v>0</v>
      </c>
      <c r="L68" s="444">
        <v>0</v>
      </c>
      <c r="M68" s="444">
        <v>0</v>
      </c>
    </row>
    <row r="69" spans="1:13" customFormat="1">
      <c r="A69" s="445">
        <v>1080</v>
      </c>
      <c r="B69" s="445">
        <v>1085</v>
      </c>
      <c r="C69" s="445">
        <v>1320</v>
      </c>
      <c r="D69" s="444">
        <v>0</v>
      </c>
      <c r="E69" s="444">
        <v>0</v>
      </c>
      <c r="F69" s="444">
        <v>0</v>
      </c>
      <c r="G69" s="444">
        <v>0</v>
      </c>
      <c r="H69" s="444">
        <v>0</v>
      </c>
      <c r="I69" s="444">
        <v>0</v>
      </c>
      <c r="J69" s="444">
        <v>0</v>
      </c>
      <c r="K69" s="444">
        <v>0</v>
      </c>
      <c r="L69" s="444">
        <v>0</v>
      </c>
      <c r="M69" s="444">
        <v>0</v>
      </c>
    </row>
    <row r="70" spans="1:13" customFormat="1">
      <c r="A70" s="445">
        <v>1085</v>
      </c>
      <c r="B70" s="445">
        <v>1090</v>
      </c>
      <c r="C70" s="445">
        <v>1390</v>
      </c>
      <c r="D70" s="444">
        <v>0</v>
      </c>
      <c r="E70" s="444">
        <v>0</v>
      </c>
      <c r="F70" s="444">
        <v>0</v>
      </c>
      <c r="G70" s="444">
        <v>0</v>
      </c>
      <c r="H70" s="444">
        <v>0</v>
      </c>
      <c r="I70" s="444">
        <v>0</v>
      </c>
      <c r="J70" s="444">
        <v>0</v>
      </c>
      <c r="K70" s="444">
        <v>0</v>
      </c>
      <c r="L70" s="444">
        <v>0</v>
      </c>
      <c r="M70" s="444">
        <v>0</v>
      </c>
    </row>
    <row r="71" spans="1:13" customFormat="1">
      <c r="A71" s="445">
        <v>1090</v>
      </c>
      <c r="B71" s="445">
        <v>1095</v>
      </c>
      <c r="C71" s="445">
        <v>1460</v>
      </c>
      <c r="D71" s="444">
        <v>0</v>
      </c>
      <c r="E71" s="444">
        <v>0</v>
      </c>
      <c r="F71" s="444">
        <v>0</v>
      </c>
      <c r="G71" s="444">
        <v>0</v>
      </c>
      <c r="H71" s="444">
        <v>0</v>
      </c>
      <c r="I71" s="444">
        <v>0</v>
      </c>
      <c r="J71" s="444">
        <v>0</v>
      </c>
      <c r="K71" s="444">
        <v>0</v>
      </c>
      <c r="L71" s="444">
        <v>0</v>
      </c>
      <c r="M71" s="444">
        <v>0</v>
      </c>
    </row>
    <row r="72" spans="1:13" customFormat="1">
      <c r="A72" s="445">
        <v>1095</v>
      </c>
      <c r="B72" s="445">
        <v>1100</v>
      </c>
      <c r="C72" s="445">
        <v>1530</v>
      </c>
      <c r="D72" s="444">
        <v>0</v>
      </c>
      <c r="E72" s="444">
        <v>0</v>
      </c>
      <c r="F72" s="444">
        <v>0</v>
      </c>
      <c r="G72" s="444">
        <v>0</v>
      </c>
      <c r="H72" s="444">
        <v>0</v>
      </c>
      <c r="I72" s="444">
        <v>0</v>
      </c>
      <c r="J72" s="444">
        <v>0</v>
      </c>
      <c r="K72" s="444">
        <v>0</v>
      </c>
      <c r="L72" s="444">
        <v>0</v>
      </c>
      <c r="M72" s="444">
        <v>0</v>
      </c>
    </row>
    <row r="73" spans="1:13" customFormat="1">
      <c r="A73" s="445">
        <v>1100</v>
      </c>
      <c r="B73" s="445">
        <v>1105</v>
      </c>
      <c r="C73" s="445">
        <v>1600</v>
      </c>
      <c r="D73" s="444">
        <v>0</v>
      </c>
      <c r="E73" s="444">
        <v>0</v>
      </c>
      <c r="F73" s="444">
        <v>0</v>
      </c>
      <c r="G73" s="444">
        <v>0</v>
      </c>
      <c r="H73" s="444">
        <v>0</v>
      </c>
      <c r="I73" s="444">
        <v>0</v>
      </c>
      <c r="J73" s="444">
        <v>0</v>
      </c>
      <c r="K73" s="444">
        <v>0</v>
      </c>
      <c r="L73" s="444">
        <v>0</v>
      </c>
      <c r="M73" s="444">
        <v>0</v>
      </c>
    </row>
    <row r="74" spans="1:13" customFormat="1">
      <c r="A74" s="445">
        <v>1105</v>
      </c>
      <c r="B74" s="445">
        <v>1110</v>
      </c>
      <c r="C74" s="445">
        <v>1670</v>
      </c>
      <c r="D74" s="444">
        <v>0</v>
      </c>
      <c r="E74" s="444">
        <v>0</v>
      </c>
      <c r="F74" s="444">
        <v>0</v>
      </c>
      <c r="G74" s="444">
        <v>0</v>
      </c>
      <c r="H74" s="444">
        <v>0</v>
      </c>
      <c r="I74" s="444">
        <v>0</v>
      </c>
      <c r="J74" s="444">
        <v>0</v>
      </c>
      <c r="K74" s="444">
        <v>0</v>
      </c>
      <c r="L74" s="444">
        <v>0</v>
      </c>
      <c r="M74" s="444">
        <v>0</v>
      </c>
    </row>
    <row r="75" spans="1:13" customFormat="1">
      <c r="A75" s="445">
        <v>1110</v>
      </c>
      <c r="B75" s="445">
        <v>1115</v>
      </c>
      <c r="C75" s="445">
        <v>1740</v>
      </c>
      <c r="D75" s="444">
        <v>0</v>
      </c>
      <c r="E75" s="444">
        <v>0</v>
      </c>
      <c r="F75" s="444">
        <v>0</v>
      </c>
      <c r="G75" s="444">
        <v>0</v>
      </c>
      <c r="H75" s="444">
        <v>0</v>
      </c>
      <c r="I75" s="444">
        <v>0</v>
      </c>
      <c r="J75" s="444">
        <v>0</v>
      </c>
      <c r="K75" s="444">
        <v>0</v>
      </c>
      <c r="L75" s="444">
        <v>0</v>
      </c>
      <c r="M75" s="444">
        <v>0</v>
      </c>
    </row>
    <row r="76" spans="1:13" customFormat="1">
      <c r="A76" s="445">
        <v>1115</v>
      </c>
      <c r="B76" s="445">
        <v>1120</v>
      </c>
      <c r="C76" s="445">
        <v>1810</v>
      </c>
      <c r="D76" s="444">
        <v>0</v>
      </c>
      <c r="E76" s="444">
        <v>0</v>
      </c>
      <c r="F76" s="444">
        <v>0</v>
      </c>
      <c r="G76" s="444">
        <v>0</v>
      </c>
      <c r="H76" s="444">
        <v>0</v>
      </c>
      <c r="I76" s="444">
        <v>0</v>
      </c>
      <c r="J76" s="444">
        <v>0</v>
      </c>
      <c r="K76" s="444">
        <v>0</v>
      </c>
      <c r="L76" s="444">
        <v>0</v>
      </c>
      <c r="M76" s="444">
        <v>0</v>
      </c>
    </row>
    <row r="77" spans="1:13" customFormat="1">
      <c r="A77" s="445">
        <v>1120</v>
      </c>
      <c r="B77" s="445">
        <v>1125</v>
      </c>
      <c r="C77" s="445">
        <v>1880</v>
      </c>
      <c r="D77" s="444">
        <v>0</v>
      </c>
      <c r="E77" s="444">
        <v>0</v>
      </c>
      <c r="F77" s="444">
        <v>0</v>
      </c>
      <c r="G77" s="444">
        <v>0</v>
      </c>
      <c r="H77" s="444">
        <v>0</v>
      </c>
      <c r="I77" s="444">
        <v>0</v>
      </c>
      <c r="J77" s="444">
        <v>0</v>
      </c>
      <c r="K77" s="444">
        <v>0</v>
      </c>
      <c r="L77" s="444">
        <v>0</v>
      </c>
      <c r="M77" s="444">
        <v>0</v>
      </c>
    </row>
    <row r="78" spans="1:13" customFormat="1">
      <c r="A78" s="445">
        <v>1125</v>
      </c>
      <c r="B78" s="445">
        <v>1130</v>
      </c>
      <c r="C78" s="445">
        <v>1950</v>
      </c>
      <c r="D78" s="444">
        <v>0</v>
      </c>
      <c r="E78" s="444">
        <v>0</v>
      </c>
      <c r="F78" s="444">
        <v>0</v>
      </c>
      <c r="G78" s="444">
        <v>0</v>
      </c>
      <c r="H78" s="444">
        <v>0</v>
      </c>
      <c r="I78" s="444">
        <v>0</v>
      </c>
      <c r="J78" s="444">
        <v>0</v>
      </c>
      <c r="K78" s="444">
        <v>0</v>
      </c>
      <c r="L78" s="444">
        <v>0</v>
      </c>
      <c r="M78" s="444">
        <v>0</v>
      </c>
    </row>
    <row r="79" spans="1:13" customFormat="1">
      <c r="A79" s="445">
        <v>1130</v>
      </c>
      <c r="B79" s="445">
        <v>1135</v>
      </c>
      <c r="C79" s="445">
        <v>2020</v>
      </c>
      <c r="D79" s="444">
        <v>0</v>
      </c>
      <c r="E79" s="444">
        <v>0</v>
      </c>
      <c r="F79" s="444">
        <v>0</v>
      </c>
      <c r="G79" s="444">
        <v>0</v>
      </c>
      <c r="H79" s="444">
        <v>0</v>
      </c>
      <c r="I79" s="444">
        <v>0</v>
      </c>
      <c r="J79" s="444">
        <v>0</v>
      </c>
      <c r="K79" s="444">
        <v>0</v>
      </c>
      <c r="L79" s="444">
        <v>0</v>
      </c>
      <c r="M79" s="444">
        <v>0</v>
      </c>
    </row>
    <row r="80" spans="1:13" customFormat="1">
      <c r="A80" s="445">
        <v>1135</v>
      </c>
      <c r="B80" s="445">
        <v>1140</v>
      </c>
      <c r="C80" s="445">
        <v>2090</v>
      </c>
      <c r="D80" s="444">
        <v>0</v>
      </c>
      <c r="E80" s="444">
        <v>0</v>
      </c>
      <c r="F80" s="444">
        <v>0</v>
      </c>
      <c r="G80" s="444">
        <v>0</v>
      </c>
      <c r="H80" s="444">
        <v>0</v>
      </c>
      <c r="I80" s="444">
        <v>0</v>
      </c>
      <c r="J80" s="444">
        <v>0</v>
      </c>
      <c r="K80" s="444">
        <v>0</v>
      </c>
      <c r="L80" s="444">
        <v>0</v>
      </c>
      <c r="M80" s="444">
        <v>0</v>
      </c>
    </row>
    <row r="81" spans="1:13" customFormat="1">
      <c r="A81" s="445">
        <v>1140</v>
      </c>
      <c r="B81" s="445">
        <v>1145</v>
      </c>
      <c r="C81" s="445">
        <v>2160</v>
      </c>
      <c r="D81" s="444">
        <v>0</v>
      </c>
      <c r="E81" s="444">
        <v>0</v>
      </c>
      <c r="F81" s="444">
        <v>0</v>
      </c>
      <c r="G81" s="444">
        <v>0</v>
      </c>
      <c r="H81" s="444">
        <v>0</v>
      </c>
      <c r="I81" s="444">
        <v>0</v>
      </c>
      <c r="J81" s="444">
        <v>0</v>
      </c>
      <c r="K81" s="444">
        <v>0</v>
      </c>
      <c r="L81" s="444">
        <v>0</v>
      </c>
      <c r="M81" s="444">
        <v>0</v>
      </c>
    </row>
    <row r="82" spans="1:13" customFormat="1">
      <c r="A82" s="445">
        <v>1145</v>
      </c>
      <c r="B82" s="445">
        <v>1150</v>
      </c>
      <c r="C82" s="445">
        <v>2230</v>
      </c>
      <c r="D82" s="444">
        <v>0</v>
      </c>
      <c r="E82" s="444">
        <v>0</v>
      </c>
      <c r="F82" s="444">
        <v>0</v>
      </c>
      <c r="G82" s="444">
        <v>0</v>
      </c>
      <c r="H82" s="444">
        <v>0</v>
      </c>
      <c r="I82" s="444">
        <v>0</v>
      </c>
      <c r="J82" s="444">
        <v>0</v>
      </c>
      <c r="K82" s="444">
        <v>0</v>
      </c>
      <c r="L82" s="444">
        <v>0</v>
      </c>
      <c r="M82" s="444">
        <v>0</v>
      </c>
    </row>
    <row r="83" spans="1:13" customFormat="1">
      <c r="A83" s="445">
        <v>1150</v>
      </c>
      <c r="B83" s="445">
        <v>1155</v>
      </c>
      <c r="C83" s="445">
        <v>2300</v>
      </c>
      <c r="D83" s="444">
        <v>0</v>
      </c>
      <c r="E83" s="444">
        <v>0</v>
      </c>
      <c r="F83" s="444">
        <v>0</v>
      </c>
      <c r="G83" s="444">
        <v>0</v>
      </c>
      <c r="H83" s="444">
        <v>0</v>
      </c>
      <c r="I83" s="444">
        <v>0</v>
      </c>
      <c r="J83" s="444">
        <v>0</v>
      </c>
      <c r="K83" s="444">
        <v>0</v>
      </c>
      <c r="L83" s="444">
        <v>0</v>
      </c>
      <c r="M83" s="444">
        <v>0</v>
      </c>
    </row>
    <row r="84" spans="1:13" customFormat="1">
      <c r="A84" s="445">
        <v>1155</v>
      </c>
      <c r="B84" s="445">
        <v>1160</v>
      </c>
      <c r="C84" s="445">
        <v>2370</v>
      </c>
      <c r="D84" s="444">
        <v>0</v>
      </c>
      <c r="E84" s="444">
        <v>0</v>
      </c>
      <c r="F84" s="444">
        <v>0</v>
      </c>
      <c r="G84" s="444">
        <v>0</v>
      </c>
      <c r="H84" s="444">
        <v>0</v>
      </c>
      <c r="I84" s="444">
        <v>0</v>
      </c>
      <c r="J84" s="444">
        <v>0</v>
      </c>
      <c r="K84" s="444">
        <v>0</v>
      </c>
      <c r="L84" s="444">
        <v>0</v>
      </c>
      <c r="M84" s="444">
        <v>0</v>
      </c>
    </row>
    <row r="85" spans="1:13" customFormat="1">
      <c r="A85" s="445">
        <v>1160</v>
      </c>
      <c r="B85" s="445">
        <v>1165</v>
      </c>
      <c r="C85" s="445">
        <v>2440</v>
      </c>
      <c r="D85" s="444">
        <v>0</v>
      </c>
      <c r="E85" s="444">
        <v>0</v>
      </c>
      <c r="F85" s="444">
        <v>0</v>
      </c>
      <c r="G85" s="444">
        <v>0</v>
      </c>
      <c r="H85" s="444">
        <v>0</v>
      </c>
      <c r="I85" s="444">
        <v>0</v>
      </c>
      <c r="J85" s="444">
        <v>0</v>
      </c>
      <c r="K85" s="444">
        <v>0</v>
      </c>
      <c r="L85" s="444">
        <v>0</v>
      </c>
      <c r="M85" s="444">
        <v>0</v>
      </c>
    </row>
    <row r="86" spans="1:13" customFormat="1">
      <c r="A86" s="445">
        <v>1165</v>
      </c>
      <c r="B86" s="445">
        <v>1170</v>
      </c>
      <c r="C86" s="445">
        <v>2500</v>
      </c>
      <c r="D86" s="444">
        <v>0</v>
      </c>
      <c r="E86" s="444">
        <v>0</v>
      </c>
      <c r="F86" s="444">
        <v>0</v>
      </c>
      <c r="G86" s="444">
        <v>0</v>
      </c>
      <c r="H86" s="444">
        <v>0</v>
      </c>
      <c r="I86" s="444">
        <v>0</v>
      </c>
      <c r="J86" s="444">
        <v>0</v>
      </c>
      <c r="K86" s="444">
        <v>0</v>
      </c>
      <c r="L86" s="444">
        <v>0</v>
      </c>
      <c r="M86" s="444">
        <v>0</v>
      </c>
    </row>
    <row r="87" spans="1:13" customFormat="1">
      <c r="A87" s="445">
        <v>1170</v>
      </c>
      <c r="B87" s="445">
        <v>1175</v>
      </c>
      <c r="C87" s="445">
        <v>2570</v>
      </c>
      <c r="D87" s="444">
        <v>0</v>
      </c>
      <c r="E87" s="444">
        <v>0</v>
      </c>
      <c r="F87" s="444">
        <v>0</v>
      </c>
      <c r="G87" s="444">
        <v>0</v>
      </c>
      <c r="H87" s="444">
        <v>0</v>
      </c>
      <c r="I87" s="444">
        <v>0</v>
      </c>
      <c r="J87" s="444">
        <v>0</v>
      </c>
      <c r="K87" s="444">
        <v>0</v>
      </c>
      <c r="L87" s="444">
        <v>0</v>
      </c>
      <c r="M87" s="444">
        <v>0</v>
      </c>
    </row>
    <row r="88" spans="1:13" customFormat="1">
      <c r="A88" s="445">
        <v>1175</v>
      </c>
      <c r="B88" s="445">
        <v>1180</v>
      </c>
      <c r="C88" s="445">
        <v>2640</v>
      </c>
      <c r="D88" s="444">
        <v>0</v>
      </c>
      <c r="E88" s="444">
        <v>0</v>
      </c>
      <c r="F88" s="444">
        <v>0</v>
      </c>
      <c r="G88" s="444">
        <v>0</v>
      </c>
      <c r="H88" s="444">
        <v>0</v>
      </c>
      <c r="I88" s="444">
        <v>0</v>
      </c>
      <c r="J88" s="444">
        <v>0</v>
      </c>
      <c r="K88" s="444">
        <v>0</v>
      </c>
      <c r="L88" s="444">
        <v>0</v>
      </c>
      <c r="M88" s="444">
        <v>0</v>
      </c>
    </row>
    <row r="89" spans="1:13" customFormat="1">
      <c r="A89" s="445">
        <v>1180</v>
      </c>
      <c r="B89" s="445">
        <v>1185</v>
      </c>
      <c r="C89" s="445">
        <v>2710</v>
      </c>
      <c r="D89" s="444">
        <v>0</v>
      </c>
      <c r="E89" s="444">
        <v>0</v>
      </c>
      <c r="F89" s="444">
        <v>0</v>
      </c>
      <c r="G89" s="444">
        <v>0</v>
      </c>
      <c r="H89" s="444">
        <v>0</v>
      </c>
      <c r="I89" s="444">
        <v>0</v>
      </c>
      <c r="J89" s="444">
        <v>0</v>
      </c>
      <c r="K89" s="444">
        <v>0</v>
      </c>
      <c r="L89" s="444">
        <v>0</v>
      </c>
      <c r="M89" s="444">
        <v>0</v>
      </c>
    </row>
    <row r="90" spans="1:13" customFormat="1">
      <c r="A90" s="445">
        <v>1185</v>
      </c>
      <c r="B90" s="445">
        <v>1190</v>
      </c>
      <c r="C90" s="445">
        <v>2780</v>
      </c>
      <c r="D90" s="444">
        <v>0</v>
      </c>
      <c r="E90" s="444">
        <v>0</v>
      </c>
      <c r="F90" s="444">
        <v>0</v>
      </c>
      <c r="G90" s="444">
        <v>0</v>
      </c>
      <c r="H90" s="444">
        <v>0</v>
      </c>
      <c r="I90" s="444">
        <v>0</v>
      </c>
      <c r="J90" s="444">
        <v>0</v>
      </c>
      <c r="K90" s="444">
        <v>0</v>
      </c>
      <c r="L90" s="444">
        <v>0</v>
      </c>
      <c r="M90" s="444">
        <v>0</v>
      </c>
    </row>
    <row r="91" spans="1:13" customFormat="1">
      <c r="A91" s="445">
        <v>1190</v>
      </c>
      <c r="B91" s="445">
        <v>1195</v>
      </c>
      <c r="C91" s="445">
        <v>2850</v>
      </c>
      <c r="D91" s="444">
        <v>0</v>
      </c>
      <c r="E91" s="444">
        <v>0</v>
      </c>
      <c r="F91" s="444">
        <v>0</v>
      </c>
      <c r="G91" s="444">
        <v>0</v>
      </c>
      <c r="H91" s="444">
        <v>0</v>
      </c>
      <c r="I91" s="444">
        <v>0</v>
      </c>
      <c r="J91" s="444">
        <v>0</v>
      </c>
      <c r="K91" s="444">
        <v>0</v>
      </c>
      <c r="L91" s="444">
        <v>0</v>
      </c>
      <c r="M91" s="444">
        <v>0</v>
      </c>
    </row>
    <row r="92" spans="1:13" customFormat="1">
      <c r="A92" s="445">
        <v>1195</v>
      </c>
      <c r="B92" s="445">
        <v>1200</v>
      </c>
      <c r="C92" s="445">
        <v>2920</v>
      </c>
      <c r="D92" s="444">
        <v>0</v>
      </c>
      <c r="E92" s="444">
        <v>0</v>
      </c>
      <c r="F92" s="444">
        <v>0</v>
      </c>
      <c r="G92" s="444">
        <v>0</v>
      </c>
      <c r="H92" s="444">
        <v>0</v>
      </c>
      <c r="I92" s="444">
        <v>0</v>
      </c>
      <c r="J92" s="444">
        <v>0</v>
      </c>
      <c r="K92" s="444">
        <v>0</v>
      </c>
      <c r="L92" s="444">
        <v>0</v>
      </c>
      <c r="M92" s="444">
        <v>0</v>
      </c>
    </row>
    <row r="93" spans="1:13" customFormat="1">
      <c r="A93" s="445">
        <v>1200</v>
      </c>
      <c r="B93" s="445">
        <v>1205</v>
      </c>
      <c r="C93" s="445">
        <v>2990</v>
      </c>
      <c r="D93" s="444">
        <v>0</v>
      </c>
      <c r="E93" s="444">
        <v>0</v>
      </c>
      <c r="F93" s="444">
        <v>0</v>
      </c>
      <c r="G93" s="444">
        <v>0</v>
      </c>
      <c r="H93" s="444">
        <v>0</v>
      </c>
      <c r="I93" s="444">
        <v>0</v>
      </c>
      <c r="J93" s="444">
        <v>0</v>
      </c>
      <c r="K93" s="444">
        <v>0</v>
      </c>
      <c r="L93" s="444">
        <v>0</v>
      </c>
      <c r="M93" s="444">
        <v>0</v>
      </c>
    </row>
    <row r="94" spans="1:13" customFormat="1">
      <c r="A94" s="445">
        <v>1205</v>
      </c>
      <c r="B94" s="445">
        <v>1210</v>
      </c>
      <c r="C94" s="445">
        <v>3060</v>
      </c>
      <c r="D94" s="444">
        <v>0</v>
      </c>
      <c r="E94" s="444">
        <v>0</v>
      </c>
      <c r="F94" s="444">
        <v>0</v>
      </c>
      <c r="G94" s="444">
        <v>0</v>
      </c>
      <c r="H94" s="444">
        <v>0</v>
      </c>
      <c r="I94" s="444">
        <v>0</v>
      </c>
      <c r="J94" s="444">
        <v>0</v>
      </c>
      <c r="K94" s="444">
        <v>0</v>
      </c>
      <c r="L94" s="444">
        <v>0</v>
      </c>
      <c r="M94" s="444">
        <v>0</v>
      </c>
    </row>
    <row r="95" spans="1:13" customFormat="1">
      <c r="A95" s="445">
        <v>1210</v>
      </c>
      <c r="B95" s="445">
        <v>1215</v>
      </c>
      <c r="C95" s="445">
        <v>3130</v>
      </c>
      <c r="D95" s="444">
        <v>0</v>
      </c>
      <c r="E95" s="444">
        <v>0</v>
      </c>
      <c r="F95" s="444">
        <v>0</v>
      </c>
      <c r="G95" s="444">
        <v>0</v>
      </c>
      <c r="H95" s="444">
        <v>0</v>
      </c>
      <c r="I95" s="444">
        <v>0</v>
      </c>
      <c r="J95" s="444">
        <v>0</v>
      </c>
      <c r="K95" s="444">
        <v>0</v>
      </c>
      <c r="L95" s="444">
        <v>0</v>
      </c>
      <c r="M95" s="444">
        <v>0</v>
      </c>
    </row>
    <row r="96" spans="1:13" customFormat="1">
      <c r="A96" s="445">
        <v>1215</v>
      </c>
      <c r="B96" s="445">
        <v>1220</v>
      </c>
      <c r="C96" s="445">
        <v>3200</v>
      </c>
      <c r="D96" s="444">
        <v>0</v>
      </c>
      <c r="E96" s="444">
        <v>0</v>
      </c>
      <c r="F96" s="444">
        <v>0</v>
      </c>
      <c r="G96" s="444">
        <v>0</v>
      </c>
      <c r="H96" s="444">
        <v>0</v>
      </c>
      <c r="I96" s="444">
        <v>0</v>
      </c>
      <c r="J96" s="444">
        <v>0</v>
      </c>
      <c r="K96" s="444">
        <v>0</v>
      </c>
      <c r="L96" s="444">
        <v>0</v>
      </c>
      <c r="M96" s="444">
        <v>0</v>
      </c>
    </row>
    <row r="97" spans="1:13" customFormat="1">
      <c r="A97" s="445">
        <v>1220</v>
      </c>
      <c r="B97" s="445">
        <v>1225</v>
      </c>
      <c r="C97" s="445">
        <v>3270</v>
      </c>
      <c r="D97" s="444">
        <v>0</v>
      </c>
      <c r="E97" s="444">
        <v>0</v>
      </c>
      <c r="F97" s="444">
        <v>0</v>
      </c>
      <c r="G97" s="444">
        <v>0</v>
      </c>
      <c r="H97" s="444">
        <v>0</v>
      </c>
      <c r="I97" s="444">
        <v>0</v>
      </c>
      <c r="J97" s="444">
        <v>0</v>
      </c>
      <c r="K97" s="444">
        <v>0</v>
      </c>
      <c r="L97" s="444">
        <v>0</v>
      </c>
      <c r="M97" s="444">
        <v>0</v>
      </c>
    </row>
    <row r="98" spans="1:13" customFormat="1">
      <c r="A98" s="445">
        <v>1225</v>
      </c>
      <c r="B98" s="445">
        <v>1230</v>
      </c>
      <c r="C98" s="445">
        <v>3340</v>
      </c>
      <c r="D98" s="444">
        <v>0</v>
      </c>
      <c r="E98" s="444">
        <v>0</v>
      </c>
      <c r="F98" s="444">
        <v>0</v>
      </c>
      <c r="G98" s="444">
        <v>0</v>
      </c>
      <c r="H98" s="444">
        <v>0</v>
      </c>
      <c r="I98" s="444">
        <v>0</v>
      </c>
      <c r="J98" s="444">
        <v>0</v>
      </c>
      <c r="K98" s="444">
        <v>0</v>
      </c>
      <c r="L98" s="444">
        <v>0</v>
      </c>
      <c r="M98" s="444">
        <v>0</v>
      </c>
    </row>
    <row r="99" spans="1:13" customFormat="1">
      <c r="A99" s="445">
        <v>1230</v>
      </c>
      <c r="B99" s="445">
        <v>1235</v>
      </c>
      <c r="C99" s="445">
        <v>3410</v>
      </c>
      <c r="D99" s="444">
        <v>0</v>
      </c>
      <c r="E99" s="444">
        <v>0</v>
      </c>
      <c r="F99" s="444">
        <v>0</v>
      </c>
      <c r="G99" s="444">
        <v>0</v>
      </c>
      <c r="H99" s="444">
        <v>0</v>
      </c>
      <c r="I99" s="444">
        <v>0</v>
      </c>
      <c r="J99" s="444">
        <v>0</v>
      </c>
      <c r="K99" s="444">
        <v>0</v>
      </c>
      <c r="L99" s="444">
        <v>0</v>
      </c>
      <c r="M99" s="444">
        <v>0</v>
      </c>
    </row>
    <row r="100" spans="1:13" customFormat="1">
      <c r="A100" s="445">
        <v>1235</v>
      </c>
      <c r="B100" s="445">
        <v>1240</v>
      </c>
      <c r="C100" s="445">
        <v>3480</v>
      </c>
      <c r="D100" s="444">
        <v>0</v>
      </c>
      <c r="E100" s="444">
        <v>0</v>
      </c>
      <c r="F100" s="444">
        <v>0</v>
      </c>
      <c r="G100" s="444">
        <v>0</v>
      </c>
      <c r="H100" s="444">
        <v>0</v>
      </c>
      <c r="I100" s="444">
        <v>0</v>
      </c>
      <c r="J100" s="444">
        <v>0</v>
      </c>
      <c r="K100" s="444">
        <v>0</v>
      </c>
      <c r="L100" s="444">
        <v>0</v>
      </c>
      <c r="M100" s="444">
        <v>0</v>
      </c>
    </row>
    <row r="101" spans="1:13" customFormat="1">
      <c r="A101" s="445">
        <v>1240</v>
      </c>
      <c r="B101" s="445">
        <v>1245</v>
      </c>
      <c r="C101" s="445">
        <v>3550</v>
      </c>
      <c r="D101" s="444">
        <v>0</v>
      </c>
      <c r="E101" s="444">
        <v>0</v>
      </c>
      <c r="F101" s="444">
        <v>0</v>
      </c>
      <c r="G101" s="444">
        <v>0</v>
      </c>
      <c r="H101" s="444">
        <v>0</v>
      </c>
      <c r="I101" s="444">
        <v>0</v>
      </c>
      <c r="J101" s="444">
        <v>0</v>
      </c>
      <c r="K101" s="444">
        <v>0</v>
      </c>
      <c r="L101" s="444">
        <v>0</v>
      </c>
      <c r="M101" s="444">
        <v>0</v>
      </c>
    </row>
    <row r="102" spans="1:13" customFormat="1">
      <c r="A102" s="445">
        <v>1245</v>
      </c>
      <c r="B102" s="445">
        <v>1250</v>
      </c>
      <c r="C102" s="445">
        <v>3620</v>
      </c>
      <c r="D102" s="444">
        <v>0</v>
      </c>
      <c r="E102" s="444">
        <v>0</v>
      </c>
      <c r="F102" s="444">
        <v>0</v>
      </c>
      <c r="G102" s="444">
        <v>0</v>
      </c>
      <c r="H102" s="444">
        <v>0</v>
      </c>
      <c r="I102" s="444">
        <v>0</v>
      </c>
      <c r="J102" s="444">
        <v>0</v>
      </c>
      <c r="K102" s="444">
        <v>0</v>
      </c>
      <c r="L102" s="444">
        <v>0</v>
      </c>
      <c r="M102" s="444">
        <v>0</v>
      </c>
    </row>
    <row r="103" spans="1:13" customFormat="1">
      <c r="A103" s="445">
        <v>1250</v>
      </c>
      <c r="B103" s="445">
        <v>1255</v>
      </c>
      <c r="C103" s="445">
        <v>3700</v>
      </c>
      <c r="D103" s="444">
        <v>0</v>
      </c>
      <c r="E103" s="444">
        <v>0</v>
      </c>
      <c r="F103" s="444">
        <v>0</v>
      </c>
      <c r="G103" s="444">
        <v>0</v>
      </c>
      <c r="H103" s="444">
        <v>0</v>
      </c>
      <c r="I103" s="444">
        <v>0</v>
      </c>
      <c r="J103" s="444">
        <v>0</v>
      </c>
      <c r="K103" s="444">
        <v>0</v>
      </c>
      <c r="L103" s="444">
        <v>0</v>
      </c>
      <c r="M103" s="444">
        <v>0</v>
      </c>
    </row>
    <row r="104" spans="1:13" customFormat="1">
      <c r="A104" s="445">
        <v>1255</v>
      </c>
      <c r="B104" s="445">
        <v>1260</v>
      </c>
      <c r="C104" s="445">
        <v>3810</v>
      </c>
      <c r="D104" s="444">
        <v>0</v>
      </c>
      <c r="E104" s="444">
        <v>0</v>
      </c>
      <c r="F104" s="444">
        <v>0</v>
      </c>
      <c r="G104" s="444">
        <v>0</v>
      </c>
      <c r="H104" s="444">
        <v>0</v>
      </c>
      <c r="I104" s="444">
        <v>0</v>
      </c>
      <c r="J104" s="444">
        <v>0</v>
      </c>
      <c r="K104" s="444">
        <v>0</v>
      </c>
      <c r="L104" s="444">
        <v>0</v>
      </c>
      <c r="M104" s="444">
        <v>0</v>
      </c>
    </row>
    <row r="105" spans="1:13" customFormat="1">
      <c r="A105" s="445">
        <v>1260</v>
      </c>
      <c r="B105" s="445">
        <v>1265</v>
      </c>
      <c r="C105" s="445">
        <v>3910</v>
      </c>
      <c r="D105" s="444">
        <v>0</v>
      </c>
      <c r="E105" s="444">
        <v>0</v>
      </c>
      <c r="F105" s="444">
        <v>0</v>
      </c>
      <c r="G105" s="444">
        <v>0</v>
      </c>
      <c r="H105" s="444">
        <v>0</v>
      </c>
      <c r="I105" s="444">
        <v>0</v>
      </c>
      <c r="J105" s="444">
        <v>0</v>
      </c>
      <c r="K105" s="444">
        <v>0</v>
      </c>
      <c r="L105" s="444">
        <v>0</v>
      </c>
      <c r="M105" s="444">
        <v>0</v>
      </c>
    </row>
    <row r="106" spans="1:13" customFormat="1">
      <c r="A106" s="445">
        <v>1265</v>
      </c>
      <c r="B106" s="445">
        <v>1270</v>
      </c>
      <c r="C106" s="445">
        <v>4010</v>
      </c>
      <c r="D106" s="444">
        <v>0</v>
      </c>
      <c r="E106" s="444">
        <v>0</v>
      </c>
      <c r="F106" s="444">
        <v>0</v>
      </c>
      <c r="G106" s="444">
        <v>0</v>
      </c>
      <c r="H106" s="444">
        <v>0</v>
      </c>
      <c r="I106" s="444">
        <v>0</v>
      </c>
      <c r="J106" s="444">
        <v>0</v>
      </c>
      <c r="K106" s="444">
        <v>0</v>
      </c>
      <c r="L106" s="444">
        <v>0</v>
      </c>
      <c r="M106" s="444">
        <v>0</v>
      </c>
    </row>
    <row r="107" spans="1:13" customFormat="1">
      <c r="A107" s="445">
        <v>1270</v>
      </c>
      <c r="B107" s="445">
        <v>1275</v>
      </c>
      <c r="C107" s="445">
        <v>4120</v>
      </c>
      <c r="D107" s="444">
        <v>0</v>
      </c>
      <c r="E107" s="444">
        <v>0</v>
      </c>
      <c r="F107" s="444">
        <v>0</v>
      </c>
      <c r="G107" s="444">
        <v>0</v>
      </c>
      <c r="H107" s="444">
        <v>0</v>
      </c>
      <c r="I107" s="444">
        <v>0</v>
      </c>
      <c r="J107" s="444">
        <v>0</v>
      </c>
      <c r="K107" s="444">
        <v>0</v>
      </c>
      <c r="L107" s="444">
        <v>0</v>
      </c>
      <c r="M107" s="444">
        <v>0</v>
      </c>
    </row>
    <row r="108" spans="1:13" customFormat="1">
      <c r="A108" s="445">
        <v>1275</v>
      </c>
      <c r="B108" s="445">
        <v>1280</v>
      </c>
      <c r="C108" s="445">
        <v>4220</v>
      </c>
      <c r="D108" s="444">
        <v>0</v>
      </c>
      <c r="E108" s="444">
        <v>0</v>
      </c>
      <c r="F108" s="444">
        <v>0</v>
      </c>
      <c r="G108" s="444">
        <v>0</v>
      </c>
      <c r="H108" s="444">
        <v>0</v>
      </c>
      <c r="I108" s="444">
        <v>0</v>
      </c>
      <c r="J108" s="444">
        <v>0</v>
      </c>
      <c r="K108" s="444">
        <v>0</v>
      </c>
      <c r="L108" s="444">
        <v>0</v>
      </c>
      <c r="M108" s="444">
        <v>0</v>
      </c>
    </row>
    <row r="109" spans="1:13" customFormat="1">
      <c r="A109" s="445">
        <v>1280</v>
      </c>
      <c r="B109" s="445">
        <v>1285</v>
      </c>
      <c r="C109" s="445">
        <v>4320</v>
      </c>
      <c r="D109" s="444">
        <v>0</v>
      </c>
      <c r="E109" s="444">
        <v>0</v>
      </c>
      <c r="F109" s="444">
        <v>0</v>
      </c>
      <c r="G109" s="444">
        <v>0</v>
      </c>
      <c r="H109" s="444">
        <v>0</v>
      </c>
      <c r="I109" s="444">
        <v>0</v>
      </c>
      <c r="J109" s="444">
        <v>0</v>
      </c>
      <c r="K109" s="444">
        <v>0</v>
      </c>
      <c r="L109" s="444">
        <v>0</v>
      </c>
      <c r="M109" s="444">
        <v>0</v>
      </c>
    </row>
    <row r="110" spans="1:13" customFormat="1">
      <c r="A110" s="445">
        <v>1285</v>
      </c>
      <c r="B110" s="445">
        <v>1290</v>
      </c>
      <c r="C110" s="445">
        <v>4430</v>
      </c>
      <c r="D110" s="444">
        <v>0</v>
      </c>
      <c r="E110" s="444">
        <v>0</v>
      </c>
      <c r="F110" s="444">
        <v>0</v>
      </c>
      <c r="G110" s="444">
        <v>0</v>
      </c>
      <c r="H110" s="444">
        <v>0</v>
      </c>
      <c r="I110" s="444">
        <v>0</v>
      </c>
      <c r="J110" s="444">
        <v>0</v>
      </c>
      <c r="K110" s="444">
        <v>0</v>
      </c>
      <c r="L110" s="444">
        <v>0</v>
      </c>
      <c r="M110" s="444">
        <v>0</v>
      </c>
    </row>
    <row r="111" spans="1:13" customFormat="1">
      <c r="A111" s="445">
        <v>1290</v>
      </c>
      <c r="B111" s="445">
        <v>1295</v>
      </c>
      <c r="C111" s="445">
        <v>4530</v>
      </c>
      <c r="D111" s="444">
        <v>0</v>
      </c>
      <c r="E111" s="444">
        <v>0</v>
      </c>
      <c r="F111" s="444">
        <v>0</v>
      </c>
      <c r="G111" s="444">
        <v>0</v>
      </c>
      <c r="H111" s="444">
        <v>0</v>
      </c>
      <c r="I111" s="444">
        <v>0</v>
      </c>
      <c r="J111" s="444">
        <v>0</v>
      </c>
      <c r="K111" s="444">
        <v>0</v>
      </c>
      <c r="L111" s="444">
        <v>0</v>
      </c>
      <c r="M111" s="444">
        <v>0</v>
      </c>
    </row>
    <row r="112" spans="1:13" customFormat="1">
      <c r="A112" s="445">
        <v>1295</v>
      </c>
      <c r="B112" s="445">
        <v>1300</v>
      </c>
      <c r="C112" s="445">
        <v>4630</v>
      </c>
      <c r="D112" s="444">
        <v>0</v>
      </c>
      <c r="E112" s="444">
        <v>0</v>
      </c>
      <c r="F112" s="444">
        <v>0</v>
      </c>
      <c r="G112" s="444">
        <v>0</v>
      </c>
      <c r="H112" s="444">
        <v>0</v>
      </c>
      <c r="I112" s="444">
        <v>0</v>
      </c>
      <c r="J112" s="444">
        <v>0</v>
      </c>
      <c r="K112" s="444">
        <v>0</v>
      </c>
      <c r="L112" s="444">
        <v>0</v>
      </c>
      <c r="M112" s="444">
        <v>0</v>
      </c>
    </row>
    <row r="113" spans="1:13" customFormat="1">
      <c r="A113" s="445">
        <v>1300</v>
      </c>
      <c r="B113" s="445">
        <v>1305</v>
      </c>
      <c r="C113" s="445">
        <v>4740</v>
      </c>
      <c r="D113" s="444">
        <v>0</v>
      </c>
      <c r="E113" s="444">
        <v>0</v>
      </c>
      <c r="F113" s="444">
        <v>0</v>
      </c>
      <c r="G113" s="444">
        <v>0</v>
      </c>
      <c r="H113" s="444">
        <v>0</v>
      </c>
      <c r="I113" s="444">
        <v>0</v>
      </c>
      <c r="J113" s="444">
        <v>0</v>
      </c>
      <c r="K113" s="444">
        <v>0</v>
      </c>
      <c r="L113" s="444">
        <v>0</v>
      </c>
      <c r="M113" s="444">
        <v>0</v>
      </c>
    </row>
    <row r="114" spans="1:13" customFormat="1">
      <c r="A114" s="445">
        <v>1305</v>
      </c>
      <c r="B114" s="445">
        <v>1310</v>
      </c>
      <c r="C114" s="445">
        <v>4840</v>
      </c>
      <c r="D114" s="444">
        <v>0</v>
      </c>
      <c r="E114" s="444">
        <v>0</v>
      </c>
      <c r="F114" s="444">
        <v>0</v>
      </c>
      <c r="G114" s="444">
        <v>0</v>
      </c>
      <c r="H114" s="444">
        <v>0</v>
      </c>
      <c r="I114" s="444">
        <v>0</v>
      </c>
      <c r="J114" s="444">
        <v>0</v>
      </c>
      <c r="K114" s="444">
        <v>0</v>
      </c>
      <c r="L114" s="444">
        <v>0</v>
      </c>
      <c r="M114" s="444">
        <v>0</v>
      </c>
    </row>
    <row r="115" spans="1:13" customFormat="1">
      <c r="A115" s="446">
        <v>1310</v>
      </c>
      <c r="B115" s="446">
        <v>1315</v>
      </c>
      <c r="C115" s="446">
        <v>4940</v>
      </c>
      <c r="D115" s="447">
        <v>0</v>
      </c>
      <c r="E115" s="447">
        <v>0</v>
      </c>
      <c r="F115" s="447">
        <v>0</v>
      </c>
      <c r="G115" s="447">
        <v>0</v>
      </c>
      <c r="H115" s="447">
        <v>0</v>
      </c>
      <c r="I115" s="447">
        <v>0</v>
      </c>
      <c r="J115" s="447">
        <v>0</v>
      </c>
      <c r="K115" s="447">
        <v>0</v>
      </c>
      <c r="L115" s="447">
        <v>0</v>
      </c>
      <c r="M115" s="447">
        <v>0</v>
      </c>
    </row>
    <row r="116" spans="1:13" customFormat="1">
      <c r="A116" s="445">
        <v>1315</v>
      </c>
      <c r="B116" s="445">
        <v>1320</v>
      </c>
      <c r="C116" s="445">
        <v>5050</v>
      </c>
      <c r="D116" s="444">
        <v>0</v>
      </c>
      <c r="E116" s="444">
        <v>0</v>
      </c>
      <c r="F116" s="444">
        <v>0</v>
      </c>
      <c r="G116" s="444">
        <v>0</v>
      </c>
      <c r="H116" s="444">
        <v>0</v>
      </c>
      <c r="I116" s="444">
        <v>0</v>
      </c>
      <c r="J116" s="444">
        <v>0</v>
      </c>
      <c r="K116" s="444">
        <v>0</v>
      </c>
      <c r="L116" s="444">
        <v>0</v>
      </c>
      <c r="M116" s="444">
        <v>0</v>
      </c>
    </row>
    <row r="117" spans="1:13" customFormat="1">
      <c r="A117" s="445">
        <v>1320</v>
      </c>
      <c r="B117" s="445">
        <v>1325</v>
      </c>
      <c r="C117" s="445">
        <v>5150</v>
      </c>
      <c r="D117" s="444">
        <v>0</v>
      </c>
      <c r="E117" s="444">
        <v>0</v>
      </c>
      <c r="F117" s="444">
        <v>0</v>
      </c>
      <c r="G117" s="444">
        <v>0</v>
      </c>
      <c r="H117" s="444">
        <v>0</v>
      </c>
      <c r="I117" s="444">
        <v>0</v>
      </c>
      <c r="J117" s="444">
        <v>0</v>
      </c>
      <c r="K117" s="444">
        <v>0</v>
      </c>
      <c r="L117" s="444">
        <v>0</v>
      </c>
      <c r="M117" s="444">
        <v>0</v>
      </c>
    </row>
    <row r="118" spans="1:13" customFormat="1">
      <c r="A118" s="445">
        <v>1325</v>
      </c>
      <c r="B118" s="445">
        <v>1330</v>
      </c>
      <c r="C118" s="445">
        <v>5250</v>
      </c>
      <c r="D118" s="444">
        <v>0</v>
      </c>
      <c r="E118" s="444">
        <v>0</v>
      </c>
      <c r="F118" s="444">
        <v>0</v>
      </c>
      <c r="G118" s="444">
        <v>0</v>
      </c>
      <c r="H118" s="444">
        <v>0</v>
      </c>
      <c r="I118" s="444">
        <v>0</v>
      </c>
      <c r="J118" s="444">
        <v>0</v>
      </c>
      <c r="K118" s="444">
        <v>0</v>
      </c>
      <c r="L118" s="444">
        <v>0</v>
      </c>
      <c r="M118" s="444">
        <v>0</v>
      </c>
    </row>
    <row r="119" spans="1:13" customFormat="1">
      <c r="A119" s="445">
        <v>1330</v>
      </c>
      <c r="B119" s="445">
        <v>1335</v>
      </c>
      <c r="C119" s="445">
        <v>5360</v>
      </c>
      <c r="D119" s="444">
        <v>0</v>
      </c>
      <c r="E119" s="444">
        <v>0</v>
      </c>
      <c r="F119" s="444">
        <v>0</v>
      </c>
      <c r="G119" s="444">
        <v>0</v>
      </c>
      <c r="H119" s="444">
        <v>0</v>
      </c>
      <c r="I119" s="444">
        <v>0</v>
      </c>
      <c r="J119" s="444">
        <v>0</v>
      </c>
      <c r="K119" s="444">
        <v>0</v>
      </c>
      <c r="L119" s="444">
        <v>0</v>
      </c>
      <c r="M119" s="444">
        <v>0</v>
      </c>
    </row>
    <row r="120" spans="1:13" customFormat="1">
      <c r="A120" s="445">
        <v>1335</v>
      </c>
      <c r="B120" s="445">
        <v>1340</v>
      </c>
      <c r="C120" s="445">
        <v>5460</v>
      </c>
      <c r="D120" s="444">
        <v>0</v>
      </c>
      <c r="E120" s="444">
        <v>0</v>
      </c>
      <c r="F120" s="444">
        <v>0</v>
      </c>
      <c r="G120" s="444">
        <v>0</v>
      </c>
      <c r="H120" s="444">
        <v>0</v>
      </c>
      <c r="I120" s="444">
        <v>0</v>
      </c>
      <c r="J120" s="444">
        <v>0</v>
      </c>
      <c r="K120" s="444">
        <v>0</v>
      </c>
      <c r="L120" s="444">
        <v>0</v>
      </c>
      <c r="M120" s="444">
        <v>0</v>
      </c>
    </row>
    <row r="121" spans="1:13" customFormat="1">
      <c r="A121" s="445">
        <v>1340</v>
      </c>
      <c r="B121" s="445">
        <v>1345</v>
      </c>
      <c r="C121" s="445">
        <v>5560</v>
      </c>
      <c r="D121" s="445">
        <v>1060</v>
      </c>
      <c r="E121" s="444">
        <v>0</v>
      </c>
      <c r="F121" s="444">
        <v>0</v>
      </c>
      <c r="G121" s="444">
        <v>0</v>
      </c>
      <c r="H121" s="444">
        <v>0</v>
      </c>
      <c r="I121" s="444">
        <v>0</v>
      </c>
      <c r="J121" s="444">
        <v>0</v>
      </c>
      <c r="K121" s="444">
        <v>0</v>
      </c>
      <c r="L121" s="444">
        <v>0</v>
      </c>
      <c r="M121" s="444">
        <v>0</v>
      </c>
    </row>
    <row r="122" spans="1:13" customFormat="1">
      <c r="A122" s="445">
        <v>1345</v>
      </c>
      <c r="B122" s="445">
        <v>1350</v>
      </c>
      <c r="C122" s="445">
        <v>5670</v>
      </c>
      <c r="D122" s="445">
        <v>1170</v>
      </c>
      <c r="E122" s="444">
        <v>0</v>
      </c>
      <c r="F122" s="444">
        <v>0</v>
      </c>
      <c r="G122" s="444">
        <v>0</v>
      </c>
      <c r="H122" s="444">
        <v>0</v>
      </c>
      <c r="I122" s="444">
        <v>0</v>
      </c>
      <c r="J122" s="444">
        <v>0</v>
      </c>
      <c r="K122" s="444">
        <v>0</v>
      </c>
      <c r="L122" s="444">
        <v>0</v>
      </c>
      <c r="M122" s="444">
        <v>0</v>
      </c>
    </row>
    <row r="123" spans="1:13" customFormat="1">
      <c r="A123" s="445">
        <v>1350</v>
      </c>
      <c r="B123" s="445">
        <v>1355</v>
      </c>
      <c r="C123" s="445">
        <v>5770</v>
      </c>
      <c r="D123" s="445">
        <v>1270</v>
      </c>
      <c r="E123" s="444">
        <v>0</v>
      </c>
      <c r="F123" s="444">
        <v>0</v>
      </c>
      <c r="G123" s="444">
        <v>0</v>
      </c>
      <c r="H123" s="444">
        <v>0</v>
      </c>
      <c r="I123" s="444">
        <v>0</v>
      </c>
      <c r="J123" s="444">
        <v>0</v>
      </c>
      <c r="K123" s="444">
        <v>0</v>
      </c>
      <c r="L123" s="444">
        <v>0</v>
      </c>
      <c r="M123" s="444">
        <v>0</v>
      </c>
    </row>
    <row r="124" spans="1:13" customFormat="1">
      <c r="A124" s="445">
        <v>1355</v>
      </c>
      <c r="B124" s="445">
        <v>1360</v>
      </c>
      <c r="C124" s="445">
        <v>5870</v>
      </c>
      <c r="D124" s="445">
        <v>1370</v>
      </c>
      <c r="E124" s="444">
        <v>0</v>
      </c>
      <c r="F124" s="444">
        <v>0</v>
      </c>
      <c r="G124" s="444">
        <v>0</v>
      </c>
      <c r="H124" s="444">
        <v>0</v>
      </c>
      <c r="I124" s="444">
        <v>0</v>
      </c>
      <c r="J124" s="444">
        <v>0</v>
      </c>
      <c r="K124" s="444">
        <v>0</v>
      </c>
      <c r="L124" s="444">
        <v>0</v>
      </c>
      <c r="M124" s="444">
        <v>0</v>
      </c>
    </row>
    <row r="125" spans="1:13" customFormat="1">
      <c r="A125" s="445">
        <v>1360</v>
      </c>
      <c r="B125" s="445">
        <v>1365</v>
      </c>
      <c r="C125" s="445">
        <v>5980</v>
      </c>
      <c r="D125" s="445">
        <v>1480</v>
      </c>
      <c r="E125" s="444">
        <v>0</v>
      </c>
      <c r="F125" s="444">
        <v>0</v>
      </c>
      <c r="G125" s="444">
        <v>0</v>
      </c>
      <c r="H125" s="444">
        <v>0</v>
      </c>
      <c r="I125" s="444">
        <v>0</v>
      </c>
      <c r="J125" s="444">
        <v>0</v>
      </c>
      <c r="K125" s="444">
        <v>0</v>
      </c>
      <c r="L125" s="444">
        <v>0</v>
      </c>
      <c r="M125" s="444">
        <v>0</v>
      </c>
    </row>
    <row r="126" spans="1:13" customFormat="1">
      <c r="A126" s="445">
        <v>1365</v>
      </c>
      <c r="B126" s="445">
        <v>1370</v>
      </c>
      <c r="C126" s="445">
        <v>6080</v>
      </c>
      <c r="D126" s="445">
        <v>1580</v>
      </c>
      <c r="E126" s="444">
        <v>0</v>
      </c>
      <c r="F126" s="444">
        <v>0</v>
      </c>
      <c r="G126" s="444">
        <v>0</v>
      </c>
      <c r="H126" s="444">
        <v>0</v>
      </c>
      <c r="I126" s="444">
        <v>0</v>
      </c>
      <c r="J126" s="444">
        <v>0</v>
      </c>
      <c r="K126" s="444">
        <v>0</v>
      </c>
      <c r="L126" s="444">
        <v>0</v>
      </c>
      <c r="M126" s="444">
        <v>0</v>
      </c>
    </row>
    <row r="127" spans="1:13" customFormat="1">
      <c r="A127" s="445">
        <v>1370</v>
      </c>
      <c r="B127" s="445">
        <v>1375</v>
      </c>
      <c r="C127" s="445">
        <v>6180</v>
      </c>
      <c r="D127" s="445">
        <v>1680</v>
      </c>
      <c r="E127" s="444">
        <v>0</v>
      </c>
      <c r="F127" s="444">
        <v>0</v>
      </c>
      <c r="G127" s="444">
        <v>0</v>
      </c>
      <c r="H127" s="444">
        <v>0</v>
      </c>
      <c r="I127" s="444">
        <v>0</v>
      </c>
      <c r="J127" s="444">
        <v>0</v>
      </c>
      <c r="K127" s="444">
        <v>0</v>
      </c>
      <c r="L127" s="444">
        <v>0</v>
      </c>
      <c r="M127" s="444">
        <v>0</v>
      </c>
    </row>
    <row r="128" spans="1:13" customFormat="1">
      <c r="A128" s="445">
        <v>1375</v>
      </c>
      <c r="B128" s="445">
        <v>1380</v>
      </c>
      <c r="C128" s="445">
        <v>6290</v>
      </c>
      <c r="D128" s="445">
        <v>1790</v>
      </c>
      <c r="E128" s="444">
        <v>0</v>
      </c>
      <c r="F128" s="444">
        <v>0</v>
      </c>
      <c r="G128" s="444">
        <v>0</v>
      </c>
      <c r="H128" s="444">
        <v>0</v>
      </c>
      <c r="I128" s="444">
        <v>0</v>
      </c>
      <c r="J128" s="444">
        <v>0</v>
      </c>
      <c r="K128" s="444">
        <v>0</v>
      </c>
      <c r="L128" s="444">
        <v>0</v>
      </c>
      <c r="M128" s="444">
        <v>0</v>
      </c>
    </row>
    <row r="129" spans="1:13" customFormat="1">
      <c r="A129" s="445">
        <v>1380</v>
      </c>
      <c r="B129" s="445">
        <v>1385</v>
      </c>
      <c r="C129" s="445">
        <v>6390</v>
      </c>
      <c r="D129" s="445">
        <v>1890</v>
      </c>
      <c r="E129" s="444">
        <v>0</v>
      </c>
      <c r="F129" s="444">
        <v>0</v>
      </c>
      <c r="G129" s="444">
        <v>0</v>
      </c>
      <c r="H129" s="444">
        <v>0</v>
      </c>
      <c r="I129" s="444">
        <v>0</v>
      </c>
      <c r="J129" s="444">
        <v>0</v>
      </c>
      <c r="K129" s="444">
        <v>0</v>
      </c>
      <c r="L129" s="444">
        <v>0</v>
      </c>
      <c r="M129" s="444">
        <v>0</v>
      </c>
    </row>
    <row r="130" spans="1:13" customFormat="1">
      <c r="A130" s="445">
        <v>1385</v>
      </c>
      <c r="B130" s="445">
        <v>1390</v>
      </c>
      <c r="C130" s="445">
        <v>6490</v>
      </c>
      <c r="D130" s="445">
        <v>1990</v>
      </c>
      <c r="E130" s="444">
        <v>0</v>
      </c>
      <c r="F130" s="444">
        <v>0</v>
      </c>
      <c r="G130" s="444">
        <v>0</v>
      </c>
      <c r="H130" s="444">
        <v>0</v>
      </c>
      <c r="I130" s="444">
        <v>0</v>
      </c>
      <c r="J130" s="444">
        <v>0</v>
      </c>
      <c r="K130" s="444">
        <v>0</v>
      </c>
      <c r="L130" s="444">
        <v>0</v>
      </c>
      <c r="M130" s="444">
        <v>0</v>
      </c>
    </row>
    <row r="131" spans="1:13" customFormat="1">
      <c r="A131" s="445">
        <v>1390</v>
      </c>
      <c r="B131" s="445">
        <v>1395</v>
      </c>
      <c r="C131" s="445">
        <v>6600</v>
      </c>
      <c r="D131" s="445">
        <v>2100</v>
      </c>
      <c r="E131" s="444">
        <v>0</v>
      </c>
      <c r="F131" s="444">
        <v>0</v>
      </c>
      <c r="G131" s="444">
        <v>0</v>
      </c>
      <c r="H131" s="444">
        <v>0</v>
      </c>
      <c r="I131" s="444">
        <v>0</v>
      </c>
      <c r="J131" s="444">
        <v>0</v>
      </c>
      <c r="K131" s="444">
        <v>0</v>
      </c>
      <c r="L131" s="444">
        <v>0</v>
      </c>
      <c r="M131" s="444">
        <v>0</v>
      </c>
    </row>
    <row r="132" spans="1:13" customFormat="1">
      <c r="A132" s="445">
        <v>1395</v>
      </c>
      <c r="B132" s="445">
        <v>1400</v>
      </c>
      <c r="C132" s="445">
        <v>6700</v>
      </c>
      <c r="D132" s="445">
        <v>2200</v>
      </c>
      <c r="E132" s="444">
        <v>0</v>
      </c>
      <c r="F132" s="444">
        <v>0</v>
      </c>
      <c r="G132" s="444">
        <v>0</v>
      </c>
      <c r="H132" s="444">
        <v>0</v>
      </c>
      <c r="I132" s="444">
        <v>0</v>
      </c>
      <c r="J132" s="444">
        <v>0</v>
      </c>
      <c r="K132" s="444">
        <v>0</v>
      </c>
      <c r="L132" s="444">
        <v>0</v>
      </c>
      <c r="M132" s="444">
        <v>0</v>
      </c>
    </row>
    <row r="133" spans="1:13" customFormat="1">
      <c r="A133" s="445">
        <v>1400</v>
      </c>
      <c r="B133" s="445">
        <v>1405</v>
      </c>
      <c r="C133" s="445">
        <v>6800</v>
      </c>
      <c r="D133" s="445">
        <v>2300</v>
      </c>
      <c r="E133" s="444">
        <v>0</v>
      </c>
      <c r="F133" s="444">
        <v>0</v>
      </c>
      <c r="G133" s="444">
        <v>0</v>
      </c>
      <c r="H133" s="444">
        <v>0</v>
      </c>
      <c r="I133" s="444">
        <v>0</v>
      </c>
      <c r="J133" s="444">
        <v>0</v>
      </c>
      <c r="K133" s="444">
        <v>0</v>
      </c>
      <c r="L133" s="444">
        <v>0</v>
      </c>
      <c r="M133" s="444">
        <v>0</v>
      </c>
    </row>
    <row r="134" spans="1:13" customFormat="1">
      <c r="A134" s="445">
        <v>1405</v>
      </c>
      <c r="B134" s="445">
        <v>1410</v>
      </c>
      <c r="C134" s="445">
        <v>6910</v>
      </c>
      <c r="D134" s="445">
        <v>2410</v>
      </c>
      <c r="E134" s="444">
        <v>0</v>
      </c>
      <c r="F134" s="444">
        <v>0</v>
      </c>
      <c r="G134" s="444">
        <v>0</v>
      </c>
      <c r="H134" s="444">
        <v>0</v>
      </c>
      <c r="I134" s="444">
        <v>0</v>
      </c>
      <c r="J134" s="444">
        <v>0</v>
      </c>
      <c r="K134" s="444">
        <v>0</v>
      </c>
      <c r="L134" s="444">
        <v>0</v>
      </c>
      <c r="M134" s="444">
        <v>0</v>
      </c>
    </row>
    <row r="135" spans="1:13" customFormat="1">
      <c r="A135" s="445">
        <v>1410</v>
      </c>
      <c r="B135" s="445">
        <v>1415</v>
      </c>
      <c r="C135" s="445">
        <v>7010</v>
      </c>
      <c r="D135" s="445">
        <v>2510</v>
      </c>
      <c r="E135" s="444">
        <v>0</v>
      </c>
      <c r="F135" s="444">
        <v>0</v>
      </c>
      <c r="G135" s="444">
        <v>0</v>
      </c>
      <c r="H135" s="444">
        <v>0</v>
      </c>
      <c r="I135" s="444">
        <v>0</v>
      </c>
      <c r="J135" s="444">
        <v>0</v>
      </c>
      <c r="K135" s="444">
        <v>0</v>
      </c>
      <c r="L135" s="444">
        <v>0</v>
      </c>
      <c r="M135" s="444">
        <v>0</v>
      </c>
    </row>
    <row r="136" spans="1:13" customFormat="1">
      <c r="A136" s="445">
        <v>1415</v>
      </c>
      <c r="B136" s="445">
        <v>1420</v>
      </c>
      <c r="C136" s="445">
        <v>7110</v>
      </c>
      <c r="D136" s="445">
        <v>2610</v>
      </c>
      <c r="E136" s="444">
        <v>0</v>
      </c>
      <c r="F136" s="444">
        <v>0</v>
      </c>
      <c r="G136" s="444">
        <v>0</v>
      </c>
      <c r="H136" s="444">
        <v>0</v>
      </c>
      <c r="I136" s="444">
        <v>0</v>
      </c>
      <c r="J136" s="444">
        <v>0</v>
      </c>
      <c r="K136" s="444">
        <v>0</v>
      </c>
      <c r="L136" s="444">
        <v>0</v>
      </c>
      <c r="M136" s="444">
        <v>0</v>
      </c>
    </row>
    <row r="137" spans="1:13" customFormat="1">
      <c r="A137" s="445">
        <v>1420</v>
      </c>
      <c r="B137" s="445">
        <v>1425</v>
      </c>
      <c r="C137" s="445">
        <v>7210</v>
      </c>
      <c r="D137" s="445">
        <v>2710</v>
      </c>
      <c r="E137" s="444">
        <v>0</v>
      </c>
      <c r="F137" s="444">
        <v>0</v>
      </c>
      <c r="G137" s="444">
        <v>0</v>
      </c>
      <c r="H137" s="444">
        <v>0</v>
      </c>
      <c r="I137" s="444">
        <v>0</v>
      </c>
      <c r="J137" s="444">
        <v>0</v>
      </c>
      <c r="K137" s="444">
        <v>0</v>
      </c>
      <c r="L137" s="444">
        <v>0</v>
      </c>
      <c r="M137" s="444">
        <v>0</v>
      </c>
    </row>
    <row r="138" spans="1:13" customFormat="1">
      <c r="A138" s="445">
        <v>1425</v>
      </c>
      <c r="B138" s="445">
        <v>1430</v>
      </c>
      <c r="C138" s="445">
        <v>7320</v>
      </c>
      <c r="D138" s="445">
        <v>2820</v>
      </c>
      <c r="E138" s="444">
        <v>0</v>
      </c>
      <c r="F138" s="444">
        <v>0</v>
      </c>
      <c r="G138" s="444">
        <v>0</v>
      </c>
      <c r="H138" s="444">
        <v>0</v>
      </c>
      <c r="I138" s="444">
        <v>0</v>
      </c>
      <c r="J138" s="444">
        <v>0</v>
      </c>
      <c r="K138" s="444">
        <v>0</v>
      </c>
      <c r="L138" s="444">
        <v>0</v>
      </c>
      <c r="M138" s="444">
        <v>0</v>
      </c>
    </row>
    <row r="139" spans="1:13" customFormat="1">
      <c r="A139" s="445">
        <v>1430</v>
      </c>
      <c r="B139" s="445">
        <v>1435</v>
      </c>
      <c r="C139" s="445">
        <v>7420</v>
      </c>
      <c r="D139" s="445">
        <v>2920</v>
      </c>
      <c r="E139" s="444">
        <v>0</v>
      </c>
      <c r="F139" s="444">
        <v>0</v>
      </c>
      <c r="G139" s="444">
        <v>0</v>
      </c>
      <c r="H139" s="444">
        <v>0</v>
      </c>
      <c r="I139" s="444">
        <v>0</v>
      </c>
      <c r="J139" s="444">
        <v>0</v>
      </c>
      <c r="K139" s="444">
        <v>0</v>
      </c>
      <c r="L139" s="444">
        <v>0</v>
      </c>
      <c r="M139" s="444">
        <v>0</v>
      </c>
    </row>
    <row r="140" spans="1:13" customFormat="1">
      <c r="A140" s="445">
        <v>1435</v>
      </c>
      <c r="B140" s="445">
        <v>1440</v>
      </c>
      <c r="C140" s="445">
        <v>7520</v>
      </c>
      <c r="D140" s="445">
        <v>3020</v>
      </c>
      <c r="E140" s="444">
        <v>0</v>
      </c>
      <c r="F140" s="444">
        <v>0</v>
      </c>
      <c r="G140" s="444">
        <v>0</v>
      </c>
      <c r="H140" s="444">
        <v>0</v>
      </c>
      <c r="I140" s="444">
        <v>0</v>
      </c>
      <c r="J140" s="444">
        <v>0</v>
      </c>
      <c r="K140" s="444">
        <v>0</v>
      </c>
      <c r="L140" s="444">
        <v>0</v>
      </c>
      <c r="M140" s="444">
        <v>0</v>
      </c>
    </row>
    <row r="141" spans="1:13" customFormat="1">
      <c r="A141" s="445">
        <v>1440</v>
      </c>
      <c r="B141" s="445">
        <v>1445</v>
      </c>
      <c r="C141" s="445">
        <v>7630</v>
      </c>
      <c r="D141" s="445">
        <v>3130</v>
      </c>
      <c r="E141" s="444">
        <v>0</v>
      </c>
      <c r="F141" s="444">
        <v>0</v>
      </c>
      <c r="G141" s="444">
        <v>0</v>
      </c>
      <c r="H141" s="444">
        <v>0</v>
      </c>
      <c r="I141" s="444">
        <v>0</v>
      </c>
      <c r="J141" s="444">
        <v>0</v>
      </c>
      <c r="K141" s="444">
        <v>0</v>
      </c>
      <c r="L141" s="444">
        <v>0</v>
      </c>
      <c r="M141" s="444">
        <v>0</v>
      </c>
    </row>
    <row r="142" spans="1:13" customFormat="1">
      <c r="A142" s="445">
        <v>1445</v>
      </c>
      <c r="B142" s="445">
        <v>1450</v>
      </c>
      <c r="C142" s="445">
        <v>7730</v>
      </c>
      <c r="D142" s="445">
        <v>3230</v>
      </c>
      <c r="E142" s="444">
        <v>0</v>
      </c>
      <c r="F142" s="444">
        <v>0</v>
      </c>
      <c r="G142" s="444">
        <v>0</v>
      </c>
      <c r="H142" s="444">
        <v>0</v>
      </c>
      <c r="I142" s="444">
        <v>0</v>
      </c>
      <c r="J142" s="444">
        <v>0</v>
      </c>
      <c r="K142" s="444">
        <v>0</v>
      </c>
      <c r="L142" s="444">
        <v>0</v>
      </c>
      <c r="M142" s="444">
        <v>0</v>
      </c>
    </row>
    <row r="143" spans="1:13" customFormat="1">
      <c r="A143" s="445">
        <v>1450</v>
      </c>
      <c r="B143" s="445">
        <v>1455</v>
      </c>
      <c r="C143" s="445">
        <v>7830</v>
      </c>
      <c r="D143" s="445">
        <v>3330</v>
      </c>
      <c r="E143" s="444">
        <v>0</v>
      </c>
      <c r="F143" s="444">
        <v>0</v>
      </c>
      <c r="G143" s="444">
        <v>0</v>
      </c>
      <c r="H143" s="444">
        <v>0</v>
      </c>
      <c r="I143" s="444">
        <v>0</v>
      </c>
      <c r="J143" s="444">
        <v>0</v>
      </c>
      <c r="K143" s="444">
        <v>0</v>
      </c>
      <c r="L143" s="444">
        <v>0</v>
      </c>
      <c r="M143" s="444">
        <v>0</v>
      </c>
    </row>
    <row r="144" spans="1:13" customFormat="1">
      <c r="A144" s="445">
        <v>1455</v>
      </c>
      <c r="B144" s="445">
        <v>1460</v>
      </c>
      <c r="C144" s="445">
        <v>7940</v>
      </c>
      <c r="D144" s="445">
        <v>3440</v>
      </c>
      <c r="E144" s="444">
        <v>0</v>
      </c>
      <c r="F144" s="444">
        <v>0</v>
      </c>
      <c r="G144" s="444">
        <v>0</v>
      </c>
      <c r="H144" s="444">
        <v>0</v>
      </c>
      <c r="I144" s="444">
        <v>0</v>
      </c>
      <c r="J144" s="444">
        <v>0</v>
      </c>
      <c r="K144" s="444">
        <v>0</v>
      </c>
      <c r="L144" s="444">
        <v>0</v>
      </c>
      <c r="M144" s="444">
        <v>0</v>
      </c>
    </row>
    <row r="145" spans="1:13" customFormat="1">
      <c r="A145" s="445">
        <v>1460</v>
      </c>
      <c r="B145" s="445">
        <v>1465</v>
      </c>
      <c r="C145" s="445">
        <v>8040</v>
      </c>
      <c r="D145" s="445">
        <v>3540</v>
      </c>
      <c r="E145" s="444">
        <v>0</v>
      </c>
      <c r="F145" s="444">
        <v>0</v>
      </c>
      <c r="G145" s="444">
        <v>0</v>
      </c>
      <c r="H145" s="444">
        <v>0</v>
      </c>
      <c r="I145" s="444">
        <v>0</v>
      </c>
      <c r="J145" s="444">
        <v>0</v>
      </c>
      <c r="K145" s="444">
        <v>0</v>
      </c>
      <c r="L145" s="444">
        <v>0</v>
      </c>
      <c r="M145" s="444">
        <v>0</v>
      </c>
    </row>
    <row r="146" spans="1:13" customFormat="1">
      <c r="A146" s="445">
        <v>1465</v>
      </c>
      <c r="B146" s="445">
        <v>1470</v>
      </c>
      <c r="C146" s="445">
        <v>8140</v>
      </c>
      <c r="D146" s="445">
        <v>3640</v>
      </c>
      <c r="E146" s="444">
        <v>0</v>
      </c>
      <c r="F146" s="444">
        <v>0</v>
      </c>
      <c r="G146" s="444">
        <v>0</v>
      </c>
      <c r="H146" s="444">
        <v>0</v>
      </c>
      <c r="I146" s="444">
        <v>0</v>
      </c>
      <c r="J146" s="444">
        <v>0</v>
      </c>
      <c r="K146" s="444">
        <v>0</v>
      </c>
      <c r="L146" s="444">
        <v>0</v>
      </c>
      <c r="M146" s="444">
        <v>0</v>
      </c>
    </row>
    <row r="147" spans="1:13" customFormat="1">
      <c r="A147" s="445">
        <v>1470</v>
      </c>
      <c r="B147" s="445">
        <v>1475</v>
      </c>
      <c r="C147" s="445">
        <v>8250</v>
      </c>
      <c r="D147" s="445">
        <v>3750</v>
      </c>
      <c r="E147" s="444">
        <v>0</v>
      </c>
      <c r="F147" s="444">
        <v>0</v>
      </c>
      <c r="G147" s="444">
        <v>0</v>
      </c>
      <c r="H147" s="444">
        <v>0</v>
      </c>
      <c r="I147" s="444">
        <v>0</v>
      </c>
      <c r="J147" s="444">
        <v>0</v>
      </c>
      <c r="K147" s="444">
        <v>0</v>
      </c>
      <c r="L147" s="444">
        <v>0</v>
      </c>
      <c r="M147" s="444">
        <v>0</v>
      </c>
    </row>
    <row r="148" spans="1:13" customFormat="1">
      <c r="A148" s="445">
        <v>1475</v>
      </c>
      <c r="B148" s="445">
        <v>1480</v>
      </c>
      <c r="C148" s="445">
        <v>8350</v>
      </c>
      <c r="D148" s="445">
        <v>3850</v>
      </c>
      <c r="E148" s="444">
        <v>0</v>
      </c>
      <c r="F148" s="444">
        <v>0</v>
      </c>
      <c r="G148" s="444">
        <v>0</v>
      </c>
      <c r="H148" s="444">
        <v>0</v>
      </c>
      <c r="I148" s="444">
        <v>0</v>
      </c>
      <c r="J148" s="444">
        <v>0</v>
      </c>
      <c r="K148" s="444">
        <v>0</v>
      </c>
      <c r="L148" s="444">
        <v>0</v>
      </c>
      <c r="M148" s="444">
        <v>0</v>
      </c>
    </row>
    <row r="149" spans="1:13" customFormat="1">
      <c r="A149" s="445">
        <v>1480</v>
      </c>
      <c r="B149" s="445">
        <v>1485</v>
      </c>
      <c r="C149" s="445">
        <v>8450</v>
      </c>
      <c r="D149" s="445">
        <v>3950</v>
      </c>
      <c r="E149" s="444">
        <v>0</v>
      </c>
      <c r="F149" s="444">
        <v>0</v>
      </c>
      <c r="G149" s="444">
        <v>0</v>
      </c>
      <c r="H149" s="444">
        <v>0</v>
      </c>
      <c r="I149" s="444">
        <v>0</v>
      </c>
      <c r="J149" s="444">
        <v>0</v>
      </c>
      <c r="K149" s="444">
        <v>0</v>
      </c>
      <c r="L149" s="444">
        <v>0</v>
      </c>
      <c r="M149" s="444">
        <v>0</v>
      </c>
    </row>
    <row r="150" spans="1:13" customFormat="1">
      <c r="A150" s="445">
        <v>1485</v>
      </c>
      <c r="B150" s="445">
        <v>1490</v>
      </c>
      <c r="C150" s="445">
        <v>8560</v>
      </c>
      <c r="D150" s="445">
        <v>4060</v>
      </c>
      <c r="E150" s="444">
        <v>0</v>
      </c>
      <c r="F150" s="444">
        <v>0</v>
      </c>
      <c r="G150" s="444">
        <v>0</v>
      </c>
      <c r="H150" s="444">
        <v>0</v>
      </c>
      <c r="I150" s="444">
        <v>0</v>
      </c>
      <c r="J150" s="444">
        <v>0</v>
      </c>
      <c r="K150" s="444">
        <v>0</v>
      </c>
      <c r="L150" s="444">
        <v>0</v>
      </c>
      <c r="M150" s="444">
        <v>0</v>
      </c>
    </row>
    <row r="151" spans="1:13" customFormat="1">
      <c r="A151" s="445">
        <v>1490</v>
      </c>
      <c r="B151" s="445">
        <v>1495</v>
      </c>
      <c r="C151" s="445">
        <v>8660</v>
      </c>
      <c r="D151" s="445">
        <v>4160</v>
      </c>
      <c r="E151" s="444">
        <v>0</v>
      </c>
      <c r="F151" s="444">
        <v>0</v>
      </c>
      <c r="G151" s="444">
        <v>0</v>
      </c>
      <c r="H151" s="444">
        <v>0</v>
      </c>
      <c r="I151" s="444">
        <v>0</v>
      </c>
      <c r="J151" s="444">
        <v>0</v>
      </c>
      <c r="K151" s="444">
        <v>0</v>
      </c>
      <c r="L151" s="444">
        <v>0</v>
      </c>
      <c r="M151" s="444">
        <v>0</v>
      </c>
    </row>
    <row r="152" spans="1:13" customFormat="1">
      <c r="A152" s="445">
        <v>1495</v>
      </c>
      <c r="B152" s="445">
        <v>1500</v>
      </c>
      <c r="C152" s="445">
        <v>8760</v>
      </c>
      <c r="D152" s="445">
        <v>4260</v>
      </c>
      <c r="E152" s="444">
        <v>0</v>
      </c>
      <c r="F152" s="444">
        <v>0</v>
      </c>
      <c r="G152" s="444">
        <v>0</v>
      </c>
      <c r="H152" s="444">
        <v>0</v>
      </c>
      <c r="I152" s="444">
        <v>0</v>
      </c>
      <c r="J152" s="444">
        <v>0</v>
      </c>
      <c r="K152" s="444">
        <v>0</v>
      </c>
      <c r="L152" s="444">
        <v>0</v>
      </c>
      <c r="M152" s="444">
        <v>0</v>
      </c>
    </row>
    <row r="153" spans="1:13" customFormat="1">
      <c r="A153" s="445">
        <v>1500</v>
      </c>
      <c r="B153" s="445">
        <v>1510</v>
      </c>
      <c r="C153" s="445">
        <v>8920</v>
      </c>
      <c r="D153" s="445">
        <v>4420</v>
      </c>
      <c r="E153" s="444">
        <v>0</v>
      </c>
      <c r="F153" s="444">
        <v>0</v>
      </c>
      <c r="G153" s="444">
        <v>0</v>
      </c>
      <c r="H153" s="444">
        <v>0</v>
      </c>
      <c r="I153" s="444">
        <v>0</v>
      </c>
      <c r="J153" s="444">
        <v>0</v>
      </c>
      <c r="K153" s="444">
        <v>0</v>
      </c>
      <c r="L153" s="444">
        <v>0</v>
      </c>
      <c r="M153" s="444">
        <v>0</v>
      </c>
    </row>
    <row r="154" spans="1:13" customFormat="1">
      <c r="A154" s="445">
        <v>1510</v>
      </c>
      <c r="B154" s="445">
        <v>1520</v>
      </c>
      <c r="C154" s="445">
        <v>9120</v>
      </c>
      <c r="D154" s="445">
        <v>4620</v>
      </c>
      <c r="E154" s="444">
        <v>0</v>
      </c>
      <c r="F154" s="444">
        <v>0</v>
      </c>
      <c r="G154" s="444">
        <v>0</v>
      </c>
      <c r="H154" s="444">
        <v>0</v>
      </c>
      <c r="I154" s="444">
        <v>0</v>
      </c>
      <c r="J154" s="444">
        <v>0</v>
      </c>
      <c r="K154" s="444">
        <v>0</v>
      </c>
      <c r="L154" s="444">
        <v>0</v>
      </c>
      <c r="M154" s="444">
        <v>0</v>
      </c>
    </row>
    <row r="155" spans="1:13" customFormat="1">
      <c r="A155" s="445">
        <v>1520</v>
      </c>
      <c r="B155" s="445">
        <v>1530</v>
      </c>
      <c r="C155" s="445">
        <v>9330</v>
      </c>
      <c r="D155" s="445">
        <v>4830</v>
      </c>
      <c r="E155" s="444">
        <v>0</v>
      </c>
      <c r="F155" s="444">
        <v>0</v>
      </c>
      <c r="G155" s="444">
        <v>0</v>
      </c>
      <c r="H155" s="444">
        <v>0</v>
      </c>
      <c r="I155" s="444">
        <v>0</v>
      </c>
      <c r="J155" s="444">
        <v>0</v>
      </c>
      <c r="K155" s="444">
        <v>0</v>
      </c>
      <c r="L155" s="444">
        <v>0</v>
      </c>
      <c r="M155" s="444">
        <v>0</v>
      </c>
    </row>
    <row r="156" spans="1:13" customFormat="1">
      <c r="A156" s="445">
        <v>1530</v>
      </c>
      <c r="B156" s="445">
        <v>1540</v>
      </c>
      <c r="C156" s="445">
        <v>9540</v>
      </c>
      <c r="D156" s="445">
        <v>5040</v>
      </c>
      <c r="E156" s="444">
        <v>0</v>
      </c>
      <c r="F156" s="444">
        <v>0</v>
      </c>
      <c r="G156" s="444">
        <v>0</v>
      </c>
      <c r="H156" s="444">
        <v>0</v>
      </c>
      <c r="I156" s="444">
        <v>0</v>
      </c>
      <c r="J156" s="444">
        <v>0</v>
      </c>
      <c r="K156" s="444">
        <v>0</v>
      </c>
      <c r="L156" s="444">
        <v>0</v>
      </c>
      <c r="M156" s="444">
        <v>0</v>
      </c>
    </row>
    <row r="157" spans="1:13" customFormat="1">
      <c r="A157" s="445">
        <v>1540</v>
      </c>
      <c r="B157" s="445">
        <v>1550</v>
      </c>
      <c r="C157" s="445">
        <v>9740</v>
      </c>
      <c r="D157" s="445">
        <v>5240</v>
      </c>
      <c r="E157" s="444">
        <v>0</v>
      </c>
      <c r="F157" s="444">
        <v>0</v>
      </c>
      <c r="G157" s="444">
        <v>0</v>
      </c>
      <c r="H157" s="444">
        <v>0</v>
      </c>
      <c r="I157" s="444">
        <v>0</v>
      </c>
      <c r="J157" s="444">
        <v>0</v>
      </c>
      <c r="K157" s="444">
        <v>0</v>
      </c>
      <c r="L157" s="444">
        <v>0</v>
      </c>
      <c r="M157" s="444">
        <v>0</v>
      </c>
    </row>
    <row r="158" spans="1:13" customFormat="1">
      <c r="A158" s="445">
        <v>1550</v>
      </c>
      <c r="B158" s="445">
        <v>1560</v>
      </c>
      <c r="C158" s="445">
        <v>9950</v>
      </c>
      <c r="D158" s="445">
        <v>5450</v>
      </c>
      <c r="E158" s="444">
        <v>0</v>
      </c>
      <c r="F158" s="444">
        <v>0</v>
      </c>
      <c r="G158" s="444">
        <v>0</v>
      </c>
      <c r="H158" s="444">
        <v>0</v>
      </c>
      <c r="I158" s="444">
        <v>0</v>
      </c>
      <c r="J158" s="444">
        <v>0</v>
      </c>
      <c r="K158" s="444">
        <v>0</v>
      </c>
      <c r="L158" s="444">
        <v>0</v>
      </c>
      <c r="M158" s="444">
        <v>0</v>
      </c>
    </row>
    <row r="159" spans="1:13" customFormat="1">
      <c r="A159" s="446">
        <v>1560</v>
      </c>
      <c r="B159" s="446">
        <v>1570</v>
      </c>
      <c r="C159" s="446">
        <v>10160</v>
      </c>
      <c r="D159" s="446">
        <v>5660</v>
      </c>
      <c r="E159" s="447">
        <v>0</v>
      </c>
      <c r="F159" s="447">
        <v>0</v>
      </c>
      <c r="G159" s="447">
        <v>0</v>
      </c>
      <c r="H159" s="447">
        <v>0</v>
      </c>
      <c r="I159" s="447">
        <v>0</v>
      </c>
      <c r="J159" s="447">
        <v>0</v>
      </c>
      <c r="K159" s="447">
        <v>0</v>
      </c>
      <c r="L159" s="447">
        <v>0</v>
      </c>
      <c r="M159" s="447">
        <v>0</v>
      </c>
    </row>
    <row r="160" spans="1:13" customFormat="1">
      <c r="A160" s="445">
        <v>1570</v>
      </c>
      <c r="B160" s="445">
        <v>1580</v>
      </c>
      <c r="C160" s="445">
        <v>10360</v>
      </c>
      <c r="D160" s="445">
        <v>5860</v>
      </c>
      <c r="E160" s="444">
        <v>0</v>
      </c>
      <c r="F160" s="444">
        <v>0</v>
      </c>
      <c r="G160" s="444">
        <v>0</v>
      </c>
      <c r="H160" s="444">
        <v>0</v>
      </c>
      <c r="I160" s="444">
        <v>0</v>
      </c>
      <c r="J160" s="444">
        <v>0</v>
      </c>
      <c r="K160" s="444">
        <v>0</v>
      </c>
      <c r="L160" s="444">
        <v>0</v>
      </c>
      <c r="M160" s="444">
        <v>0</v>
      </c>
    </row>
    <row r="161" spans="1:13" customFormat="1">
      <c r="A161" s="445">
        <v>1580</v>
      </c>
      <c r="B161" s="445">
        <v>1590</v>
      </c>
      <c r="C161" s="445">
        <v>10570</v>
      </c>
      <c r="D161" s="445">
        <v>6070</v>
      </c>
      <c r="E161" s="444">
        <v>0</v>
      </c>
      <c r="F161" s="444">
        <v>0</v>
      </c>
      <c r="G161" s="444">
        <v>0</v>
      </c>
      <c r="H161" s="444">
        <v>0</v>
      </c>
      <c r="I161" s="444">
        <v>0</v>
      </c>
      <c r="J161" s="444">
        <v>0</v>
      </c>
      <c r="K161" s="444">
        <v>0</v>
      </c>
      <c r="L161" s="444">
        <v>0</v>
      </c>
      <c r="M161" s="444">
        <v>0</v>
      </c>
    </row>
    <row r="162" spans="1:13" customFormat="1">
      <c r="A162" s="445">
        <v>1590</v>
      </c>
      <c r="B162" s="445">
        <v>1600</v>
      </c>
      <c r="C162" s="445">
        <v>10780</v>
      </c>
      <c r="D162" s="445">
        <v>6280</v>
      </c>
      <c r="E162" s="444">
        <v>0</v>
      </c>
      <c r="F162" s="444">
        <v>0</v>
      </c>
      <c r="G162" s="444">
        <v>0</v>
      </c>
      <c r="H162" s="444">
        <v>0</v>
      </c>
      <c r="I162" s="444">
        <v>0</v>
      </c>
      <c r="J162" s="444">
        <v>0</v>
      </c>
      <c r="K162" s="444">
        <v>0</v>
      </c>
      <c r="L162" s="444">
        <v>0</v>
      </c>
      <c r="M162" s="444">
        <v>0</v>
      </c>
    </row>
    <row r="163" spans="1:13" customFormat="1">
      <c r="A163" s="445">
        <v>1600</v>
      </c>
      <c r="B163" s="445">
        <v>1610</v>
      </c>
      <c r="C163" s="445">
        <v>10980</v>
      </c>
      <c r="D163" s="445">
        <v>6480</v>
      </c>
      <c r="E163" s="444">
        <v>0</v>
      </c>
      <c r="F163" s="444">
        <v>0</v>
      </c>
      <c r="G163" s="444">
        <v>0</v>
      </c>
      <c r="H163" s="444">
        <v>0</v>
      </c>
      <c r="I163" s="444">
        <v>0</v>
      </c>
      <c r="J163" s="444">
        <v>0</v>
      </c>
      <c r="K163" s="444">
        <v>0</v>
      </c>
      <c r="L163" s="444">
        <v>0</v>
      </c>
      <c r="M163" s="444">
        <v>0</v>
      </c>
    </row>
    <row r="164" spans="1:13" customFormat="1">
      <c r="A164" s="445">
        <v>1610</v>
      </c>
      <c r="B164" s="445">
        <v>1620</v>
      </c>
      <c r="C164" s="445">
        <v>11190</v>
      </c>
      <c r="D164" s="445">
        <v>6690</v>
      </c>
      <c r="E164" s="444">
        <v>0</v>
      </c>
      <c r="F164" s="444">
        <v>0</v>
      </c>
      <c r="G164" s="444">
        <v>0</v>
      </c>
      <c r="H164" s="444">
        <v>0</v>
      </c>
      <c r="I164" s="444">
        <v>0</v>
      </c>
      <c r="J164" s="444">
        <v>0</v>
      </c>
      <c r="K164" s="444">
        <v>0</v>
      </c>
      <c r="L164" s="444">
        <v>0</v>
      </c>
      <c r="M164" s="444">
        <v>0</v>
      </c>
    </row>
    <row r="165" spans="1:13" customFormat="1">
      <c r="A165" s="445">
        <v>1620</v>
      </c>
      <c r="B165" s="445">
        <v>1630</v>
      </c>
      <c r="C165" s="445">
        <v>11400</v>
      </c>
      <c r="D165" s="445">
        <v>6900</v>
      </c>
      <c r="E165" s="444">
        <v>0</v>
      </c>
      <c r="F165" s="444">
        <v>0</v>
      </c>
      <c r="G165" s="444">
        <v>0</v>
      </c>
      <c r="H165" s="444">
        <v>0</v>
      </c>
      <c r="I165" s="444">
        <v>0</v>
      </c>
      <c r="J165" s="444">
        <v>0</v>
      </c>
      <c r="K165" s="444">
        <v>0</v>
      </c>
      <c r="L165" s="444">
        <v>0</v>
      </c>
      <c r="M165" s="444">
        <v>0</v>
      </c>
    </row>
    <row r="166" spans="1:13" customFormat="1">
      <c r="A166" s="445">
        <v>1630</v>
      </c>
      <c r="B166" s="445">
        <v>1640</v>
      </c>
      <c r="C166" s="445">
        <v>11600</v>
      </c>
      <c r="D166" s="445">
        <v>7100</v>
      </c>
      <c r="E166" s="444">
        <v>0</v>
      </c>
      <c r="F166" s="444">
        <v>0</v>
      </c>
      <c r="G166" s="444">
        <v>0</v>
      </c>
      <c r="H166" s="444">
        <v>0</v>
      </c>
      <c r="I166" s="444">
        <v>0</v>
      </c>
      <c r="J166" s="444">
        <v>0</v>
      </c>
      <c r="K166" s="444">
        <v>0</v>
      </c>
      <c r="L166" s="444">
        <v>0</v>
      </c>
      <c r="M166" s="444">
        <v>0</v>
      </c>
    </row>
    <row r="167" spans="1:13" customFormat="1">
      <c r="A167" s="445">
        <v>1640</v>
      </c>
      <c r="B167" s="445">
        <v>1650</v>
      </c>
      <c r="C167" s="445">
        <v>11810</v>
      </c>
      <c r="D167" s="445">
        <v>7310</v>
      </c>
      <c r="E167" s="444">
        <v>0</v>
      </c>
      <c r="F167" s="444">
        <v>0</v>
      </c>
      <c r="G167" s="444">
        <v>0</v>
      </c>
      <c r="H167" s="444">
        <v>0</v>
      </c>
      <c r="I167" s="444">
        <v>0</v>
      </c>
      <c r="J167" s="444">
        <v>0</v>
      </c>
      <c r="K167" s="444">
        <v>0</v>
      </c>
      <c r="L167" s="444">
        <v>0</v>
      </c>
      <c r="M167" s="444">
        <v>0</v>
      </c>
    </row>
    <row r="168" spans="1:13" customFormat="1">
      <c r="A168" s="445">
        <v>1650</v>
      </c>
      <c r="B168" s="445">
        <v>1660</v>
      </c>
      <c r="C168" s="445">
        <v>12020</v>
      </c>
      <c r="D168" s="445">
        <v>7520</v>
      </c>
      <c r="E168" s="444">
        <v>0</v>
      </c>
      <c r="F168" s="444">
        <v>0</v>
      </c>
      <c r="G168" s="444">
        <v>0</v>
      </c>
      <c r="H168" s="444">
        <v>0</v>
      </c>
      <c r="I168" s="444">
        <v>0</v>
      </c>
      <c r="J168" s="444">
        <v>0</v>
      </c>
      <c r="K168" s="444">
        <v>0</v>
      </c>
      <c r="L168" s="444">
        <v>0</v>
      </c>
      <c r="M168" s="444">
        <v>0</v>
      </c>
    </row>
    <row r="169" spans="1:13" customFormat="1">
      <c r="A169" s="445">
        <v>1660</v>
      </c>
      <c r="B169" s="445">
        <v>1670</v>
      </c>
      <c r="C169" s="445">
        <v>12220</v>
      </c>
      <c r="D169" s="445">
        <v>7720</v>
      </c>
      <c r="E169" s="444">
        <v>0</v>
      </c>
      <c r="F169" s="444">
        <v>0</v>
      </c>
      <c r="G169" s="444">
        <v>0</v>
      </c>
      <c r="H169" s="444">
        <v>0</v>
      </c>
      <c r="I169" s="444">
        <v>0</v>
      </c>
      <c r="J169" s="444">
        <v>0</v>
      </c>
      <c r="K169" s="444">
        <v>0</v>
      </c>
      <c r="L169" s="444">
        <v>0</v>
      </c>
      <c r="M169" s="444">
        <v>0</v>
      </c>
    </row>
    <row r="170" spans="1:13" customFormat="1">
      <c r="A170" s="445">
        <v>1670</v>
      </c>
      <c r="B170" s="445">
        <v>1680</v>
      </c>
      <c r="C170" s="445">
        <v>12430</v>
      </c>
      <c r="D170" s="445">
        <v>7930</v>
      </c>
      <c r="E170" s="444">
        <v>0</v>
      </c>
      <c r="F170" s="444">
        <v>0</v>
      </c>
      <c r="G170" s="444">
        <v>0</v>
      </c>
      <c r="H170" s="444">
        <v>0</v>
      </c>
      <c r="I170" s="444">
        <v>0</v>
      </c>
      <c r="J170" s="444">
        <v>0</v>
      </c>
      <c r="K170" s="444">
        <v>0</v>
      </c>
      <c r="L170" s="444">
        <v>0</v>
      </c>
      <c r="M170" s="444">
        <v>0</v>
      </c>
    </row>
    <row r="171" spans="1:13" customFormat="1">
      <c r="A171" s="445">
        <v>1680</v>
      </c>
      <c r="B171" s="445">
        <v>1690</v>
      </c>
      <c r="C171" s="445">
        <v>12640</v>
      </c>
      <c r="D171" s="445">
        <v>8140</v>
      </c>
      <c r="E171" s="444">
        <v>0</v>
      </c>
      <c r="F171" s="444">
        <v>0</v>
      </c>
      <c r="G171" s="444">
        <v>0</v>
      </c>
      <c r="H171" s="444">
        <v>0</v>
      </c>
      <c r="I171" s="444">
        <v>0</v>
      </c>
      <c r="J171" s="444">
        <v>0</v>
      </c>
      <c r="K171" s="444">
        <v>0</v>
      </c>
      <c r="L171" s="444">
        <v>0</v>
      </c>
      <c r="M171" s="444">
        <v>0</v>
      </c>
    </row>
    <row r="172" spans="1:13" customFormat="1">
      <c r="A172" s="445">
        <v>1690</v>
      </c>
      <c r="B172" s="445">
        <v>1700</v>
      </c>
      <c r="C172" s="445">
        <v>12840</v>
      </c>
      <c r="D172" s="445">
        <v>8340</v>
      </c>
      <c r="E172" s="444">
        <v>0</v>
      </c>
      <c r="F172" s="444">
        <v>0</v>
      </c>
      <c r="G172" s="444">
        <v>0</v>
      </c>
      <c r="H172" s="444">
        <v>0</v>
      </c>
      <c r="I172" s="444">
        <v>0</v>
      </c>
      <c r="J172" s="444">
        <v>0</v>
      </c>
      <c r="K172" s="444">
        <v>0</v>
      </c>
      <c r="L172" s="444">
        <v>0</v>
      </c>
      <c r="M172" s="444">
        <v>0</v>
      </c>
    </row>
    <row r="173" spans="1:13" customFormat="1">
      <c r="A173" s="445">
        <v>1700</v>
      </c>
      <c r="B173" s="445">
        <v>1710</v>
      </c>
      <c r="C173" s="445">
        <v>13050</v>
      </c>
      <c r="D173" s="445">
        <v>8550</v>
      </c>
      <c r="E173" s="444">
        <v>0</v>
      </c>
      <c r="F173" s="444">
        <v>0</v>
      </c>
      <c r="G173" s="444">
        <v>0</v>
      </c>
      <c r="H173" s="444">
        <v>0</v>
      </c>
      <c r="I173" s="444">
        <v>0</v>
      </c>
      <c r="J173" s="444">
        <v>0</v>
      </c>
      <c r="K173" s="444">
        <v>0</v>
      </c>
      <c r="L173" s="444">
        <v>0</v>
      </c>
      <c r="M173" s="444">
        <v>0</v>
      </c>
    </row>
    <row r="174" spans="1:13" customFormat="1">
      <c r="A174" s="445">
        <v>1710</v>
      </c>
      <c r="B174" s="445">
        <v>1720</v>
      </c>
      <c r="C174" s="445">
        <v>13260</v>
      </c>
      <c r="D174" s="445">
        <v>8760</v>
      </c>
      <c r="E174" s="444">
        <v>0</v>
      </c>
      <c r="F174" s="444">
        <v>0</v>
      </c>
      <c r="G174" s="444">
        <v>0</v>
      </c>
      <c r="H174" s="444">
        <v>0</v>
      </c>
      <c r="I174" s="444">
        <v>0</v>
      </c>
      <c r="J174" s="444">
        <v>0</v>
      </c>
      <c r="K174" s="444">
        <v>0</v>
      </c>
      <c r="L174" s="444">
        <v>0</v>
      </c>
      <c r="M174" s="444">
        <v>0</v>
      </c>
    </row>
    <row r="175" spans="1:13" customFormat="1">
      <c r="A175" s="445">
        <v>1720</v>
      </c>
      <c r="B175" s="445">
        <v>1730</v>
      </c>
      <c r="C175" s="445">
        <v>13460</v>
      </c>
      <c r="D175" s="445">
        <v>8960</v>
      </c>
      <c r="E175" s="445">
        <v>1040</v>
      </c>
      <c r="F175" s="444">
        <v>0</v>
      </c>
      <c r="G175" s="444">
        <v>0</v>
      </c>
      <c r="H175" s="444">
        <v>0</v>
      </c>
      <c r="I175" s="444">
        <v>0</v>
      </c>
      <c r="J175" s="444">
        <v>0</v>
      </c>
      <c r="K175" s="444">
        <v>0</v>
      </c>
      <c r="L175" s="444">
        <v>0</v>
      </c>
      <c r="M175" s="444">
        <v>0</v>
      </c>
    </row>
    <row r="176" spans="1:13" customFormat="1">
      <c r="A176" s="445">
        <v>1730</v>
      </c>
      <c r="B176" s="445">
        <v>1740</v>
      </c>
      <c r="C176" s="445">
        <v>13670</v>
      </c>
      <c r="D176" s="445">
        <v>9170</v>
      </c>
      <c r="E176" s="445">
        <v>1240</v>
      </c>
      <c r="F176" s="444">
        <v>0</v>
      </c>
      <c r="G176" s="444">
        <v>0</v>
      </c>
      <c r="H176" s="444">
        <v>0</v>
      </c>
      <c r="I176" s="444">
        <v>0</v>
      </c>
      <c r="J176" s="444">
        <v>0</v>
      </c>
      <c r="K176" s="444">
        <v>0</v>
      </c>
      <c r="L176" s="444">
        <v>0</v>
      </c>
      <c r="M176" s="444">
        <v>0</v>
      </c>
    </row>
    <row r="177" spans="1:13" customFormat="1">
      <c r="A177" s="445">
        <v>1740</v>
      </c>
      <c r="B177" s="445">
        <v>1750</v>
      </c>
      <c r="C177" s="445">
        <v>13880</v>
      </c>
      <c r="D177" s="445">
        <v>9380</v>
      </c>
      <c r="E177" s="445">
        <v>1440</v>
      </c>
      <c r="F177" s="444">
        <v>0</v>
      </c>
      <c r="G177" s="444">
        <v>0</v>
      </c>
      <c r="H177" s="444">
        <v>0</v>
      </c>
      <c r="I177" s="444">
        <v>0</v>
      </c>
      <c r="J177" s="444">
        <v>0</v>
      </c>
      <c r="K177" s="444">
        <v>0</v>
      </c>
      <c r="L177" s="444">
        <v>0</v>
      </c>
      <c r="M177" s="444">
        <v>0</v>
      </c>
    </row>
    <row r="178" spans="1:13" customFormat="1">
      <c r="A178" s="445">
        <v>1750</v>
      </c>
      <c r="B178" s="445">
        <v>1760</v>
      </c>
      <c r="C178" s="445">
        <v>14080</v>
      </c>
      <c r="D178" s="445">
        <v>9580</v>
      </c>
      <c r="E178" s="445">
        <v>1640</v>
      </c>
      <c r="F178" s="444">
        <v>0</v>
      </c>
      <c r="G178" s="444">
        <v>0</v>
      </c>
      <c r="H178" s="444">
        <v>0</v>
      </c>
      <c r="I178" s="444">
        <v>0</v>
      </c>
      <c r="J178" s="444">
        <v>0</v>
      </c>
      <c r="K178" s="444">
        <v>0</v>
      </c>
      <c r="L178" s="444">
        <v>0</v>
      </c>
      <c r="M178" s="444">
        <v>0</v>
      </c>
    </row>
    <row r="179" spans="1:13" customFormat="1">
      <c r="A179" s="445">
        <v>1760</v>
      </c>
      <c r="B179" s="445">
        <v>1770</v>
      </c>
      <c r="C179" s="445">
        <v>14290</v>
      </c>
      <c r="D179" s="445">
        <v>9790</v>
      </c>
      <c r="E179" s="445">
        <v>1830</v>
      </c>
      <c r="F179" s="444">
        <v>0</v>
      </c>
      <c r="G179" s="444">
        <v>0</v>
      </c>
      <c r="H179" s="444">
        <v>0</v>
      </c>
      <c r="I179" s="444">
        <v>0</v>
      </c>
      <c r="J179" s="444">
        <v>0</v>
      </c>
      <c r="K179" s="444">
        <v>0</v>
      </c>
      <c r="L179" s="444">
        <v>0</v>
      </c>
      <c r="M179" s="444">
        <v>0</v>
      </c>
    </row>
    <row r="180" spans="1:13" customFormat="1">
      <c r="A180" s="445">
        <v>1770</v>
      </c>
      <c r="B180" s="445">
        <v>1780</v>
      </c>
      <c r="C180" s="445">
        <v>14500</v>
      </c>
      <c r="D180" s="445">
        <v>10000</v>
      </c>
      <c r="E180" s="445">
        <v>2030</v>
      </c>
      <c r="F180" s="444">
        <v>0</v>
      </c>
      <c r="G180" s="444">
        <v>0</v>
      </c>
      <c r="H180" s="444">
        <v>0</v>
      </c>
      <c r="I180" s="444">
        <v>0</v>
      </c>
      <c r="J180" s="444">
        <v>0</v>
      </c>
      <c r="K180" s="444">
        <v>0</v>
      </c>
      <c r="L180" s="444">
        <v>0</v>
      </c>
      <c r="M180" s="444">
        <v>0</v>
      </c>
    </row>
    <row r="181" spans="1:13" customFormat="1">
      <c r="A181" s="445">
        <v>1780</v>
      </c>
      <c r="B181" s="445">
        <v>1790</v>
      </c>
      <c r="C181" s="445">
        <v>14700</v>
      </c>
      <c r="D181" s="445">
        <v>10200</v>
      </c>
      <c r="E181" s="445">
        <v>2230</v>
      </c>
      <c r="F181" s="444">
        <v>0</v>
      </c>
      <c r="G181" s="444">
        <v>0</v>
      </c>
      <c r="H181" s="444">
        <v>0</v>
      </c>
      <c r="I181" s="444">
        <v>0</v>
      </c>
      <c r="J181" s="444">
        <v>0</v>
      </c>
      <c r="K181" s="444">
        <v>0</v>
      </c>
      <c r="L181" s="444">
        <v>0</v>
      </c>
      <c r="M181" s="444">
        <v>0</v>
      </c>
    </row>
    <row r="182" spans="1:13" customFormat="1">
      <c r="A182" s="445">
        <v>1790</v>
      </c>
      <c r="B182" s="445">
        <v>1800</v>
      </c>
      <c r="C182" s="445">
        <v>14910</v>
      </c>
      <c r="D182" s="445">
        <v>10410</v>
      </c>
      <c r="E182" s="445">
        <v>2430</v>
      </c>
      <c r="F182" s="444">
        <v>0</v>
      </c>
      <c r="G182" s="444">
        <v>0</v>
      </c>
      <c r="H182" s="444">
        <v>0</v>
      </c>
      <c r="I182" s="444">
        <v>0</v>
      </c>
      <c r="J182" s="444">
        <v>0</v>
      </c>
      <c r="K182" s="444">
        <v>0</v>
      </c>
      <c r="L182" s="444">
        <v>0</v>
      </c>
      <c r="M182" s="444">
        <v>0</v>
      </c>
    </row>
    <row r="183" spans="1:13" customFormat="1">
      <c r="A183" s="445">
        <v>1800</v>
      </c>
      <c r="B183" s="445">
        <v>1810</v>
      </c>
      <c r="C183" s="445">
        <v>15110</v>
      </c>
      <c r="D183" s="445">
        <v>10610</v>
      </c>
      <c r="E183" s="445">
        <v>2630</v>
      </c>
      <c r="F183" s="444">
        <v>0</v>
      </c>
      <c r="G183" s="444">
        <v>0</v>
      </c>
      <c r="H183" s="444">
        <v>0</v>
      </c>
      <c r="I183" s="444">
        <v>0</v>
      </c>
      <c r="J183" s="444">
        <v>0</v>
      </c>
      <c r="K183" s="444">
        <v>0</v>
      </c>
      <c r="L183" s="444">
        <v>0</v>
      </c>
      <c r="M183" s="444">
        <v>0</v>
      </c>
    </row>
    <row r="184" spans="1:13" customFormat="1">
      <c r="A184" s="445">
        <v>1810</v>
      </c>
      <c r="B184" s="445">
        <v>1820</v>
      </c>
      <c r="C184" s="445">
        <v>15320</v>
      </c>
      <c r="D184" s="445">
        <v>10820</v>
      </c>
      <c r="E184" s="445">
        <v>2830</v>
      </c>
      <c r="F184" s="444">
        <v>0</v>
      </c>
      <c r="G184" s="444">
        <v>0</v>
      </c>
      <c r="H184" s="444">
        <v>0</v>
      </c>
      <c r="I184" s="444">
        <v>0</v>
      </c>
      <c r="J184" s="444">
        <v>0</v>
      </c>
      <c r="K184" s="444">
        <v>0</v>
      </c>
      <c r="L184" s="444">
        <v>0</v>
      </c>
      <c r="M184" s="444">
        <v>0</v>
      </c>
    </row>
    <row r="185" spans="1:13" customFormat="1">
      <c r="A185" s="445">
        <v>1820</v>
      </c>
      <c r="B185" s="445">
        <v>1830</v>
      </c>
      <c r="C185" s="445">
        <v>15530</v>
      </c>
      <c r="D185" s="445">
        <v>11030</v>
      </c>
      <c r="E185" s="445">
        <v>3020</v>
      </c>
      <c r="F185" s="444">
        <v>0</v>
      </c>
      <c r="G185" s="444">
        <v>0</v>
      </c>
      <c r="H185" s="444">
        <v>0</v>
      </c>
      <c r="I185" s="444">
        <v>0</v>
      </c>
      <c r="J185" s="444">
        <v>0</v>
      </c>
      <c r="K185" s="444">
        <v>0</v>
      </c>
      <c r="L185" s="444">
        <v>0</v>
      </c>
      <c r="M185" s="444">
        <v>0</v>
      </c>
    </row>
    <row r="186" spans="1:13" customFormat="1">
      <c r="A186" s="445">
        <v>1830</v>
      </c>
      <c r="B186" s="445">
        <v>1840</v>
      </c>
      <c r="C186" s="445">
        <v>15730</v>
      </c>
      <c r="D186" s="445">
        <v>11230</v>
      </c>
      <c r="E186" s="445">
        <v>3220</v>
      </c>
      <c r="F186" s="444">
        <v>0</v>
      </c>
      <c r="G186" s="444">
        <v>0</v>
      </c>
      <c r="H186" s="444">
        <v>0</v>
      </c>
      <c r="I186" s="444">
        <v>0</v>
      </c>
      <c r="J186" s="444">
        <v>0</v>
      </c>
      <c r="K186" s="444">
        <v>0</v>
      </c>
      <c r="L186" s="444">
        <v>0</v>
      </c>
      <c r="M186" s="444">
        <v>0</v>
      </c>
    </row>
    <row r="187" spans="1:13" customFormat="1">
      <c r="A187" s="445">
        <v>1840</v>
      </c>
      <c r="B187" s="445">
        <v>1850</v>
      </c>
      <c r="C187" s="445">
        <v>15940</v>
      </c>
      <c r="D187" s="445">
        <v>11440</v>
      </c>
      <c r="E187" s="445">
        <v>3420</v>
      </c>
      <c r="F187" s="444">
        <v>0</v>
      </c>
      <c r="G187" s="444">
        <v>0</v>
      </c>
      <c r="H187" s="444">
        <v>0</v>
      </c>
      <c r="I187" s="444">
        <v>0</v>
      </c>
      <c r="J187" s="444">
        <v>0</v>
      </c>
      <c r="K187" s="444">
        <v>0</v>
      </c>
      <c r="L187" s="444">
        <v>0</v>
      </c>
      <c r="M187" s="444">
        <v>0</v>
      </c>
    </row>
    <row r="188" spans="1:13" customFormat="1">
      <c r="A188" s="445">
        <v>1850</v>
      </c>
      <c r="B188" s="445">
        <v>1860</v>
      </c>
      <c r="C188" s="445">
        <v>16150</v>
      </c>
      <c r="D188" s="445">
        <v>11650</v>
      </c>
      <c r="E188" s="445">
        <v>3620</v>
      </c>
      <c r="F188" s="444">
        <v>0</v>
      </c>
      <c r="G188" s="444">
        <v>0</v>
      </c>
      <c r="H188" s="444">
        <v>0</v>
      </c>
      <c r="I188" s="444">
        <v>0</v>
      </c>
      <c r="J188" s="444">
        <v>0</v>
      </c>
      <c r="K188" s="444">
        <v>0</v>
      </c>
      <c r="L188" s="444">
        <v>0</v>
      </c>
      <c r="M188" s="444">
        <v>0</v>
      </c>
    </row>
    <row r="189" spans="1:13" customFormat="1">
      <c r="A189" s="445">
        <v>1860</v>
      </c>
      <c r="B189" s="445">
        <v>1870</v>
      </c>
      <c r="C189" s="445">
        <v>16350</v>
      </c>
      <c r="D189" s="445">
        <v>11850</v>
      </c>
      <c r="E189" s="445">
        <v>3820</v>
      </c>
      <c r="F189" s="444">
        <v>0</v>
      </c>
      <c r="G189" s="444">
        <v>0</v>
      </c>
      <c r="H189" s="444">
        <v>0</v>
      </c>
      <c r="I189" s="444">
        <v>0</v>
      </c>
      <c r="J189" s="444">
        <v>0</v>
      </c>
      <c r="K189" s="444">
        <v>0</v>
      </c>
      <c r="L189" s="444">
        <v>0</v>
      </c>
      <c r="M189" s="444">
        <v>0</v>
      </c>
    </row>
    <row r="190" spans="1:13" customFormat="1">
      <c r="A190" s="445">
        <v>1870</v>
      </c>
      <c r="B190" s="445">
        <v>1880</v>
      </c>
      <c r="C190" s="445">
        <v>16560</v>
      </c>
      <c r="D190" s="445">
        <v>12060</v>
      </c>
      <c r="E190" s="445">
        <v>4020</v>
      </c>
      <c r="F190" s="444">
        <v>0</v>
      </c>
      <c r="G190" s="444">
        <v>0</v>
      </c>
      <c r="H190" s="444">
        <v>0</v>
      </c>
      <c r="I190" s="444">
        <v>0</v>
      </c>
      <c r="J190" s="444">
        <v>0</v>
      </c>
      <c r="K190" s="444">
        <v>0</v>
      </c>
      <c r="L190" s="444">
        <v>0</v>
      </c>
      <c r="M190" s="444">
        <v>0</v>
      </c>
    </row>
    <row r="191" spans="1:13" customFormat="1">
      <c r="A191" s="445">
        <v>1880</v>
      </c>
      <c r="B191" s="445">
        <v>1890</v>
      </c>
      <c r="C191" s="445">
        <v>16770</v>
      </c>
      <c r="D191" s="445">
        <v>12270</v>
      </c>
      <c r="E191" s="445">
        <v>4220</v>
      </c>
      <c r="F191" s="444">
        <v>0</v>
      </c>
      <c r="G191" s="444">
        <v>0</v>
      </c>
      <c r="H191" s="444">
        <v>0</v>
      </c>
      <c r="I191" s="444">
        <v>0</v>
      </c>
      <c r="J191" s="444">
        <v>0</v>
      </c>
      <c r="K191" s="444">
        <v>0</v>
      </c>
      <c r="L191" s="444">
        <v>0</v>
      </c>
      <c r="M191" s="444">
        <v>0</v>
      </c>
    </row>
    <row r="192" spans="1:13" customFormat="1">
      <c r="A192" s="445">
        <v>1890</v>
      </c>
      <c r="B192" s="445">
        <v>1900</v>
      </c>
      <c r="C192" s="445">
        <v>16970</v>
      </c>
      <c r="D192" s="445">
        <v>12470</v>
      </c>
      <c r="E192" s="445">
        <v>4410</v>
      </c>
      <c r="F192" s="445">
        <v>1040</v>
      </c>
      <c r="G192" s="444">
        <v>0</v>
      </c>
      <c r="H192" s="444">
        <v>0</v>
      </c>
      <c r="I192" s="444">
        <v>0</v>
      </c>
      <c r="J192" s="444">
        <v>0</v>
      </c>
      <c r="K192" s="444">
        <v>0</v>
      </c>
      <c r="L192" s="444">
        <v>0</v>
      </c>
      <c r="M192" s="444">
        <v>0</v>
      </c>
    </row>
    <row r="193" spans="1:13" customFormat="1">
      <c r="A193" s="445">
        <v>1900</v>
      </c>
      <c r="B193" s="445">
        <v>1910</v>
      </c>
      <c r="C193" s="445">
        <v>17180</v>
      </c>
      <c r="D193" s="445">
        <v>12680</v>
      </c>
      <c r="E193" s="445">
        <v>4610</v>
      </c>
      <c r="F193" s="445">
        <v>1240</v>
      </c>
      <c r="G193" s="444">
        <v>0</v>
      </c>
      <c r="H193" s="444">
        <v>0</v>
      </c>
      <c r="I193" s="444">
        <v>0</v>
      </c>
      <c r="J193" s="444">
        <v>0</v>
      </c>
      <c r="K193" s="444">
        <v>0</v>
      </c>
      <c r="L193" s="444">
        <v>0</v>
      </c>
      <c r="M193" s="444">
        <v>0</v>
      </c>
    </row>
    <row r="194" spans="1:13" customFormat="1">
      <c r="A194" s="445">
        <v>1910</v>
      </c>
      <c r="B194" s="445">
        <v>1920</v>
      </c>
      <c r="C194" s="445">
        <v>17390</v>
      </c>
      <c r="D194" s="445">
        <v>12890</v>
      </c>
      <c r="E194" s="445">
        <v>4810</v>
      </c>
      <c r="F194" s="445">
        <v>1440</v>
      </c>
      <c r="G194" s="444">
        <v>0</v>
      </c>
      <c r="H194" s="444">
        <v>0</v>
      </c>
      <c r="I194" s="444">
        <v>0</v>
      </c>
      <c r="J194" s="444">
        <v>0</v>
      </c>
      <c r="K194" s="444">
        <v>0</v>
      </c>
      <c r="L194" s="444">
        <v>0</v>
      </c>
      <c r="M194" s="444">
        <v>0</v>
      </c>
    </row>
    <row r="195" spans="1:13" customFormat="1">
      <c r="A195" s="445">
        <v>1920</v>
      </c>
      <c r="B195" s="445">
        <v>1930</v>
      </c>
      <c r="C195" s="445">
        <v>17590</v>
      </c>
      <c r="D195" s="445">
        <v>13090</v>
      </c>
      <c r="E195" s="445">
        <v>5010</v>
      </c>
      <c r="F195" s="445">
        <v>1630</v>
      </c>
      <c r="G195" s="444">
        <v>0</v>
      </c>
      <c r="H195" s="444">
        <v>0</v>
      </c>
      <c r="I195" s="444">
        <v>0</v>
      </c>
      <c r="J195" s="444">
        <v>0</v>
      </c>
      <c r="K195" s="444">
        <v>0</v>
      </c>
      <c r="L195" s="444">
        <v>0</v>
      </c>
      <c r="M195" s="444">
        <v>0</v>
      </c>
    </row>
    <row r="196" spans="1:13" customFormat="1">
      <c r="A196" s="445">
        <v>1930</v>
      </c>
      <c r="B196" s="445">
        <v>1940</v>
      </c>
      <c r="C196" s="445">
        <v>17800</v>
      </c>
      <c r="D196" s="445">
        <v>13300</v>
      </c>
      <c r="E196" s="445">
        <v>5210</v>
      </c>
      <c r="F196" s="445">
        <v>1830</v>
      </c>
      <c r="G196" s="444">
        <v>0</v>
      </c>
      <c r="H196" s="444">
        <v>0</v>
      </c>
      <c r="I196" s="444">
        <v>0</v>
      </c>
      <c r="J196" s="444">
        <v>0</v>
      </c>
      <c r="K196" s="444">
        <v>0</v>
      </c>
      <c r="L196" s="444">
        <v>0</v>
      </c>
      <c r="M196" s="444">
        <v>0</v>
      </c>
    </row>
    <row r="197" spans="1:13" customFormat="1">
      <c r="A197" s="445">
        <v>1940</v>
      </c>
      <c r="B197" s="445">
        <v>1950</v>
      </c>
      <c r="C197" s="445">
        <v>18010</v>
      </c>
      <c r="D197" s="445">
        <v>13510</v>
      </c>
      <c r="E197" s="445">
        <v>5410</v>
      </c>
      <c r="F197" s="445">
        <v>2030</v>
      </c>
      <c r="G197" s="444">
        <v>0</v>
      </c>
      <c r="H197" s="444">
        <v>0</v>
      </c>
      <c r="I197" s="444">
        <v>0</v>
      </c>
      <c r="J197" s="444">
        <v>0</v>
      </c>
      <c r="K197" s="444">
        <v>0</v>
      </c>
      <c r="L197" s="444">
        <v>0</v>
      </c>
      <c r="M197" s="444">
        <v>0</v>
      </c>
    </row>
    <row r="198" spans="1:13" customFormat="1">
      <c r="A198" s="445">
        <v>1950</v>
      </c>
      <c r="B198" s="445">
        <v>1960</v>
      </c>
      <c r="C198" s="445">
        <v>18210</v>
      </c>
      <c r="D198" s="445">
        <v>13710</v>
      </c>
      <c r="E198" s="445">
        <v>5600</v>
      </c>
      <c r="F198" s="445">
        <v>2230</v>
      </c>
      <c r="G198" s="444">
        <v>0</v>
      </c>
      <c r="H198" s="444">
        <v>0</v>
      </c>
      <c r="I198" s="444">
        <v>0</v>
      </c>
      <c r="J198" s="444">
        <v>0</v>
      </c>
      <c r="K198" s="444">
        <v>0</v>
      </c>
      <c r="L198" s="444">
        <v>0</v>
      </c>
      <c r="M198" s="444">
        <v>0</v>
      </c>
    </row>
    <row r="199" spans="1:13" customFormat="1">
      <c r="A199" s="445">
        <v>1960</v>
      </c>
      <c r="B199" s="445">
        <v>1970</v>
      </c>
      <c r="C199" s="445">
        <v>18420</v>
      </c>
      <c r="D199" s="445">
        <v>13920</v>
      </c>
      <c r="E199" s="445">
        <v>5800</v>
      </c>
      <c r="F199" s="445">
        <v>2430</v>
      </c>
      <c r="G199" s="444">
        <v>0</v>
      </c>
      <c r="H199" s="444">
        <v>0</v>
      </c>
      <c r="I199" s="444">
        <v>0</v>
      </c>
      <c r="J199" s="444">
        <v>0</v>
      </c>
      <c r="K199" s="444">
        <v>0</v>
      </c>
      <c r="L199" s="444">
        <v>0</v>
      </c>
      <c r="M199" s="444">
        <v>0</v>
      </c>
    </row>
    <row r="200" spans="1:13" customFormat="1">
      <c r="A200" s="445">
        <v>1970</v>
      </c>
      <c r="B200" s="445">
        <v>1980</v>
      </c>
      <c r="C200" s="445">
        <v>18630</v>
      </c>
      <c r="D200" s="445">
        <v>14130</v>
      </c>
      <c r="E200" s="445">
        <v>6000</v>
      </c>
      <c r="F200" s="445">
        <v>2630</v>
      </c>
      <c r="G200" s="444">
        <v>0</v>
      </c>
      <c r="H200" s="444">
        <v>0</v>
      </c>
      <c r="I200" s="444">
        <v>0</v>
      </c>
      <c r="J200" s="444">
        <v>0</v>
      </c>
      <c r="K200" s="444">
        <v>0</v>
      </c>
      <c r="L200" s="444">
        <v>0</v>
      </c>
      <c r="M200" s="444">
        <v>0</v>
      </c>
    </row>
    <row r="201" spans="1:13" customFormat="1">
      <c r="A201" s="445">
        <v>1980</v>
      </c>
      <c r="B201" s="445">
        <v>1990</v>
      </c>
      <c r="C201" s="445">
        <v>18880</v>
      </c>
      <c r="D201" s="445">
        <v>14330</v>
      </c>
      <c r="E201" s="445">
        <v>6200</v>
      </c>
      <c r="F201" s="445">
        <v>2820</v>
      </c>
      <c r="G201" s="444">
        <v>0</v>
      </c>
      <c r="H201" s="444">
        <v>0</v>
      </c>
      <c r="I201" s="444">
        <v>0</v>
      </c>
      <c r="J201" s="444">
        <v>0</v>
      </c>
      <c r="K201" s="444">
        <v>0</v>
      </c>
      <c r="L201" s="444">
        <v>0</v>
      </c>
      <c r="M201" s="444">
        <v>0</v>
      </c>
    </row>
    <row r="202" spans="1:13" customFormat="1">
      <c r="A202" s="445">
        <v>1990</v>
      </c>
      <c r="B202" s="445">
        <v>2000</v>
      </c>
      <c r="C202" s="445">
        <v>19200</v>
      </c>
      <c r="D202" s="445">
        <v>14540</v>
      </c>
      <c r="E202" s="445">
        <v>6400</v>
      </c>
      <c r="F202" s="445">
        <v>3020</v>
      </c>
      <c r="G202" s="444">
        <v>0</v>
      </c>
      <c r="H202" s="444">
        <v>0</v>
      </c>
      <c r="I202" s="444">
        <v>0</v>
      </c>
      <c r="J202" s="444">
        <v>0</v>
      </c>
      <c r="K202" s="444">
        <v>0</v>
      </c>
      <c r="L202" s="444">
        <v>0</v>
      </c>
      <c r="M202" s="444">
        <v>0</v>
      </c>
    </row>
    <row r="203" spans="1:13" customFormat="1">
      <c r="A203" s="445">
        <v>2000</v>
      </c>
      <c r="B203" s="445">
        <v>2010</v>
      </c>
      <c r="C203" s="445">
        <v>19520</v>
      </c>
      <c r="D203" s="445">
        <v>14750</v>
      </c>
      <c r="E203" s="445">
        <v>6600</v>
      </c>
      <c r="F203" s="445">
        <v>3220</v>
      </c>
      <c r="G203" s="444">
        <v>0</v>
      </c>
      <c r="H203" s="444">
        <v>0</v>
      </c>
      <c r="I203" s="444">
        <v>0</v>
      </c>
      <c r="J203" s="444">
        <v>0</v>
      </c>
      <c r="K203" s="444">
        <v>0</v>
      </c>
      <c r="L203" s="444">
        <v>0</v>
      </c>
      <c r="M203" s="444">
        <v>0</v>
      </c>
    </row>
    <row r="204" spans="1:13" customFormat="1">
      <c r="A204" s="445">
        <v>2010</v>
      </c>
      <c r="B204" s="445">
        <v>2020</v>
      </c>
      <c r="C204" s="445">
        <v>19850</v>
      </c>
      <c r="D204" s="445">
        <v>14950</v>
      </c>
      <c r="E204" s="445">
        <v>6800</v>
      </c>
      <c r="F204" s="445">
        <v>3420</v>
      </c>
      <c r="G204" s="444">
        <v>0</v>
      </c>
      <c r="H204" s="444">
        <v>0</v>
      </c>
      <c r="I204" s="444">
        <v>0</v>
      </c>
      <c r="J204" s="444">
        <v>0</v>
      </c>
      <c r="K204" s="444">
        <v>0</v>
      </c>
      <c r="L204" s="444">
        <v>0</v>
      </c>
      <c r="M204" s="444">
        <v>0</v>
      </c>
    </row>
    <row r="205" spans="1:13" customFormat="1">
      <c r="A205" s="445">
        <v>2020</v>
      </c>
      <c r="B205" s="445">
        <v>2030</v>
      </c>
      <c r="C205" s="445">
        <v>20170</v>
      </c>
      <c r="D205" s="445">
        <v>15160</v>
      </c>
      <c r="E205" s="445">
        <v>6990</v>
      </c>
      <c r="F205" s="445">
        <v>3620</v>
      </c>
      <c r="G205" s="444">
        <v>0</v>
      </c>
      <c r="H205" s="444">
        <v>0</v>
      </c>
      <c r="I205" s="444">
        <v>0</v>
      </c>
      <c r="J205" s="444">
        <v>0</v>
      </c>
      <c r="K205" s="444">
        <v>0</v>
      </c>
      <c r="L205" s="444">
        <v>0</v>
      </c>
      <c r="M205" s="444">
        <v>0</v>
      </c>
    </row>
    <row r="206" spans="1:13" customFormat="1">
      <c r="A206" s="445">
        <v>2030</v>
      </c>
      <c r="B206" s="445">
        <v>2040</v>
      </c>
      <c r="C206" s="445">
        <v>20490</v>
      </c>
      <c r="D206" s="445">
        <v>15370</v>
      </c>
      <c r="E206" s="445">
        <v>7190</v>
      </c>
      <c r="F206" s="445">
        <v>3820</v>
      </c>
      <c r="G206" s="444">
        <v>0</v>
      </c>
      <c r="H206" s="444">
        <v>0</v>
      </c>
      <c r="I206" s="444">
        <v>0</v>
      </c>
      <c r="J206" s="444">
        <v>0</v>
      </c>
      <c r="K206" s="444">
        <v>0</v>
      </c>
      <c r="L206" s="444">
        <v>0</v>
      </c>
      <c r="M206" s="444">
        <v>0</v>
      </c>
    </row>
    <row r="207" spans="1:13" customFormat="1">
      <c r="A207" s="445">
        <v>2040</v>
      </c>
      <c r="B207" s="445">
        <v>2050</v>
      </c>
      <c r="C207" s="445">
        <v>20810</v>
      </c>
      <c r="D207" s="445">
        <v>15570</v>
      </c>
      <c r="E207" s="445">
        <v>7390</v>
      </c>
      <c r="F207" s="445">
        <v>4020</v>
      </c>
      <c r="G207" s="444">
        <v>0</v>
      </c>
      <c r="H207" s="444">
        <v>0</v>
      </c>
      <c r="I207" s="444">
        <v>0</v>
      </c>
      <c r="J207" s="444">
        <v>0</v>
      </c>
      <c r="K207" s="444">
        <v>0</v>
      </c>
      <c r="L207" s="444">
        <v>0</v>
      </c>
      <c r="M207" s="444">
        <v>0</v>
      </c>
    </row>
    <row r="208" spans="1:13" customFormat="1">
      <c r="A208" s="445">
        <v>2050</v>
      </c>
      <c r="B208" s="445">
        <v>2060</v>
      </c>
      <c r="C208" s="445">
        <v>21130</v>
      </c>
      <c r="D208" s="445">
        <v>15780</v>
      </c>
      <c r="E208" s="445">
        <v>7590</v>
      </c>
      <c r="F208" s="445">
        <v>4210</v>
      </c>
      <c r="G208" s="444">
        <v>0</v>
      </c>
      <c r="H208" s="444">
        <v>0</v>
      </c>
      <c r="I208" s="444">
        <v>0</v>
      </c>
      <c r="J208" s="444">
        <v>0</v>
      </c>
      <c r="K208" s="444">
        <v>0</v>
      </c>
      <c r="L208" s="444">
        <v>0</v>
      </c>
      <c r="M208" s="444">
        <v>0</v>
      </c>
    </row>
    <row r="209" spans="1:13" customFormat="1">
      <c r="A209" s="445">
        <v>2060</v>
      </c>
      <c r="B209" s="445">
        <v>2070</v>
      </c>
      <c r="C209" s="445">
        <v>21450</v>
      </c>
      <c r="D209" s="445">
        <v>15990</v>
      </c>
      <c r="E209" s="445">
        <v>7790</v>
      </c>
      <c r="F209" s="445">
        <v>4410</v>
      </c>
      <c r="G209" s="445">
        <v>1040</v>
      </c>
      <c r="H209" s="444">
        <v>0</v>
      </c>
      <c r="I209" s="444">
        <v>0</v>
      </c>
      <c r="J209" s="444">
        <v>0</v>
      </c>
      <c r="K209" s="444">
        <v>0</v>
      </c>
      <c r="L209" s="444">
        <v>0</v>
      </c>
      <c r="M209" s="444">
        <v>0</v>
      </c>
    </row>
    <row r="210" spans="1:13" customFormat="1">
      <c r="A210" s="445">
        <v>2070</v>
      </c>
      <c r="B210" s="445">
        <v>2080</v>
      </c>
      <c r="C210" s="445">
        <v>21770</v>
      </c>
      <c r="D210" s="445">
        <v>16190</v>
      </c>
      <c r="E210" s="445">
        <v>7990</v>
      </c>
      <c r="F210" s="445">
        <v>4610</v>
      </c>
      <c r="G210" s="445">
        <v>1240</v>
      </c>
      <c r="H210" s="444">
        <v>0</v>
      </c>
      <c r="I210" s="444">
        <v>0</v>
      </c>
      <c r="J210" s="444">
        <v>0</v>
      </c>
      <c r="K210" s="444">
        <v>0</v>
      </c>
      <c r="L210" s="444">
        <v>0</v>
      </c>
      <c r="M210" s="444">
        <v>0</v>
      </c>
    </row>
    <row r="211" spans="1:13" customFormat="1">
      <c r="A211" s="445">
        <v>2080</v>
      </c>
      <c r="B211" s="445">
        <v>2090</v>
      </c>
      <c r="C211" s="445">
        <v>22090</v>
      </c>
      <c r="D211" s="445">
        <v>16400</v>
      </c>
      <c r="E211" s="445">
        <v>8180</v>
      </c>
      <c r="F211" s="445">
        <v>4810</v>
      </c>
      <c r="G211" s="445">
        <v>1430</v>
      </c>
      <c r="H211" s="444">
        <v>0</v>
      </c>
      <c r="I211" s="444">
        <v>0</v>
      </c>
      <c r="J211" s="444">
        <v>0</v>
      </c>
      <c r="K211" s="444">
        <v>0</v>
      </c>
      <c r="L211" s="444">
        <v>0</v>
      </c>
      <c r="M211" s="444">
        <v>0</v>
      </c>
    </row>
    <row r="212" spans="1:13" customFormat="1">
      <c r="A212" s="445">
        <v>2090</v>
      </c>
      <c r="B212" s="445">
        <v>2100</v>
      </c>
      <c r="C212" s="445">
        <v>22420</v>
      </c>
      <c r="D212" s="445">
        <v>16600</v>
      </c>
      <c r="E212" s="445">
        <v>8380</v>
      </c>
      <c r="F212" s="445">
        <v>5010</v>
      </c>
      <c r="G212" s="445">
        <v>1630</v>
      </c>
      <c r="H212" s="444">
        <v>0</v>
      </c>
      <c r="I212" s="444">
        <v>0</v>
      </c>
      <c r="J212" s="444">
        <v>0</v>
      </c>
      <c r="K212" s="444">
        <v>0</v>
      </c>
      <c r="L212" s="444">
        <v>0</v>
      </c>
      <c r="M212" s="444">
        <v>0</v>
      </c>
    </row>
    <row r="213" spans="1:13" customFormat="1">
      <c r="A213" s="445">
        <v>2100</v>
      </c>
      <c r="B213" s="445">
        <v>2110</v>
      </c>
      <c r="C213" s="445">
        <v>22740</v>
      </c>
      <c r="D213" s="445">
        <v>16810</v>
      </c>
      <c r="E213" s="445">
        <v>8580</v>
      </c>
      <c r="F213" s="445">
        <v>5210</v>
      </c>
      <c r="G213" s="445">
        <v>1830</v>
      </c>
      <c r="H213" s="444">
        <v>0</v>
      </c>
      <c r="I213" s="444">
        <v>0</v>
      </c>
      <c r="J213" s="444">
        <v>0</v>
      </c>
      <c r="K213" s="444">
        <v>0</v>
      </c>
      <c r="L213" s="444">
        <v>0</v>
      </c>
      <c r="M213" s="444">
        <v>0</v>
      </c>
    </row>
    <row r="214" spans="1:13" customFormat="1">
      <c r="A214" s="445">
        <v>2110</v>
      </c>
      <c r="B214" s="445">
        <v>2120</v>
      </c>
      <c r="C214" s="445">
        <v>23060</v>
      </c>
      <c r="D214" s="445">
        <v>17020</v>
      </c>
      <c r="E214" s="445">
        <v>8780</v>
      </c>
      <c r="F214" s="445">
        <v>5400</v>
      </c>
      <c r="G214" s="445">
        <v>2030</v>
      </c>
      <c r="H214" s="444">
        <v>0</v>
      </c>
      <c r="I214" s="444">
        <v>0</v>
      </c>
      <c r="J214" s="444">
        <v>0</v>
      </c>
      <c r="K214" s="444">
        <v>0</v>
      </c>
      <c r="L214" s="444">
        <v>0</v>
      </c>
      <c r="M214" s="444">
        <v>0</v>
      </c>
    </row>
    <row r="215" spans="1:13" customFormat="1">
      <c r="A215" s="445">
        <v>2120</v>
      </c>
      <c r="B215" s="445">
        <v>2130</v>
      </c>
      <c r="C215" s="445">
        <v>23380</v>
      </c>
      <c r="D215" s="445">
        <v>17220</v>
      </c>
      <c r="E215" s="445">
        <v>8980</v>
      </c>
      <c r="F215" s="445">
        <v>5600</v>
      </c>
      <c r="G215" s="445">
        <v>2230</v>
      </c>
      <c r="H215" s="444">
        <v>0</v>
      </c>
      <c r="I215" s="444">
        <v>0</v>
      </c>
      <c r="J215" s="444">
        <v>0</v>
      </c>
      <c r="K215" s="444">
        <v>0</v>
      </c>
      <c r="L215" s="444">
        <v>0</v>
      </c>
      <c r="M215" s="444">
        <v>0</v>
      </c>
    </row>
    <row r="216" spans="1:13" customFormat="1">
      <c r="A216" s="445">
        <v>2130</v>
      </c>
      <c r="B216" s="445">
        <v>2140</v>
      </c>
      <c r="C216" s="445">
        <v>23700</v>
      </c>
      <c r="D216" s="445">
        <v>17430</v>
      </c>
      <c r="E216" s="445">
        <v>9180</v>
      </c>
      <c r="F216" s="445">
        <v>5800</v>
      </c>
      <c r="G216" s="445">
        <v>2430</v>
      </c>
      <c r="H216" s="444">
        <v>0</v>
      </c>
      <c r="I216" s="444">
        <v>0</v>
      </c>
      <c r="J216" s="444">
        <v>0</v>
      </c>
      <c r="K216" s="444">
        <v>0</v>
      </c>
      <c r="L216" s="444">
        <v>0</v>
      </c>
      <c r="M216" s="444">
        <v>0</v>
      </c>
    </row>
    <row r="217" spans="1:13" customFormat="1">
      <c r="A217" s="445">
        <v>2140</v>
      </c>
      <c r="B217" s="445">
        <v>2150</v>
      </c>
      <c r="C217" s="445">
        <v>24020</v>
      </c>
      <c r="D217" s="445">
        <v>17640</v>
      </c>
      <c r="E217" s="445">
        <v>9380</v>
      </c>
      <c r="F217" s="445">
        <v>6000</v>
      </c>
      <c r="G217" s="445">
        <v>2630</v>
      </c>
      <c r="H217" s="444">
        <v>0</v>
      </c>
      <c r="I217" s="444">
        <v>0</v>
      </c>
      <c r="J217" s="444">
        <v>0</v>
      </c>
      <c r="K217" s="444">
        <v>0</v>
      </c>
      <c r="L217" s="444">
        <v>0</v>
      </c>
      <c r="M217" s="444">
        <v>0</v>
      </c>
    </row>
    <row r="218" spans="1:13" customFormat="1">
      <c r="A218" s="445">
        <v>2150</v>
      </c>
      <c r="B218" s="445">
        <v>2160</v>
      </c>
      <c r="C218" s="445">
        <v>24340</v>
      </c>
      <c r="D218" s="445">
        <v>17840</v>
      </c>
      <c r="E218" s="445">
        <v>9570</v>
      </c>
      <c r="F218" s="445">
        <v>6200</v>
      </c>
      <c r="G218" s="445">
        <v>2820</v>
      </c>
      <c r="H218" s="444">
        <v>0</v>
      </c>
      <c r="I218" s="444">
        <v>0</v>
      </c>
      <c r="J218" s="444">
        <v>0</v>
      </c>
      <c r="K218" s="444">
        <v>0</v>
      </c>
      <c r="L218" s="444">
        <v>0</v>
      </c>
      <c r="M218" s="444">
        <v>0</v>
      </c>
    </row>
    <row r="219" spans="1:13" customFormat="1">
      <c r="A219" s="445">
        <v>2160</v>
      </c>
      <c r="B219" s="445">
        <v>2170</v>
      </c>
      <c r="C219" s="445">
        <v>24660</v>
      </c>
      <c r="D219" s="445">
        <v>18050</v>
      </c>
      <c r="E219" s="445">
        <v>9770</v>
      </c>
      <c r="F219" s="445">
        <v>6400</v>
      </c>
      <c r="G219" s="445">
        <v>3020</v>
      </c>
      <c r="H219" s="444">
        <v>0</v>
      </c>
      <c r="I219" s="444">
        <v>0</v>
      </c>
      <c r="J219" s="444">
        <v>0</v>
      </c>
      <c r="K219" s="444">
        <v>0</v>
      </c>
      <c r="L219" s="444">
        <v>0</v>
      </c>
      <c r="M219" s="444">
        <v>0</v>
      </c>
    </row>
    <row r="220" spans="1:13" customFormat="1">
      <c r="A220" s="445">
        <v>2170</v>
      </c>
      <c r="B220" s="445">
        <v>2180</v>
      </c>
      <c r="C220" s="445">
        <v>24990</v>
      </c>
      <c r="D220" s="445">
        <v>18260</v>
      </c>
      <c r="E220" s="445">
        <v>9970</v>
      </c>
      <c r="F220" s="445">
        <v>6600</v>
      </c>
      <c r="G220" s="445">
        <v>3220</v>
      </c>
      <c r="H220" s="444">
        <v>0</v>
      </c>
      <c r="I220" s="444">
        <v>0</v>
      </c>
      <c r="J220" s="444">
        <v>0</v>
      </c>
      <c r="K220" s="444">
        <v>0</v>
      </c>
      <c r="L220" s="444">
        <v>0</v>
      </c>
      <c r="M220" s="444">
        <v>0</v>
      </c>
    </row>
    <row r="221" spans="1:13" customFormat="1">
      <c r="A221" s="445">
        <v>2180</v>
      </c>
      <c r="B221" s="445">
        <v>2190</v>
      </c>
      <c r="C221" s="445">
        <v>25310</v>
      </c>
      <c r="D221" s="445">
        <v>18460</v>
      </c>
      <c r="E221" s="445">
        <v>10170</v>
      </c>
      <c r="F221" s="445">
        <v>6790</v>
      </c>
      <c r="G221" s="445">
        <v>3420</v>
      </c>
      <c r="H221" s="444">
        <v>0</v>
      </c>
      <c r="I221" s="444">
        <v>0</v>
      </c>
      <c r="J221" s="444">
        <v>0</v>
      </c>
      <c r="K221" s="444">
        <v>0</v>
      </c>
      <c r="L221" s="444">
        <v>0</v>
      </c>
      <c r="M221" s="444">
        <v>0</v>
      </c>
    </row>
    <row r="222" spans="1:13" customFormat="1">
      <c r="A222" s="445">
        <v>2190</v>
      </c>
      <c r="B222" s="445">
        <v>2200</v>
      </c>
      <c r="C222" s="445">
        <v>25630</v>
      </c>
      <c r="D222" s="445">
        <v>18670</v>
      </c>
      <c r="E222" s="445">
        <v>10370</v>
      </c>
      <c r="F222" s="445">
        <v>6990</v>
      </c>
      <c r="G222" s="445">
        <v>3620</v>
      </c>
      <c r="H222" s="444">
        <v>0</v>
      </c>
      <c r="I222" s="444">
        <v>0</v>
      </c>
      <c r="J222" s="444">
        <v>0</v>
      </c>
      <c r="K222" s="444">
        <v>0</v>
      </c>
      <c r="L222" s="444">
        <v>0</v>
      </c>
      <c r="M222" s="444">
        <v>0</v>
      </c>
    </row>
    <row r="223" spans="1:13" customFormat="1">
      <c r="A223" s="445">
        <v>2200</v>
      </c>
      <c r="B223" s="445">
        <v>2210</v>
      </c>
      <c r="C223" s="445">
        <v>25950</v>
      </c>
      <c r="D223" s="445">
        <v>18950</v>
      </c>
      <c r="E223" s="445">
        <v>10570</v>
      </c>
      <c r="F223" s="445">
        <v>7190</v>
      </c>
      <c r="G223" s="445">
        <v>3820</v>
      </c>
      <c r="H223" s="444">
        <v>0</v>
      </c>
      <c r="I223" s="444">
        <v>0</v>
      </c>
      <c r="J223" s="444">
        <v>0</v>
      </c>
      <c r="K223" s="444">
        <v>0</v>
      </c>
      <c r="L223" s="444">
        <v>0</v>
      </c>
      <c r="M223" s="444">
        <v>0</v>
      </c>
    </row>
    <row r="224" spans="1:13" customFormat="1">
      <c r="A224" s="445">
        <v>2210</v>
      </c>
      <c r="B224" s="445">
        <v>2220</v>
      </c>
      <c r="C224" s="445">
        <v>26270</v>
      </c>
      <c r="D224" s="445">
        <v>19270</v>
      </c>
      <c r="E224" s="445">
        <v>10760</v>
      </c>
      <c r="F224" s="445">
        <v>7390</v>
      </c>
      <c r="G224" s="445">
        <v>4010</v>
      </c>
      <c r="H224" s="444">
        <v>0</v>
      </c>
      <c r="I224" s="444">
        <v>0</v>
      </c>
      <c r="J224" s="444">
        <v>0</v>
      </c>
      <c r="K224" s="444">
        <v>0</v>
      </c>
      <c r="L224" s="444">
        <v>0</v>
      </c>
      <c r="M224" s="444">
        <v>0</v>
      </c>
    </row>
    <row r="225" spans="1:13" customFormat="1">
      <c r="A225" s="445">
        <v>2220</v>
      </c>
      <c r="B225" s="445">
        <v>2230</v>
      </c>
      <c r="C225" s="445">
        <v>26590</v>
      </c>
      <c r="D225" s="445">
        <v>19590</v>
      </c>
      <c r="E225" s="445">
        <v>10960</v>
      </c>
      <c r="F225" s="445">
        <v>7590</v>
      </c>
      <c r="G225" s="445">
        <v>4210</v>
      </c>
      <c r="H225" s="444">
        <v>0</v>
      </c>
      <c r="I225" s="444">
        <v>0</v>
      </c>
      <c r="J225" s="444">
        <v>0</v>
      </c>
      <c r="K225" s="444">
        <v>0</v>
      </c>
      <c r="L225" s="444">
        <v>0</v>
      </c>
      <c r="M225" s="444">
        <v>0</v>
      </c>
    </row>
    <row r="226" spans="1:13" customFormat="1">
      <c r="A226" s="445">
        <v>2230</v>
      </c>
      <c r="B226" s="445">
        <v>2240</v>
      </c>
      <c r="C226" s="445">
        <v>26910</v>
      </c>
      <c r="D226" s="445">
        <v>19910</v>
      </c>
      <c r="E226" s="445">
        <v>11160</v>
      </c>
      <c r="F226" s="445">
        <v>7790</v>
      </c>
      <c r="G226" s="445">
        <v>4410</v>
      </c>
      <c r="H226" s="445">
        <v>1040</v>
      </c>
      <c r="I226" s="444">
        <v>0</v>
      </c>
      <c r="J226" s="444">
        <v>0</v>
      </c>
      <c r="K226" s="444">
        <v>0</v>
      </c>
      <c r="L226" s="444">
        <v>0</v>
      </c>
      <c r="M226" s="444">
        <v>0</v>
      </c>
    </row>
    <row r="227" spans="1:13" customFormat="1">
      <c r="A227" s="445">
        <v>2240</v>
      </c>
      <c r="B227" s="445">
        <v>2250</v>
      </c>
      <c r="C227" s="445">
        <v>27240</v>
      </c>
      <c r="D227" s="445">
        <v>20240</v>
      </c>
      <c r="E227" s="445">
        <v>11360</v>
      </c>
      <c r="F227" s="445">
        <v>7980</v>
      </c>
      <c r="G227" s="445">
        <v>4610</v>
      </c>
      <c r="H227" s="445">
        <v>1230</v>
      </c>
      <c r="I227" s="444">
        <v>0</v>
      </c>
      <c r="J227" s="444">
        <v>0</v>
      </c>
      <c r="K227" s="444">
        <v>0</v>
      </c>
      <c r="L227" s="444">
        <v>0</v>
      </c>
      <c r="M227" s="444">
        <v>0</v>
      </c>
    </row>
    <row r="228" spans="1:13" customFormat="1">
      <c r="A228" s="445">
        <v>2250</v>
      </c>
      <c r="B228" s="445">
        <v>2260</v>
      </c>
      <c r="C228" s="445">
        <v>27560</v>
      </c>
      <c r="D228" s="445">
        <v>20560</v>
      </c>
      <c r="E228" s="445">
        <v>11560</v>
      </c>
      <c r="F228" s="445">
        <v>8180</v>
      </c>
      <c r="G228" s="445">
        <v>4810</v>
      </c>
      <c r="H228" s="445">
        <v>1430</v>
      </c>
      <c r="I228" s="444">
        <v>0</v>
      </c>
      <c r="J228" s="444">
        <v>0</v>
      </c>
      <c r="K228" s="444">
        <v>0</v>
      </c>
      <c r="L228" s="444">
        <v>0</v>
      </c>
      <c r="M228" s="444">
        <v>0</v>
      </c>
    </row>
    <row r="229" spans="1:13" customFormat="1">
      <c r="A229" s="445">
        <v>2260</v>
      </c>
      <c r="B229" s="445">
        <v>2270</v>
      </c>
      <c r="C229" s="445">
        <v>27880</v>
      </c>
      <c r="D229" s="445">
        <v>20880</v>
      </c>
      <c r="E229" s="445">
        <v>11760</v>
      </c>
      <c r="F229" s="445">
        <v>8380</v>
      </c>
      <c r="G229" s="445">
        <v>5010</v>
      </c>
      <c r="H229" s="445">
        <v>1630</v>
      </c>
      <c r="I229" s="444">
        <v>0</v>
      </c>
      <c r="J229" s="444">
        <v>0</v>
      </c>
      <c r="K229" s="444">
        <v>0</v>
      </c>
      <c r="L229" s="444">
        <v>0</v>
      </c>
      <c r="M229" s="444">
        <v>0</v>
      </c>
    </row>
    <row r="230" spans="1:13" customFormat="1">
      <c r="A230" s="445">
        <v>2270</v>
      </c>
      <c r="B230" s="445">
        <v>2280</v>
      </c>
      <c r="C230" s="445">
        <v>28200</v>
      </c>
      <c r="D230" s="445">
        <v>21200</v>
      </c>
      <c r="E230" s="445">
        <v>11960</v>
      </c>
      <c r="F230" s="445">
        <v>8580</v>
      </c>
      <c r="G230" s="445">
        <v>5210</v>
      </c>
      <c r="H230" s="445">
        <v>1830</v>
      </c>
      <c r="I230" s="444">
        <v>0</v>
      </c>
      <c r="J230" s="444">
        <v>0</v>
      </c>
      <c r="K230" s="444">
        <v>0</v>
      </c>
      <c r="L230" s="444">
        <v>0</v>
      </c>
      <c r="M230" s="444">
        <v>0</v>
      </c>
    </row>
    <row r="231" spans="1:13" customFormat="1">
      <c r="A231" s="445">
        <v>2280</v>
      </c>
      <c r="B231" s="445">
        <v>2290</v>
      </c>
      <c r="C231" s="445">
        <v>28520</v>
      </c>
      <c r="D231" s="445">
        <v>21520</v>
      </c>
      <c r="E231" s="445">
        <v>12150</v>
      </c>
      <c r="F231" s="445">
        <v>8780</v>
      </c>
      <c r="G231" s="445">
        <v>5400</v>
      </c>
      <c r="H231" s="445">
        <v>2030</v>
      </c>
      <c r="I231" s="444">
        <v>0</v>
      </c>
      <c r="J231" s="444">
        <v>0</v>
      </c>
      <c r="K231" s="444">
        <v>0</v>
      </c>
      <c r="L231" s="444">
        <v>0</v>
      </c>
      <c r="M231" s="444">
        <v>0</v>
      </c>
    </row>
    <row r="232" spans="1:13" customFormat="1">
      <c r="A232" s="445">
        <v>2290</v>
      </c>
      <c r="B232" s="445">
        <v>2300</v>
      </c>
      <c r="C232" s="445">
        <v>28840</v>
      </c>
      <c r="D232" s="445">
        <v>21840</v>
      </c>
      <c r="E232" s="445">
        <v>12350</v>
      </c>
      <c r="F232" s="445">
        <v>8980</v>
      </c>
      <c r="G232" s="445">
        <v>5600</v>
      </c>
      <c r="H232" s="445">
        <v>2230</v>
      </c>
      <c r="I232" s="444">
        <v>0</v>
      </c>
      <c r="J232" s="444">
        <v>0</v>
      </c>
      <c r="K232" s="444">
        <v>0</v>
      </c>
      <c r="L232" s="444">
        <v>0</v>
      </c>
      <c r="M232" s="444">
        <v>0</v>
      </c>
    </row>
    <row r="233" spans="1:13" customFormat="1">
      <c r="A233" s="445">
        <v>2300</v>
      </c>
      <c r="B233" s="445">
        <v>2310</v>
      </c>
      <c r="C233" s="445">
        <v>29160</v>
      </c>
      <c r="D233" s="445">
        <v>22160</v>
      </c>
      <c r="E233" s="445">
        <v>12550</v>
      </c>
      <c r="F233" s="445">
        <v>9180</v>
      </c>
      <c r="G233" s="445">
        <v>5800</v>
      </c>
      <c r="H233" s="445">
        <v>2430</v>
      </c>
      <c r="I233" s="444">
        <v>0</v>
      </c>
      <c r="J233" s="444">
        <v>0</v>
      </c>
      <c r="K233" s="444">
        <v>0</v>
      </c>
      <c r="L233" s="444">
        <v>0</v>
      </c>
      <c r="M233" s="444">
        <v>0</v>
      </c>
    </row>
    <row r="234" spans="1:13" customFormat="1">
      <c r="A234" s="445">
        <v>2310</v>
      </c>
      <c r="B234" s="445">
        <v>2320</v>
      </c>
      <c r="C234" s="445">
        <v>29480</v>
      </c>
      <c r="D234" s="445">
        <v>22480</v>
      </c>
      <c r="E234" s="445">
        <v>12750</v>
      </c>
      <c r="F234" s="445">
        <v>9370</v>
      </c>
      <c r="G234" s="445">
        <v>6000</v>
      </c>
      <c r="H234" s="445">
        <v>2620</v>
      </c>
      <c r="I234" s="444">
        <v>0</v>
      </c>
      <c r="J234" s="444">
        <v>0</v>
      </c>
      <c r="K234" s="444">
        <v>0</v>
      </c>
      <c r="L234" s="444">
        <v>0</v>
      </c>
      <c r="M234" s="444">
        <v>0</v>
      </c>
    </row>
    <row r="235" spans="1:13" customFormat="1">
      <c r="A235" s="445">
        <v>2320</v>
      </c>
      <c r="B235" s="445">
        <v>2330</v>
      </c>
      <c r="C235" s="445">
        <v>29810</v>
      </c>
      <c r="D235" s="445">
        <v>22810</v>
      </c>
      <c r="E235" s="445">
        <v>12950</v>
      </c>
      <c r="F235" s="445">
        <v>9570</v>
      </c>
      <c r="G235" s="445">
        <v>6200</v>
      </c>
      <c r="H235" s="445">
        <v>2820</v>
      </c>
      <c r="I235" s="444">
        <v>0</v>
      </c>
      <c r="J235" s="444">
        <v>0</v>
      </c>
      <c r="K235" s="444">
        <v>0</v>
      </c>
      <c r="L235" s="444">
        <v>0</v>
      </c>
      <c r="M235" s="444">
        <v>0</v>
      </c>
    </row>
    <row r="236" spans="1:13" customFormat="1">
      <c r="A236" s="445">
        <v>2330</v>
      </c>
      <c r="B236" s="445">
        <v>2340</v>
      </c>
      <c r="C236" s="445">
        <v>30130</v>
      </c>
      <c r="D236" s="445">
        <v>23130</v>
      </c>
      <c r="E236" s="445">
        <v>13150</v>
      </c>
      <c r="F236" s="445">
        <v>9770</v>
      </c>
      <c r="G236" s="445">
        <v>6400</v>
      </c>
      <c r="H236" s="445">
        <v>3020</v>
      </c>
      <c r="I236" s="444">
        <v>0</v>
      </c>
      <c r="J236" s="444">
        <v>0</v>
      </c>
      <c r="K236" s="444">
        <v>0</v>
      </c>
      <c r="L236" s="444">
        <v>0</v>
      </c>
      <c r="M236" s="444">
        <v>0</v>
      </c>
    </row>
    <row r="237" spans="1:13" customFormat="1">
      <c r="A237" s="445">
        <v>2340</v>
      </c>
      <c r="B237" s="445">
        <v>2350</v>
      </c>
      <c r="C237" s="445">
        <v>30450</v>
      </c>
      <c r="D237" s="445">
        <v>23450</v>
      </c>
      <c r="E237" s="445">
        <v>13340</v>
      </c>
      <c r="F237" s="445">
        <v>9970</v>
      </c>
      <c r="G237" s="445">
        <v>6590</v>
      </c>
      <c r="H237" s="445">
        <v>3220</v>
      </c>
      <c r="I237" s="444">
        <v>0</v>
      </c>
      <c r="J237" s="444">
        <v>0</v>
      </c>
      <c r="K237" s="444">
        <v>0</v>
      </c>
      <c r="L237" s="444">
        <v>0</v>
      </c>
      <c r="M237" s="444">
        <v>0</v>
      </c>
    </row>
    <row r="238" spans="1:13" customFormat="1">
      <c r="A238" s="445">
        <v>2350</v>
      </c>
      <c r="B238" s="445">
        <v>2360</v>
      </c>
      <c r="C238" s="445">
        <v>30770</v>
      </c>
      <c r="D238" s="445">
        <v>23770</v>
      </c>
      <c r="E238" s="445">
        <v>13540</v>
      </c>
      <c r="F238" s="445">
        <v>10170</v>
      </c>
      <c r="G238" s="445">
        <v>6790</v>
      </c>
      <c r="H238" s="445">
        <v>3420</v>
      </c>
      <c r="I238" s="444">
        <v>0</v>
      </c>
      <c r="J238" s="444">
        <v>0</v>
      </c>
      <c r="K238" s="444">
        <v>0</v>
      </c>
      <c r="L238" s="444">
        <v>0</v>
      </c>
      <c r="M238" s="444">
        <v>0</v>
      </c>
    </row>
    <row r="239" spans="1:13" customFormat="1">
      <c r="A239" s="445">
        <v>2360</v>
      </c>
      <c r="B239" s="445">
        <v>2370</v>
      </c>
      <c r="C239" s="445">
        <v>31090</v>
      </c>
      <c r="D239" s="445">
        <v>24090</v>
      </c>
      <c r="E239" s="445">
        <v>13740</v>
      </c>
      <c r="F239" s="445">
        <v>10370</v>
      </c>
      <c r="G239" s="445">
        <v>6990</v>
      </c>
      <c r="H239" s="445">
        <v>3620</v>
      </c>
      <c r="I239" s="444">
        <v>0</v>
      </c>
      <c r="J239" s="444">
        <v>0</v>
      </c>
      <c r="K239" s="444">
        <v>0</v>
      </c>
      <c r="L239" s="444">
        <v>0</v>
      </c>
      <c r="M239" s="444">
        <v>0</v>
      </c>
    </row>
    <row r="240" spans="1:13" customFormat="1">
      <c r="A240" s="445">
        <v>2370</v>
      </c>
      <c r="B240" s="445">
        <v>2380</v>
      </c>
      <c r="C240" s="445">
        <v>31410</v>
      </c>
      <c r="D240" s="445">
        <v>24410</v>
      </c>
      <c r="E240" s="445">
        <v>13940</v>
      </c>
      <c r="F240" s="445">
        <v>10560</v>
      </c>
      <c r="G240" s="445">
        <v>7190</v>
      </c>
      <c r="H240" s="445">
        <v>3810</v>
      </c>
      <c r="I240" s="444">
        <v>0</v>
      </c>
      <c r="J240" s="444">
        <v>0</v>
      </c>
      <c r="K240" s="444">
        <v>0</v>
      </c>
      <c r="L240" s="444">
        <v>0</v>
      </c>
      <c r="M240" s="444">
        <v>0</v>
      </c>
    </row>
    <row r="241" spans="1:13" customFormat="1">
      <c r="A241" s="445">
        <v>2380</v>
      </c>
      <c r="B241" s="445">
        <v>2390</v>
      </c>
      <c r="C241" s="445">
        <v>31970</v>
      </c>
      <c r="D241" s="445">
        <v>24730</v>
      </c>
      <c r="E241" s="445">
        <v>14140</v>
      </c>
      <c r="F241" s="445">
        <v>10760</v>
      </c>
      <c r="G241" s="445">
        <v>7390</v>
      </c>
      <c r="H241" s="445">
        <v>4010</v>
      </c>
      <c r="I241" s="444">
        <v>0</v>
      </c>
      <c r="J241" s="444">
        <v>0</v>
      </c>
      <c r="K241" s="444">
        <v>0</v>
      </c>
      <c r="L241" s="444">
        <v>0</v>
      </c>
      <c r="M241" s="444">
        <v>0</v>
      </c>
    </row>
    <row r="242" spans="1:13" customFormat="1">
      <c r="A242" s="445">
        <v>2390</v>
      </c>
      <c r="B242" s="445">
        <v>2400</v>
      </c>
      <c r="C242" s="445">
        <v>32770</v>
      </c>
      <c r="D242" s="445">
        <v>25050</v>
      </c>
      <c r="E242" s="445">
        <v>14340</v>
      </c>
      <c r="F242" s="445">
        <v>10960</v>
      </c>
      <c r="G242" s="445">
        <v>7590</v>
      </c>
      <c r="H242" s="445">
        <v>4210</v>
      </c>
      <c r="I242" s="444">
        <v>0</v>
      </c>
      <c r="J242" s="444">
        <v>0</v>
      </c>
      <c r="K242" s="444">
        <v>0</v>
      </c>
      <c r="L242" s="444">
        <v>0</v>
      </c>
      <c r="M242" s="444">
        <v>0</v>
      </c>
    </row>
    <row r="243" spans="1:13" customFormat="1">
      <c r="A243" s="445">
        <v>2400</v>
      </c>
      <c r="B243" s="445">
        <v>2410</v>
      </c>
      <c r="C243" s="445">
        <v>33570</v>
      </c>
      <c r="D243" s="445">
        <v>25380</v>
      </c>
      <c r="E243" s="445">
        <v>14530</v>
      </c>
      <c r="F243" s="445">
        <v>11160</v>
      </c>
      <c r="G243" s="445">
        <v>7780</v>
      </c>
      <c r="H243" s="445">
        <v>4410</v>
      </c>
      <c r="I243" s="445">
        <v>1030</v>
      </c>
      <c r="J243" s="444">
        <v>0</v>
      </c>
      <c r="K243" s="444">
        <v>0</v>
      </c>
      <c r="L243" s="444">
        <v>0</v>
      </c>
      <c r="M243" s="444">
        <v>0</v>
      </c>
    </row>
    <row r="244" spans="1:13" customFormat="1">
      <c r="A244" s="445">
        <v>2410</v>
      </c>
      <c r="B244" s="445">
        <v>2420</v>
      </c>
      <c r="C244" s="445">
        <v>34380</v>
      </c>
      <c r="D244" s="445">
        <v>25700</v>
      </c>
      <c r="E244" s="445">
        <v>14730</v>
      </c>
      <c r="F244" s="445">
        <v>11360</v>
      </c>
      <c r="G244" s="445">
        <v>7980</v>
      </c>
      <c r="H244" s="445">
        <v>4610</v>
      </c>
      <c r="I244" s="445">
        <v>1230</v>
      </c>
      <c r="J244" s="444">
        <v>0</v>
      </c>
      <c r="K244" s="444">
        <v>0</v>
      </c>
      <c r="L244" s="444">
        <v>0</v>
      </c>
      <c r="M244" s="444">
        <v>0</v>
      </c>
    </row>
    <row r="245" spans="1:13" customFormat="1">
      <c r="A245" s="445">
        <v>2420</v>
      </c>
      <c r="B245" s="445">
        <v>2430</v>
      </c>
      <c r="C245" s="445">
        <v>35180</v>
      </c>
      <c r="D245" s="445">
        <v>26020</v>
      </c>
      <c r="E245" s="445">
        <v>14930</v>
      </c>
      <c r="F245" s="445">
        <v>11560</v>
      </c>
      <c r="G245" s="445">
        <v>8180</v>
      </c>
      <c r="H245" s="445">
        <v>4810</v>
      </c>
      <c r="I245" s="445">
        <v>1430</v>
      </c>
      <c r="J245" s="444">
        <v>0</v>
      </c>
      <c r="K245" s="444">
        <v>0</v>
      </c>
      <c r="L245" s="444">
        <v>0</v>
      </c>
      <c r="M245" s="444">
        <v>0</v>
      </c>
    </row>
    <row r="246" spans="1:13" customFormat="1">
      <c r="A246" s="445">
        <v>2430</v>
      </c>
      <c r="B246" s="445">
        <v>2440</v>
      </c>
      <c r="C246" s="445">
        <v>35980</v>
      </c>
      <c r="D246" s="445">
        <v>26340</v>
      </c>
      <c r="E246" s="445">
        <v>15130</v>
      </c>
      <c r="F246" s="445">
        <v>11760</v>
      </c>
      <c r="G246" s="445">
        <v>8380</v>
      </c>
      <c r="H246" s="445">
        <v>5010</v>
      </c>
      <c r="I246" s="445">
        <v>1630</v>
      </c>
      <c r="J246" s="444">
        <v>0</v>
      </c>
      <c r="K246" s="444">
        <v>0</v>
      </c>
      <c r="L246" s="444">
        <v>0</v>
      </c>
      <c r="M246" s="444">
        <v>0</v>
      </c>
    </row>
    <row r="247" spans="1:13" customFormat="1">
      <c r="A247" s="445">
        <v>2440</v>
      </c>
      <c r="B247" s="445">
        <v>2450</v>
      </c>
      <c r="C247" s="445">
        <v>36790</v>
      </c>
      <c r="D247" s="445">
        <v>26660</v>
      </c>
      <c r="E247" s="445">
        <v>15330</v>
      </c>
      <c r="F247" s="445">
        <v>11950</v>
      </c>
      <c r="G247" s="445">
        <v>8580</v>
      </c>
      <c r="H247" s="445">
        <v>5200</v>
      </c>
      <c r="I247" s="445">
        <v>1830</v>
      </c>
      <c r="J247" s="444">
        <v>0</v>
      </c>
      <c r="K247" s="444">
        <v>0</v>
      </c>
      <c r="L247" s="444">
        <v>0</v>
      </c>
      <c r="M247" s="444">
        <v>0</v>
      </c>
    </row>
    <row r="248" spans="1:13" customFormat="1">
      <c r="A248" s="445">
        <v>2450</v>
      </c>
      <c r="B248" s="445">
        <v>2460</v>
      </c>
      <c r="C248" s="445">
        <v>37590</v>
      </c>
      <c r="D248" s="445">
        <v>26980</v>
      </c>
      <c r="E248" s="445">
        <v>15530</v>
      </c>
      <c r="F248" s="445">
        <v>12150</v>
      </c>
      <c r="G248" s="445">
        <v>8780</v>
      </c>
      <c r="H248" s="445">
        <v>5400</v>
      </c>
      <c r="I248" s="445">
        <v>2030</v>
      </c>
      <c r="J248" s="444">
        <v>0</v>
      </c>
      <c r="K248" s="444">
        <v>0</v>
      </c>
      <c r="L248" s="444">
        <v>0</v>
      </c>
      <c r="M248" s="444">
        <v>0</v>
      </c>
    </row>
    <row r="249" spans="1:13" customFormat="1">
      <c r="A249" s="445">
        <v>2460</v>
      </c>
      <c r="B249" s="445">
        <v>2470</v>
      </c>
      <c r="C249" s="445">
        <v>38390</v>
      </c>
      <c r="D249" s="445">
        <v>27300</v>
      </c>
      <c r="E249" s="445">
        <v>15730</v>
      </c>
      <c r="F249" s="445">
        <v>12350</v>
      </c>
      <c r="G249" s="445">
        <v>8980</v>
      </c>
      <c r="H249" s="445">
        <v>5600</v>
      </c>
      <c r="I249" s="445">
        <v>2230</v>
      </c>
      <c r="J249" s="444">
        <v>0</v>
      </c>
      <c r="K249" s="444">
        <v>0</v>
      </c>
      <c r="L249" s="444">
        <v>0</v>
      </c>
      <c r="M249" s="444">
        <v>0</v>
      </c>
    </row>
    <row r="250" spans="1:13" customFormat="1">
      <c r="A250" s="445">
        <v>2470</v>
      </c>
      <c r="B250" s="445">
        <v>2480</v>
      </c>
      <c r="C250" s="445">
        <v>39200</v>
      </c>
      <c r="D250" s="445">
        <v>27630</v>
      </c>
      <c r="E250" s="445">
        <v>15920</v>
      </c>
      <c r="F250" s="445">
        <v>12550</v>
      </c>
      <c r="G250" s="445">
        <v>9170</v>
      </c>
      <c r="H250" s="445">
        <v>5800</v>
      </c>
      <c r="I250" s="445">
        <v>2420</v>
      </c>
      <c r="J250" s="444">
        <v>0</v>
      </c>
      <c r="K250" s="444">
        <v>0</v>
      </c>
      <c r="L250" s="444">
        <v>0</v>
      </c>
      <c r="M250" s="444">
        <v>0</v>
      </c>
    </row>
    <row r="251" spans="1:13" customFormat="1">
      <c r="A251" s="445">
        <v>2480</v>
      </c>
      <c r="B251" s="445">
        <v>2490</v>
      </c>
      <c r="C251" s="445">
        <v>40000</v>
      </c>
      <c r="D251" s="445">
        <v>27950</v>
      </c>
      <c r="E251" s="445">
        <v>16120</v>
      </c>
      <c r="F251" s="445">
        <v>12750</v>
      </c>
      <c r="G251" s="445">
        <v>9370</v>
      </c>
      <c r="H251" s="445">
        <v>6000</v>
      </c>
      <c r="I251" s="445">
        <v>2620</v>
      </c>
      <c r="J251" s="444">
        <v>0</v>
      </c>
      <c r="K251" s="444">
        <v>0</v>
      </c>
      <c r="L251" s="444">
        <v>0</v>
      </c>
      <c r="M251" s="444">
        <v>0</v>
      </c>
    </row>
    <row r="252" spans="1:13" customFormat="1">
      <c r="A252" s="445">
        <v>2490</v>
      </c>
      <c r="B252" s="445">
        <v>2500</v>
      </c>
      <c r="C252" s="445">
        <v>40800</v>
      </c>
      <c r="D252" s="445">
        <v>28270</v>
      </c>
      <c r="E252" s="445">
        <v>16320</v>
      </c>
      <c r="F252" s="445">
        <v>12950</v>
      </c>
      <c r="G252" s="445">
        <v>9570</v>
      </c>
      <c r="H252" s="445">
        <v>6200</v>
      </c>
      <c r="I252" s="445">
        <v>2820</v>
      </c>
      <c r="J252" s="444">
        <v>0</v>
      </c>
      <c r="K252" s="444">
        <v>0</v>
      </c>
      <c r="L252" s="444">
        <v>0</v>
      </c>
      <c r="M252" s="444">
        <v>0</v>
      </c>
    </row>
    <row r="253" spans="1:13" customFormat="1">
      <c r="A253" s="445">
        <v>2500</v>
      </c>
      <c r="B253" s="445">
        <v>2510</v>
      </c>
      <c r="C253" s="445">
        <v>41630</v>
      </c>
      <c r="D253" s="445">
        <v>28600</v>
      </c>
      <c r="E253" s="445">
        <v>16530</v>
      </c>
      <c r="F253" s="445">
        <v>13150</v>
      </c>
      <c r="G253" s="445">
        <v>9780</v>
      </c>
      <c r="H253" s="445">
        <v>6400</v>
      </c>
      <c r="I253" s="445">
        <v>3030</v>
      </c>
      <c r="J253" s="444">
        <v>0</v>
      </c>
      <c r="K253" s="444">
        <v>0</v>
      </c>
      <c r="L253" s="444">
        <v>0</v>
      </c>
      <c r="M253" s="444">
        <v>0</v>
      </c>
    </row>
    <row r="254" spans="1:13" customFormat="1">
      <c r="A254" s="445">
        <v>2510</v>
      </c>
      <c r="B254" s="445">
        <v>2520</v>
      </c>
      <c r="C254" s="445">
        <v>42490</v>
      </c>
      <c r="D254" s="445">
        <v>28940</v>
      </c>
      <c r="E254" s="445">
        <v>16740</v>
      </c>
      <c r="F254" s="445">
        <v>13360</v>
      </c>
      <c r="G254" s="445">
        <v>9990</v>
      </c>
      <c r="H254" s="445">
        <v>6610</v>
      </c>
      <c r="I254" s="445">
        <v>3240</v>
      </c>
      <c r="J254" s="444">
        <v>0</v>
      </c>
      <c r="K254" s="444">
        <v>0</v>
      </c>
      <c r="L254" s="444">
        <v>0</v>
      </c>
      <c r="M254" s="444">
        <v>0</v>
      </c>
    </row>
    <row r="255" spans="1:13" customFormat="1">
      <c r="A255" s="445">
        <v>2520</v>
      </c>
      <c r="B255" s="445">
        <v>2530</v>
      </c>
      <c r="C255" s="445">
        <v>43340</v>
      </c>
      <c r="D255" s="445">
        <v>29280</v>
      </c>
      <c r="E255" s="445">
        <v>16950</v>
      </c>
      <c r="F255" s="445">
        <v>13580</v>
      </c>
      <c r="G255" s="445">
        <v>10200</v>
      </c>
      <c r="H255" s="445">
        <v>6830</v>
      </c>
      <c r="I255" s="445">
        <v>3450</v>
      </c>
      <c r="J255" s="444">
        <v>0</v>
      </c>
      <c r="K255" s="444">
        <v>0</v>
      </c>
      <c r="L255" s="444">
        <v>0</v>
      </c>
      <c r="M255" s="444">
        <v>0</v>
      </c>
    </row>
    <row r="256" spans="1:13" customFormat="1">
      <c r="A256" s="445">
        <v>2530</v>
      </c>
      <c r="B256" s="445">
        <v>2540</v>
      </c>
      <c r="C256" s="445">
        <v>44200</v>
      </c>
      <c r="D256" s="445">
        <v>29630</v>
      </c>
      <c r="E256" s="445">
        <v>17160</v>
      </c>
      <c r="F256" s="445">
        <v>13790</v>
      </c>
      <c r="G256" s="445">
        <v>10410</v>
      </c>
      <c r="H256" s="445">
        <v>7040</v>
      </c>
      <c r="I256" s="445">
        <v>3660</v>
      </c>
      <c r="J256" s="444">
        <v>0</v>
      </c>
      <c r="K256" s="444">
        <v>0</v>
      </c>
      <c r="L256" s="444">
        <v>0</v>
      </c>
      <c r="M256" s="444">
        <v>0</v>
      </c>
    </row>
    <row r="257" spans="1:13" customFormat="1">
      <c r="A257" s="445">
        <v>2540</v>
      </c>
      <c r="B257" s="445">
        <v>2550</v>
      </c>
      <c r="C257" s="445">
        <v>45050</v>
      </c>
      <c r="D257" s="445">
        <v>29970</v>
      </c>
      <c r="E257" s="445">
        <v>17370</v>
      </c>
      <c r="F257" s="445">
        <v>14000</v>
      </c>
      <c r="G257" s="445">
        <v>10620</v>
      </c>
      <c r="H257" s="445">
        <v>7250</v>
      </c>
      <c r="I257" s="445">
        <v>3870</v>
      </c>
      <c r="J257" s="444">
        <v>0</v>
      </c>
      <c r="K257" s="444">
        <v>0</v>
      </c>
      <c r="L257" s="444">
        <v>0</v>
      </c>
      <c r="M257" s="444">
        <v>0</v>
      </c>
    </row>
    <row r="258" spans="1:13" customFormat="1">
      <c r="A258" s="445">
        <v>2550</v>
      </c>
      <c r="B258" s="445">
        <v>2560</v>
      </c>
      <c r="C258" s="445">
        <v>45910</v>
      </c>
      <c r="D258" s="445">
        <v>30310</v>
      </c>
      <c r="E258" s="445">
        <v>17590</v>
      </c>
      <c r="F258" s="445">
        <v>14210</v>
      </c>
      <c r="G258" s="445">
        <v>10840</v>
      </c>
      <c r="H258" s="445">
        <v>7460</v>
      </c>
      <c r="I258" s="445">
        <v>4090</v>
      </c>
      <c r="J258" s="444">
        <v>0</v>
      </c>
      <c r="K258" s="444">
        <v>0</v>
      </c>
      <c r="L258" s="444">
        <v>0</v>
      </c>
      <c r="M258" s="444">
        <v>0</v>
      </c>
    </row>
    <row r="259" spans="1:13" customFormat="1">
      <c r="A259" s="445">
        <v>2560</v>
      </c>
      <c r="B259" s="445">
        <v>2570</v>
      </c>
      <c r="C259" s="445">
        <v>46770</v>
      </c>
      <c r="D259" s="445">
        <v>30650</v>
      </c>
      <c r="E259" s="445">
        <v>17800</v>
      </c>
      <c r="F259" s="445">
        <v>14420</v>
      </c>
      <c r="G259" s="445">
        <v>11050</v>
      </c>
      <c r="H259" s="445">
        <v>7670</v>
      </c>
      <c r="I259" s="445">
        <v>4300</v>
      </c>
      <c r="J259" s="444">
        <v>0</v>
      </c>
      <c r="K259" s="444">
        <v>0</v>
      </c>
      <c r="L259" s="444">
        <v>0</v>
      </c>
      <c r="M259" s="444">
        <v>0</v>
      </c>
    </row>
    <row r="260" spans="1:13" customFormat="1">
      <c r="A260" s="445">
        <v>2570</v>
      </c>
      <c r="B260" s="445">
        <v>2580</v>
      </c>
      <c r="C260" s="445">
        <v>47620</v>
      </c>
      <c r="D260" s="445">
        <v>31000</v>
      </c>
      <c r="E260" s="445">
        <v>18010</v>
      </c>
      <c r="F260" s="445">
        <v>14630</v>
      </c>
      <c r="G260" s="445">
        <v>11260</v>
      </c>
      <c r="H260" s="445">
        <v>7880</v>
      </c>
      <c r="I260" s="445">
        <v>4510</v>
      </c>
      <c r="J260" s="445">
        <v>1130</v>
      </c>
      <c r="K260" s="444">
        <v>0</v>
      </c>
      <c r="L260" s="444">
        <v>0</v>
      </c>
      <c r="M260" s="444">
        <v>0</v>
      </c>
    </row>
    <row r="261" spans="1:13" customFormat="1">
      <c r="A261" s="445">
        <v>2580</v>
      </c>
      <c r="B261" s="445">
        <v>2590</v>
      </c>
      <c r="C261" s="445">
        <v>48480</v>
      </c>
      <c r="D261" s="445">
        <v>31340</v>
      </c>
      <c r="E261" s="445">
        <v>18220</v>
      </c>
      <c r="F261" s="445">
        <v>14850</v>
      </c>
      <c r="G261" s="445">
        <v>11470</v>
      </c>
      <c r="H261" s="445">
        <v>8100</v>
      </c>
      <c r="I261" s="445">
        <v>4720</v>
      </c>
      <c r="J261" s="445">
        <v>1350</v>
      </c>
      <c r="K261" s="444">
        <v>0</v>
      </c>
      <c r="L261" s="444">
        <v>0</v>
      </c>
      <c r="M261" s="444">
        <v>0</v>
      </c>
    </row>
    <row r="262" spans="1:13" customFormat="1">
      <c r="A262" s="445">
        <v>2590</v>
      </c>
      <c r="B262" s="445">
        <v>2600</v>
      </c>
      <c r="C262" s="445">
        <v>49330</v>
      </c>
      <c r="D262" s="445">
        <v>31830</v>
      </c>
      <c r="E262" s="445">
        <v>18430</v>
      </c>
      <c r="F262" s="445">
        <v>15060</v>
      </c>
      <c r="G262" s="445">
        <v>11680</v>
      </c>
      <c r="H262" s="445">
        <v>8310</v>
      </c>
      <c r="I262" s="445">
        <v>4930</v>
      </c>
      <c r="J262" s="445">
        <v>1560</v>
      </c>
      <c r="K262" s="444">
        <v>0</v>
      </c>
      <c r="L262" s="444">
        <v>0</v>
      </c>
      <c r="M262" s="444">
        <v>0</v>
      </c>
    </row>
    <row r="263" spans="1:13" customFormat="1">
      <c r="A263" s="445">
        <v>2600</v>
      </c>
      <c r="B263" s="445">
        <v>2610</v>
      </c>
      <c r="C263" s="445">
        <v>50190</v>
      </c>
      <c r="D263" s="445">
        <v>32690</v>
      </c>
      <c r="E263" s="445">
        <v>18650</v>
      </c>
      <c r="F263" s="445">
        <v>15270</v>
      </c>
      <c r="G263" s="445">
        <v>11900</v>
      </c>
      <c r="H263" s="445">
        <v>8520</v>
      </c>
      <c r="I263" s="445">
        <v>5150</v>
      </c>
      <c r="J263" s="445">
        <v>1770</v>
      </c>
      <c r="K263" s="444">
        <v>0</v>
      </c>
      <c r="L263" s="444">
        <v>0</v>
      </c>
      <c r="M263" s="444">
        <v>0</v>
      </c>
    </row>
    <row r="264" spans="1:13" customFormat="1">
      <c r="A264" s="445">
        <v>2610</v>
      </c>
      <c r="B264" s="445">
        <v>2620</v>
      </c>
      <c r="C264" s="445">
        <v>51040</v>
      </c>
      <c r="D264" s="445">
        <v>33540</v>
      </c>
      <c r="E264" s="445">
        <v>18920</v>
      </c>
      <c r="F264" s="445">
        <v>15480</v>
      </c>
      <c r="G264" s="445">
        <v>12110</v>
      </c>
      <c r="H264" s="445">
        <v>8730</v>
      </c>
      <c r="I264" s="445">
        <v>5360</v>
      </c>
      <c r="J264" s="445">
        <v>1980</v>
      </c>
      <c r="K264" s="444">
        <v>0</v>
      </c>
      <c r="L264" s="444">
        <v>0</v>
      </c>
      <c r="M264" s="444">
        <v>0</v>
      </c>
    </row>
    <row r="265" spans="1:13" customFormat="1">
      <c r="A265" s="445">
        <v>2620</v>
      </c>
      <c r="B265" s="445">
        <v>2630</v>
      </c>
      <c r="C265" s="445">
        <v>51900</v>
      </c>
      <c r="D265" s="445">
        <v>34400</v>
      </c>
      <c r="E265" s="445">
        <v>19250</v>
      </c>
      <c r="F265" s="445">
        <v>15690</v>
      </c>
      <c r="G265" s="445">
        <v>12320</v>
      </c>
      <c r="H265" s="445">
        <v>8940</v>
      </c>
      <c r="I265" s="445">
        <v>5570</v>
      </c>
      <c r="J265" s="445">
        <v>2190</v>
      </c>
      <c r="K265" s="444">
        <v>0</v>
      </c>
      <c r="L265" s="444">
        <v>0</v>
      </c>
      <c r="M265" s="444">
        <v>0</v>
      </c>
    </row>
    <row r="266" spans="1:13" customFormat="1">
      <c r="A266" s="445">
        <v>2630</v>
      </c>
      <c r="B266" s="445">
        <v>2640</v>
      </c>
      <c r="C266" s="445">
        <v>52760</v>
      </c>
      <c r="D266" s="445">
        <v>35260</v>
      </c>
      <c r="E266" s="445">
        <v>19580</v>
      </c>
      <c r="F266" s="445">
        <v>15910</v>
      </c>
      <c r="G266" s="445">
        <v>12530</v>
      </c>
      <c r="H266" s="445">
        <v>9160</v>
      </c>
      <c r="I266" s="445">
        <v>5780</v>
      </c>
      <c r="J266" s="445">
        <v>2410</v>
      </c>
      <c r="K266" s="444">
        <v>0</v>
      </c>
      <c r="L266" s="444">
        <v>0</v>
      </c>
      <c r="M266" s="444">
        <v>0</v>
      </c>
    </row>
    <row r="267" spans="1:13" customFormat="1">
      <c r="A267" s="445">
        <v>2640</v>
      </c>
      <c r="B267" s="445">
        <v>2650</v>
      </c>
      <c r="C267" s="445">
        <v>53610</v>
      </c>
      <c r="D267" s="445">
        <v>36110</v>
      </c>
      <c r="E267" s="445">
        <v>19910</v>
      </c>
      <c r="F267" s="445">
        <v>16120</v>
      </c>
      <c r="G267" s="445">
        <v>12740</v>
      </c>
      <c r="H267" s="445">
        <v>9370</v>
      </c>
      <c r="I267" s="445">
        <v>5990</v>
      </c>
      <c r="J267" s="445">
        <v>2620</v>
      </c>
      <c r="K267" s="444">
        <v>0</v>
      </c>
      <c r="L267" s="444">
        <v>0</v>
      </c>
      <c r="M267" s="444">
        <v>0</v>
      </c>
    </row>
    <row r="268" spans="1:13" customFormat="1">
      <c r="A268" s="445">
        <v>2650</v>
      </c>
      <c r="B268" s="445">
        <v>2660</v>
      </c>
      <c r="C268" s="445">
        <v>54470</v>
      </c>
      <c r="D268" s="445">
        <v>36970</v>
      </c>
      <c r="E268" s="445">
        <v>20240</v>
      </c>
      <c r="F268" s="445">
        <v>16330</v>
      </c>
      <c r="G268" s="445">
        <v>12960</v>
      </c>
      <c r="H268" s="445">
        <v>9580</v>
      </c>
      <c r="I268" s="445">
        <v>6210</v>
      </c>
      <c r="J268" s="445">
        <v>2830</v>
      </c>
      <c r="K268" s="444">
        <v>0</v>
      </c>
      <c r="L268" s="444">
        <v>0</v>
      </c>
      <c r="M268" s="444">
        <v>0</v>
      </c>
    </row>
    <row r="269" spans="1:13" customFormat="1">
      <c r="A269" s="445">
        <v>2660</v>
      </c>
      <c r="B269" s="445">
        <v>2670</v>
      </c>
      <c r="C269" s="445">
        <v>55320</v>
      </c>
      <c r="D269" s="445">
        <v>37820</v>
      </c>
      <c r="E269" s="445">
        <v>20570</v>
      </c>
      <c r="F269" s="445">
        <v>16540</v>
      </c>
      <c r="G269" s="445">
        <v>13170</v>
      </c>
      <c r="H269" s="445">
        <v>9790</v>
      </c>
      <c r="I269" s="445">
        <v>6420</v>
      </c>
      <c r="J269" s="445">
        <v>3040</v>
      </c>
      <c r="K269" s="444">
        <v>0</v>
      </c>
      <c r="L269" s="444">
        <v>0</v>
      </c>
      <c r="M269" s="444">
        <v>0</v>
      </c>
    </row>
    <row r="270" spans="1:13" customFormat="1">
      <c r="A270" s="445">
        <v>2670</v>
      </c>
      <c r="B270" s="445">
        <v>2680</v>
      </c>
      <c r="C270" s="445">
        <v>56180</v>
      </c>
      <c r="D270" s="445">
        <v>38680</v>
      </c>
      <c r="E270" s="445">
        <v>20900</v>
      </c>
      <c r="F270" s="445">
        <v>16750</v>
      </c>
      <c r="G270" s="445">
        <v>13380</v>
      </c>
      <c r="H270" s="445">
        <v>10000</v>
      </c>
      <c r="I270" s="445">
        <v>6630</v>
      </c>
      <c r="J270" s="445">
        <v>3250</v>
      </c>
      <c r="K270" s="444">
        <v>0</v>
      </c>
      <c r="L270" s="444">
        <v>0</v>
      </c>
      <c r="M270" s="444">
        <v>0</v>
      </c>
    </row>
    <row r="271" spans="1:13" customFormat="1">
      <c r="A271" s="445">
        <v>2680</v>
      </c>
      <c r="B271" s="445">
        <v>2690</v>
      </c>
      <c r="C271" s="445">
        <v>57040</v>
      </c>
      <c r="D271" s="445">
        <v>39540</v>
      </c>
      <c r="E271" s="445">
        <v>21230</v>
      </c>
      <c r="F271" s="445">
        <v>16970</v>
      </c>
      <c r="G271" s="445">
        <v>13590</v>
      </c>
      <c r="H271" s="445">
        <v>10220</v>
      </c>
      <c r="I271" s="445">
        <v>6840</v>
      </c>
      <c r="J271" s="445">
        <v>3470</v>
      </c>
      <c r="K271" s="444">
        <v>0</v>
      </c>
      <c r="L271" s="444">
        <v>0</v>
      </c>
      <c r="M271" s="444">
        <v>0</v>
      </c>
    </row>
    <row r="272" spans="1:13" customFormat="1">
      <c r="A272" s="445">
        <v>2690</v>
      </c>
      <c r="B272" s="445">
        <v>2700</v>
      </c>
      <c r="C272" s="445">
        <v>57890</v>
      </c>
      <c r="D272" s="445">
        <v>40390</v>
      </c>
      <c r="E272" s="445">
        <v>21560</v>
      </c>
      <c r="F272" s="445">
        <v>17180</v>
      </c>
      <c r="G272" s="445">
        <v>13800</v>
      </c>
      <c r="H272" s="445">
        <v>10430</v>
      </c>
      <c r="I272" s="445">
        <v>7050</v>
      </c>
      <c r="J272" s="445">
        <v>3680</v>
      </c>
      <c r="K272" s="444">
        <v>0</v>
      </c>
      <c r="L272" s="444">
        <v>0</v>
      </c>
      <c r="M272" s="444">
        <v>0</v>
      </c>
    </row>
    <row r="273" spans="1:13" customFormat="1">
      <c r="A273" s="445">
        <v>2700</v>
      </c>
      <c r="B273" s="445">
        <v>2710</v>
      </c>
      <c r="C273" s="445">
        <v>58750</v>
      </c>
      <c r="D273" s="445">
        <v>41250</v>
      </c>
      <c r="E273" s="445">
        <v>21890</v>
      </c>
      <c r="F273" s="445">
        <v>17390</v>
      </c>
      <c r="G273" s="445">
        <v>14020</v>
      </c>
      <c r="H273" s="445">
        <v>10640</v>
      </c>
      <c r="I273" s="445">
        <v>7270</v>
      </c>
      <c r="J273" s="445">
        <v>3890</v>
      </c>
      <c r="K273" s="444">
        <v>0</v>
      </c>
      <c r="L273" s="444">
        <v>0</v>
      </c>
      <c r="M273" s="444">
        <v>0</v>
      </c>
    </row>
    <row r="274" spans="1:13" customFormat="1">
      <c r="A274" s="445">
        <v>2710</v>
      </c>
      <c r="B274" s="445">
        <v>2720</v>
      </c>
      <c r="C274" s="445">
        <v>59600</v>
      </c>
      <c r="D274" s="445">
        <v>42100</v>
      </c>
      <c r="E274" s="445">
        <v>22220</v>
      </c>
      <c r="F274" s="445">
        <v>17600</v>
      </c>
      <c r="G274" s="445">
        <v>14230</v>
      </c>
      <c r="H274" s="445">
        <v>10850</v>
      </c>
      <c r="I274" s="445">
        <v>7480</v>
      </c>
      <c r="J274" s="445">
        <v>4100</v>
      </c>
      <c r="K274" s="444">
        <v>0</v>
      </c>
      <c r="L274" s="444">
        <v>0</v>
      </c>
      <c r="M274" s="444">
        <v>0</v>
      </c>
    </row>
    <row r="275" spans="1:13" customFormat="1">
      <c r="A275" s="445">
        <v>2720</v>
      </c>
      <c r="B275" s="445">
        <v>2730</v>
      </c>
      <c r="C275" s="445">
        <v>60460</v>
      </c>
      <c r="D275" s="445">
        <v>42960</v>
      </c>
      <c r="E275" s="445">
        <v>22550</v>
      </c>
      <c r="F275" s="445">
        <v>17810</v>
      </c>
      <c r="G275" s="445">
        <v>14440</v>
      </c>
      <c r="H275" s="445">
        <v>11060</v>
      </c>
      <c r="I275" s="445">
        <v>7690</v>
      </c>
      <c r="J275" s="445">
        <v>4310</v>
      </c>
      <c r="K275" s="444">
        <v>0</v>
      </c>
      <c r="L275" s="444">
        <v>0</v>
      </c>
      <c r="M275" s="444">
        <v>0</v>
      </c>
    </row>
    <row r="276" spans="1:13" customFormat="1">
      <c r="A276" s="445">
        <v>2730</v>
      </c>
      <c r="B276" s="445">
        <v>2740</v>
      </c>
      <c r="C276" s="445">
        <v>61310</v>
      </c>
      <c r="D276" s="445">
        <v>43810</v>
      </c>
      <c r="E276" s="445">
        <v>22880</v>
      </c>
      <c r="F276" s="445">
        <v>18030</v>
      </c>
      <c r="G276" s="445">
        <v>14650</v>
      </c>
      <c r="H276" s="445">
        <v>11280</v>
      </c>
      <c r="I276" s="445">
        <v>7900</v>
      </c>
      <c r="J276" s="445">
        <v>4530</v>
      </c>
      <c r="K276" s="445">
        <v>1150</v>
      </c>
      <c r="L276" s="444">
        <v>0</v>
      </c>
      <c r="M276" s="444">
        <v>0</v>
      </c>
    </row>
    <row r="277" spans="1:13" customFormat="1">
      <c r="A277" s="445">
        <v>2740</v>
      </c>
      <c r="B277" s="445">
        <v>2750</v>
      </c>
      <c r="C277" s="445">
        <v>62170</v>
      </c>
      <c r="D277" s="445">
        <v>44670</v>
      </c>
      <c r="E277" s="445">
        <v>23210</v>
      </c>
      <c r="F277" s="445">
        <v>18240</v>
      </c>
      <c r="G277" s="445">
        <v>14860</v>
      </c>
      <c r="H277" s="445">
        <v>11490</v>
      </c>
      <c r="I277" s="445">
        <v>8110</v>
      </c>
      <c r="J277" s="445">
        <v>4740</v>
      </c>
      <c r="K277" s="445">
        <v>1360</v>
      </c>
      <c r="L277" s="444">
        <v>0</v>
      </c>
      <c r="M277" s="444">
        <v>0</v>
      </c>
    </row>
    <row r="278" spans="1:13" customFormat="1">
      <c r="A278" s="445">
        <v>2750</v>
      </c>
      <c r="B278" s="445">
        <v>2760</v>
      </c>
      <c r="C278" s="445">
        <v>63030</v>
      </c>
      <c r="D278" s="445">
        <v>45530</v>
      </c>
      <c r="E278" s="445">
        <v>23540</v>
      </c>
      <c r="F278" s="445">
        <v>18450</v>
      </c>
      <c r="G278" s="445">
        <v>15070</v>
      </c>
      <c r="H278" s="445">
        <v>11700</v>
      </c>
      <c r="I278" s="445">
        <v>8320</v>
      </c>
      <c r="J278" s="445">
        <v>4950</v>
      </c>
      <c r="K278" s="445">
        <v>1570</v>
      </c>
      <c r="L278" s="444">
        <v>0</v>
      </c>
      <c r="M278" s="444">
        <v>0</v>
      </c>
    </row>
    <row r="279" spans="1:13" customFormat="1">
      <c r="A279" s="445">
        <v>2760</v>
      </c>
      <c r="B279" s="445">
        <v>2770</v>
      </c>
      <c r="C279" s="445">
        <v>63880</v>
      </c>
      <c r="D279" s="445">
        <v>46380</v>
      </c>
      <c r="E279" s="445">
        <v>23870</v>
      </c>
      <c r="F279" s="445">
        <v>18660</v>
      </c>
      <c r="G279" s="445">
        <v>15290</v>
      </c>
      <c r="H279" s="445">
        <v>11910</v>
      </c>
      <c r="I279" s="445">
        <v>8540</v>
      </c>
      <c r="J279" s="445">
        <v>5160</v>
      </c>
      <c r="K279" s="445">
        <v>1790</v>
      </c>
      <c r="L279" s="444">
        <v>0</v>
      </c>
      <c r="M279" s="444">
        <v>0</v>
      </c>
    </row>
    <row r="280" spans="1:13" customFormat="1">
      <c r="A280" s="445">
        <v>2770</v>
      </c>
      <c r="B280" s="445">
        <v>2780</v>
      </c>
      <c r="C280" s="445">
        <v>64740</v>
      </c>
      <c r="D280" s="445">
        <v>47240</v>
      </c>
      <c r="E280" s="445">
        <v>24200</v>
      </c>
      <c r="F280" s="445">
        <v>18950</v>
      </c>
      <c r="G280" s="445">
        <v>15500</v>
      </c>
      <c r="H280" s="445">
        <v>12120</v>
      </c>
      <c r="I280" s="445">
        <v>8750</v>
      </c>
      <c r="J280" s="445">
        <v>5370</v>
      </c>
      <c r="K280" s="445">
        <v>2000</v>
      </c>
      <c r="L280" s="444">
        <v>0</v>
      </c>
      <c r="M280" s="444">
        <v>0</v>
      </c>
    </row>
    <row r="281" spans="1:13" customFormat="1">
      <c r="A281" s="445">
        <v>2780</v>
      </c>
      <c r="B281" s="445">
        <v>2790</v>
      </c>
      <c r="C281" s="445">
        <v>65590</v>
      </c>
      <c r="D281" s="445">
        <v>48090</v>
      </c>
      <c r="E281" s="445">
        <v>24520</v>
      </c>
      <c r="F281" s="445">
        <v>19270</v>
      </c>
      <c r="G281" s="445">
        <v>15710</v>
      </c>
      <c r="H281" s="445">
        <v>12340</v>
      </c>
      <c r="I281" s="445">
        <v>8960</v>
      </c>
      <c r="J281" s="445">
        <v>5590</v>
      </c>
      <c r="K281" s="445">
        <v>2210</v>
      </c>
      <c r="L281" s="444">
        <v>0</v>
      </c>
      <c r="M281" s="444">
        <v>0</v>
      </c>
    </row>
    <row r="282" spans="1:13" customFormat="1">
      <c r="A282" s="445">
        <v>2790</v>
      </c>
      <c r="B282" s="445">
        <v>2800</v>
      </c>
      <c r="C282" s="445">
        <v>66450</v>
      </c>
      <c r="D282" s="445">
        <v>48950</v>
      </c>
      <c r="E282" s="445">
        <v>24850</v>
      </c>
      <c r="F282" s="445">
        <v>19600</v>
      </c>
      <c r="G282" s="445">
        <v>15920</v>
      </c>
      <c r="H282" s="445">
        <v>12550</v>
      </c>
      <c r="I282" s="445">
        <v>9170</v>
      </c>
      <c r="J282" s="445">
        <v>5800</v>
      </c>
      <c r="K282" s="445">
        <v>2420</v>
      </c>
      <c r="L282" s="444">
        <v>0</v>
      </c>
      <c r="M282" s="444">
        <v>0</v>
      </c>
    </row>
    <row r="283" spans="1:13" customFormat="1">
      <c r="A283" s="445">
        <v>2800</v>
      </c>
      <c r="B283" s="445">
        <v>2810</v>
      </c>
      <c r="C283" s="445">
        <v>67300</v>
      </c>
      <c r="D283" s="445">
        <v>49800</v>
      </c>
      <c r="E283" s="445">
        <v>25180</v>
      </c>
      <c r="F283" s="445">
        <v>19930</v>
      </c>
      <c r="G283" s="445">
        <v>16130</v>
      </c>
      <c r="H283" s="445">
        <v>12760</v>
      </c>
      <c r="I283" s="445">
        <v>9380</v>
      </c>
      <c r="J283" s="445">
        <v>6010</v>
      </c>
      <c r="K283" s="445">
        <v>2630</v>
      </c>
      <c r="L283" s="444">
        <v>0</v>
      </c>
      <c r="M283" s="444">
        <v>0</v>
      </c>
    </row>
    <row r="284" spans="1:13" customFormat="1">
      <c r="A284" s="445">
        <v>2810</v>
      </c>
      <c r="B284" s="445">
        <v>2820</v>
      </c>
      <c r="C284" s="445">
        <v>68160</v>
      </c>
      <c r="D284" s="445">
        <v>50660</v>
      </c>
      <c r="E284" s="445">
        <v>25510</v>
      </c>
      <c r="F284" s="445">
        <v>20260</v>
      </c>
      <c r="G284" s="445">
        <v>16350</v>
      </c>
      <c r="H284" s="445">
        <v>12970</v>
      </c>
      <c r="I284" s="445">
        <v>9600</v>
      </c>
      <c r="J284" s="445">
        <v>6220</v>
      </c>
      <c r="K284" s="445">
        <v>2850</v>
      </c>
      <c r="L284" s="444">
        <v>0</v>
      </c>
      <c r="M284" s="444">
        <v>0</v>
      </c>
    </row>
    <row r="285" spans="1:13" customFormat="1">
      <c r="A285" s="445">
        <v>2820</v>
      </c>
      <c r="B285" s="445">
        <v>2830</v>
      </c>
      <c r="C285" s="445">
        <v>69020</v>
      </c>
      <c r="D285" s="445">
        <v>51520</v>
      </c>
      <c r="E285" s="445">
        <v>25840</v>
      </c>
      <c r="F285" s="445">
        <v>20590</v>
      </c>
      <c r="G285" s="445">
        <v>16560</v>
      </c>
      <c r="H285" s="445">
        <v>13180</v>
      </c>
      <c r="I285" s="445">
        <v>9810</v>
      </c>
      <c r="J285" s="445">
        <v>6430</v>
      </c>
      <c r="K285" s="445">
        <v>3060</v>
      </c>
      <c r="L285" s="444">
        <v>0</v>
      </c>
      <c r="M285" s="444">
        <v>0</v>
      </c>
    </row>
    <row r="286" spans="1:13" customFormat="1">
      <c r="A286" s="445">
        <v>2830</v>
      </c>
      <c r="B286" s="445">
        <v>2840</v>
      </c>
      <c r="C286" s="445">
        <v>69870</v>
      </c>
      <c r="D286" s="445">
        <v>52370</v>
      </c>
      <c r="E286" s="445">
        <v>26170</v>
      </c>
      <c r="F286" s="445">
        <v>20920</v>
      </c>
      <c r="G286" s="445">
        <v>16770</v>
      </c>
      <c r="H286" s="445">
        <v>13400</v>
      </c>
      <c r="I286" s="445">
        <v>10020</v>
      </c>
      <c r="J286" s="445">
        <v>6650</v>
      </c>
      <c r="K286" s="445">
        <v>3270</v>
      </c>
      <c r="L286" s="444">
        <v>0</v>
      </c>
      <c r="M286" s="444">
        <v>0</v>
      </c>
    </row>
    <row r="287" spans="1:13" customFormat="1">
      <c r="A287" s="445">
        <v>2840</v>
      </c>
      <c r="B287" s="445">
        <v>2850</v>
      </c>
      <c r="C287" s="445">
        <v>70730</v>
      </c>
      <c r="D287" s="445">
        <v>53230</v>
      </c>
      <c r="E287" s="445">
        <v>26500</v>
      </c>
      <c r="F287" s="445">
        <v>21250</v>
      </c>
      <c r="G287" s="445">
        <v>16980</v>
      </c>
      <c r="H287" s="445">
        <v>13610</v>
      </c>
      <c r="I287" s="445">
        <v>10230</v>
      </c>
      <c r="J287" s="445">
        <v>6860</v>
      </c>
      <c r="K287" s="445">
        <v>3480</v>
      </c>
      <c r="L287" s="444">
        <v>0</v>
      </c>
      <c r="M287" s="444">
        <v>0</v>
      </c>
    </row>
    <row r="288" spans="1:13" customFormat="1">
      <c r="A288" s="445">
        <v>2850</v>
      </c>
      <c r="B288" s="445">
        <v>2860</v>
      </c>
      <c r="C288" s="445">
        <v>71580</v>
      </c>
      <c r="D288" s="445">
        <v>54080</v>
      </c>
      <c r="E288" s="445">
        <v>26830</v>
      </c>
      <c r="F288" s="445">
        <v>21580</v>
      </c>
      <c r="G288" s="445">
        <v>17190</v>
      </c>
      <c r="H288" s="445">
        <v>13820</v>
      </c>
      <c r="I288" s="445">
        <v>10440</v>
      </c>
      <c r="J288" s="445">
        <v>7070</v>
      </c>
      <c r="K288" s="445">
        <v>3690</v>
      </c>
      <c r="L288" s="444">
        <v>0</v>
      </c>
      <c r="M288" s="444">
        <v>0</v>
      </c>
    </row>
    <row r="289" spans="1:13" customFormat="1">
      <c r="A289" s="445">
        <v>2860</v>
      </c>
      <c r="B289" s="445">
        <v>2870</v>
      </c>
      <c r="C289" s="445">
        <v>72440</v>
      </c>
      <c r="D289" s="445">
        <v>54940</v>
      </c>
      <c r="E289" s="445">
        <v>27160</v>
      </c>
      <c r="F289" s="445">
        <v>21910</v>
      </c>
      <c r="G289" s="445">
        <v>17410</v>
      </c>
      <c r="H289" s="445">
        <v>14030</v>
      </c>
      <c r="I289" s="445">
        <v>10660</v>
      </c>
      <c r="J289" s="445">
        <v>7280</v>
      </c>
      <c r="K289" s="445">
        <v>3910</v>
      </c>
      <c r="L289" s="444">
        <v>0</v>
      </c>
      <c r="M289" s="444">
        <v>0</v>
      </c>
    </row>
    <row r="290" spans="1:13" customFormat="1">
      <c r="A290" s="445">
        <v>2870</v>
      </c>
      <c r="B290" s="445">
        <v>2880</v>
      </c>
      <c r="C290" s="445">
        <v>73290</v>
      </c>
      <c r="D290" s="445">
        <v>55790</v>
      </c>
      <c r="E290" s="445">
        <v>27490</v>
      </c>
      <c r="F290" s="445">
        <v>22240</v>
      </c>
      <c r="G290" s="445">
        <v>17620</v>
      </c>
      <c r="H290" s="445">
        <v>14240</v>
      </c>
      <c r="I290" s="445">
        <v>10870</v>
      </c>
      <c r="J290" s="445">
        <v>7490</v>
      </c>
      <c r="K290" s="445">
        <v>4120</v>
      </c>
      <c r="L290" s="444">
        <v>0</v>
      </c>
      <c r="M290" s="444">
        <v>0</v>
      </c>
    </row>
    <row r="291" spans="1:13" customFormat="1">
      <c r="A291" s="445">
        <v>2880</v>
      </c>
      <c r="B291" s="445">
        <v>2890</v>
      </c>
      <c r="C291" s="445">
        <v>74150</v>
      </c>
      <c r="D291" s="445">
        <v>56650</v>
      </c>
      <c r="E291" s="445">
        <v>27820</v>
      </c>
      <c r="F291" s="445">
        <v>22570</v>
      </c>
      <c r="G291" s="445">
        <v>17830</v>
      </c>
      <c r="H291" s="445">
        <v>14460</v>
      </c>
      <c r="I291" s="445">
        <v>11080</v>
      </c>
      <c r="J291" s="445">
        <v>7710</v>
      </c>
      <c r="K291" s="445">
        <v>4330</v>
      </c>
      <c r="L291" s="444">
        <v>0</v>
      </c>
      <c r="M291" s="444">
        <v>0</v>
      </c>
    </row>
    <row r="292" spans="1:13" customFormat="1">
      <c r="A292" s="445">
        <v>2890</v>
      </c>
      <c r="B292" s="445">
        <v>2900</v>
      </c>
      <c r="C292" s="445">
        <v>75010</v>
      </c>
      <c r="D292" s="445">
        <v>57510</v>
      </c>
      <c r="E292" s="445">
        <v>28150</v>
      </c>
      <c r="F292" s="445">
        <v>22900</v>
      </c>
      <c r="G292" s="445">
        <v>18040</v>
      </c>
      <c r="H292" s="445">
        <v>14670</v>
      </c>
      <c r="I292" s="445">
        <v>11290</v>
      </c>
      <c r="J292" s="445">
        <v>7920</v>
      </c>
      <c r="K292" s="445">
        <v>4540</v>
      </c>
      <c r="L292" s="445">
        <v>1170</v>
      </c>
      <c r="M292" s="444">
        <v>0</v>
      </c>
    </row>
    <row r="293" spans="1:13" customFormat="1">
      <c r="A293" s="445">
        <v>2900</v>
      </c>
      <c r="B293" s="445">
        <v>2910</v>
      </c>
      <c r="C293" s="445">
        <v>75860</v>
      </c>
      <c r="D293" s="445">
        <v>58360</v>
      </c>
      <c r="E293" s="445">
        <v>28480</v>
      </c>
      <c r="F293" s="445">
        <v>23230</v>
      </c>
      <c r="G293" s="445">
        <v>18250</v>
      </c>
      <c r="H293" s="445">
        <v>14880</v>
      </c>
      <c r="I293" s="445">
        <v>11500</v>
      </c>
      <c r="J293" s="445">
        <v>8130</v>
      </c>
      <c r="K293" s="445">
        <v>4750</v>
      </c>
      <c r="L293" s="445">
        <v>1380</v>
      </c>
      <c r="M293" s="444">
        <v>0</v>
      </c>
    </row>
    <row r="294" spans="1:13" customFormat="1">
      <c r="A294" s="445">
        <v>2910</v>
      </c>
      <c r="B294" s="445">
        <v>2920</v>
      </c>
      <c r="C294" s="445">
        <v>76720</v>
      </c>
      <c r="D294" s="445">
        <v>59220</v>
      </c>
      <c r="E294" s="445">
        <v>28810</v>
      </c>
      <c r="F294" s="445">
        <v>23560</v>
      </c>
      <c r="G294" s="445">
        <v>18470</v>
      </c>
      <c r="H294" s="445">
        <v>15090</v>
      </c>
      <c r="I294" s="445">
        <v>11720</v>
      </c>
      <c r="J294" s="445">
        <v>8340</v>
      </c>
      <c r="K294" s="445">
        <v>4970</v>
      </c>
      <c r="L294" s="445">
        <v>1590</v>
      </c>
      <c r="M294" s="444">
        <v>0</v>
      </c>
    </row>
    <row r="295" spans="1:13" customFormat="1">
      <c r="A295" s="445">
        <v>2920</v>
      </c>
      <c r="B295" s="445">
        <v>2930</v>
      </c>
      <c r="C295" s="445">
        <v>77570</v>
      </c>
      <c r="D295" s="445">
        <v>60070</v>
      </c>
      <c r="E295" s="445">
        <v>29140</v>
      </c>
      <c r="F295" s="445">
        <v>23890</v>
      </c>
      <c r="G295" s="445">
        <v>18680</v>
      </c>
      <c r="H295" s="445">
        <v>15300</v>
      </c>
      <c r="I295" s="445">
        <v>11930</v>
      </c>
      <c r="J295" s="445">
        <v>8550</v>
      </c>
      <c r="K295" s="445">
        <v>5180</v>
      </c>
      <c r="L295" s="445">
        <v>1800</v>
      </c>
      <c r="M295" s="444">
        <v>0</v>
      </c>
    </row>
    <row r="296" spans="1:13" customFormat="1">
      <c r="A296" s="445">
        <v>2930</v>
      </c>
      <c r="B296" s="445">
        <v>2940</v>
      </c>
      <c r="C296" s="445">
        <v>78430</v>
      </c>
      <c r="D296" s="445">
        <v>60930</v>
      </c>
      <c r="E296" s="445">
        <v>29470</v>
      </c>
      <c r="F296" s="445">
        <v>24220</v>
      </c>
      <c r="G296" s="445">
        <v>18970</v>
      </c>
      <c r="H296" s="445">
        <v>15510</v>
      </c>
      <c r="I296" s="445">
        <v>12140</v>
      </c>
      <c r="J296" s="445">
        <v>8760</v>
      </c>
      <c r="K296" s="445">
        <v>5390</v>
      </c>
      <c r="L296" s="445">
        <v>2010</v>
      </c>
      <c r="M296" s="444">
        <v>0</v>
      </c>
    </row>
    <row r="297" spans="1:13" customFormat="1">
      <c r="A297" s="445">
        <v>2940</v>
      </c>
      <c r="B297" s="445">
        <v>2950</v>
      </c>
      <c r="C297" s="445">
        <v>79280</v>
      </c>
      <c r="D297" s="445">
        <v>61780</v>
      </c>
      <c r="E297" s="445">
        <v>29800</v>
      </c>
      <c r="F297" s="445">
        <v>24550</v>
      </c>
      <c r="G297" s="445">
        <v>19300</v>
      </c>
      <c r="H297" s="445">
        <v>15730</v>
      </c>
      <c r="I297" s="445">
        <v>12350</v>
      </c>
      <c r="J297" s="445">
        <v>8980</v>
      </c>
      <c r="K297" s="445">
        <v>5600</v>
      </c>
      <c r="L297" s="445">
        <v>2230</v>
      </c>
      <c r="M297" s="444">
        <v>0</v>
      </c>
    </row>
    <row r="298" spans="1:13" customFormat="1">
      <c r="A298" s="445">
        <v>2950</v>
      </c>
      <c r="B298" s="445">
        <v>2960</v>
      </c>
      <c r="C298" s="445">
        <v>80140</v>
      </c>
      <c r="D298" s="445">
        <v>62640</v>
      </c>
      <c r="E298" s="445">
        <v>30130</v>
      </c>
      <c r="F298" s="445">
        <v>24880</v>
      </c>
      <c r="G298" s="445">
        <v>19630</v>
      </c>
      <c r="H298" s="445">
        <v>15940</v>
      </c>
      <c r="I298" s="445">
        <v>12560</v>
      </c>
      <c r="J298" s="445">
        <v>9190</v>
      </c>
      <c r="K298" s="445">
        <v>5810</v>
      </c>
      <c r="L298" s="445">
        <v>2440</v>
      </c>
      <c r="M298" s="444">
        <v>0</v>
      </c>
    </row>
    <row r="299" spans="1:13" customFormat="1">
      <c r="A299" s="445">
        <v>2960</v>
      </c>
      <c r="B299" s="445">
        <v>2970</v>
      </c>
      <c r="C299" s="445">
        <v>81000</v>
      </c>
      <c r="D299" s="445">
        <v>63500</v>
      </c>
      <c r="E299" s="445">
        <v>30460</v>
      </c>
      <c r="F299" s="445">
        <v>25210</v>
      </c>
      <c r="G299" s="445">
        <v>19960</v>
      </c>
      <c r="H299" s="445">
        <v>16150</v>
      </c>
      <c r="I299" s="445">
        <v>12780</v>
      </c>
      <c r="J299" s="445">
        <v>9400</v>
      </c>
      <c r="K299" s="445">
        <v>6030</v>
      </c>
      <c r="L299" s="445">
        <v>2650</v>
      </c>
      <c r="M299" s="444">
        <v>0</v>
      </c>
    </row>
    <row r="300" spans="1:13" customFormat="1">
      <c r="A300" s="445">
        <v>2970</v>
      </c>
      <c r="B300" s="445">
        <v>2980</v>
      </c>
      <c r="C300" s="445">
        <v>81850</v>
      </c>
      <c r="D300" s="445">
        <v>64350</v>
      </c>
      <c r="E300" s="445">
        <v>30790</v>
      </c>
      <c r="F300" s="445">
        <v>25540</v>
      </c>
      <c r="G300" s="445">
        <v>20290</v>
      </c>
      <c r="H300" s="445">
        <v>16360</v>
      </c>
      <c r="I300" s="445">
        <v>12990</v>
      </c>
      <c r="J300" s="445">
        <v>9610</v>
      </c>
      <c r="K300" s="445">
        <v>6240</v>
      </c>
      <c r="L300" s="445">
        <v>2860</v>
      </c>
      <c r="M300" s="444">
        <v>0</v>
      </c>
    </row>
    <row r="301" spans="1:13" customFormat="1">
      <c r="A301" s="445">
        <v>2980</v>
      </c>
      <c r="B301" s="445">
        <v>2990</v>
      </c>
      <c r="C301" s="445">
        <v>82710</v>
      </c>
      <c r="D301" s="445">
        <v>65210</v>
      </c>
      <c r="E301" s="445">
        <v>31120</v>
      </c>
      <c r="F301" s="445">
        <v>25870</v>
      </c>
      <c r="G301" s="445">
        <v>20620</v>
      </c>
      <c r="H301" s="445">
        <v>16570</v>
      </c>
      <c r="I301" s="445">
        <v>13200</v>
      </c>
      <c r="J301" s="445">
        <v>9820</v>
      </c>
      <c r="K301" s="445">
        <v>6450</v>
      </c>
      <c r="L301" s="445">
        <v>3070</v>
      </c>
      <c r="M301" s="444">
        <v>0</v>
      </c>
    </row>
    <row r="302" spans="1:13" customFormat="1">
      <c r="A302" s="445">
        <v>2990</v>
      </c>
      <c r="B302" s="445">
        <v>3000</v>
      </c>
      <c r="C302" s="445">
        <v>83560</v>
      </c>
      <c r="D302" s="445">
        <v>66060</v>
      </c>
      <c r="E302" s="445">
        <v>31450</v>
      </c>
      <c r="F302" s="445">
        <v>26200</v>
      </c>
      <c r="G302" s="445">
        <v>20950</v>
      </c>
      <c r="H302" s="445">
        <v>16790</v>
      </c>
      <c r="I302" s="445">
        <v>13410</v>
      </c>
      <c r="J302" s="445">
        <v>10040</v>
      </c>
      <c r="K302" s="445">
        <v>6660</v>
      </c>
      <c r="L302" s="445">
        <v>3290</v>
      </c>
      <c r="M302" s="444">
        <v>0</v>
      </c>
    </row>
    <row r="303" spans="1:13" customFormat="1">
      <c r="A303" s="445">
        <v>3000</v>
      </c>
      <c r="B303" s="445">
        <v>3020</v>
      </c>
      <c r="C303" s="445">
        <v>84850</v>
      </c>
      <c r="D303" s="445">
        <v>67350</v>
      </c>
      <c r="E303" s="445">
        <v>32490</v>
      </c>
      <c r="F303" s="445">
        <v>26690</v>
      </c>
      <c r="G303" s="445">
        <v>21440</v>
      </c>
      <c r="H303" s="445">
        <v>17100</v>
      </c>
      <c r="I303" s="445">
        <v>13730</v>
      </c>
      <c r="J303" s="445">
        <v>10350</v>
      </c>
      <c r="K303" s="445">
        <v>6980</v>
      </c>
      <c r="L303" s="445">
        <v>3600</v>
      </c>
      <c r="M303" s="444">
        <v>0</v>
      </c>
    </row>
    <row r="304" spans="1:13" customFormat="1">
      <c r="A304" s="445">
        <v>3020</v>
      </c>
      <c r="B304" s="445">
        <v>3040</v>
      </c>
      <c r="C304" s="445">
        <v>86560</v>
      </c>
      <c r="D304" s="445">
        <v>69060</v>
      </c>
      <c r="E304" s="445">
        <v>34140</v>
      </c>
      <c r="F304" s="445">
        <v>27350</v>
      </c>
      <c r="G304" s="445">
        <v>22100</v>
      </c>
      <c r="H304" s="445">
        <v>17530</v>
      </c>
      <c r="I304" s="445">
        <v>14150</v>
      </c>
      <c r="J304" s="445">
        <v>10780</v>
      </c>
      <c r="K304" s="445">
        <v>7400</v>
      </c>
      <c r="L304" s="445">
        <v>4030</v>
      </c>
      <c r="M304" s="444">
        <v>0</v>
      </c>
    </row>
    <row r="305" spans="1:13" customFormat="1">
      <c r="A305" s="445">
        <v>3040</v>
      </c>
      <c r="B305" s="445">
        <v>3060</v>
      </c>
      <c r="C305" s="445">
        <v>88270</v>
      </c>
      <c r="D305" s="445">
        <v>70770</v>
      </c>
      <c r="E305" s="445">
        <v>35790</v>
      </c>
      <c r="F305" s="445">
        <v>28010</v>
      </c>
      <c r="G305" s="445">
        <v>22760</v>
      </c>
      <c r="H305" s="445">
        <v>17950</v>
      </c>
      <c r="I305" s="445">
        <v>14580</v>
      </c>
      <c r="J305" s="445">
        <v>11200</v>
      </c>
      <c r="K305" s="445">
        <v>7830</v>
      </c>
      <c r="L305" s="445">
        <v>4450</v>
      </c>
      <c r="M305" s="445">
        <v>1080</v>
      </c>
    </row>
    <row r="306" spans="1:13" customFormat="1">
      <c r="A306" s="445">
        <v>3060</v>
      </c>
      <c r="B306" s="445">
        <v>3080</v>
      </c>
      <c r="C306" s="445">
        <v>89980</v>
      </c>
      <c r="D306" s="445">
        <v>72480</v>
      </c>
      <c r="E306" s="445">
        <v>37440</v>
      </c>
      <c r="F306" s="445">
        <v>28670</v>
      </c>
      <c r="G306" s="445">
        <v>23420</v>
      </c>
      <c r="H306" s="445">
        <v>18380</v>
      </c>
      <c r="I306" s="445">
        <v>15000</v>
      </c>
      <c r="J306" s="445">
        <v>11630</v>
      </c>
      <c r="K306" s="445">
        <v>8250</v>
      </c>
      <c r="L306" s="445">
        <v>4880</v>
      </c>
      <c r="M306" s="445">
        <v>1500</v>
      </c>
    </row>
    <row r="307" spans="1:13" customFormat="1">
      <c r="A307" s="445">
        <v>3080</v>
      </c>
      <c r="B307" s="445">
        <v>3100</v>
      </c>
      <c r="C307" s="445">
        <v>91690</v>
      </c>
      <c r="D307" s="445">
        <v>74190</v>
      </c>
      <c r="E307" s="445">
        <v>39080</v>
      </c>
      <c r="F307" s="445">
        <v>29330</v>
      </c>
      <c r="G307" s="445">
        <v>24080</v>
      </c>
      <c r="H307" s="445">
        <v>18830</v>
      </c>
      <c r="I307" s="445">
        <v>15430</v>
      </c>
      <c r="J307" s="445">
        <v>12050</v>
      </c>
      <c r="K307" s="445">
        <v>8680</v>
      </c>
      <c r="L307" s="445">
        <v>5300</v>
      </c>
      <c r="M307" s="445">
        <v>1930</v>
      </c>
    </row>
    <row r="308" spans="1:13" customFormat="1">
      <c r="A308" s="445">
        <v>3100</v>
      </c>
      <c r="B308" s="445">
        <v>3120</v>
      </c>
      <c r="C308" s="445">
        <v>93400</v>
      </c>
      <c r="D308" s="445">
        <v>75900</v>
      </c>
      <c r="E308" s="445">
        <v>40730</v>
      </c>
      <c r="F308" s="445">
        <v>29990</v>
      </c>
      <c r="G308" s="445">
        <v>24740</v>
      </c>
      <c r="H308" s="445">
        <v>19490</v>
      </c>
      <c r="I308" s="445">
        <v>15850</v>
      </c>
      <c r="J308" s="445">
        <v>12470</v>
      </c>
      <c r="K308" s="445">
        <v>9100</v>
      </c>
      <c r="L308" s="445">
        <v>5720</v>
      </c>
      <c r="M308" s="445">
        <v>2350</v>
      </c>
    </row>
    <row r="309" spans="1:13" customFormat="1">
      <c r="A309" s="445">
        <v>3120</v>
      </c>
      <c r="B309" s="445">
        <v>3140</v>
      </c>
      <c r="C309" s="445">
        <v>95760</v>
      </c>
      <c r="D309" s="445">
        <v>77620</v>
      </c>
      <c r="E309" s="445">
        <v>42380</v>
      </c>
      <c r="F309" s="445">
        <v>30650</v>
      </c>
      <c r="G309" s="445">
        <v>25400</v>
      </c>
      <c r="H309" s="445">
        <v>20150</v>
      </c>
      <c r="I309" s="445">
        <v>16270</v>
      </c>
      <c r="J309" s="445">
        <v>12900</v>
      </c>
      <c r="K309" s="445">
        <v>9520</v>
      </c>
      <c r="L309" s="445">
        <v>6150</v>
      </c>
      <c r="M309" s="445">
        <v>2770</v>
      </c>
    </row>
    <row r="310" spans="1:13" customFormat="1">
      <c r="A310" s="445">
        <v>3140</v>
      </c>
      <c r="B310" s="445">
        <v>3160</v>
      </c>
      <c r="C310" s="445">
        <v>98210</v>
      </c>
      <c r="D310" s="445">
        <v>79330</v>
      </c>
      <c r="E310" s="445">
        <v>44030</v>
      </c>
      <c r="F310" s="445">
        <v>31310</v>
      </c>
      <c r="G310" s="445">
        <v>26060</v>
      </c>
      <c r="H310" s="445">
        <v>20810</v>
      </c>
      <c r="I310" s="445">
        <v>16700</v>
      </c>
      <c r="J310" s="445">
        <v>13320</v>
      </c>
      <c r="K310" s="445">
        <v>9950</v>
      </c>
      <c r="L310" s="445">
        <v>6570</v>
      </c>
      <c r="M310" s="445">
        <v>3200</v>
      </c>
    </row>
    <row r="311" spans="1:13" customFormat="1">
      <c r="A311" s="445">
        <v>3160</v>
      </c>
      <c r="B311" s="445">
        <v>3180</v>
      </c>
      <c r="C311" s="445">
        <v>100650</v>
      </c>
      <c r="D311" s="445">
        <v>81040</v>
      </c>
      <c r="E311" s="445">
        <v>45680</v>
      </c>
      <c r="F311" s="445">
        <v>32550</v>
      </c>
      <c r="G311" s="445">
        <v>26720</v>
      </c>
      <c r="H311" s="445">
        <v>21470</v>
      </c>
      <c r="I311" s="445">
        <v>17120</v>
      </c>
      <c r="J311" s="445">
        <v>13750</v>
      </c>
      <c r="K311" s="445">
        <v>10370</v>
      </c>
      <c r="L311" s="445">
        <v>7000</v>
      </c>
      <c r="M311" s="445">
        <v>3620</v>
      </c>
    </row>
    <row r="312" spans="1:13" customFormat="1">
      <c r="A312" s="445">
        <v>3180</v>
      </c>
      <c r="B312" s="445">
        <v>3200</v>
      </c>
      <c r="C312" s="445">
        <v>103100</v>
      </c>
      <c r="D312" s="445">
        <v>82750</v>
      </c>
      <c r="E312" s="445">
        <v>47330</v>
      </c>
      <c r="F312" s="445">
        <v>34200</v>
      </c>
      <c r="G312" s="445">
        <v>27380</v>
      </c>
      <c r="H312" s="445">
        <v>22130</v>
      </c>
      <c r="I312" s="445">
        <v>17540</v>
      </c>
      <c r="J312" s="445">
        <v>14170</v>
      </c>
      <c r="K312" s="445">
        <v>10790</v>
      </c>
      <c r="L312" s="445">
        <v>7420</v>
      </c>
      <c r="M312" s="445">
        <v>4040</v>
      </c>
    </row>
    <row r="313" spans="1:13" customFormat="1">
      <c r="A313" s="445">
        <v>3200</v>
      </c>
      <c r="B313" s="445">
        <v>3220</v>
      </c>
      <c r="C313" s="445">
        <v>105540</v>
      </c>
      <c r="D313" s="445">
        <v>84460</v>
      </c>
      <c r="E313" s="445">
        <v>48980</v>
      </c>
      <c r="F313" s="445">
        <v>35850</v>
      </c>
      <c r="G313" s="445">
        <v>28040</v>
      </c>
      <c r="H313" s="445">
        <v>22790</v>
      </c>
      <c r="I313" s="445">
        <v>17970</v>
      </c>
      <c r="J313" s="445">
        <v>14590</v>
      </c>
      <c r="K313" s="445">
        <v>11220</v>
      </c>
      <c r="L313" s="445">
        <v>7840</v>
      </c>
      <c r="M313" s="445">
        <v>4470</v>
      </c>
    </row>
    <row r="314" spans="1:13" customFormat="1">
      <c r="A314" s="445">
        <v>3220</v>
      </c>
      <c r="B314" s="445">
        <v>3240</v>
      </c>
      <c r="C314" s="445">
        <v>107990</v>
      </c>
      <c r="D314" s="445">
        <v>86170</v>
      </c>
      <c r="E314" s="445">
        <v>50620</v>
      </c>
      <c r="F314" s="445">
        <v>37500</v>
      </c>
      <c r="G314" s="445">
        <v>28700</v>
      </c>
      <c r="H314" s="445">
        <v>23450</v>
      </c>
      <c r="I314" s="445">
        <v>18390</v>
      </c>
      <c r="J314" s="445">
        <v>15020</v>
      </c>
      <c r="K314" s="445">
        <v>11640</v>
      </c>
      <c r="L314" s="445">
        <v>8270</v>
      </c>
      <c r="M314" s="445">
        <v>4890</v>
      </c>
    </row>
    <row r="315" spans="1:13" customFormat="1">
      <c r="A315" s="445">
        <v>3240</v>
      </c>
      <c r="B315" s="445">
        <v>3260</v>
      </c>
      <c r="C315" s="445">
        <v>110430</v>
      </c>
      <c r="D315" s="445">
        <v>87880</v>
      </c>
      <c r="E315" s="445">
        <v>52270</v>
      </c>
      <c r="F315" s="445">
        <v>39150</v>
      </c>
      <c r="G315" s="445">
        <v>29360</v>
      </c>
      <c r="H315" s="445">
        <v>24110</v>
      </c>
      <c r="I315" s="445">
        <v>18860</v>
      </c>
      <c r="J315" s="445">
        <v>15440</v>
      </c>
      <c r="K315" s="445">
        <v>12070</v>
      </c>
      <c r="L315" s="445">
        <v>8690</v>
      </c>
      <c r="M315" s="445">
        <v>5320</v>
      </c>
    </row>
    <row r="316" spans="1:13" customFormat="1">
      <c r="A316" s="445">
        <v>3260</v>
      </c>
      <c r="B316" s="445">
        <v>3280</v>
      </c>
      <c r="C316" s="445">
        <v>112880</v>
      </c>
      <c r="D316" s="445">
        <v>89600</v>
      </c>
      <c r="E316" s="445">
        <v>53920</v>
      </c>
      <c r="F316" s="445">
        <v>40800</v>
      </c>
      <c r="G316" s="445">
        <v>30020</v>
      </c>
      <c r="H316" s="445">
        <v>24770</v>
      </c>
      <c r="I316" s="445">
        <v>19520</v>
      </c>
      <c r="J316" s="445">
        <v>15870</v>
      </c>
      <c r="K316" s="445">
        <v>12490</v>
      </c>
      <c r="L316" s="445">
        <v>9120</v>
      </c>
      <c r="M316" s="445">
        <v>5740</v>
      </c>
    </row>
    <row r="317" spans="1:13" customFormat="1">
      <c r="A317" s="445">
        <v>3280</v>
      </c>
      <c r="B317" s="445">
        <v>3300</v>
      </c>
      <c r="C317" s="445">
        <v>115320</v>
      </c>
      <c r="D317" s="445">
        <v>91310</v>
      </c>
      <c r="E317" s="445">
        <v>55570</v>
      </c>
      <c r="F317" s="445">
        <v>42440</v>
      </c>
      <c r="G317" s="445">
        <v>30670</v>
      </c>
      <c r="H317" s="445">
        <v>25420</v>
      </c>
      <c r="I317" s="445">
        <v>20170</v>
      </c>
      <c r="J317" s="445">
        <v>16290</v>
      </c>
      <c r="K317" s="445">
        <v>12910</v>
      </c>
      <c r="L317" s="445">
        <v>9540</v>
      </c>
      <c r="M317" s="445">
        <v>6160</v>
      </c>
    </row>
    <row r="318" spans="1:13" customFormat="1">
      <c r="A318" s="445">
        <v>3300</v>
      </c>
      <c r="B318" s="445">
        <v>3320</v>
      </c>
      <c r="C318" s="445">
        <v>117770</v>
      </c>
      <c r="D318" s="445">
        <v>93020</v>
      </c>
      <c r="E318" s="445">
        <v>57220</v>
      </c>
      <c r="F318" s="445">
        <v>44090</v>
      </c>
      <c r="G318" s="445">
        <v>31330</v>
      </c>
      <c r="H318" s="445">
        <v>26080</v>
      </c>
      <c r="I318" s="445">
        <v>20830</v>
      </c>
      <c r="J318" s="445">
        <v>16710</v>
      </c>
      <c r="K318" s="445">
        <v>13340</v>
      </c>
      <c r="L318" s="445">
        <v>9960</v>
      </c>
      <c r="M318" s="445">
        <v>6590</v>
      </c>
    </row>
    <row r="319" spans="1:13" customFormat="1">
      <c r="A319" s="445">
        <v>3320</v>
      </c>
      <c r="B319" s="445">
        <v>3340</v>
      </c>
      <c r="C319" s="445">
        <v>120210</v>
      </c>
      <c r="D319" s="445">
        <v>95210</v>
      </c>
      <c r="E319" s="445">
        <v>58870</v>
      </c>
      <c r="F319" s="445">
        <v>45740</v>
      </c>
      <c r="G319" s="445">
        <v>32620</v>
      </c>
      <c r="H319" s="445">
        <v>26740</v>
      </c>
      <c r="I319" s="445">
        <v>21490</v>
      </c>
      <c r="J319" s="445">
        <v>17140</v>
      </c>
      <c r="K319" s="445">
        <v>13760</v>
      </c>
      <c r="L319" s="445">
        <v>10390</v>
      </c>
      <c r="M319" s="445">
        <v>7010</v>
      </c>
    </row>
    <row r="320" spans="1:13" customFormat="1">
      <c r="A320" s="445">
        <v>3340</v>
      </c>
      <c r="B320" s="445">
        <v>3360</v>
      </c>
      <c r="C320" s="445">
        <v>122660</v>
      </c>
      <c r="D320" s="445">
        <v>97660</v>
      </c>
      <c r="E320" s="445">
        <v>60440</v>
      </c>
      <c r="F320" s="445">
        <v>47320</v>
      </c>
      <c r="G320" s="445">
        <v>34190</v>
      </c>
      <c r="H320" s="445">
        <v>27370</v>
      </c>
      <c r="I320" s="445">
        <v>22120</v>
      </c>
      <c r="J320" s="445">
        <v>17540</v>
      </c>
      <c r="K320" s="445">
        <v>14170</v>
      </c>
      <c r="L320" s="445">
        <v>10790</v>
      </c>
      <c r="M320" s="445">
        <v>7420</v>
      </c>
    </row>
    <row r="321" spans="1:13" customFormat="1">
      <c r="A321" s="445">
        <v>3360</v>
      </c>
      <c r="B321" s="445">
        <v>3380</v>
      </c>
      <c r="C321" s="445">
        <v>125100</v>
      </c>
      <c r="D321" s="445">
        <v>100100</v>
      </c>
      <c r="E321" s="445">
        <v>62010</v>
      </c>
      <c r="F321" s="445">
        <v>48880</v>
      </c>
      <c r="G321" s="445">
        <v>35760</v>
      </c>
      <c r="H321" s="445">
        <v>28000</v>
      </c>
      <c r="I321" s="445">
        <v>22750</v>
      </c>
      <c r="J321" s="445">
        <v>17950</v>
      </c>
      <c r="K321" s="445">
        <v>14570</v>
      </c>
      <c r="L321" s="445">
        <v>11200</v>
      </c>
      <c r="M321" s="445">
        <v>7820</v>
      </c>
    </row>
    <row r="322" spans="1:13" customFormat="1">
      <c r="A322" s="445">
        <v>3380</v>
      </c>
      <c r="B322" s="445">
        <v>3400</v>
      </c>
      <c r="C322" s="445">
        <v>127550</v>
      </c>
      <c r="D322" s="445">
        <v>102550</v>
      </c>
      <c r="E322" s="445">
        <v>63570</v>
      </c>
      <c r="F322" s="445">
        <v>50450</v>
      </c>
      <c r="G322" s="445">
        <v>37320</v>
      </c>
      <c r="H322" s="445">
        <v>28630</v>
      </c>
      <c r="I322" s="445">
        <v>23380</v>
      </c>
      <c r="J322" s="445">
        <v>18350</v>
      </c>
      <c r="K322" s="445">
        <v>14970</v>
      </c>
      <c r="L322" s="445">
        <v>11600</v>
      </c>
      <c r="M322" s="445">
        <v>8220</v>
      </c>
    </row>
    <row r="323" spans="1:13" customFormat="1">
      <c r="A323" s="445">
        <v>3400</v>
      </c>
      <c r="B323" s="445">
        <v>3420</v>
      </c>
      <c r="C323" s="445">
        <v>129990</v>
      </c>
      <c r="D323" s="445">
        <v>104990</v>
      </c>
      <c r="E323" s="445">
        <v>65140</v>
      </c>
      <c r="F323" s="445">
        <v>52010</v>
      </c>
      <c r="G323" s="445">
        <v>38890</v>
      </c>
      <c r="H323" s="445">
        <v>29250</v>
      </c>
      <c r="I323" s="445">
        <v>24000</v>
      </c>
      <c r="J323" s="445">
        <v>18750</v>
      </c>
      <c r="K323" s="445">
        <v>15370</v>
      </c>
      <c r="L323" s="445">
        <v>12000</v>
      </c>
      <c r="M323" s="445">
        <v>8620</v>
      </c>
    </row>
    <row r="324" spans="1:13" customFormat="1">
      <c r="A324" s="445">
        <v>3420</v>
      </c>
      <c r="B324" s="445">
        <v>3440</v>
      </c>
      <c r="C324" s="445">
        <v>132440</v>
      </c>
      <c r="D324" s="445">
        <v>107440</v>
      </c>
      <c r="E324" s="445">
        <v>66700</v>
      </c>
      <c r="F324" s="445">
        <v>53580</v>
      </c>
      <c r="G324" s="445">
        <v>40450</v>
      </c>
      <c r="H324" s="445">
        <v>29880</v>
      </c>
      <c r="I324" s="445">
        <v>24630</v>
      </c>
      <c r="J324" s="445">
        <v>19380</v>
      </c>
      <c r="K324" s="445">
        <v>15780</v>
      </c>
      <c r="L324" s="445">
        <v>12400</v>
      </c>
      <c r="M324" s="445">
        <v>9030</v>
      </c>
    </row>
    <row r="325" spans="1:13" customFormat="1">
      <c r="A325" s="445">
        <v>3440</v>
      </c>
      <c r="B325" s="445">
        <v>3460</v>
      </c>
      <c r="C325" s="445">
        <v>134880</v>
      </c>
      <c r="D325" s="445">
        <v>109880</v>
      </c>
      <c r="E325" s="445">
        <v>68270</v>
      </c>
      <c r="F325" s="445">
        <v>55140</v>
      </c>
      <c r="G325" s="445">
        <v>42020</v>
      </c>
      <c r="H325" s="445">
        <v>30500</v>
      </c>
      <c r="I325" s="445">
        <v>25250</v>
      </c>
      <c r="J325" s="445">
        <v>20000</v>
      </c>
      <c r="K325" s="445">
        <v>16180</v>
      </c>
      <c r="L325" s="445">
        <v>12800</v>
      </c>
      <c r="M325" s="445">
        <v>9430</v>
      </c>
    </row>
    <row r="326" spans="1:13" customFormat="1">
      <c r="A326" s="445">
        <v>3460</v>
      </c>
      <c r="B326" s="445">
        <v>3480</v>
      </c>
      <c r="C326" s="445">
        <v>137330</v>
      </c>
      <c r="D326" s="445">
        <v>112330</v>
      </c>
      <c r="E326" s="445">
        <v>69830</v>
      </c>
      <c r="F326" s="445">
        <v>56710</v>
      </c>
      <c r="G326" s="445">
        <v>43580</v>
      </c>
      <c r="H326" s="445">
        <v>31130</v>
      </c>
      <c r="I326" s="445">
        <v>25880</v>
      </c>
      <c r="J326" s="445">
        <v>20630</v>
      </c>
      <c r="K326" s="445">
        <v>16580</v>
      </c>
      <c r="L326" s="445">
        <v>13210</v>
      </c>
      <c r="M326" s="445">
        <v>9830</v>
      </c>
    </row>
    <row r="327" spans="1:13" customFormat="1">
      <c r="A327" s="445">
        <v>3480</v>
      </c>
      <c r="B327" s="445">
        <v>3500</v>
      </c>
      <c r="C327" s="445">
        <v>139770</v>
      </c>
      <c r="D327" s="445">
        <v>114770</v>
      </c>
      <c r="E327" s="445">
        <v>71400</v>
      </c>
      <c r="F327" s="445">
        <v>58270</v>
      </c>
      <c r="G327" s="445">
        <v>45150</v>
      </c>
      <c r="H327" s="445">
        <v>32020</v>
      </c>
      <c r="I327" s="445">
        <v>26510</v>
      </c>
      <c r="J327" s="445">
        <v>21260</v>
      </c>
      <c r="K327" s="445">
        <v>16980</v>
      </c>
      <c r="L327" s="445">
        <v>13610</v>
      </c>
      <c r="M327" s="445">
        <v>10230</v>
      </c>
    </row>
    <row r="328" spans="1:13" customFormat="1">
      <c r="A328" s="445">
        <v>3500</v>
      </c>
      <c r="B328" s="445">
        <v>3520</v>
      </c>
      <c r="C328" s="445">
        <v>142220</v>
      </c>
      <c r="D328" s="445">
        <v>117220</v>
      </c>
      <c r="E328" s="445">
        <v>72960</v>
      </c>
      <c r="F328" s="445">
        <v>59840</v>
      </c>
      <c r="G328" s="445">
        <v>46710</v>
      </c>
      <c r="H328" s="445">
        <v>33590</v>
      </c>
      <c r="I328" s="445">
        <v>27130</v>
      </c>
      <c r="J328" s="445">
        <v>21880</v>
      </c>
      <c r="K328" s="445">
        <v>17390</v>
      </c>
      <c r="L328" s="445">
        <v>14010</v>
      </c>
      <c r="M328" s="445">
        <v>10640</v>
      </c>
    </row>
    <row r="329" spans="1:13" customFormat="1">
      <c r="A329" s="445">
        <v>3520</v>
      </c>
      <c r="B329" s="445">
        <v>3540</v>
      </c>
      <c r="C329" s="445">
        <v>144660</v>
      </c>
      <c r="D329" s="445">
        <v>119660</v>
      </c>
      <c r="E329" s="445">
        <v>74530</v>
      </c>
      <c r="F329" s="445">
        <v>61400</v>
      </c>
      <c r="G329" s="445">
        <v>48280</v>
      </c>
      <c r="H329" s="445">
        <v>35150</v>
      </c>
      <c r="I329" s="445">
        <v>27760</v>
      </c>
      <c r="J329" s="445">
        <v>22510</v>
      </c>
      <c r="K329" s="445">
        <v>17790</v>
      </c>
      <c r="L329" s="445">
        <v>14410</v>
      </c>
      <c r="M329" s="445">
        <v>11040</v>
      </c>
    </row>
    <row r="330" spans="1:13" customFormat="1">
      <c r="A330" s="445">
        <v>3540</v>
      </c>
      <c r="B330" s="445">
        <v>3560</v>
      </c>
      <c r="C330" s="445">
        <v>147110</v>
      </c>
      <c r="D330" s="445">
        <v>122110</v>
      </c>
      <c r="E330" s="445">
        <v>76090</v>
      </c>
      <c r="F330" s="445">
        <v>62960</v>
      </c>
      <c r="G330" s="445">
        <v>49840</v>
      </c>
      <c r="H330" s="445">
        <v>36710</v>
      </c>
      <c r="I330" s="445">
        <v>28380</v>
      </c>
      <c r="J330" s="445">
        <v>23130</v>
      </c>
      <c r="K330" s="445">
        <v>18190</v>
      </c>
      <c r="L330" s="445">
        <v>14820</v>
      </c>
      <c r="M330" s="445">
        <v>11440</v>
      </c>
    </row>
    <row r="331" spans="1:13" customFormat="1">
      <c r="A331" s="445">
        <v>3560</v>
      </c>
      <c r="B331" s="445">
        <v>3580</v>
      </c>
      <c r="C331" s="445">
        <v>149550</v>
      </c>
      <c r="D331" s="445">
        <v>124550</v>
      </c>
      <c r="E331" s="445">
        <v>77650</v>
      </c>
      <c r="F331" s="445">
        <v>64530</v>
      </c>
      <c r="G331" s="445">
        <v>51400</v>
      </c>
      <c r="H331" s="445">
        <v>38280</v>
      </c>
      <c r="I331" s="445">
        <v>29010</v>
      </c>
      <c r="J331" s="445">
        <v>23760</v>
      </c>
      <c r="K331" s="445">
        <v>18590</v>
      </c>
      <c r="L331" s="445">
        <v>15220</v>
      </c>
      <c r="M331" s="445">
        <v>11840</v>
      </c>
    </row>
    <row r="332" spans="1:13" customFormat="1">
      <c r="A332" s="445">
        <v>3580</v>
      </c>
      <c r="B332" s="445">
        <v>3600</v>
      </c>
      <c r="C332" s="445">
        <v>152000</v>
      </c>
      <c r="D332" s="445">
        <v>127000</v>
      </c>
      <c r="E332" s="445">
        <v>79220</v>
      </c>
      <c r="F332" s="445">
        <v>66090</v>
      </c>
      <c r="G332" s="445">
        <v>52970</v>
      </c>
      <c r="H332" s="445">
        <v>39840</v>
      </c>
      <c r="I332" s="445">
        <v>29630</v>
      </c>
      <c r="J332" s="445">
        <v>24380</v>
      </c>
      <c r="K332" s="445">
        <v>19130</v>
      </c>
      <c r="L332" s="445">
        <v>15620</v>
      </c>
      <c r="M332" s="445">
        <v>12250</v>
      </c>
    </row>
    <row r="333" spans="1:13" customFormat="1">
      <c r="A333" s="445">
        <v>3600</v>
      </c>
      <c r="B333" s="445">
        <v>3620</v>
      </c>
      <c r="C333" s="445">
        <v>154440</v>
      </c>
      <c r="D333" s="445">
        <v>129440</v>
      </c>
      <c r="E333" s="445">
        <v>80780</v>
      </c>
      <c r="F333" s="445">
        <v>67660</v>
      </c>
      <c r="G333" s="445">
        <v>54530</v>
      </c>
      <c r="H333" s="445">
        <v>41410</v>
      </c>
      <c r="I333" s="445">
        <v>30260</v>
      </c>
      <c r="J333" s="445">
        <v>25010</v>
      </c>
      <c r="K333" s="445">
        <v>19760</v>
      </c>
      <c r="L333" s="445">
        <v>16020</v>
      </c>
      <c r="M333" s="445">
        <v>12650</v>
      </c>
    </row>
    <row r="334" spans="1:13" customFormat="1">
      <c r="A334" s="445">
        <v>3620</v>
      </c>
      <c r="B334" s="445">
        <v>3640</v>
      </c>
      <c r="C334" s="445">
        <v>156890</v>
      </c>
      <c r="D334" s="445">
        <v>131890</v>
      </c>
      <c r="E334" s="445">
        <v>82350</v>
      </c>
      <c r="F334" s="445">
        <v>69220</v>
      </c>
      <c r="G334" s="445">
        <v>56100</v>
      </c>
      <c r="H334" s="445">
        <v>42970</v>
      </c>
      <c r="I334" s="445">
        <v>30890</v>
      </c>
      <c r="J334" s="445">
        <v>25640</v>
      </c>
      <c r="K334" s="445">
        <v>20390</v>
      </c>
      <c r="L334" s="445">
        <v>16420</v>
      </c>
      <c r="M334" s="445">
        <v>13050</v>
      </c>
    </row>
    <row r="335" spans="1:13" customFormat="1">
      <c r="A335" s="445">
        <v>3640</v>
      </c>
      <c r="B335" s="445">
        <v>3660</v>
      </c>
      <c r="C335" s="445">
        <v>159330</v>
      </c>
      <c r="D335" s="445">
        <v>134330</v>
      </c>
      <c r="E335" s="445">
        <v>83910</v>
      </c>
      <c r="F335" s="445">
        <v>70790</v>
      </c>
      <c r="G335" s="445">
        <v>57660</v>
      </c>
      <c r="H335" s="445">
        <v>44540</v>
      </c>
      <c r="I335" s="445">
        <v>31510</v>
      </c>
      <c r="J335" s="445">
        <v>26260</v>
      </c>
      <c r="K335" s="445">
        <v>21010</v>
      </c>
      <c r="L335" s="445">
        <v>16830</v>
      </c>
      <c r="M335" s="445">
        <v>13450</v>
      </c>
    </row>
    <row r="336" spans="1:13" customFormat="1">
      <c r="A336" s="445">
        <v>3660</v>
      </c>
      <c r="B336" s="445">
        <v>3680</v>
      </c>
      <c r="C336" s="445">
        <v>161780</v>
      </c>
      <c r="D336" s="445">
        <v>136780</v>
      </c>
      <c r="E336" s="445">
        <v>85480</v>
      </c>
      <c r="F336" s="445">
        <v>72350</v>
      </c>
      <c r="G336" s="445">
        <v>59230</v>
      </c>
      <c r="H336" s="445">
        <v>46100</v>
      </c>
      <c r="I336" s="445">
        <v>32980</v>
      </c>
      <c r="J336" s="445">
        <v>26890</v>
      </c>
      <c r="K336" s="445">
        <v>21640</v>
      </c>
      <c r="L336" s="445">
        <v>17230</v>
      </c>
      <c r="M336" s="445">
        <v>13850</v>
      </c>
    </row>
    <row r="337" spans="1:13" customFormat="1">
      <c r="A337" s="445">
        <v>3680</v>
      </c>
      <c r="B337" s="445">
        <v>3700</v>
      </c>
      <c r="C337" s="445">
        <v>164220</v>
      </c>
      <c r="D337" s="445">
        <v>139220</v>
      </c>
      <c r="E337" s="445">
        <v>87040</v>
      </c>
      <c r="F337" s="445">
        <v>73920</v>
      </c>
      <c r="G337" s="445">
        <v>60790</v>
      </c>
      <c r="H337" s="445">
        <v>47670</v>
      </c>
      <c r="I337" s="445">
        <v>34540</v>
      </c>
      <c r="J337" s="445">
        <v>27510</v>
      </c>
      <c r="K337" s="445">
        <v>22260</v>
      </c>
      <c r="L337" s="445">
        <v>17630</v>
      </c>
      <c r="M337" s="445">
        <v>14260</v>
      </c>
    </row>
    <row r="338" spans="1:13" customFormat="1">
      <c r="A338" s="445">
        <v>3700</v>
      </c>
      <c r="B338" s="445">
        <v>3720</v>
      </c>
      <c r="C338" s="445">
        <v>166670</v>
      </c>
      <c r="D338" s="445">
        <v>141670</v>
      </c>
      <c r="E338" s="445">
        <v>88610</v>
      </c>
      <c r="F338" s="445">
        <v>75480</v>
      </c>
      <c r="G338" s="445">
        <v>62360</v>
      </c>
      <c r="H338" s="445">
        <v>49230</v>
      </c>
      <c r="I338" s="445">
        <v>36110</v>
      </c>
      <c r="J338" s="445">
        <v>28140</v>
      </c>
      <c r="K338" s="445">
        <v>22890</v>
      </c>
      <c r="L338" s="445">
        <v>18030</v>
      </c>
      <c r="M338" s="445">
        <v>14660</v>
      </c>
    </row>
    <row r="339" spans="1:13" customFormat="1">
      <c r="A339" s="445">
        <v>3720</v>
      </c>
      <c r="B339" s="445">
        <v>3740</v>
      </c>
      <c r="C339" s="445">
        <v>169110</v>
      </c>
      <c r="D339" s="445">
        <v>144110</v>
      </c>
      <c r="E339" s="445">
        <v>90170</v>
      </c>
      <c r="F339" s="445">
        <v>77050</v>
      </c>
      <c r="G339" s="445">
        <v>63920</v>
      </c>
      <c r="H339" s="445">
        <v>50800</v>
      </c>
      <c r="I339" s="445">
        <v>37670</v>
      </c>
      <c r="J339" s="445">
        <v>28770</v>
      </c>
      <c r="K339" s="445">
        <v>23520</v>
      </c>
      <c r="L339" s="445">
        <v>18440</v>
      </c>
      <c r="M339" s="445">
        <v>15060</v>
      </c>
    </row>
    <row r="340" spans="1:13" customFormat="1">
      <c r="A340" s="445">
        <v>3740</v>
      </c>
      <c r="B340" s="445">
        <v>3760</v>
      </c>
      <c r="C340" s="445">
        <v>171560</v>
      </c>
      <c r="D340" s="445">
        <v>146560</v>
      </c>
      <c r="E340" s="445">
        <v>91730</v>
      </c>
      <c r="F340" s="445">
        <v>78610</v>
      </c>
      <c r="G340" s="445">
        <v>65480</v>
      </c>
      <c r="H340" s="445">
        <v>52360</v>
      </c>
      <c r="I340" s="445">
        <v>39230</v>
      </c>
      <c r="J340" s="445">
        <v>29390</v>
      </c>
      <c r="K340" s="445">
        <v>24140</v>
      </c>
      <c r="L340" s="445">
        <v>18890</v>
      </c>
      <c r="M340" s="445">
        <v>15460</v>
      </c>
    </row>
    <row r="341" spans="1:13" customFormat="1">
      <c r="A341" s="445">
        <v>3760</v>
      </c>
      <c r="B341" s="445">
        <v>3780</v>
      </c>
      <c r="C341" s="445">
        <v>178920</v>
      </c>
      <c r="D341" s="445">
        <v>151090</v>
      </c>
      <c r="E341" s="445">
        <v>95250</v>
      </c>
      <c r="F341" s="445">
        <v>81630</v>
      </c>
      <c r="G341" s="445">
        <v>68510</v>
      </c>
      <c r="H341" s="445">
        <v>55380</v>
      </c>
      <c r="I341" s="445">
        <v>42260</v>
      </c>
      <c r="J341" s="445">
        <v>30600</v>
      </c>
      <c r="K341" s="445">
        <v>25350</v>
      </c>
      <c r="L341" s="445">
        <v>20100</v>
      </c>
      <c r="M341" s="445">
        <v>16240</v>
      </c>
    </row>
    <row r="342" spans="1:13" customFormat="1">
      <c r="A342" s="445">
        <v>3780</v>
      </c>
      <c r="B342" s="445">
        <v>3800</v>
      </c>
      <c r="C342" s="445">
        <v>181590</v>
      </c>
      <c r="D342" s="445">
        <v>153740</v>
      </c>
      <c r="E342" s="445">
        <v>97700</v>
      </c>
      <c r="F342" s="445">
        <v>83350</v>
      </c>
      <c r="G342" s="445">
        <v>70220</v>
      </c>
      <c r="H342" s="445">
        <v>57100</v>
      </c>
      <c r="I342" s="445">
        <v>43970</v>
      </c>
      <c r="J342" s="445">
        <v>31290</v>
      </c>
      <c r="K342" s="445">
        <v>26040</v>
      </c>
      <c r="L342" s="445">
        <v>20790</v>
      </c>
      <c r="M342" s="445">
        <v>16680</v>
      </c>
    </row>
    <row r="343" spans="1:13" customFormat="1">
      <c r="A343" s="445">
        <v>3800</v>
      </c>
      <c r="B343" s="445">
        <v>3820</v>
      </c>
      <c r="C343" s="445">
        <v>184260</v>
      </c>
      <c r="D343" s="445">
        <v>156400</v>
      </c>
      <c r="E343" s="445">
        <v>100140</v>
      </c>
      <c r="F343" s="445">
        <v>85060</v>
      </c>
      <c r="G343" s="445">
        <v>71930</v>
      </c>
      <c r="H343" s="445">
        <v>58810</v>
      </c>
      <c r="I343" s="445">
        <v>45680</v>
      </c>
      <c r="J343" s="445">
        <v>32560</v>
      </c>
      <c r="K343" s="445">
        <v>26720</v>
      </c>
      <c r="L343" s="445">
        <v>21470</v>
      </c>
      <c r="M343" s="445">
        <v>17120</v>
      </c>
    </row>
    <row r="344" spans="1:13" customFormat="1">
      <c r="A344" s="445">
        <v>3820</v>
      </c>
      <c r="B344" s="445">
        <v>3840</v>
      </c>
      <c r="C344" s="445">
        <v>186930</v>
      </c>
      <c r="D344" s="445">
        <v>159050</v>
      </c>
      <c r="E344" s="445">
        <v>102590</v>
      </c>
      <c r="F344" s="445">
        <v>86770</v>
      </c>
      <c r="G344" s="445">
        <v>73640</v>
      </c>
      <c r="H344" s="445">
        <v>60520</v>
      </c>
      <c r="I344" s="445">
        <v>47390</v>
      </c>
      <c r="J344" s="445">
        <v>34270</v>
      </c>
      <c r="K344" s="445">
        <v>27400</v>
      </c>
      <c r="L344" s="445">
        <v>22150</v>
      </c>
      <c r="M344" s="445">
        <v>17560</v>
      </c>
    </row>
    <row r="345" spans="1:13" customFormat="1">
      <c r="A345" s="445">
        <v>3840</v>
      </c>
      <c r="B345" s="445">
        <v>3860</v>
      </c>
      <c r="C345" s="445">
        <v>189600</v>
      </c>
      <c r="D345" s="445">
        <v>161710</v>
      </c>
      <c r="E345" s="445">
        <v>105030</v>
      </c>
      <c r="F345" s="445">
        <v>88480</v>
      </c>
      <c r="G345" s="445">
        <v>75350</v>
      </c>
      <c r="H345" s="445">
        <v>62230</v>
      </c>
      <c r="I345" s="445">
        <v>49100</v>
      </c>
      <c r="J345" s="445">
        <v>35980</v>
      </c>
      <c r="K345" s="445">
        <v>28090</v>
      </c>
      <c r="L345" s="445">
        <v>22840</v>
      </c>
      <c r="M345" s="445">
        <v>18000</v>
      </c>
    </row>
    <row r="346" spans="1:13" customFormat="1">
      <c r="A346" s="445">
        <v>3860</v>
      </c>
      <c r="B346" s="445">
        <v>3880</v>
      </c>
      <c r="C346" s="445">
        <v>192270</v>
      </c>
      <c r="D346" s="445">
        <v>164360</v>
      </c>
      <c r="E346" s="445">
        <v>107480</v>
      </c>
      <c r="F346" s="445">
        <v>90190</v>
      </c>
      <c r="G346" s="445">
        <v>77070</v>
      </c>
      <c r="H346" s="445">
        <v>63940</v>
      </c>
      <c r="I346" s="445">
        <v>50820</v>
      </c>
      <c r="J346" s="445">
        <v>37690</v>
      </c>
      <c r="K346" s="445">
        <v>28770</v>
      </c>
      <c r="L346" s="445">
        <v>23520</v>
      </c>
      <c r="M346" s="445">
        <v>18440</v>
      </c>
    </row>
    <row r="347" spans="1:13" customFormat="1">
      <c r="A347" s="445">
        <v>3880</v>
      </c>
      <c r="B347" s="445">
        <v>3900</v>
      </c>
      <c r="C347" s="445">
        <v>194940</v>
      </c>
      <c r="D347" s="445">
        <v>167020</v>
      </c>
      <c r="E347" s="445">
        <v>109920</v>
      </c>
      <c r="F347" s="445">
        <v>91900</v>
      </c>
      <c r="G347" s="445">
        <v>78780</v>
      </c>
      <c r="H347" s="445">
        <v>65650</v>
      </c>
      <c r="I347" s="445">
        <v>52530</v>
      </c>
      <c r="J347" s="445">
        <v>39400</v>
      </c>
      <c r="K347" s="445">
        <v>29460</v>
      </c>
      <c r="L347" s="445">
        <v>24210</v>
      </c>
      <c r="M347" s="445">
        <v>18960</v>
      </c>
    </row>
    <row r="348" spans="1:13" customFormat="1">
      <c r="A348" s="445">
        <v>3900</v>
      </c>
      <c r="B348" s="445">
        <v>3920</v>
      </c>
      <c r="C348" s="445">
        <v>197610</v>
      </c>
      <c r="D348" s="445">
        <v>169670</v>
      </c>
      <c r="E348" s="445">
        <v>112370</v>
      </c>
      <c r="F348" s="445">
        <v>93620</v>
      </c>
      <c r="G348" s="445">
        <v>80490</v>
      </c>
      <c r="H348" s="445">
        <v>67360</v>
      </c>
      <c r="I348" s="445">
        <v>54240</v>
      </c>
      <c r="J348" s="445">
        <v>41110</v>
      </c>
      <c r="K348" s="445">
        <v>30140</v>
      </c>
      <c r="L348" s="445">
        <v>24890</v>
      </c>
      <c r="M348" s="445">
        <v>19640</v>
      </c>
    </row>
    <row r="349" spans="1:13" customFormat="1">
      <c r="A349" s="445">
        <v>3920</v>
      </c>
      <c r="B349" s="445">
        <v>3940</v>
      </c>
      <c r="C349" s="445">
        <v>200280</v>
      </c>
      <c r="D349" s="445">
        <v>172330</v>
      </c>
      <c r="E349" s="445">
        <v>114810</v>
      </c>
      <c r="F349" s="445">
        <v>96060</v>
      </c>
      <c r="G349" s="445">
        <v>82200</v>
      </c>
      <c r="H349" s="445">
        <v>69080</v>
      </c>
      <c r="I349" s="445">
        <v>55950</v>
      </c>
      <c r="J349" s="445">
        <v>42830</v>
      </c>
      <c r="K349" s="445">
        <v>30830</v>
      </c>
      <c r="L349" s="445">
        <v>25580</v>
      </c>
      <c r="M349" s="445">
        <v>20330</v>
      </c>
    </row>
    <row r="350" spans="1:13" customFormat="1">
      <c r="A350" s="445">
        <v>3940</v>
      </c>
      <c r="B350" s="445">
        <v>3960</v>
      </c>
      <c r="C350" s="445">
        <v>202950</v>
      </c>
      <c r="D350" s="445">
        <v>174980</v>
      </c>
      <c r="E350" s="445">
        <v>117260</v>
      </c>
      <c r="F350" s="445">
        <v>98510</v>
      </c>
      <c r="G350" s="445">
        <v>83910</v>
      </c>
      <c r="H350" s="445">
        <v>70790</v>
      </c>
      <c r="I350" s="445">
        <v>57660</v>
      </c>
      <c r="J350" s="445">
        <v>44540</v>
      </c>
      <c r="K350" s="445">
        <v>31510</v>
      </c>
      <c r="L350" s="445">
        <v>26260</v>
      </c>
      <c r="M350" s="445">
        <v>21010</v>
      </c>
    </row>
    <row r="351" spans="1:13" customFormat="1">
      <c r="A351" s="445">
        <v>3960</v>
      </c>
      <c r="B351" s="445">
        <v>3980</v>
      </c>
      <c r="C351" s="445">
        <v>205620</v>
      </c>
      <c r="D351" s="445">
        <v>177640</v>
      </c>
      <c r="E351" s="445">
        <v>119700</v>
      </c>
      <c r="F351" s="445">
        <v>100950</v>
      </c>
      <c r="G351" s="445">
        <v>85620</v>
      </c>
      <c r="H351" s="445">
        <v>72500</v>
      </c>
      <c r="I351" s="445">
        <v>59370</v>
      </c>
      <c r="J351" s="445">
        <v>46250</v>
      </c>
      <c r="K351" s="445">
        <v>33120</v>
      </c>
      <c r="L351" s="445">
        <v>26950</v>
      </c>
      <c r="M351" s="445">
        <v>21700</v>
      </c>
    </row>
    <row r="352" spans="1:13" customFormat="1">
      <c r="A352" s="445">
        <v>3980</v>
      </c>
      <c r="B352" s="445">
        <v>4000</v>
      </c>
      <c r="C352" s="445">
        <v>208290</v>
      </c>
      <c r="D352" s="445">
        <v>180290</v>
      </c>
      <c r="E352" s="445">
        <v>122150</v>
      </c>
      <c r="F352" s="445">
        <v>103400</v>
      </c>
      <c r="G352" s="445">
        <v>87340</v>
      </c>
      <c r="H352" s="445">
        <v>74210</v>
      </c>
      <c r="I352" s="445">
        <v>61090</v>
      </c>
      <c r="J352" s="445">
        <v>47960</v>
      </c>
      <c r="K352" s="445">
        <v>34840</v>
      </c>
      <c r="L352" s="445">
        <v>27630</v>
      </c>
      <c r="M352" s="445">
        <v>22380</v>
      </c>
    </row>
    <row r="353" spans="1:13" customFormat="1">
      <c r="A353" s="445">
        <v>4000</v>
      </c>
      <c r="B353" s="445">
        <v>4020</v>
      </c>
      <c r="C353" s="445">
        <v>210960</v>
      </c>
      <c r="D353" s="445">
        <v>182950</v>
      </c>
      <c r="E353" s="445">
        <v>124590</v>
      </c>
      <c r="F353" s="445">
        <v>105840</v>
      </c>
      <c r="G353" s="445">
        <v>89050</v>
      </c>
      <c r="H353" s="445">
        <v>75920</v>
      </c>
      <c r="I353" s="445">
        <v>62800</v>
      </c>
      <c r="J353" s="445">
        <v>49670</v>
      </c>
      <c r="K353" s="445">
        <v>36550</v>
      </c>
      <c r="L353" s="445">
        <v>28320</v>
      </c>
      <c r="M353" s="445">
        <v>23070</v>
      </c>
    </row>
    <row r="354" spans="1:13" customFormat="1">
      <c r="A354" s="445">
        <v>4020</v>
      </c>
      <c r="B354" s="445">
        <v>4040</v>
      </c>
      <c r="C354" s="445">
        <v>213630</v>
      </c>
      <c r="D354" s="445">
        <v>185600</v>
      </c>
      <c r="E354" s="445">
        <v>127040</v>
      </c>
      <c r="F354" s="445">
        <v>108290</v>
      </c>
      <c r="G354" s="445">
        <v>90760</v>
      </c>
      <c r="H354" s="445">
        <v>77630</v>
      </c>
      <c r="I354" s="445">
        <v>64510</v>
      </c>
      <c r="J354" s="445">
        <v>51380</v>
      </c>
      <c r="K354" s="445">
        <v>38260</v>
      </c>
      <c r="L354" s="445">
        <v>29000</v>
      </c>
      <c r="M354" s="445">
        <v>23750</v>
      </c>
    </row>
    <row r="355" spans="1:13" customFormat="1">
      <c r="A355" s="445">
        <v>4040</v>
      </c>
      <c r="B355" s="445">
        <v>4060</v>
      </c>
      <c r="C355" s="445">
        <v>216300</v>
      </c>
      <c r="D355" s="445">
        <v>188260</v>
      </c>
      <c r="E355" s="445">
        <v>129480</v>
      </c>
      <c r="F355" s="445">
        <v>110730</v>
      </c>
      <c r="G355" s="445">
        <v>92470</v>
      </c>
      <c r="H355" s="445">
        <v>79340</v>
      </c>
      <c r="I355" s="445">
        <v>66220</v>
      </c>
      <c r="J355" s="445">
        <v>53090</v>
      </c>
      <c r="K355" s="445">
        <v>39970</v>
      </c>
      <c r="L355" s="445">
        <v>29680</v>
      </c>
      <c r="M355" s="445">
        <v>24430</v>
      </c>
    </row>
    <row r="356" spans="1:13" customFormat="1">
      <c r="A356" s="445">
        <v>4060</v>
      </c>
      <c r="B356" s="445">
        <v>4080</v>
      </c>
      <c r="C356" s="445">
        <v>218970</v>
      </c>
      <c r="D356" s="445">
        <v>190910</v>
      </c>
      <c r="E356" s="445">
        <v>131930</v>
      </c>
      <c r="F356" s="445">
        <v>113180</v>
      </c>
      <c r="G356" s="445">
        <v>94430</v>
      </c>
      <c r="H356" s="445">
        <v>81060</v>
      </c>
      <c r="I356" s="445">
        <v>67930</v>
      </c>
      <c r="J356" s="445">
        <v>54810</v>
      </c>
      <c r="K356" s="445">
        <v>41680</v>
      </c>
      <c r="L356" s="445">
        <v>30370</v>
      </c>
      <c r="M356" s="445">
        <v>25120</v>
      </c>
    </row>
    <row r="357" spans="1:13" customFormat="1">
      <c r="A357" s="445">
        <v>4080</v>
      </c>
      <c r="B357" s="445">
        <v>4100</v>
      </c>
      <c r="C357" s="445">
        <v>221640</v>
      </c>
      <c r="D357" s="445">
        <v>193570</v>
      </c>
      <c r="E357" s="445">
        <v>134370</v>
      </c>
      <c r="F357" s="445">
        <v>115620</v>
      </c>
      <c r="G357" s="445">
        <v>96870</v>
      </c>
      <c r="H357" s="445">
        <v>82770</v>
      </c>
      <c r="I357" s="445">
        <v>69640</v>
      </c>
      <c r="J357" s="445">
        <v>56520</v>
      </c>
      <c r="K357" s="445">
        <v>43390</v>
      </c>
      <c r="L357" s="445">
        <v>31050</v>
      </c>
      <c r="M357" s="445">
        <v>25800</v>
      </c>
    </row>
    <row r="358" spans="1:13" customFormat="1">
      <c r="A358" s="445">
        <v>4100</v>
      </c>
      <c r="B358" s="445">
        <v>4120</v>
      </c>
      <c r="C358" s="445">
        <v>224310</v>
      </c>
      <c r="D358" s="445">
        <v>196220</v>
      </c>
      <c r="E358" s="445">
        <v>136820</v>
      </c>
      <c r="F358" s="445">
        <v>118070</v>
      </c>
      <c r="G358" s="445">
        <v>99320</v>
      </c>
      <c r="H358" s="445">
        <v>84480</v>
      </c>
      <c r="I358" s="445">
        <v>71350</v>
      </c>
      <c r="J358" s="445">
        <v>58230</v>
      </c>
      <c r="K358" s="445">
        <v>45100</v>
      </c>
      <c r="L358" s="445">
        <v>31980</v>
      </c>
      <c r="M358" s="445">
        <v>26490</v>
      </c>
    </row>
    <row r="359" spans="1:13" customFormat="1">
      <c r="A359" s="445">
        <v>4120</v>
      </c>
      <c r="B359" s="445">
        <v>4140</v>
      </c>
      <c r="C359" s="445">
        <v>226980</v>
      </c>
      <c r="D359" s="445">
        <v>198880</v>
      </c>
      <c r="E359" s="445">
        <v>139260</v>
      </c>
      <c r="F359" s="445">
        <v>120510</v>
      </c>
      <c r="G359" s="445">
        <v>101760</v>
      </c>
      <c r="H359" s="445">
        <v>86190</v>
      </c>
      <c r="I359" s="445">
        <v>73070</v>
      </c>
      <c r="J359" s="445">
        <v>59940</v>
      </c>
      <c r="K359" s="445">
        <v>46820</v>
      </c>
      <c r="L359" s="445">
        <v>33690</v>
      </c>
      <c r="M359" s="445">
        <v>27170</v>
      </c>
    </row>
    <row r="360" spans="1:13" customFormat="1">
      <c r="A360" s="445">
        <v>4140</v>
      </c>
      <c r="B360" s="445">
        <v>4160</v>
      </c>
      <c r="C360" s="445">
        <v>229650</v>
      </c>
      <c r="D360" s="445">
        <v>201530</v>
      </c>
      <c r="E360" s="445">
        <v>141710</v>
      </c>
      <c r="F360" s="445">
        <v>122960</v>
      </c>
      <c r="G360" s="445">
        <v>104210</v>
      </c>
      <c r="H360" s="445">
        <v>87900</v>
      </c>
      <c r="I360" s="445">
        <v>74780</v>
      </c>
      <c r="J360" s="445">
        <v>61650</v>
      </c>
      <c r="K360" s="445">
        <v>48530</v>
      </c>
      <c r="L360" s="445">
        <v>35400</v>
      </c>
      <c r="M360" s="445">
        <v>27860</v>
      </c>
    </row>
    <row r="361" spans="1:13" customFormat="1">
      <c r="A361" s="445">
        <v>4160</v>
      </c>
      <c r="B361" s="445">
        <v>4180</v>
      </c>
      <c r="C361" s="445">
        <v>232320</v>
      </c>
      <c r="D361" s="445">
        <v>204190</v>
      </c>
      <c r="E361" s="445">
        <v>144150</v>
      </c>
      <c r="F361" s="445">
        <v>125400</v>
      </c>
      <c r="G361" s="445">
        <v>106650</v>
      </c>
      <c r="H361" s="445">
        <v>89610</v>
      </c>
      <c r="I361" s="445">
        <v>76490</v>
      </c>
      <c r="J361" s="445">
        <v>63360</v>
      </c>
      <c r="K361" s="445">
        <v>50240</v>
      </c>
      <c r="L361" s="445">
        <v>37110</v>
      </c>
      <c r="M361" s="445">
        <v>28540</v>
      </c>
    </row>
    <row r="362" spans="1:13" customFormat="1">
      <c r="A362" s="445">
        <v>4180</v>
      </c>
      <c r="B362" s="445">
        <v>4200</v>
      </c>
      <c r="C362" s="445">
        <v>234990</v>
      </c>
      <c r="D362" s="445">
        <v>206840</v>
      </c>
      <c r="E362" s="445">
        <v>146600</v>
      </c>
      <c r="F362" s="445">
        <v>127850</v>
      </c>
      <c r="G362" s="445">
        <v>109100</v>
      </c>
      <c r="H362" s="445">
        <v>91330</v>
      </c>
      <c r="I362" s="445">
        <v>78200</v>
      </c>
      <c r="J362" s="445">
        <v>65080</v>
      </c>
      <c r="K362" s="445">
        <v>51950</v>
      </c>
      <c r="L362" s="445">
        <v>38830</v>
      </c>
      <c r="M362" s="445">
        <v>29230</v>
      </c>
    </row>
    <row r="363" spans="1:13" customFormat="1">
      <c r="A363" s="445">
        <v>4200</v>
      </c>
      <c r="B363" s="445">
        <v>4220</v>
      </c>
      <c r="C363" s="445">
        <v>237660</v>
      </c>
      <c r="D363" s="445">
        <v>209500</v>
      </c>
      <c r="E363" s="445">
        <v>149040</v>
      </c>
      <c r="F363" s="445">
        <v>130290</v>
      </c>
      <c r="G363" s="445">
        <v>111540</v>
      </c>
      <c r="H363" s="445">
        <v>93040</v>
      </c>
      <c r="I363" s="445">
        <v>79910</v>
      </c>
      <c r="J363" s="445">
        <v>66790</v>
      </c>
      <c r="K363" s="445">
        <v>53660</v>
      </c>
      <c r="L363" s="445">
        <v>40540</v>
      </c>
      <c r="M363" s="445">
        <v>29910</v>
      </c>
    </row>
    <row r="364" spans="1:13" customFormat="1">
      <c r="A364" s="445">
        <v>4220</v>
      </c>
      <c r="B364" s="445">
        <v>4240</v>
      </c>
      <c r="C364" s="445">
        <v>240330</v>
      </c>
      <c r="D364" s="445">
        <v>212150</v>
      </c>
      <c r="E364" s="445">
        <v>151490</v>
      </c>
      <c r="F364" s="445">
        <v>132740</v>
      </c>
      <c r="G364" s="445">
        <v>113990</v>
      </c>
      <c r="H364" s="445">
        <v>95240</v>
      </c>
      <c r="I364" s="445">
        <v>81620</v>
      </c>
      <c r="J364" s="445">
        <v>68500</v>
      </c>
      <c r="K364" s="445">
        <v>55370</v>
      </c>
      <c r="L364" s="445">
        <v>42250</v>
      </c>
      <c r="M364" s="445">
        <v>30600</v>
      </c>
    </row>
    <row r="365" spans="1:13" customFormat="1">
      <c r="A365" s="445">
        <v>4240</v>
      </c>
      <c r="B365" s="445">
        <v>4260</v>
      </c>
      <c r="C365" s="445">
        <v>243000</v>
      </c>
      <c r="D365" s="445">
        <v>214810</v>
      </c>
      <c r="E365" s="445">
        <v>153930</v>
      </c>
      <c r="F365" s="445">
        <v>135180</v>
      </c>
      <c r="G365" s="445">
        <v>116430</v>
      </c>
      <c r="H365" s="445">
        <v>97680</v>
      </c>
      <c r="I365" s="445">
        <v>83330</v>
      </c>
      <c r="J365" s="445">
        <v>70210</v>
      </c>
      <c r="K365" s="445">
        <v>57080</v>
      </c>
      <c r="L365" s="445">
        <v>43960</v>
      </c>
      <c r="M365" s="445">
        <v>31280</v>
      </c>
    </row>
    <row r="366" spans="1:13" customFormat="1">
      <c r="A366" s="445">
        <v>4260</v>
      </c>
      <c r="B366" s="445">
        <v>4280</v>
      </c>
      <c r="C366" s="445">
        <v>245670</v>
      </c>
      <c r="D366" s="445">
        <v>217460</v>
      </c>
      <c r="E366" s="445">
        <v>156380</v>
      </c>
      <c r="F366" s="445">
        <v>137630</v>
      </c>
      <c r="G366" s="445">
        <v>118880</v>
      </c>
      <c r="H366" s="445">
        <v>100130</v>
      </c>
      <c r="I366" s="445">
        <v>85050</v>
      </c>
      <c r="J366" s="445">
        <v>71920</v>
      </c>
      <c r="K366" s="445">
        <v>58800</v>
      </c>
      <c r="L366" s="445">
        <v>45670</v>
      </c>
      <c r="M366" s="445">
        <v>32550</v>
      </c>
    </row>
    <row r="367" spans="1:13" customFormat="1">
      <c r="A367" s="445">
        <v>4280</v>
      </c>
      <c r="B367" s="445">
        <v>4300</v>
      </c>
      <c r="C367" s="445">
        <v>248340</v>
      </c>
      <c r="D367" s="445">
        <v>220120</v>
      </c>
      <c r="E367" s="445">
        <v>158820</v>
      </c>
      <c r="F367" s="445">
        <v>140070</v>
      </c>
      <c r="G367" s="445">
        <v>121320</v>
      </c>
      <c r="H367" s="445">
        <v>102570</v>
      </c>
      <c r="I367" s="445">
        <v>86760</v>
      </c>
      <c r="J367" s="445">
        <v>73630</v>
      </c>
      <c r="K367" s="445">
        <v>60510</v>
      </c>
      <c r="L367" s="445">
        <v>47380</v>
      </c>
      <c r="M367" s="445">
        <v>34260</v>
      </c>
    </row>
    <row r="368" spans="1:13" customFormat="1">
      <c r="A368" s="445">
        <v>4300</v>
      </c>
      <c r="B368" s="445">
        <v>4320</v>
      </c>
      <c r="C368" s="445">
        <v>251010</v>
      </c>
      <c r="D368" s="445">
        <v>222770</v>
      </c>
      <c r="E368" s="445">
        <v>161270</v>
      </c>
      <c r="F368" s="445">
        <v>142520</v>
      </c>
      <c r="G368" s="445">
        <v>123770</v>
      </c>
      <c r="H368" s="445">
        <v>105020</v>
      </c>
      <c r="I368" s="445">
        <v>88470</v>
      </c>
      <c r="J368" s="445">
        <v>75340</v>
      </c>
      <c r="K368" s="445">
        <v>62220</v>
      </c>
      <c r="L368" s="445">
        <v>49090</v>
      </c>
      <c r="M368" s="445">
        <v>35970</v>
      </c>
    </row>
    <row r="369" spans="1:13" customFormat="1">
      <c r="A369" s="445">
        <v>4320</v>
      </c>
      <c r="B369" s="445">
        <v>4340</v>
      </c>
      <c r="C369" s="445">
        <v>253680</v>
      </c>
      <c r="D369" s="445">
        <v>225430</v>
      </c>
      <c r="E369" s="445">
        <v>163710</v>
      </c>
      <c r="F369" s="445">
        <v>144960</v>
      </c>
      <c r="G369" s="445">
        <v>126210</v>
      </c>
      <c r="H369" s="445">
        <v>107460</v>
      </c>
      <c r="I369" s="445">
        <v>90180</v>
      </c>
      <c r="J369" s="445">
        <v>77060</v>
      </c>
      <c r="K369" s="445">
        <v>63930</v>
      </c>
      <c r="L369" s="445">
        <v>50810</v>
      </c>
      <c r="M369" s="445">
        <v>37680</v>
      </c>
    </row>
    <row r="370" spans="1:13" customFormat="1">
      <c r="A370" s="445">
        <v>4340</v>
      </c>
      <c r="B370" s="445">
        <v>4360</v>
      </c>
      <c r="C370" s="445">
        <v>256350</v>
      </c>
      <c r="D370" s="445">
        <v>228080</v>
      </c>
      <c r="E370" s="445">
        <v>166160</v>
      </c>
      <c r="F370" s="445">
        <v>147410</v>
      </c>
      <c r="G370" s="445">
        <v>128660</v>
      </c>
      <c r="H370" s="445">
        <v>109910</v>
      </c>
      <c r="I370" s="445">
        <v>91890</v>
      </c>
      <c r="J370" s="445">
        <v>78770</v>
      </c>
      <c r="K370" s="445">
        <v>65640</v>
      </c>
      <c r="L370" s="445">
        <v>52520</v>
      </c>
      <c r="M370" s="445">
        <v>39390</v>
      </c>
    </row>
    <row r="371" spans="1:13" customFormat="1">
      <c r="A371" s="445">
        <v>4360</v>
      </c>
      <c r="B371" s="445">
        <v>4380</v>
      </c>
      <c r="C371" s="445">
        <v>259020</v>
      </c>
      <c r="D371" s="445">
        <v>230740</v>
      </c>
      <c r="E371" s="445">
        <v>168600</v>
      </c>
      <c r="F371" s="445">
        <v>149850</v>
      </c>
      <c r="G371" s="445">
        <v>131100</v>
      </c>
      <c r="H371" s="445">
        <v>112350</v>
      </c>
      <c r="I371" s="445">
        <v>93600</v>
      </c>
      <c r="J371" s="445">
        <v>80480</v>
      </c>
      <c r="K371" s="445">
        <v>67350</v>
      </c>
      <c r="L371" s="445">
        <v>54230</v>
      </c>
      <c r="M371" s="445">
        <v>41100</v>
      </c>
    </row>
    <row r="372" spans="1:13" customFormat="1">
      <c r="A372" s="445">
        <v>4380</v>
      </c>
      <c r="B372" s="445">
        <v>4400</v>
      </c>
      <c r="C372" s="445">
        <v>261690</v>
      </c>
      <c r="D372" s="445">
        <v>233390</v>
      </c>
      <c r="E372" s="445">
        <v>171050</v>
      </c>
      <c r="F372" s="445">
        <v>152300</v>
      </c>
      <c r="G372" s="445">
        <v>133550</v>
      </c>
      <c r="H372" s="445">
        <v>114800</v>
      </c>
      <c r="I372" s="445">
        <v>96050</v>
      </c>
      <c r="J372" s="445">
        <v>82190</v>
      </c>
      <c r="K372" s="445">
        <v>69070</v>
      </c>
      <c r="L372" s="445">
        <v>55940</v>
      </c>
      <c r="M372" s="445">
        <v>42820</v>
      </c>
    </row>
    <row r="373" spans="1:13" customFormat="1">
      <c r="A373" s="445">
        <v>4400</v>
      </c>
      <c r="B373" s="445">
        <v>4420</v>
      </c>
      <c r="C373" s="445">
        <v>264360</v>
      </c>
      <c r="D373" s="445">
        <v>236050</v>
      </c>
      <c r="E373" s="445">
        <v>173490</v>
      </c>
      <c r="F373" s="445">
        <v>154740</v>
      </c>
      <c r="G373" s="445">
        <v>135990</v>
      </c>
      <c r="H373" s="445">
        <v>117240</v>
      </c>
      <c r="I373" s="445">
        <v>98490</v>
      </c>
      <c r="J373" s="445">
        <v>83900</v>
      </c>
      <c r="K373" s="445">
        <v>70780</v>
      </c>
      <c r="L373" s="445">
        <v>57650</v>
      </c>
      <c r="M373" s="445">
        <v>44530</v>
      </c>
    </row>
    <row r="374" spans="1:13" customFormat="1">
      <c r="A374" s="445">
        <v>4420</v>
      </c>
      <c r="B374" s="445">
        <v>4440</v>
      </c>
      <c r="C374" s="445">
        <v>267030</v>
      </c>
      <c r="D374" s="445">
        <v>238700</v>
      </c>
      <c r="E374" s="445">
        <v>175940</v>
      </c>
      <c r="F374" s="445">
        <v>157190</v>
      </c>
      <c r="G374" s="445">
        <v>138440</v>
      </c>
      <c r="H374" s="445">
        <v>119690</v>
      </c>
      <c r="I374" s="445">
        <v>100940</v>
      </c>
      <c r="J374" s="445">
        <v>85610</v>
      </c>
      <c r="K374" s="445">
        <v>72490</v>
      </c>
      <c r="L374" s="445">
        <v>59360</v>
      </c>
      <c r="M374" s="445">
        <v>46240</v>
      </c>
    </row>
    <row r="375" spans="1:13" customFormat="1">
      <c r="A375" s="445">
        <v>4440</v>
      </c>
      <c r="B375" s="445">
        <v>4460</v>
      </c>
      <c r="C375" s="445">
        <v>269700</v>
      </c>
      <c r="D375" s="445">
        <v>241360</v>
      </c>
      <c r="E375" s="445">
        <v>178380</v>
      </c>
      <c r="F375" s="445">
        <v>159630</v>
      </c>
      <c r="G375" s="445">
        <v>140880</v>
      </c>
      <c r="H375" s="445">
        <v>122130</v>
      </c>
      <c r="I375" s="445">
        <v>103380</v>
      </c>
      <c r="J375" s="445">
        <v>87320</v>
      </c>
      <c r="K375" s="445">
        <v>74200</v>
      </c>
      <c r="L375" s="445">
        <v>61070</v>
      </c>
      <c r="M375" s="445">
        <v>47950</v>
      </c>
    </row>
    <row r="376" spans="1:13" customFormat="1">
      <c r="A376" s="445">
        <v>4460</v>
      </c>
      <c r="B376" s="445">
        <v>4480</v>
      </c>
      <c r="C376" s="445">
        <v>272370</v>
      </c>
      <c r="D376" s="445">
        <v>244010</v>
      </c>
      <c r="E376" s="445">
        <v>180830</v>
      </c>
      <c r="F376" s="445">
        <v>162080</v>
      </c>
      <c r="G376" s="445">
        <v>143330</v>
      </c>
      <c r="H376" s="445">
        <v>124580</v>
      </c>
      <c r="I376" s="445">
        <v>105830</v>
      </c>
      <c r="J376" s="445">
        <v>89040</v>
      </c>
      <c r="K376" s="445">
        <v>75910</v>
      </c>
      <c r="L376" s="445">
        <v>62790</v>
      </c>
      <c r="M376" s="445">
        <v>49660</v>
      </c>
    </row>
    <row r="377" spans="1:13" customFormat="1">
      <c r="A377" s="445">
        <v>4480</v>
      </c>
      <c r="B377" s="445">
        <v>4500</v>
      </c>
      <c r="C377" s="445">
        <v>275040</v>
      </c>
      <c r="D377" s="445">
        <v>246670</v>
      </c>
      <c r="E377" s="445">
        <v>183270</v>
      </c>
      <c r="F377" s="445">
        <v>164520</v>
      </c>
      <c r="G377" s="445">
        <v>145770</v>
      </c>
      <c r="H377" s="445">
        <v>127020</v>
      </c>
      <c r="I377" s="445">
        <v>108270</v>
      </c>
      <c r="J377" s="445">
        <v>90750</v>
      </c>
      <c r="K377" s="445">
        <v>77620</v>
      </c>
      <c r="L377" s="445">
        <v>64500</v>
      </c>
      <c r="M377" s="445">
        <v>51370</v>
      </c>
    </row>
    <row r="378" spans="1:13" customFormat="1">
      <c r="A378" s="445">
        <v>4500</v>
      </c>
      <c r="B378" s="445">
        <v>4520</v>
      </c>
      <c r="C378" s="445">
        <v>277840</v>
      </c>
      <c r="D378" s="445">
        <v>249460</v>
      </c>
      <c r="E378" s="445">
        <v>185850</v>
      </c>
      <c r="F378" s="445">
        <v>167100</v>
      </c>
      <c r="G378" s="445">
        <v>148350</v>
      </c>
      <c r="H378" s="445">
        <v>129600</v>
      </c>
      <c r="I378" s="445">
        <v>110850</v>
      </c>
      <c r="J378" s="445">
        <v>92550</v>
      </c>
      <c r="K378" s="445">
        <v>79430</v>
      </c>
      <c r="L378" s="445">
        <v>66300</v>
      </c>
      <c r="M378" s="445">
        <v>53180</v>
      </c>
    </row>
    <row r="379" spans="1:13" customFormat="1">
      <c r="A379" s="445">
        <v>4520</v>
      </c>
      <c r="B379" s="445">
        <v>4540</v>
      </c>
      <c r="C379" s="445">
        <v>280650</v>
      </c>
      <c r="D379" s="445">
        <v>252250</v>
      </c>
      <c r="E379" s="445">
        <v>188430</v>
      </c>
      <c r="F379" s="445">
        <v>169680</v>
      </c>
      <c r="G379" s="445">
        <v>150930</v>
      </c>
      <c r="H379" s="445">
        <v>132180</v>
      </c>
      <c r="I379" s="445">
        <v>113430</v>
      </c>
      <c r="J379" s="445">
        <v>94680</v>
      </c>
      <c r="K379" s="445">
        <v>81230</v>
      </c>
      <c r="L379" s="445">
        <v>68110</v>
      </c>
      <c r="M379" s="445">
        <v>54980</v>
      </c>
    </row>
    <row r="380" spans="1:13" customFormat="1">
      <c r="A380" s="445">
        <v>4540</v>
      </c>
      <c r="B380" s="445">
        <v>4560</v>
      </c>
      <c r="C380" s="445">
        <v>283450</v>
      </c>
      <c r="D380" s="445">
        <v>255040</v>
      </c>
      <c r="E380" s="445">
        <v>191010</v>
      </c>
      <c r="F380" s="445">
        <v>172260</v>
      </c>
      <c r="G380" s="445">
        <v>153510</v>
      </c>
      <c r="H380" s="445">
        <v>134760</v>
      </c>
      <c r="I380" s="445">
        <v>116010</v>
      </c>
      <c r="J380" s="445">
        <v>97260</v>
      </c>
      <c r="K380" s="445">
        <v>83040</v>
      </c>
      <c r="L380" s="445">
        <v>69920</v>
      </c>
      <c r="M380" s="445">
        <v>56790</v>
      </c>
    </row>
    <row r="381" spans="1:13" customFormat="1">
      <c r="A381" s="445">
        <v>4560</v>
      </c>
      <c r="B381" s="445">
        <v>4580</v>
      </c>
      <c r="C381" s="445">
        <v>286260</v>
      </c>
      <c r="D381" s="445">
        <v>257830</v>
      </c>
      <c r="E381" s="445">
        <v>193590</v>
      </c>
      <c r="F381" s="445">
        <v>174840</v>
      </c>
      <c r="G381" s="445">
        <v>156090</v>
      </c>
      <c r="H381" s="445">
        <v>137340</v>
      </c>
      <c r="I381" s="445">
        <v>118590</v>
      </c>
      <c r="J381" s="445">
        <v>99840</v>
      </c>
      <c r="K381" s="445">
        <v>84850</v>
      </c>
      <c r="L381" s="445">
        <v>71720</v>
      </c>
      <c r="M381" s="445">
        <v>58600</v>
      </c>
    </row>
    <row r="382" spans="1:13" customFormat="1">
      <c r="A382" s="445">
        <v>4580</v>
      </c>
      <c r="B382" s="445">
        <v>4600</v>
      </c>
      <c r="C382" s="445">
        <v>291560</v>
      </c>
      <c r="D382" s="445">
        <v>263120</v>
      </c>
      <c r="E382" s="445">
        <v>198670</v>
      </c>
      <c r="F382" s="445">
        <v>179920</v>
      </c>
      <c r="G382" s="445">
        <v>161170</v>
      </c>
      <c r="H382" s="445">
        <v>142420</v>
      </c>
      <c r="I382" s="445">
        <v>123670</v>
      </c>
      <c r="J382" s="445">
        <v>104920</v>
      </c>
      <c r="K382" s="445">
        <v>86650</v>
      </c>
      <c r="L382" s="445">
        <v>73530</v>
      </c>
      <c r="M382" s="445">
        <v>60400</v>
      </c>
    </row>
    <row r="383" spans="1:13" customFormat="1">
      <c r="A383" s="445">
        <v>4600</v>
      </c>
      <c r="B383" s="445">
        <v>4620</v>
      </c>
      <c r="C383" s="445">
        <v>294370</v>
      </c>
      <c r="D383" s="445">
        <v>265910</v>
      </c>
      <c r="E383" s="445">
        <v>201250</v>
      </c>
      <c r="F383" s="445">
        <v>182500</v>
      </c>
      <c r="G383" s="445">
        <v>163750</v>
      </c>
      <c r="H383" s="445">
        <v>145000</v>
      </c>
      <c r="I383" s="445">
        <v>126250</v>
      </c>
      <c r="J383" s="445">
        <v>107500</v>
      </c>
      <c r="K383" s="445">
        <v>88750</v>
      </c>
      <c r="L383" s="445">
        <v>75330</v>
      </c>
      <c r="M383" s="445">
        <v>62210</v>
      </c>
    </row>
    <row r="384" spans="1:13" customFormat="1">
      <c r="A384" s="445">
        <v>4620</v>
      </c>
      <c r="B384" s="445">
        <v>4640</v>
      </c>
      <c r="C384" s="445">
        <v>297170</v>
      </c>
      <c r="D384" s="445">
        <v>268700</v>
      </c>
      <c r="E384" s="445">
        <v>203830</v>
      </c>
      <c r="F384" s="445">
        <v>185080</v>
      </c>
      <c r="G384" s="445">
        <v>166330</v>
      </c>
      <c r="H384" s="445">
        <v>147580</v>
      </c>
      <c r="I384" s="445">
        <v>128830</v>
      </c>
      <c r="J384" s="445">
        <v>110080</v>
      </c>
      <c r="K384" s="445">
        <v>91330</v>
      </c>
      <c r="L384" s="445">
        <v>77140</v>
      </c>
      <c r="M384" s="445">
        <v>64010</v>
      </c>
    </row>
    <row r="385" spans="1:13" customFormat="1">
      <c r="A385" s="445">
        <v>4640</v>
      </c>
      <c r="B385" s="445">
        <v>4660</v>
      </c>
      <c r="C385" s="445">
        <v>299980</v>
      </c>
      <c r="D385" s="445">
        <v>271490</v>
      </c>
      <c r="E385" s="445">
        <v>206410</v>
      </c>
      <c r="F385" s="445">
        <v>187660</v>
      </c>
      <c r="G385" s="445">
        <v>168910</v>
      </c>
      <c r="H385" s="445">
        <v>150160</v>
      </c>
      <c r="I385" s="445">
        <v>131410</v>
      </c>
      <c r="J385" s="445">
        <v>112660</v>
      </c>
      <c r="K385" s="445">
        <v>93910</v>
      </c>
      <c r="L385" s="445">
        <v>78950</v>
      </c>
      <c r="M385" s="445">
        <v>65820</v>
      </c>
    </row>
    <row r="386" spans="1:13" customFormat="1">
      <c r="A386" s="445">
        <v>4660</v>
      </c>
      <c r="B386" s="445">
        <v>4680</v>
      </c>
      <c r="C386" s="445">
        <v>302780</v>
      </c>
      <c r="D386" s="445">
        <v>274280</v>
      </c>
      <c r="E386" s="445">
        <v>208990</v>
      </c>
      <c r="F386" s="445">
        <v>190240</v>
      </c>
      <c r="G386" s="445">
        <v>171490</v>
      </c>
      <c r="H386" s="445">
        <v>152740</v>
      </c>
      <c r="I386" s="445">
        <v>133990</v>
      </c>
      <c r="J386" s="445">
        <v>115240</v>
      </c>
      <c r="K386" s="445">
        <v>96490</v>
      </c>
      <c r="L386" s="445">
        <v>80750</v>
      </c>
      <c r="M386" s="445">
        <v>67630</v>
      </c>
    </row>
    <row r="387" spans="1:13" customFormat="1">
      <c r="A387" s="445">
        <v>4680</v>
      </c>
      <c r="B387" s="445">
        <v>4700</v>
      </c>
      <c r="C387" s="445">
        <v>305590</v>
      </c>
      <c r="D387" s="445">
        <v>277070</v>
      </c>
      <c r="E387" s="445">
        <v>211570</v>
      </c>
      <c r="F387" s="445">
        <v>192820</v>
      </c>
      <c r="G387" s="445">
        <v>174070</v>
      </c>
      <c r="H387" s="445">
        <v>155320</v>
      </c>
      <c r="I387" s="445">
        <v>136570</v>
      </c>
      <c r="J387" s="445">
        <v>117820</v>
      </c>
      <c r="K387" s="445">
        <v>99070</v>
      </c>
      <c r="L387" s="445">
        <v>82560</v>
      </c>
      <c r="M387" s="445">
        <v>69430</v>
      </c>
    </row>
    <row r="388" spans="1:13" customFormat="1">
      <c r="A388" s="445">
        <v>4700</v>
      </c>
      <c r="B388" s="445">
        <v>4720</v>
      </c>
      <c r="C388" s="445">
        <v>308390</v>
      </c>
      <c r="D388" s="445">
        <v>279860</v>
      </c>
      <c r="E388" s="445">
        <v>214150</v>
      </c>
      <c r="F388" s="445">
        <v>195400</v>
      </c>
      <c r="G388" s="445">
        <v>176650</v>
      </c>
      <c r="H388" s="445">
        <v>157900</v>
      </c>
      <c r="I388" s="445">
        <v>139150</v>
      </c>
      <c r="J388" s="445">
        <v>120400</v>
      </c>
      <c r="K388" s="445">
        <v>101650</v>
      </c>
      <c r="L388" s="445">
        <v>84360</v>
      </c>
      <c r="M388" s="445">
        <v>71240</v>
      </c>
    </row>
    <row r="389" spans="1:13" customFormat="1">
      <c r="A389" s="445">
        <v>4720</v>
      </c>
      <c r="B389" s="445">
        <v>4740</v>
      </c>
      <c r="C389" s="445">
        <v>311200</v>
      </c>
      <c r="D389" s="445">
        <v>282650</v>
      </c>
      <c r="E389" s="445">
        <v>216730</v>
      </c>
      <c r="F389" s="445">
        <v>197980</v>
      </c>
      <c r="G389" s="445">
        <v>179230</v>
      </c>
      <c r="H389" s="445">
        <v>160480</v>
      </c>
      <c r="I389" s="445">
        <v>141730</v>
      </c>
      <c r="J389" s="445">
        <v>122980</v>
      </c>
      <c r="K389" s="445">
        <v>104230</v>
      </c>
      <c r="L389" s="445">
        <v>86170</v>
      </c>
      <c r="M389" s="445">
        <v>73040</v>
      </c>
    </row>
    <row r="390" spans="1:13" customFormat="1">
      <c r="A390" s="445">
        <v>4740</v>
      </c>
      <c r="B390" s="445">
        <v>4760</v>
      </c>
      <c r="C390" s="445">
        <v>314000</v>
      </c>
      <c r="D390" s="445">
        <v>285440</v>
      </c>
      <c r="E390" s="445">
        <v>219310</v>
      </c>
      <c r="F390" s="445">
        <v>200560</v>
      </c>
      <c r="G390" s="445">
        <v>181810</v>
      </c>
      <c r="H390" s="445">
        <v>163060</v>
      </c>
      <c r="I390" s="445">
        <v>144310</v>
      </c>
      <c r="J390" s="445">
        <v>125560</v>
      </c>
      <c r="K390" s="445">
        <v>106810</v>
      </c>
      <c r="L390" s="445">
        <v>88060</v>
      </c>
      <c r="M390" s="445">
        <v>74850</v>
      </c>
    </row>
    <row r="391" spans="1:13" customFormat="1">
      <c r="A391" s="445">
        <v>4760</v>
      </c>
      <c r="B391" s="445">
        <v>4780</v>
      </c>
      <c r="C391" s="445">
        <v>316810</v>
      </c>
      <c r="D391" s="445">
        <v>288230</v>
      </c>
      <c r="E391" s="445">
        <v>221890</v>
      </c>
      <c r="F391" s="445">
        <v>203140</v>
      </c>
      <c r="G391" s="445">
        <v>184390</v>
      </c>
      <c r="H391" s="445">
        <v>165640</v>
      </c>
      <c r="I391" s="445">
        <v>146890</v>
      </c>
      <c r="J391" s="445">
        <v>128140</v>
      </c>
      <c r="K391" s="445">
        <v>109390</v>
      </c>
      <c r="L391" s="445">
        <v>90640</v>
      </c>
      <c r="M391" s="445">
        <v>76660</v>
      </c>
    </row>
    <row r="392" spans="1:13" customFormat="1">
      <c r="A392" s="445">
        <v>4780</v>
      </c>
      <c r="B392" s="445">
        <v>4800</v>
      </c>
      <c r="C392" s="445">
        <v>319610</v>
      </c>
      <c r="D392" s="445">
        <v>291020</v>
      </c>
      <c r="E392" s="445">
        <v>224470</v>
      </c>
      <c r="F392" s="445">
        <v>205720</v>
      </c>
      <c r="G392" s="445">
        <v>186970</v>
      </c>
      <c r="H392" s="445">
        <v>168220</v>
      </c>
      <c r="I392" s="445">
        <v>149470</v>
      </c>
      <c r="J392" s="445">
        <v>130720</v>
      </c>
      <c r="K392" s="445">
        <v>111970</v>
      </c>
      <c r="L392" s="445">
        <v>93220</v>
      </c>
      <c r="M392" s="445">
        <v>78460</v>
      </c>
    </row>
    <row r="393" spans="1:13" customFormat="1">
      <c r="A393" s="445">
        <v>4800</v>
      </c>
      <c r="B393" s="445">
        <v>4820</v>
      </c>
      <c r="C393" s="445">
        <v>322420</v>
      </c>
      <c r="D393" s="445">
        <v>293810</v>
      </c>
      <c r="E393" s="445">
        <v>227050</v>
      </c>
      <c r="F393" s="445">
        <v>208300</v>
      </c>
      <c r="G393" s="445">
        <v>189550</v>
      </c>
      <c r="H393" s="445">
        <v>170800</v>
      </c>
      <c r="I393" s="445">
        <v>152050</v>
      </c>
      <c r="J393" s="445">
        <v>133300</v>
      </c>
      <c r="K393" s="445">
        <v>114550</v>
      </c>
      <c r="L393" s="445">
        <v>95800</v>
      </c>
      <c r="M393" s="445">
        <v>80270</v>
      </c>
    </row>
    <row r="394" spans="1:13" customFormat="1">
      <c r="A394" s="445">
        <v>4820</v>
      </c>
      <c r="B394" s="445">
        <v>4840</v>
      </c>
      <c r="C394" s="445">
        <v>325220</v>
      </c>
      <c r="D394" s="445">
        <v>296600</v>
      </c>
      <c r="E394" s="445">
        <v>229630</v>
      </c>
      <c r="F394" s="445">
        <v>210880</v>
      </c>
      <c r="G394" s="445">
        <v>192130</v>
      </c>
      <c r="H394" s="445">
        <v>173380</v>
      </c>
      <c r="I394" s="445">
        <v>154630</v>
      </c>
      <c r="J394" s="445">
        <v>135880</v>
      </c>
      <c r="K394" s="445">
        <v>117130</v>
      </c>
      <c r="L394" s="445">
        <v>98380</v>
      </c>
      <c r="M394" s="445">
        <v>82070</v>
      </c>
    </row>
    <row r="395" spans="1:13" customFormat="1">
      <c r="A395" s="445">
        <v>4840</v>
      </c>
      <c r="B395" s="445">
        <v>4860</v>
      </c>
      <c r="C395" s="445">
        <v>328030</v>
      </c>
      <c r="D395" s="445">
        <v>299390</v>
      </c>
      <c r="E395" s="445">
        <v>232210</v>
      </c>
      <c r="F395" s="445">
        <v>213460</v>
      </c>
      <c r="G395" s="445">
        <v>194710</v>
      </c>
      <c r="H395" s="445">
        <v>175960</v>
      </c>
      <c r="I395" s="445">
        <v>157210</v>
      </c>
      <c r="J395" s="445">
        <v>138460</v>
      </c>
      <c r="K395" s="445">
        <v>119710</v>
      </c>
      <c r="L395" s="445">
        <v>100960</v>
      </c>
      <c r="M395" s="445">
        <v>83880</v>
      </c>
    </row>
    <row r="396" spans="1:13" customFormat="1">
      <c r="A396" s="445">
        <v>4860</v>
      </c>
      <c r="B396" s="445">
        <v>4880</v>
      </c>
      <c r="C396" s="445">
        <v>330830</v>
      </c>
      <c r="D396" s="445">
        <v>302180</v>
      </c>
      <c r="E396" s="445">
        <v>234790</v>
      </c>
      <c r="F396" s="445">
        <v>216040</v>
      </c>
      <c r="G396" s="445">
        <v>197290</v>
      </c>
      <c r="H396" s="445">
        <v>178540</v>
      </c>
      <c r="I396" s="445">
        <v>159790</v>
      </c>
      <c r="J396" s="445">
        <v>141040</v>
      </c>
      <c r="K396" s="445">
        <v>122290</v>
      </c>
      <c r="L396" s="445">
        <v>103540</v>
      </c>
      <c r="M396" s="445">
        <v>85690</v>
      </c>
    </row>
    <row r="397" spans="1:13" customFormat="1">
      <c r="A397" s="445">
        <v>4880</v>
      </c>
      <c r="B397" s="445">
        <v>4900</v>
      </c>
      <c r="C397" s="445">
        <v>333640</v>
      </c>
      <c r="D397" s="445">
        <v>304970</v>
      </c>
      <c r="E397" s="445">
        <v>237370</v>
      </c>
      <c r="F397" s="445">
        <v>218620</v>
      </c>
      <c r="G397" s="445">
        <v>199870</v>
      </c>
      <c r="H397" s="445">
        <v>181120</v>
      </c>
      <c r="I397" s="445">
        <v>162370</v>
      </c>
      <c r="J397" s="445">
        <v>143620</v>
      </c>
      <c r="K397" s="445">
        <v>124870</v>
      </c>
      <c r="L397" s="445">
        <v>106120</v>
      </c>
      <c r="M397" s="445">
        <v>87490</v>
      </c>
    </row>
    <row r="398" spans="1:13" customFormat="1">
      <c r="A398" s="445">
        <v>4900</v>
      </c>
      <c r="B398" s="445">
        <v>4920</v>
      </c>
      <c r="C398" s="445">
        <v>336440</v>
      </c>
      <c r="D398" s="445">
        <v>307760</v>
      </c>
      <c r="E398" s="445">
        <v>239950</v>
      </c>
      <c r="F398" s="445">
        <v>221200</v>
      </c>
      <c r="G398" s="445">
        <v>202450</v>
      </c>
      <c r="H398" s="445">
        <v>183700</v>
      </c>
      <c r="I398" s="445">
        <v>164950</v>
      </c>
      <c r="J398" s="445">
        <v>146200</v>
      </c>
      <c r="K398" s="445">
        <v>127450</v>
      </c>
      <c r="L398" s="445">
        <v>108700</v>
      </c>
      <c r="M398" s="445">
        <v>89950</v>
      </c>
    </row>
    <row r="399" spans="1:13" customFormat="1">
      <c r="A399" s="445">
        <v>4920</v>
      </c>
      <c r="B399" s="445">
        <v>4940</v>
      </c>
      <c r="C399" s="445">
        <v>339250</v>
      </c>
      <c r="D399" s="445">
        <v>310550</v>
      </c>
      <c r="E399" s="445">
        <v>242530</v>
      </c>
      <c r="F399" s="445">
        <v>223780</v>
      </c>
      <c r="G399" s="445">
        <v>205030</v>
      </c>
      <c r="H399" s="445">
        <v>186280</v>
      </c>
      <c r="I399" s="445">
        <v>167530</v>
      </c>
      <c r="J399" s="445">
        <v>148780</v>
      </c>
      <c r="K399" s="445">
        <v>130030</v>
      </c>
      <c r="L399" s="445">
        <v>111280</v>
      </c>
      <c r="M399" s="445">
        <v>92530</v>
      </c>
    </row>
    <row r="400" spans="1:13" customFormat="1">
      <c r="A400" s="445">
        <v>4940</v>
      </c>
      <c r="B400" s="445">
        <v>4960</v>
      </c>
      <c r="C400" s="445">
        <v>342050</v>
      </c>
      <c r="D400" s="445">
        <v>313340</v>
      </c>
      <c r="E400" s="445">
        <v>245110</v>
      </c>
      <c r="F400" s="445">
        <v>226360</v>
      </c>
      <c r="G400" s="445">
        <v>207610</v>
      </c>
      <c r="H400" s="445">
        <v>188860</v>
      </c>
      <c r="I400" s="445">
        <v>170110</v>
      </c>
      <c r="J400" s="445">
        <v>151360</v>
      </c>
      <c r="K400" s="445">
        <v>132610</v>
      </c>
      <c r="L400" s="445">
        <v>113860</v>
      </c>
      <c r="M400" s="445">
        <v>95110</v>
      </c>
    </row>
    <row r="401" spans="1:13" customFormat="1">
      <c r="A401" s="445">
        <v>4960</v>
      </c>
      <c r="B401" s="445">
        <v>4980</v>
      </c>
      <c r="C401" s="445">
        <v>344860</v>
      </c>
      <c r="D401" s="445">
        <v>316130</v>
      </c>
      <c r="E401" s="445">
        <v>247690</v>
      </c>
      <c r="F401" s="445">
        <v>228940</v>
      </c>
      <c r="G401" s="445">
        <v>210190</v>
      </c>
      <c r="H401" s="445">
        <v>191440</v>
      </c>
      <c r="I401" s="445">
        <v>172690</v>
      </c>
      <c r="J401" s="445">
        <v>153940</v>
      </c>
      <c r="K401" s="445">
        <v>135190</v>
      </c>
      <c r="L401" s="445">
        <v>116440</v>
      </c>
      <c r="M401" s="445">
        <v>97690</v>
      </c>
    </row>
    <row r="402" spans="1:13" customFormat="1">
      <c r="A402" s="445">
        <v>4980</v>
      </c>
      <c r="B402" s="445">
        <v>5000</v>
      </c>
      <c r="C402" s="445">
        <v>347660</v>
      </c>
      <c r="D402" s="445">
        <v>318920</v>
      </c>
      <c r="E402" s="445">
        <v>250270</v>
      </c>
      <c r="F402" s="445">
        <v>231520</v>
      </c>
      <c r="G402" s="445">
        <v>212770</v>
      </c>
      <c r="H402" s="445">
        <v>194020</v>
      </c>
      <c r="I402" s="445">
        <v>175270</v>
      </c>
      <c r="J402" s="445">
        <v>156520</v>
      </c>
      <c r="K402" s="445">
        <v>137770</v>
      </c>
      <c r="L402" s="445">
        <v>119020</v>
      </c>
      <c r="M402" s="445">
        <v>100270</v>
      </c>
    </row>
    <row r="403" spans="1:13" customFormat="1">
      <c r="A403" s="445">
        <v>5000</v>
      </c>
      <c r="B403" s="445">
        <v>5020</v>
      </c>
      <c r="C403" s="445">
        <v>350470</v>
      </c>
      <c r="D403" s="445">
        <v>321710</v>
      </c>
      <c r="E403" s="445">
        <v>252850</v>
      </c>
      <c r="F403" s="445">
        <v>234100</v>
      </c>
      <c r="G403" s="445">
        <v>215350</v>
      </c>
      <c r="H403" s="445">
        <v>196600</v>
      </c>
      <c r="I403" s="445">
        <v>177850</v>
      </c>
      <c r="J403" s="445">
        <v>159100</v>
      </c>
      <c r="K403" s="445">
        <v>140350</v>
      </c>
      <c r="L403" s="445">
        <v>121600</v>
      </c>
      <c r="M403" s="445">
        <v>102850</v>
      </c>
    </row>
    <row r="404" spans="1:13" customFormat="1">
      <c r="A404" s="445">
        <v>5020</v>
      </c>
      <c r="B404" s="445">
        <v>5040</v>
      </c>
      <c r="C404" s="445">
        <v>353270</v>
      </c>
      <c r="D404" s="445">
        <v>324500</v>
      </c>
      <c r="E404" s="445">
        <v>255430</v>
      </c>
      <c r="F404" s="445">
        <v>236680</v>
      </c>
      <c r="G404" s="445">
        <v>217930</v>
      </c>
      <c r="H404" s="445">
        <v>199180</v>
      </c>
      <c r="I404" s="445">
        <v>180430</v>
      </c>
      <c r="J404" s="445">
        <v>161680</v>
      </c>
      <c r="K404" s="445">
        <v>142930</v>
      </c>
      <c r="L404" s="445">
        <v>124180</v>
      </c>
      <c r="M404" s="445">
        <v>105430</v>
      </c>
    </row>
    <row r="405" spans="1:13" customFormat="1">
      <c r="A405" s="445">
        <v>5040</v>
      </c>
      <c r="B405" s="445">
        <v>5060</v>
      </c>
      <c r="C405" s="445">
        <v>356080</v>
      </c>
      <c r="D405" s="445">
        <v>327290</v>
      </c>
      <c r="E405" s="445">
        <v>258010</v>
      </c>
      <c r="F405" s="445">
        <v>239260</v>
      </c>
      <c r="G405" s="445">
        <v>220510</v>
      </c>
      <c r="H405" s="445">
        <v>201760</v>
      </c>
      <c r="I405" s="445">
        <v>183010</v>
      </c>
      <c r="J405" s="445">
        <v>164260</v>
      </c>
      <c r="K405" s="445">
        <v>145510</v>
      </c>
      <c r="L405" s="445">
        <v>126760</v>
      </c>
      <c r="M405" s="445">
        <v>108010</v>
      </c>
    </row>
    <row r="406" spans="1:13" customFormat="1">
      <c r="A406" s="445">
        <v>5060</v>
      </c>
      <c r="B406" s="445">
        <v>5080</v>
      </c>
      <c r="C406" s="445">
        <v>358880</v>
      </c>
      <c r="D406" s="445">
        <v>330080</v>
      </c>
      <c r="E406" s="445">
        <v>260590</v>
      </c>
      <c r="F406" s="445">
        <v>241840</v>
      </c>
      <c r="G406" s="445">
        <v>223090</v>
      </c>
      <c r="H406" s="445">
        <v>204340</v>
      </c>
      <c r="I406" s="445">
        <v>185590</v>
      </c>
      <c r="J406" s="445">
        <v>166840</v>
      </c>
      <c r="K406" s="445">
        <v>148090</v>
      </c>
      <c r="L406" s="445">
        <v>129340</v>
      </c>
      <c r="M406" s="445">
        <v>110590</v>
      </c>
    </row>
    <row r="407" spans="1:13" customFormat="1">
      <c r="A407" s="445">
        <v>5080</v>
      </c>
      <c r="B407" s="445">
        <v>5100</v>
      </c>
      <c r="C407" s="445">
        <v>361690</v>
      </c>
      <c r="D407" s="445">
        <v>332870</v>
      </c>
      <c r="E407" s="445">
        <v>263170</v>
      </c>
      <c r="F407" s="445">
        <v>244420</v>
      </c>
      <c r="G407" s="445">
        <v>225670</v>
      </c>
      <c r="H407" s="445">
        <v>206920</v>
      </c>
      <c r="I407" s="445">
        <v>188170</v>
      </c>
      <c r="J407" s="445">
        <v>169420</v>
      </c>
      <c r="K407" s="445">
        <v>150670</v>
      </c>
      <c r="L407" s="445">
        <v>131920</v>
      </c>
      <c r="M407" s="445">
        <v>113170</v>
      </c>
    </row>
    <row r="408" spans="1:13" customFormat="1">
      <c r="A408" s="445">
        <v>5100</v>
      </c>
      <c r="B408" s="445">
        <v>5120</v>
      </c>
      <c r="C408" s="445">
        <v>364490</v>
      </c>
      <c r="D408" s="445">
        <v>335660</v>
      </c>
      <c r="E408" s="445">
        <v>265750</v>
      </c>
      <c r="F408" s="445">
        <v>247000</v>
      </c>
      <c r="G408" s="445">
        <v>228250</v>
      </c>
      <c r="H408" s="445">
        <v>209500</v>
      </c>
      <c r="I408" s="445">
        <v>190750</v>
      </c>
      <c r="J408" s="445">
        <v>172000</v>
      </c>
      <c r="K408" s="445">
        <v>153250</v>
      </c>
      <c r="L408" s="445">
        <v>134500</v>
      </c>
      <c r="M408" s="445">
        <v>115750</v>
      </c>
    </row>
    <row r="409" spans="1:13" customFormat="1">
      <c r="A409" s="445">
        <v>5120</v>
      </c>
      <c r="B409" s="445">
        <v>5140</v>
      </c>
      <c r="C409" s="445">
        <v>367300</v>
      </c>
      <c r="D409" s="445">
        <v>338450</v>
      </c>
      <c r="E409" s="445">
        <v>268330</v>
      </c>
      <c r="F409" s="445">
        <v>249580</v>
      </c>
      <c r="G409" s="445">
        <v>230830</v>
      </c>
      <c r="H409" s="445">
        <v>212080</v>
      </c>
      <c r="I409" s="445">
        <v>193330</v>
      </c>
      <c r="J409" s="445">
        <v>174580</v>
      </c>
      <c r="K409" s="445">
        <v>155830</v>
      </c>
      <c r="L409" s="445">
        <v>137080</v>
      </c>
      <c r="M409" s="445">
        <v>118330</v>
      </c>
    </row>
    <row r="410" spans="1:13" customFormat="1">
      <c r="A410" s="445">
        <v>5140</v>
      </c>
      <c r="B410" s="445">
        <v>5160</v>
      </c>
      <c r="C410" s="445">
        <v>370100</v>
      </c>
      <c r="D410" s="445">
        <v>341240</v>
      </c>
      <c r="E410" s="445">
        <v>270910</v>
      </c>
      <c r="F410" s="445">
        <v>252160</v>
      </c>
      <c r="G410" s="445">
        <v>233410</v>
      </c>
      <c r="H410" s="445">
        <v>214660</v>
      </c>
      <c r="I410" s="445">
        <v>195910</v>
      </c>
      <c r="J410" s="445">
        <v>177160</v>
      </c>
      <c r="K410" s="445">
        <v>158410</v>
      </c>
      <c r="L410" s="445">
        <v>139660</v>
      </c>
      <c r="M410" s="445">
        <v>120910</v>
      </c>
    </row>
    <row r="411" spans="1:13" customFormat="1">
      <c r="A411" s="445">
        <v>5160</v>
      </c>
      <c r="B411" s="445">
        <v>5180</v>
      </c>
      <c r="C411" s="445">
        <v>372910</v>
      </c>
      <c r="D411" s="445">
        <v>344030</v>
      </c>
      <c r="E411" s="445">
        <v>273490</v>
      </c>
      <c r="F411" s="445">
        <v>254740</v>
      </c>
      <c r="G411" s="445">
        <v>235990</v>
      </c>
      <c r="H411" s="445">
        <v>217240</v>
      </c>
      <c r="I411" s="445">
        <v>198490</v>
      </c>
      <c r="J411" s="445">
        <v>179740</v>
      </c>
      <c r="K411" s="445">
        <v>160990</v>
      </c>
      <c r="L411" s="445">
        <v>142240</v>
      </c>
      <c r="M411" s="445">
        <v>123490</v>
      </c>
    </row>
    <row r="412" spans="1:13" customFormat="1">
      <c r="A412" s="445">
        <v>5180</v>
      </c>
      <c r="B412" s="445">
        <v>5200</v>
      </c>
      <c r="C412" s="445">
        <v>375710</v>
      </c>
      <c r="D412" s="445">
        <v>346820</v>
      </c>
      <c r="E412" s="445">
        <v>276070</v>
      </c>
      <c r="F412" s="445">
        <v>257320</v>
      </c>
      <c r="G412" s="445">
        <v>238570</v>
      </c>
      <c r="H412" s="445">
        <v>219820</v>
      </c>
      <c r="I412" s="445">
        <v>201070</v>
      </c>
      <c r="J412" s="445">
        <v>182320</v>
      </c>
      <c r="K412" s="445">
        <v>163570</v>
      </c>
      <c r="L412" s="445">
        <v>144820</v>
      </c>
      <c r="M412" s="445">
        <v>126070</v>
      </c>
    </row>
    <row r="413" spans="1:13" customFormat="1">
      <c r="A413" s="445">
        <v>5200</v>
      </c>
      <c r="B413" s="445">
        <v>5220</v>
      </c>
      <c r="C413" s="445">
        <v>378520</v>
      </c>
      <c r="D413" s="445">
        <v>349610</v>
      </c>
      <c r="E413" s="445">
        <v>278650</v>
      </c>
      <c r="F413" s="445">
        <v>259900</v>
      </c>
      <c r="G413" s="445">
        <v>241150</v>
      </c>
      <c r="H413" s="445">
        <v>222400</v>
      </c>
      <c r="I413" s="445">
        <v>203650</v>
      </c>
      <c r="J413" s="445">
        <v>184900</v>
      </c>
      <c r="K413" s="445">
        <v>166150</v>
      </c>
      <c r="L413" s="445">
        <v>147400</v>
      </c>
      <c r="M413" s="445">
        <v>128650</v>
      </c>
    </row>
    <row r="414" spans="1:13" customFormat="1">
      <c r="A414" s="445">
        <v>5220</v>
      </c>
      <c r="B414" s="445">
        <v>5240</v>
      </c>
      <c r="C414" s="445">
        <v>381320</v>
      </c>
      <c r="D414" s="445">
        <v>352400</v>
      </c>
      <c r="E414" s="445">
        <v>281230</v>
      </c>
      <c r="F414" s="445">
        <v>262480</v>
      </c>
      <c r="G414" s="445">
        <v>243730</v>
      </c>
      <c r="H414" s="445">
        <v>224980</v>
      </c>
      <c r="I414" s="445">
        <v>206230</v>
      </c>
      <c r="J414" s="445">
        <v>187480</v>
      </c>
      <c r="K414" s="445">
        <v>168730</v>
      </c>
      <c r="L414" s="445">
        <v>149980</v>
      </c>
      <c r="M414" s="445">
        <v>131230</v>
      </c>
    </row>
    <row r="415" spans="1:13" customFormat="1">
      <c r="A415" s="445">
        <v>5240</v>
      </c>
      <c r="B415" s="445">
        <v>5260</v>
      </c>
      <c r="C415" s="445">
        <v>384130</v>
      </c>
      <c r="D415" s="445">
        <v>355190</v>
      </c>
      <c r="E415" s="445">
        <v>283810</v>
      </c>
      <c r="F415" s="445">
        <v>265060</v>
      </c>
      <c r="G415" s="445">
        <v>246310</v>
      </c>
      <c r="H415" s="445">
        <v>227560</v>
      </c>
      <c r="I415" s="445">
        <v>208810</v>
      </c>
      <c r="J415" s="445">
        <v>190060</v>
      </c>
      <c r="K415" s="445">
        <v>171310</v>
      </c>
      <c r="L415" s="445">
        <v>152560</v>
      </c>
      <c r="M415" s="445">
        <v>133810</v>
      </c>
    </row>
    <row r="416" spans="1:13" customFormat="1">
      <c r="A416" s="445">
        <v>5260</v>
      </c>
      <c r="B416" s="445">
        <v>5280</v>
      </c>
      <c r="C416" s="445">
        <v>386930</v>
      </c>
      <c r="D416" s="445">
        <v>357980</v>
      </c>
      <c r="E416" s="445">
        <v>286390</v>
      </c>
      <c r="F416" s="445">
        <v>267640</v>
      </c>
      <c r="G416" s="445">
        <v>248890</v>
      </c>
      <c r="H416" s="445">
        <v>230140</v>
      </c>
      <c r="I416" s="445">
        <v>211390</v>
      </c>
      <c r="J416" s="445">
        <v>192640</v>
      </c>
      <c r="K416" s="445">
        <v>173890</v>
      </c>
      <c r="L416" s="445">
        <v>155140</v>
      </c>
      <c r="M416" s="445">
        <v>136390</v>
      </c>
    </row>
    <row r="417" spans="1:13" customFormat="1">
      <c r="A417" s="445">
        <v>5280</v>
      </c>
      <c r="B417" s="445">
        <v>5300</v>
      </c>
      <c r="C417" s="445">
        <v>389740</v>
      </c>
      <c r="D417" s="445">
        <v>360770</v>
      </c>
      <c r="E417" s="445">
        <v>288970</v>
      </c>
      <c r="F417" s="445">
        <v>270220</v>
      </c>
      <c r="G417" s="445">
        <v>251470</v>
      </c>
      <c r="H417" s="445">
        <v>232720</v>
      </c>
      <c r="I417" s="445">
        <v>213970</v>
      </c>
      <c r="J417" s="445">
        <v>195220</v>
      </c>
      <c r="K417" s="445">
        <v>176470</v>
      </c>
      <c r="L417" s="445">
        <v>157720</v>
      </c>
      <c r="M417" s="445">
        <v>138970</v>
      </c>
    </row>
    <row r="418" spans="1:13" customFormat="1">
      <c r="A418" s="445">
        <v>5300</v>
      </c>
      <c r="B418" s="445">
        <v>5320</v>
      </c>
      <c r="C418" s="445">
        <v>392540</v>
      </c>
      <c r="D418" s="445">
        <v>363560</v>
      </c>
      <c r="E418" s="445">
        <v>291550</v>
      </c>
      <c r="F418" s="445">
        <v>272800</v>
      </c>
      <c r="G418" s="445">
        <v>254050</v>
      </c>
      <c r="H418" s="445">
        <v>235300</v>
      </c>
      <c r="I418" s="445">
        <v>216550</v>
      </c>
      <c r="J418" s="445">
        <v>197800</v>
      </c>
      <c r="K418" s="445">
        <v>179050</v>
      </c>
      <c r="L418" s="445">
        <v>160300</v>
      </c>
      <c r="M418" s="445">
        <v>141550</v>
      </c>
    </row>
    <row r="419" spans="1:13" customFormat="1">
      <c r="A419" s="445">
        <v>5320</v>
      </c>
      <c r="B419" s="445">
        <v>5340</v>
      </c>
      <c r="C419" s="445">
        <v>395350</v>
      </c>
      <c r="D419" s="445">
        <v>366350</v>
      </c>
      <c r="E419" s="445">
        <v>294130</v>
      </c>
      <c r="F419" s="445">
        <v>275380</v>
      </c>
      <c r="G419" s="445">
        <v>256630</v>
      </c>
      <c r="H419" s="445">
        <v>237880</v>
      </c>
      <c r="I419" s="445">
        <v>219130</v>
      </c>
      <c r="J419" s="445">
        <v>200380</v>
      </c>
      <c r="K419" s="445">
        <v>181630</v>
      </c>
      <c r="L419" s="445">
        <v>162880</v>
      </c>
      <c r="M419" s="445">
        <v>144130</v>
      </c>
    </row>
    <row r="420" spans="1:13" customFormat="1">
      <c r="A420" s="445">
        <v>5340</v>
      </c>
      <c r="B420" s="445">
        <v>5360</v>
      </c>
      <c r="C420" s="445">
        <v>398150</v>
      </c>
      <c r="D420" s="445">
        <v>369140</v>
      </c>
      <c r="E420" s="445">
        <v>296710</v>
      </c>
      <c r="F420" s="445">
        <v>277960</v>
      </c>
      <c r="G420" s="445">
        <v>259210</v>
      </c>
      <c r="H420" s="445">
        <v>240460</v>
      </c>
      <c r="I420" s="445">
        <v>221710</v>
      </c>
      <c r="J420" s="445">
        <v>202960</v>
      </c>
      <c r="K420" s="445">
        <v>184210</v>
      </c>
      <c r="L420" s="445">
        <v>165460</v>
      </c>
      <c r="M420" s="445">
        <v>146710</v>
      </c>
    </row>
    <row r="421" spans="1:13" customFormat="1">
      <c r="A421" s="445">
        <v>5360</v>
      </c>
      <c r="B421" s="445">
        <v>5380</v>
      </c>
      <c r="C421" s="445">
        <v>400960</v>
      </c>
      <c r="D421" s="445">
        <v>371930</v>
      </c>
      <c r="E421" s="445">
        <v>299290</v>
      </c>
      <c r="F421" s="445">
        <v>280540</v>
      </c>
      <c r="G421" s="445">
        <v>261790</v>
      </c>
      <c r="H421" s="445">
        <v>243040</v>
      </c>
      <c r="I421" s="445">
        <v>224290</v>
      </c>
      <c r="J421" s="445">
        <v>205540</v>
      </c>
      <c r="K421" s="445">
        <v>186790</v>
      </c>
      <c r="L421" s="445">
        <v>168040</v>
      </c>
      <c r="M421" s="445">
        <v>149290</v>
      </c>
    </row>
    <row r="422" spans="1:13" customFormat="1">
      <c r="A422" s="445">
        <v>5380</v>
      </c>
      <c r="B422" s="445">
        <v>5400</v>
      </c>
      <c r="C422" s="445">
        <v>403760</v>
      </c>
      <c r="D422" s="445">
        <v>374720</v>
      </c>
      <c r="E422" s="445">
        <v>301870</v>
      </c>
      <c r="F422" s="445">
        <v>283120</v>
      </c>
      <c r="G422" s="445">
        <v>264370</v>
      </c>
      <c r="H422" s="445">
        <v>245620</v>
      </c>
      <c r="I422" s="445">
        <v>226870</v>
      </c>
      <c r="J422" s="445">
        <v>208120</v>
      </c>
      <c r="K422" s="445">
        <v>189370</v>
      </c>
      <c r="L422" s="445">
        <v>170620</v>
      </c>
      <c r="M422" s="445">
        <v>151870</v>
      </c>
    </row>
    <row r="423" spans="1:13" customFormat="1">
      <c r="A423" s="445">
        <v>5400</v>
      </c>
      <c r="B423" s="445">
        <v>5420</v>
      </c>
      <c r="C423" s="445">
        <v>406570</v>
      </c>
      <c r="D423" s="445">
        <v>377510</v>
      </c>
      <c r="E423" s="445">
        <v>304450</v>
      </c>
      <c r="F423" s="445">
        <v>285700</v>
      </c>
      <c r="G423" s="445">
        <v>266950</v>
      </c>
      <c r="H423" s="445">
        <v>248200</v>
      </c>
      <c r="I423" s="445">
        <v>229450</v>
      </c>
      <c r="J423" s="445">
        <v>210700</v>
      </c>
      <c r="K423" s="445">
        <v>191950</v>
      </c>
      <c r="L423" s="445">
        <v>173200</v>
      </c>
      <c r="M423" s="445">
        <v>154450</v>
      </c>
    </row>
    <row r="424" spans="1:13" customFormat="1">
      <c r="A424" s="445">
        <v>5420</v>
      </c>
      <c r="B424" s="445">
        <v>5440</v>
      </c>
      <c r="C424" s="445">
        <v>409370</v>
      </c>
      <c r="D424" s="445">
        <v>380300</v>
      </c>
      <c r="E424" s="445">
        <v>307030</v>
      </c>
      <c r="F424" s="445">
        <v>288280</v>
      </c>
      <c r="G424" s="445">
        <v>269530</v>
      </c>
      <c r="H424" s="445">
        <v>250780</v>
      </c>
      <c r="I424" s="445">
        <v>232030</v>
      </c>
      <c r="J424" s="445">
        <v>213280</v>
      </c>
      <c r="K424" s="445">
        <v>194530</v>
      </c>
      <c r="L424" s="445">
        <v>175780</v>
      </c>
      <c r="M424" s="445">
        <v>157030</v>
      </c>
    </row>
    <row r="425" spans="1:13" customFormat="1">
      <c r="A425" s="445">
        <v>5440</v>
      </c>
      <c r="B425" s="445">
        <v>5460</v>
      </c>
      <c r="C425" s="445">
        <v>412180</v>
      </c>
      <c r="D425" s="445">
        <v>383090</v>
      </c>
      <c r="E425" s="445">
        <v>309610</v>
      </c>
      <c r="F425" s="445">
        <v>290860</v>
      </c>
      <c r="G425" s="445">
        <v>272110</v>
      </c>
      <c r="H425" s="445">
        <v>253360</v>
      </c>
      <c r="I425" s="445">
        <v>234610</v>
      </c>
      <c r="J425" s="445">
        <v>215860</v>
      </c>
      <c r="K425" s="445">
        <v>197110</v>
      </c>
      <c r="L425" s="445">
        <v>178360</v>
      </c>
      <c r="M425" s="445">
        <v>159610</v>
      </c>
    </row>
    <row r="426" spans="1:13" customFormat="1">
      <c r="A426" s="445">
        <v>5460</v>
      </c>
      <c r="B426" s="445">
        <v>5480</v>
      </c>
      <c r="C426" s="445">
        <v>414980</v>
      </c>
      <c r="D426" s="445">
        <v>385880</v>
      </c>
      <c r="E426" s="445">
        <v>312190</v>
      </c>
      <c r="F426" s="445">
        <v>293440</v>
      </c>
      <c r="G426" s="445">
        <v>274690</v>
      </c>
      <c r="H426" s="445">
        <v>255940</v>
      </c>
      <c r="I426" s="445">
        <v>237190</v>
      </c>
      <c r="J426" s="445">
        <v>218440</v>
      </c>
      <c r="K426" s="445">
        <v>199690</v>
      </c>
      <c r="L426" s="445">
        <v>180940</v>
      </c>
      <c r="M426" s="445">
        <v>162190</v>
      </c>
    </row>
    <row r="427" spans="1:13" customFormat="1">
      <c r="A427" s="445">
        <v>5480</v>
      </c>
      <c r="B427" s="445">
        <v>5500</v>
      </c>
      <c r="C427" s="445">
        <v>417790</v>
      </c>
      <c r="D427" s="445">
        <v>388670</v>
      </c>
      <c r="E427" s="445">
        <v>314770</v>
      </c>
      <c r="F427" s="445">
        <v>296020</v>
      </c>
      <c r="G427" s="445">
        <v>277270</v>
      </c>
      <c r="H427" s="445">
        <v>258520</v>
      </c>
      <c r="I427" s="445">
        <v>239770</v>
      </c>
      <c r="J427" s="445">
        <v>221020</v>
      </c>
      <c r="K427" s="445">
        <v>202270</v>
      </c>
      <c r="L427" s="445">
        <v>183520</v>
      </c>
      <c r="M427" s="445">
        <v>164770</v>
      </c>
    </row>
    <row r="428" spans="1:13" customFormat="1">
      <c r="A428" s="445">
        <v>5500</v>
      </c>
      <c r="B428" s="445">
        <v>5520</v>
      </c>
      <c r="C428" s="445">
        <v>420590</v>
      </c>
      <c r="D428" s="445">
        <v>391460</v>
      </c>
      <c r="E428" s="445">
        <v>317350</v>
      </c>
      <c r="F428" s="445">
        <v>298600</v>
      </c>
      <c r="G428" s="445">
        <v>279850</v>
      </c>
      <c r="H428" s="445">
        <v>261100</v>
      </c>
      <c r="I428" s="445">
        <v>242350</v>
      </c>
      <c r="J428" s="445">
        <v>223600</v>
      </c>
      <c r="K428" s="445">
        <v>204850</v>
      </c>
      <c r="L428" s="445">
        <v>186100</v>
      </c>
      <c r="M428" s="445">
        <v>167350</v>
      </c>
    </row>
    <row r="429" spans="1:13" customFormat="1">
      <c r="A429" s="445">
        <v>5520</v>
      </c>
      <c r="B429" s="445">
        <v>5540</v>
      </c>
      <c r="C429" s="445">
        <v>423400</v>
      </c>
      <c r="D429" s="445">
        <v>394250</v>
      </c>
      <c r="E429" s="445">
        <v>319930</v>
      </c>
      <c r="F429" s="445">
        <v>301180</v>
      </c>
      <c r="G429" s="445">
        <v>282430</v>
      </c>
      <c r="H429" s="445">
        <v>263680</v>
      </c>
      <c r="I429" s="445">
        <v>244930</v>
      </c>
      <c r="J429" s="445">
        <v>226180</v>
      </c>
      <c r="K429" s="445">
        <v>207430</v>
      </c>
      <c r="L429" s="445">
        <v>188680</v>
      </c>
      <c r="M429" s="445">
        <v>169930</v>
      </c>
    </row>
    <row r="430" spans="1:13" customFormat="1">
      <c r="A430" s="445">
        <v>5540</v>
      </c>
      <c r="B430" s="445">
        <v>5560</v>
      </c>
      <c r="C430" s="445">
        <v>426200</v>
      </c>
      <c r="D430" s="445">
        <v>397040</v>
      </c>
      <c r="E430" s="445">
        <v>322510</v>
      </c>
      <c r="F430" s="445">
        <v>303760</v>
      </c>
      <c r="G430" s="445">
        <v>285010</v>
      </c>
      <c r="H430" s="445">
        <v>266260</v>
      </c>
      <c r="I430" s="445">
        <v>247510</v>
      </c>
      <c r="J430" s="445">
        <v>228760</v>
      </c>
      <c r="K430" s="445">
        <v>210010</v>
      </c>
      <c r="L430" s="445">
        <v>191260</v>
      </c>
      <c r="M430" s="445">
        <v>172510</v>
      </c>
    </row>
    <row r="431" spans="1:13" customFormat="1">
      <c r="A431" s="445">
        <v>5560</v>
      </c>
      <c r="B431" s="445">
        <v>5580</v>
      </c>
      <c r="C431" s="445">
        <v>429010</v>
      </c>
      <c r="D431" s="445">
        <v>399830</v>
      </c>
      <c r="E431" s="445">
        <v>325090</v>
      </c>
      <c r="F431" s="445">
        <v>306340</v>
      </c>
      <c r="G431" s="445">
        <v>287590</v>
      </c>
      <c r="H431" s="445">
        <v>268840</v>
      </c>
      <c r="I431" s="445">
        <v>250090</v>
      </c>
      <c r="J431" s="445">
        <v>231340</v>
      </c>
      <c r="K431" s="445">
        <v>212590</v>
      </c>
      <c r="L431" s="445">
        <v>193840</v>
      </c>
      <c r="M431" s="445">
        <v>175090</v>
      </c>
    </row>
    <row r="432" spans="1:13" customFormat="1">
      <c r="A432" s="445">
        <v>5580</v>
      </c>
      <c r="B432" s="445">
        <v>5600</v>
      </c>
      <c r="C432" s="445">
        <v>431810</v>
      </c>
      <c r="D432" s="445">
        <v>402620</v>
      </c>
      <c r="E432" s="445">
        <v>327670</v>
      </c>
      <c r="F432" s="445">
        <v>308920</v>
      </c>
      <c r="G432" s="445">
        <v>290170</v>
      </c>
      <c r="H432" s="445">
        <v>271420</v>
      </c>
      <c r="I432" s="445">
        <v>252670</v>
      </c>
      <c r="J432" s="445">
        <v>233920</v>
      </c>
      <c r="K432" s="445">
        <v>215170</v>
      </c>
      <c r="L432" s="445">
        <v>196420</v>
      </c>
      <c r="M432" s="445">
        <v>177670</v>
      </c>
    </row>
    <row r="433" spans="1:13" customFormat="1">
      <c r="A433" s="445">
        <v>5600</v>
      </c>
      <c r="B433" s="445">
        <v>5620</v>
      </c>
      <c r="C433" s="445">
        <v>435890</v>
      </c>
      <c r="D433" s="445">
        <v>405410</v>
      </c>
      <c r="E433" s="445">
        <v>330250</v>
      </c>
      <c r="F433" s="445">
        <v>311500</v>
      </c>
      <c r="G433" s="445">
        <v>292750</v>
      </c>
      <c r="H433" s="445">
        <v>274000</v>
      </c>
      <c r="I433" s="445">
        <v>255250</v>
      </c>
      <c r="J433" s="445">
        <v>236500</v>
      </c>
      <c r="K433" s="445">
        <v>217750</v>
      </c>
      <c r="L433" s="445">
        <v>199000</v>
      </c>
      <c r="M433" s="445">
        <v>180250</v>
      </c>
    </row>
    <row r="434" spans="1:13" customFormat="1">
      <c r="A434" s="445">
        <v>5620</v>
      </c>
      <c r="B434" s="445">
        <v>5640</v>
      </c>
      <c r="C434" s="445">
        <v>440380</v>
      </c>
      <c r="D434" s="445">
        <v>408200</v>
      </c>
      <c r="E434" s="445">
        <v>332830</v>
      </c>
      <c r="F434" s="445">
        <v>314080</v>
      </c>
      <c r="G434" s="445">
        <v>295330</v>
      </c>
      <c r="H434" s="445">
        <v>276580</v>
      </c>
      <c r="I434" s="445">
        <v>257830</v>
      </c>
      <c r="J434" s="445">
        <v>239080</v>
      </c>
      <c r="K434" s="445">
        <v>220330</v>
      </c>
      <c r="L434" s="445">
        <v>201580</v>
      </c>
      <c r="M434" s="445">
        <v>182830</v>
      </c>
    </row>
    <row r="435" spans="1:13" customFormat="1">
      <c r="A435" s="445">
        <v>5640</v>
      </c>
      <c r="B435" s="445">
        <v>5660</v>
      </c>
      <c r="C435" s="445">
        <v>444860</v>
      </c>
      <c r="D435" s="445">
        <v>410990</v>
      </c>
      <c r="E435" s="445">
        <v>335410</v>
      </c>
      <c r="F435" s="445">
        <v>316660</v>
      </c>
      <c r="G435" s="445">
        <v>297910</v>
      </c>
      <c r="H435" s="445">
        <v>279160</v>
      </c>
      <c r="I435" s="445">
        <v>260410</v>
      </c>
      <c r="J435" s="445">
        <v>241660</v>
      </c>
      <c r="K435" s="445">
        <v>222910</v>
      </c>
      <c r="L435" s="445">
        <v>204160</v>
      </c>
      <c r="M435" s="445">
        <v>185410</v>
      </c>
    </row>
    <row r="436" spans="1:13" customFormat="1">
      <c r="A436" s="445">
        <v>5660</v>
      </c>
      <c r="B436" s="445">
        <v>5680</v>
      </c>
      <c r="C436" s="445">
        <v>449350</v>
      </c>
      <c r="D436" s="445">
        <v>413780</v>
      </c>
      <c r="E436" s="445">
        <v>337990</v>
      </c>
      <c r="F436" s="445">
        <v>319240</v>
      </c>
      <c r="G436" s="445">
        <v>300490</v>
      </c>
      <c r="H436" s="445">
        <v>281740</v>
      </c>
      <c r="I436" s="445">
        <v>262990</v>
      </c>
      <c r="J436" s="445">
        <v>244240</v>
      </c>
      <c r="K436" s="445">
        <v>225490</v>
      </c>
      <c r="L436" s="445">
        <v>206740</v>
      </c>
      <c r="M436" s="445">
        <v>187990</v>
      </c>
    </row>
    <row r="437" spans="1:13" customFormat="1">
      <c r="A437" s="445">
        <v>5680</v>
      </c>
      <c r="B437" s="445">
        <v>5700</v>
      </c>
      <c r="C437" s="445">
        <v>453840</v>
      </c>
      <c r="D437" s="445">
        <v>416570</v>
      </c>
      <c r="E437" s="445">
        <v>340570</v>
      </c>
      <c r="F437" s="445">
        <v>321820</v>
      </c>
      <c r="G437" s="445">
        <v>303070</v>
      </c>
      <c r="H437" s="445">
        <v>284320</v>
      </c>
      <c r="I437" s="445">
        <v>265570</v>
      </c>
      <c r="J437" s="445">
        <v>246820</v>
      </c>
      <c r="K437" s="445">
        <v>228070</v>
      </c>
      <c r="L437" s="445">
        <v>209320</v>
      </c>
      <c r="M437" s="445">
        <v>190570</v>
      </c>
    </row>
    <row r="438" spans="1:13" customFormat="1">
      <c r="A438" s="445">
        <v>5700</v>
      </c>
      <c r="B438" s="445">
        <v>5720</v>
      </c>
      <c r="C438" s="445">
        <v>458330</v>
      </c>
      <c r="D438" s="445">
        <v>419360</v>
      </c>
      <c r="E438" s="445">
        <v>343150</v>
      </c>
      <c r="F438" s="445">
        <v>324400</v>
      </c>
      <c r="G438" s="445">
        <v>305650</v>
      </c>
      <c r="H438" s="445">
        <v>286900</v>
      </c>
      <c r="I438" s="445">
        <v>268150</v>
      </c>
      <c r="J438" s="445">
        <v>249400</v>
      </c>
      <c r="K438" s="445">
        <v>230650</v>
      </c>
      <c r="L438" s="445">
        <v>211900</v>
      </c>
      <c r="M438" s="445">
        <v>193150</v>
      </c>
    </row>
    <row r="439" spans="1:13" customFormat="1">
      <c r="A439" s="445">
        <v>5720</v>
      </c>
      <c r="B439" s="445">
        <v>5740</v>
      </c>
      <c r="C439" s="445">
        <v>462820</v>
      </c>
      <c r="D439" s="445">
        <v>422150</v>
      </c>
      <c r="E439" s="445">
        <v>345730</v>
      </c>
      <c r="F439" s="445">
        <v>326980</v>
      </c>
      <c r="G439" s="445">
        <v>308230</v>
      </c>
      <c r="H439" s="445">
        <v>289480</v>
      </c>
      <c r="I439" s="445">
        <v>270730</v>
      </c>
      <c r="J439" s="445">
        <v>251980</v>
      </c>
      <c r="K439" s="445">
        <v>233230</v>
      </c>
      <c r="L439" s="445">
        <v>214480</v>
      </c>
      <c r="M439" s="445">
        <v>195730</v>
      </c>
    </row>
    <row r="440" spans="1:13" customFormat="1">
      <c r="A440" s="445">
        <v>5740</v>
      </c>
      <c r="B440" s="445">
        <v>5760</v>
      </c>
      <c r="C440" s="445">
        <v>467300</v>
      </c>
      <c r="D440" s="445">
        <v>424940</v>
      </c>
      <c r="E440" s="445">
        <v>348310</v>
      </c>
      <c r="F440" s="445">
        <v>329560</v>
      </c>
      <c r="G440" s="445">
        <v>310810</v>
      </c>
      <c r="H440" s="445">
        <v>292060</v>
      </c>
      <c r="I440" s="445">
        <v>273310</v>
      </c>
      <c r="J440" s="445">
        <v>254560</v>
      </c>
      <c r="K440" s="445">
        <v>235810</v>
      </c>
      <c r="L440" s="445">
        <v>217060</v>
      </c>
      <c r="M440" s="445">
        <v>198310</v>
      </c>
    </row>
    <row r="441" spans="1:13" customFormat="1">
      <c r="A441" s="445">
        <v>5760</v>
      </c>
      <c r="B441" s="445">
        <v>5780</v>
      </c>
      <c r="C441" s="445">
        <v>471790</v>
      </c>
      <c r="D441" s="445">
        <v>427730</v>
      </c>
      <c r="E441" s="445">
        <v>350890</v>
      </c>
      <c r="F441" s="445">
        <v>332140</v>
      </c>
      <c r="G441" s="445">
        <v>313390</v>
      </c>
      <c r="H441" s="445">
        <v>294640</v>
      </c>
      <c r="I441" s="445">
        <v>275890</v>
      </c>
      <c r="J441" s="445">
        <v>257140</v>
      </c>
      <c r="K441" s="445">
        <v>238390</v>
      </c>
      <c r="L441" s="445">
        <v>219640</v>
      </c>
      <c r="M441" s="445">
        <v>200890</v>
      </c>
    </row>
    <row r="442" spans="1:13" customFormat="1">
      <c r="A442" s="445">
        <v>5780</v>
      </c>
      <c r="B442" s="445">
        <v>5800</v>
      </c>
      <c r="C442" s="445">
        <v>476280</v>
      </c>
      <c r="D442" s="445">
        <v>430520</v>
      </c>
      <c r="E442" s="445">
        <v>353470</v>
      </c>
      <c r="F442" s="445">
        <v>334720</v>
      </c>
      <c r="G442" s="445">
        <v>315970</v>
      </c>
      <c r="H442" s="445">
        <v>297220</v>
      </c>
      <c r="I442" s="445">
        <v>278470</v>
      </c>
      <c r="J442" s="445">
        <v>259720</v>
      </c>
      <c r="K442" s="445">
        <v>240970</v>
      </c>
      <c r="L442" s="445">
        <v>222220</v>
      </c>
      <c r="M442" s="445">
        <v>203470</v>
      </c>
    </row>
    <row r="443" spans="1:13" customFormat="1">
      <c r="A443" s="445">
        <v>5800</v>
      </c>
      <c r="B443" s="445">
        <v>5820</v>
      </c>
      <c r="C443" s="445">
        <v>480770</v>
      </c>
      <c r="D443" s="445">
        <v>433800</v>
      </c>
      <c r="E443" s="445">
        <v>356050</v>
      </c>
      <c r="F443" s="445">
        <v>337300</v>
      </c>
      <c r="G443" s="445">
        <v>318550</v>
      </c>
      <c r="H443" s="445">
        <v>299800</v>
      </c>
      <c r="I443" s="445">
        <v>281050</v>
      </c>
      <c r="J443" s="445">
        <v>262300</v>
      </c>
      <c r="K443" s="445">
        <v>243550</v>
      </c>
      <c r="L443" s="445">
        <v>224800</v>
      </c>
      <c r="M443" s="445">
        <v>206050</v>
      </c>
    </row>
    <row r="444" spans="1:13" customFormat="1">
      <c r="A444" s="445">
        <v>5820</v>
      </c>
      <c r="B444" s="445">
        <v>5840</v>
      </c>
      <c r="C444" s="445">
        <v>485260</v>
      </c>
      <c r="D444" s="445">
        <v>438260</v>
      </c>
      <c r="E444" s="445">
        <v>358630</v>
      </c>
      <c r="F444" s="445">
        <v>339880</v>
      </c>
      <c r="G444" s="445">
        <v>321130</v>
      </c>
      <c r="H444" s="445">
        <v>302380</v>
      </c>
      <c r="I444" s="445">
        <v>283630</v>
      </c>
      <c r="J444" s="445">
        <v>264880</v>
      </c>
      <c r="K444" s="445">
        <v>246130</v>
      </c>
      <c r="L444" s="445">
        <v>227380</v>
      </c>
      <c r="M444" s="445">
        <v>208630</v>
      </c>
    </row>
    <row r="445" spans="1:13" customFormat="1">
      <c r="A445" s="445">
        <v>5840</v>
      </c>
      <c r="B445" s="445">
        <v>5860</v>
      </c>
      <c r="C445" s="445">
        <v>512120</v>
      </c>
      <c r="D445" s="445">
        <v>465100</v>
      </c>
      <c r="E445" s="445">
        <v>387100</v>
      </c>
      <c r="F445" s="445">
        <v>368350</v>
      </c>
      <c r="G445" s="445">
        <v>349600</v>
      </c>
      <c r="H445" s="445">
        <v>330850</v>
      </c>
      <c r="I445" s="445">
        <v>312100</v>
      </c>
      <c r="J445" s="445">
        <v>293350</v>
      </c>
      <c r="K445" s="445">
        <v>274600</v>
      </c>
      <c r="L445" s="445">
        <v>255850</v>
      </c>
      <c r="M445" s="445">
        <v>237100</v>
      </c>
    </row>
    <row r="446" spans="1:13" customFormat="1">
      <c r="A446" s="445">
        <v>5860</v>
      </c>
      <c r="B446" s="445">
        <v>5880</v>
      </c>
      <c r="C446" s="445">
        <v>519150</v>
      </c>
      <c r="D446" s="445">
        <v>472110</v>
      </c>
      <c r="E446" s="445">
        <v>392240</v>
      </c>
      <c r="F446" s="445">
        <v>373490</v>
      </c>
      <c r="G446" s="445">
        <v>354740</v>
      </c>
      <c r="H446" s="445">
        <v>335990</v>
      </c>
      <c r="I446" s="445">
        <v>317240</v>
      </c>
      <c r="J446" s="445">
        <v>298490</v>
      </c>
      <c r="K446" s="445">
        <v>279740</v>
      </c>
      <c r="L446" s="445">
        <v>260990</v>
      </c>
      <c r="M446" s="445">
        <v>242240</v>
      </c>
    </row>
    <row r="447" spans="1:13" customFormat="1">
      <c r="A447" s="445">
        <v>5880</v>
      </c>
      <c r="B447" s="445">
        <v>5900</v>
      </c>
      <c r="C447" s="445">
        <v>523690</v>
      </c>
      <c r="D447" s="445">
        <v>476620</v>
      </c>
      <c r="E447" s="445">
        <v>394880</v>
      </c>
      <c r="F447" s="445">
        <v>376130</v>
      </c>
      <c r="G447" s="445">
        <v>357380</v>
      </c>
      <c r="H447" s="445">
        <v>338630</v>
      </c>
      <c r="I447" s="445">
        <v>319880</v>
      </c>
      <c r="J447" s="445">
        <v>301130</v>
      </c>
      <c r="K447" s="445">
        <v>282380</v>
      </c>
      <c r="L447" s="445">
        <v>263630</v>
      </c>
      <c r="M447" s="445">
        <v>244880</v>
      </c>
    </row>
    <row r="448" spans="1:13" customFormat="1">
      <c r="A448" s="445">
        <v>5900</v>
      </c>
      <c r="B448" s="445">
        <v>5920</v>
      </c>
      <c r="C448" s="445">
        <v>528220</v>
      </c>
      <c r="D448" s="445">
        <v>481130</v>
      </c>
      <c r="E448" s="445">
        <v>397520</v>
      </c>
      <c r="F448" s="445">
        <v>378770</v>
      </c>
      <c r="G448" s="445">
        <v>360020</v>
      </c>
      <c r="H448" s="445">
        <v>341270</v>
      </c>
      <c r="I448" s="445">
        <v>322520</v>
      </c>
      <c r="J448" s="445">
        <v>303770</v>
      </c>
      <c r="K448" s="445">
        <v>285020</v>
      </c>
      <c r="L448" s="445">
        <v>266270</v>
      </c>
      <c r="M448" s="445">
        <v>247520</v>
      </c>
    </row>
    <row r="449" spans="1:13" customFormat="1">
      <c r="A449" s="445">
        <v>5920</v>
      </c>
      <c r="B449" s="445">
        <v>5940</v>
      </c>
      <c r="C449" s="445">
        <v>532760</v>
      </c>
      <c r="D449" s="445">
        <v>485640</v>
      </c>
      <c r="E449" s="445">
        <v>400160</v>
      </c>
      <c r="F449" s="445">
        <v>381410</v>
      </c>
      <c r="G449" s="445">
        <v>362660</v>
      </c>
      <c r="H449" s="445">
        <v>343910</v>
      </c>
      <c r="I449" s="445">
        <v>325160</v>
      </c>
      <c r="J449" s="445">
        <v>306410</v>
      </c>
      <c r="K449" s="445">
        <v>287660</v>
      </c>
      <c r="L449" s="445">
        <v>268910</v>
      </c>
      <c r="M449" s="445">
        <v>250160</v>
      </c>
    </row>
    <row r="450" spans="1:13" customFormat="1">
      <c r="A450" s="445">
        <v>5940</v>
      </c>
      <c r="B450" s="445">
        <v>5960</v>
      </c>
      <c r="C450" s="445">
        <v>537300</v>
      </c>
      <c r="D450" s="445">
        <v>490160</v>
      </c>
      <c r="E450" s="445">
        <v>402800</v>
      </c>
      <c r="F450" s="445">
        <v>384050</v>
      </c>
      <c r="G450" s="445">
        <v>365300</v>
      </c>
      <c r="H450" s="445">
        <v>346550</v>
      </c>
      <c r="I450" s="445">
        <v>327800</v>
      </c>
      <c r="J450" s="445">
        <v>309050</v>
      </c>
      <c r="K450" s="445">
        <v>290300</v>
      </c>
      <c r="L450" s="445">
        <v>271550</v>
      </c>
      <c r="M450" s="445">
        <v>252800</v>
      </c>
    </row>
    <row r="451" spans="1:13" customFormat="1">
      <c r="A451" s="445">
        <v>5960</v>
      </c>
      <c r="B451" s="445">
        <v>5980</v>
      </c>
      <c r="C451" s="445">
        <v>541830</v>
      </c>
      <c r="D451" s="445">
        <v>494670</v>
      </c>
      <c r="E451" s="445">
        <v>405440</v>
      </c>
      <c r="F451" s="445">
        <v>386690</v>
      </c>
      <c r="G451" s="445">
        <v>367940</v>
      </c>
      <c r="H451" s="445">
        <v>349190</v>
      </c>
      <c r="I451" s="445">
        <v>330440</v>
      </c>
      <c r="J451" s="445">
        <v>311690</v>
      </c>
      <c r="K451" s="445">
        <v>292940</v>
      </c>
      <c r="L451" s="445">
        <v>274190</v>
      </c>
      <c r="M451" s="445">
        <v>255440</v>
      </c>
    </row>
    <row r="452" spans="1:13" customFormat="1">
      <c r="A452" s="445">
        <v>5980</v>
      </c>
      <c r="B452" s="445">
        <v>6000</v>
      </c>
      <c r="C452" s="445">
        <v>546370</v>
      </c>
      <c r="D452" s="445">
        <v>499180</v>
      </c>
      <c r="E452" s="445">
        <v>408080</v>
      </c>
      <c r="F452" s="445">
        <v>389330</v>
      </c>
      <c r="G452" s="445">
        <v>370580</v>
      </c>
      <c r="H452" s="445">
        <v>351830</v>
      </c>
      <c r="I452" s="445">
        <v>333080</v>
      </c>
      <c r="J452" s="445">
        <v>314330</v>
      </c>
      <c r="K452" s="445">
        <v>295580</v>
      </c>
      <c r="L452" s="445">
        <v>276830</v>
      </c>
      <c r="M452" s="445">
        <v>258080</v>
      </c>
    </row>
    <row r="453" spans="1:13" customFormat="1">
      <c r="A453" s="445">
        <v>6000</v>
      </c>
      <c r="B453" s="445">
        <v>6020</v>
      </c>
      <c r="C453" s="445">
        <v>550900</v>
      </c>
      <c r="D453" s="445">
        <v>503690</v>
      </c>
      <c r="E453" s="445">
        <v>410720</v>
      </c>
      <c r="F453" s="445">
        <v>391970</v>
      </c>
      <c r="G453" s="445">
        <v>373220</v>
      </c>
      <c r="H453" s="445">
        <v>354470</v>
      </c>
      <c r="I453" s="445">
        <v>335720</v>
      </c>
      <c r="J453" s="445">
        <v>316970</v>
      </c>
      <c r="K453" s="445">
        <v>298220</v>
      </c>
      <c r="L453" s="445">
        <v>279470</v>
      </c>
      <c r="M453" s="445">
        <v>260720</v>
      </c>
    </row>
    <row r="454" spans="1:13" customFormat="1">
      <c r="A454" s="445">
        <v>6020</v>
      </c>
      <c r="B454" s="445">
        <v>6040</v>
      </c>
      <c r="C454" s="445">
        <v>555440</v>
      </c>
      <c r="D454" s="445">
        <v>508200</v>
      </c>
      <c r="E454" s="445">
        <v>413360</v>
      </c>
      <c r="F454" s="445">
        <v>394610</v>
      </c>
      <c r="G454" s="445">
        <v>375860</v>
      </c>
      <c r="H454" s="445">
        <v>357110</v>
      </c>
      <c r="I454" s="445">
        <v>338360</v>
      </c>
      <c r="J454" s="445">
        <v>319610</v>
      </c>
      <c r="K454" s="445">
        <v>300860</v>
      </c>
      <c r="L454" s="445">
        <v>282110</v>
      </c>
      <c r="M454" s="445">
        <v>263360</v>
      </c>
    </row>
    <row r="455" spans="1:13" customFormat="1">
      <c r="A455" s="445">
        <v>6040</v>
      </c>
      <c r="B455" s="445">
        <v>6060</v>
      </c>
      <c r="C455" s="445">
        <v>559980</v>
      </c>
      <c r="D455" s="445">
        <v>512720</v>
      </c>
      <c r="E455" s="445">
        <v>416000</v>
      </c>
      <c r="F455" s="445">
        <v>397250</v>
      </c>
      <c r="G455" s="445">
        <v>378500</v>
      </c>
      <c r="H455" s="445">
        <v>359750</v>
      </c>
      <c r="I455" s="445">
        <v>341000</v>
      </c>
      <c r="J455" s="445">
        <v>322250</v>
      </c>
      <c r="K455" s="445">
        <v>303500</v>
      </c>
      <c r="L455" s="445">
        <v>284750</v>
      </c>
      <c r="M455" s="445">
        <v>266000</v>
      </c>
    </row>
    <row r="456" spans="1:13" customFormat="1">
      <c r="A456" s="445">
        <v>6060</v>
      </c>
      <c r="B456" s="445">
        <v>6080</v>
      </c>
      <c r="C456" s="445">
        <v>564510</v>
      </c>
      <c r="D456" s="445">
        <v>517230</v>
      </c>
      <c r="E456" s="445">
        <v>418640</v>
      </c>
      <c r="F456" s="445">
        <v>399890</v>
      </c>
      <c r="G456" s="445">
        <v>381140</v>
      </c>
      <c r="H456" s="445">
        <v>362390</v>
      </c>
      <c r="I456" s="445">
        <v>343640</v>
      </c>
      <c r="J456" s="445">
        <v>324890</v>
      </c>
      <c r="K456" s="445">
        <v>306140</v>
      </c>
      <c r="L456" s="445">
        <v>287390</v>
      </c>
      <c r="M456" s="445">
        <v>268640</v>
      </c>
    </row>
    <row r="457" spans="1:13" customFormat="1">
      <c r="A457" s="445">
        <v>6080</v>
      </c>
      <c r="B457" s="445">
        <v>6100</v>
      </c>
      <c r="C457" s="445">
        <v>569050</v>
      </c>
      <c r="D457" s="445">
        <v>521740</v>
      </c>
      <c r="E457" s="445">
        <v>421280</v>
      </c>
      <c r="F457" s="445">
        <v>402530</v>
      </c>
      <c r="G457" s="445">
        <v>383780</v>
      </c>
      <c r="H457" s="445">
        <v>365030</v>
      </c>
      <c r="I457" s="445">
        <v>346280</v>
      </c>
      <c r="J457" s="445">
        <v>327530</v>
      </c>
      <c r="K457" s="445">
        <v>308780</v>
      </c>
      <c r="L457" s="445">
        <v>290030</v>
      </c>
      <c r="M457" s="445">
        <v>271280</v>
      </c>
    </row>
    <row r="458" spans="1:13" customFormat="1">
      <c r="A458" s="445">
        <v>6100</v>
      </c>
      <c r="B458" s="445">
        <v>6120</v>
      </c>
      <c r="C458" s="445">
        <v>573580</v>
      </c>
      <c r="D458" s="445">
        <v>526250</v>
      </c>
      <c r="E458" s="445">
        <v>423920</v>
      </c>
      <c r="F458" s="445">
        <v>405170</v>
      </c>
      <c r="G458" s="445">
        <v>386420</v>
      </c>
      <c r="H458" s="445">
        <v>367670</v>
      </c>
      <c r="I458" s="445">
        <v>348920</v>
      </c>
      <c r="J458" s="445">
        <v>330170</v>
      </c>
      <c r="K458" s="445">
        <v>311420</v>
      </c>
      <c r="L458" s="445">
        <v>292670</v>
      </c>
      <c r="M458" s="445">
        <v>273920</v>
      </c>
    </row>
    <row r="459" spans="1:13" customFormat="1">
      <c r="A459" s="445">
        <v>6120</v>
      </c>
      <c r="B459" s="445">
        <v>6140</v>
      </c>
      <c r="C459" s="445">
        <v>578120</v>
      </c>
      <c r="D459" s="445">
        <v>530760</v>
      </c>
      <c r="E459" s="445">
        <v>426560</v>
      </c>
      <c r="F459" s="445">
        <v>407810</v>
      </c>
      <c r="G459" s="445">
        <v>389060</v>
      </c>
      <c r="H459" s="445">
        <v>370310</v>
      </c>
      <c r="I459" s="445">
        <v>351560</v>
      </c>
      <c r="J459" s="445">
        <v>332810</v>
      </c>
      <c r="K459" s="445">
        <v>314060</v>
      </c>
      <c r="L459" s="445">
        <v>295310</v>
      </c>
      <c r="M459" s="445">
        <v>276560</v>
      </c>
    </row>
    <row r="460" spans="1:13" customFormat="1">
      <c r="A460" s="445">
        <v>6140</v>
      </c>
      <c r="B460" s="445">
        <v>6160</v>
      </c>
      <c r="C460" s="445">
        <v>582660</v>
      </c>
      <c r="D460" s="445">
        <v>535280</v>
      </c>
      <c r="E460" s="445">
        <v>429200</v>
      </c>
      <c r="F460" s="445">
        <v>410450</v>
      </c>
      <c r="G460" s="445">
        <v>391700</v>
      </c>
      <c r="H460" s="445">
        <v>372950</v>
      </c>
      <c r="I460" s="445">
        <v>354200</v>
      </c>
      <c r="J460" s="445">
        <v>335450</v>
      </c>
      <c r="K460" s="445">
        <v>316700</v>
      </c>
      <c r="L460" s="445">
        <v>297950</v>
      </c>
      <c r="M460" s="445">
        <v>279200</v>
      </c>
    </row>
    <row r="461" spans="1:13" customFormat="1">
      <c r="A461" s="445">
        <v>6160</v>
      </c>
      <c r="B461" s="445">
        <v>6180</v>
      </c>
      <c r="C461" s="445">
        <v>587190</v>
      </c>
      <c r="D461" s="445">
        <v>539790</v>
      </c>
      <c r="E461" s="445">
        <v>431840</v>
      </c>
      <c r="F461" s="445">
        <v>413090</v>
      </c>
      <c r="G461" s="445">
        <v>394340</v>
      </c>
      <c r="H461" s="445">
        <v>375590</v>
      </c>
      <c r="I461" s="445">
        <v>356840</v>
      </c>
      <c r="J461" s="445">
        <v>338090</v>
      </c>
      <c r="K461" s="445">
        <v>319340</v>
      </c>
      <c r="L461" s="445">
        <v>300590</v>
      </c>
      <c r="M461" s="445">
        <v>281840</v>
      </c>
    </row>
    <row r="462" spans="1:13" customFormat="1">
      <c r="A462" s="445">
        <v>6180</v>
      </c>
      <c r="B462" s="445">
        <v>6200</v>
      </c>
      <c r="C462" s="445">
        <v>591730</v>
      </c>
      <c r="D462" s="445">
        <v>544300</v>
      </c>
      <c r="E462" s="445">
        <v>434480</v>
      </c>
      <c r="F462" s="445">
        <v>415730</v>
      </c>
      <c r="G462" s="445">
        <v>396980</v>
      </c>
      <c r="H462" s="445">
        <v>378230</v>
      </c>
      <c r="I462" s="445">
        <v>359480</v>
      </c>
      <c r="J462" s="445">
        <v>340730</v>
      </c>
      <c r="K462" s="445">
        <v>321980</v>
      </c>
      <c r="L462" s="445">
        <v>303230</v>
      </c>
      <c r="M462" s="445">
        <v>284480</v>
      </c>
    </row>
    <row r="463" spans="1:13" customFormat="1">
      <c r="A463" s="445">
        <v>6200</v>
      </c>
      <c r="B463" s="445">
        <v>6220</v>
      </c>
      <c r="C463" s="445">
        <v>596260</v>
      </c>
      <c r="D463" s="445">
        <v>548810</v>
      </c>
      <c r="E463" s="445">
        <v>437120</v>
      </c>
      <c r="F463" s="445">
        <v>418370</v>
      </c>
      <c r="G463" s="445">
        <v>399620</v>
      </c>
      <c r="H463" s="445">
        <v>380870</v>
      </c>
      <c r="I463" s="445">
        <v>362120</v>
      </c>
      <c r="J463" s="445">
        <v>343370</v>
      </c>
      <c r="K463" s="445">
        <v>324620</v>
      </c>
      <c r="L463" s="445">
        <v>305870</v>
      </c>
      <c r="M463" s="445">
        <v>287120</v>
      </c>
    </row>
    <row r="464" spans="1:13" customFormat="1">
      <c r="A464" s="445">
        <v>6220</v>
      </c>
      <c r="B464" s="445">
        <v>6240</v>
      </c>
      <c r="C464" s="445">
        <v>600800</v>
      </c>
      <c r="D464" s="445">
        <v>553320</v>
      </c>
      <c r="E464" s="445">
        <v>439760</v>
      </c>
      <c r="F464" s="445">
        <v>421010</v>
      </c>
      <c r="G464" s="445">
        <v>402260</v>
      </c>
      <c r="H464" s="445">
        <v>383510</v>
      </c>
      <c r="I464" s="445">
        <v>364760</v>
      </c>
      <c r="J464" s="445">
        <v>346010</v>
      </c>
      <c r="K464" s="445">
        <v>327260</v>
      </c>
      <c r="L464" s="445">
        <v>308510</v>
      </c>
      <c r="M464" s="445">
        <v>289760</v>
      </c>
    </row>
    <row r="465" spans="1:13" customFormat="1">
      <c r="A465" s="445">
        <v>6240</v>
      </c>
      <c r="B465" s="445">
        <v>6260</v>
      </c>
      <c r="C465" s="445">
        <v>605340</v>
      </c>
      <c r="D465" s="445">
        <v>557840</v>
      </c>
      <c r="E465" s="445">
        <v>442400</v>
      </c>
      <c r="F465" s="445">
        <v>423650</v>
      </c>
      <c r="G465" s="445">
        <v>404900</v>
      </c>
      <c r="H465" s="445">
        <v>386150</v>
      </c>
      <c r="I465" s="445">
        <v>367400</v>
      </c>
      <c r="J465" s="445">
        <v>348650</v>
      </c>
      <c r="K465" s="445">
        <v>329900</v>
      </c>
      <c r="L465" s="445">
        <v>311150</v>
      </c>
      <c r="M465" s="445">
        <v>292400</v>
      </c>
    </row>
    <row r="466" spans="1:13" customFormat="1">
      <c r="A466" s="445">
        <v>6260</v>
      </c>
      <c r="B466" s="445">
        <v>6280</v>
      </c>
      <c r="C466" s="445">
        <v>609870</v>
      </c>
      <c r="D466" s="445">
        <v>562350</v>
      </c>
      <c r="E466" s="445">
        <v>446060</v>
      </c>
      <c r="F466" s="445">
        <v>426290</v>
      </c>
      <c r="G466" s="445">
        <v>407540</v>
      </c>
      <c r="H466" s="445">
        <v>388790</v>
      </c>
      <c r="I466" s="445">
        <v>370040</v>
      </c>
      <c r="J466" s="445">
        <v>351290</v>
      </c>
      <c r="K466" s="445">
        <v>332540</v>
      </c>
      <c r="L466" s="445">
        <v>313790</v>
      </c>
      <c r="M466" s="445">
        <v>295040</v>
      </c>
    </row>
    <row r="467" spans="1:13" customFormat="1">
      <c r="A467" s="445">
        <v>6280</v>
      </c>
      <c r="B467" s="445">
        <v>6300</v>
      </c>
      <c r="C467" s="445">
        <v>614410</v>
      </c>
      <c r="D467" s="445">
        <v>566860</v>
      </c>
      <c r="E467" s="445">
        <v>450280</v>
      </c>
      <c r="F467" s="445">
        <v>428930</v>
      </c>
      <c r="G467" s="445">
        <v>410180</v>
      </c>
      <c r="H467" s="445">
        <v>391430</v>
      </c>
      <c r="I467" s="445">
        <v>372680</v>
      </c>
      <c r="J467" s="445">
        <v>353930</v>
      </c>
      <c r="K467" s="445">
        <v>335180</v>
      </c>
      <c r="L467" s="445">
        <v>316430</v>
      </c>
      <c r="M467" s="445">
        <v>297680</v>
      </c>
    </row>
    <row r="468" spans="1:13" customFormat="1">
      <c r="A468" s="445">
        <v>6300</v>
      </c>
      <c r="B468" s="445">
        <v>6320</v>
      </c>
      <c r="C468" s="445">
        <v>618940</v>
      </c>
      <c r="D468" s="445">
        <v>571370</v>
      </c>
      <c r="E468" s="445">
        <v>454510</v>
      </c>
      <c r="F468" s="445">
        <v>431570</v>
      </c>
      <c r="G468" s="445">
        <v>412820</v>
      </c>
      <c r="H468" s="445">
        <v>394070</v>
      </c>
      <c r="I468" s="445">
        <v>375320</v>
      </c>
      <c r="J468" s="445">
        <v>356570</v>
      </c>
      <c r="K468" s="445">
        <v>337820</v>
      </c>
      <c r="L468" s="445">
        <v>319070</v>
      </c>
      <c r="M468" s="445">
        <v>300320</v>
      </c>
    </row>
    <row r="469" spans="1:13" customFormat="1">
      <c r="A469" s="445">
        <v>6320</v>
      </c>
      <c r="B469" s="445">
        <v>6340</v>
      </c>
      <c r="C469" s="445">
        <v>623480</v>
      </c>
      <c r="D469" s="445">
        <v>575880</v>
      </c>
      <c r="E469" s="445">
        <v>458730</v>
      </c>
      <c r="F469" s="445">
        <v>434210</v>
      </c>
      <c r="G469" s="445">
        <v>415460</v>
      </c>
      <c r="H469" s="445">
        <v>396710</v>
      </c>
      <c r="I469" s="445">
        <v>377960</v>
      </c>
      <c r="J469" s="445">
        <v>359210</v>
      </c>
      <c r="K469" s="445">
        <v>340460</v>
      </c>
      <c r="L469" s="445">
        <v>321710</v>
      </c>
      <c r="M469" s="445">
        <v>302960</v>
      </c>
    </row>
    <row r="470" spans="1:13" customFormat="1">
      <c r="A470" s="445">
        <v>6340</v>
      </c>
      <c r="B470" s="445">
        <v>6360</v>
      </c>
      <c r="C470" s="445">
        <v>628020</v>
      </c>
      <c r="D470" s="445">
        <v>580400</v>
      </c>
      <c r="E470" s="445">
        <v>462960</v>
      </c>
      <c r="F470" s="445">
        <v>436850</v>
      </c>
      <c r="G470" s="445">
        <v>418100</v>
      </c>
      <c r="H470" s="445">
        <v>399350</v>
      </c>
      <c r="I470" s="445">
        <v>380600</v>
      </c>
      <c r="J470" s="445">
        <v>361850</v>
      </c>
      <c r="K470" s="445">
        <v>343100</v>
      </c>
      <c r="L470" s="445">
        <v>324350</v>
      </c>
      <c r="M470" s="445">
        <v>305600</v>
      </c>
    </row>
    <row r="471" spans="1:13" customFormat="1">
      <c r="A471" s="445">
        <v>6360</v>
      </c>
      <c r="B471" s="445">
        <v>6380</v>
      </c>
      <c r="C471" s="445">
        <v>632550</v>
      </c>
      <c r="D471" s="445">
        <v>584910</v>
      </c>
      <c r="E471" s="445">
        <v>467180</v>
      </c>
      <c r="F471" s="445">
        <v>439490</v>
      </c>
      <c r="G471" s="445">
        <v>420740</v>
      </c>
      <c r="H471" s="445">
        <v>401990</v>
      </c>
      <c r="I471" s="445">
        <v>383240</v>
      </c>
      <c r="J471" s="445">
        <v>364490</v>
      </c>
      <c r="K471" s="445">
        <v>345740</v>
      </c>
      <c r="L471" s="445">
        <v>326990</v>
      </c>
      <c r="M471" s="445">
        <v>308240</v>
      </c>
    </row>
    <row r="472" spans="1:13" customFormat="1">
      <c r="A472" s="445">
        <v>6380</v>
      </c>
      <c r="B472" s="445">
        <v>6400</v>
      </c>
      <c r="C472" s="445">
        <v>637090</v>
      </c>
      <c r="D472" s="445">
        <v>589420</v>
      </c>
      <c r="E472" s="445">
        <v>471400</v>
      </c>
      <c r="F472" s="445">
        <v>442130</v>
      </c>
      <c r="G472" s="445">
        <v>423380</v>
      </c>
      <c r="H472" s="445">
        <v>404630</v>
      </c>
      <c r="I472" s="445">
        <v>385880</v>
      </c>
      <c r="J472" s="445">
        <v>367130</v>
      </c>
      <c r="K472" s="445">
        <v>348380</v>
      </c>
      <c r="L472" s="445">
        <v>329630</v>
      </c>
      <c r="M472" s="445">
        <v>310880</v>
      </c>
    </row>
    <row r="473" spans="1:13" customFormat="1">
      <c r="A473" s="445">
        <v>6400</v>
      </c>
      <c r="B473" s="445">
        <v>6420</v>
      </c>
      <c r="C473" s="445">
        <v>641620</v>
      </c>
      <c r="D473" s="445">
        <v>593930</v>
      </c>
      <c r="E473" s="445">
        <v>475630</v>
      </c>
      <c r="F473" s="445">
        <v>445630</v>
      </c>
      <c r="G473" s="445">
        <v>426020</v>
      </c>
      <c r="H473" s="445">
        <v>407270</v>
      </c>
      <c r="I473" s="445">
        <v>388520</v>
      </c>
      <c r="J473" s="445">
        <v>369770</v>
      </c>
      <c r="K473" s="445">
        <v>351020</v>
      </c>
      <c r="L473" s="445">
        <v>332270</v>
      </c>
      <c r="M473" s="445">
        <v>313520</v>
      </c>
    </row>
    <row r="474" spans="1:13" customFormat="1">
      <c r="A474" s="445">
        <v>6420</v>
      </c>
      <c r="B474" s="445">
        <v>6440</v>
      </c>
      <c r="C474" s="445">
        <v>646160</v>
      </c>
      <c r="D474" s="445">
        <v>598440</v>
      </c>
      <c r="E474" s="445">
        <v>479850</v>
      </c>
      <c r="F474" s="445">
        <v>449850</v>
      </c>
      <c r="G474" s="445">
        <v>428660</v>
      </c>
      <c r="H474" s="445">
        <v>409910</v>
      </c>
      <c r="I474" s="445">
        <v>391160</v>
      </c>
      <c r="J474" s="445">
        <v>372410</v>
      </c>
      <c r="K474" s="445">
        <v>353660</v>
      </c>
      <c r="L474" s="445">
        <v>334910</v>
      </c>
      <c r="M474" s="445">
        <v>316160</v>
      </c>
    </row>
    <row r="475" spans="1:13" customFormat="1">
      <c r="A475" s="445">
        <v>6440</v>
      </c>
      <c r="B475" s="445">
        <v>6460</v>
      </c>
      <c r="C475" s="445">
        <v>650700</v>
      </c>
      <c r="D475" s="445">
        <v>602960</v>
      </c>
      <c r="E475" s="445">
        <v>484080</v>
      </c>
      <c r="F475" s="445">
        <v>454080</v>
      </c>
      <c r="G475" s="445">
        <v>431300</v>
      </c>
      <c r="H475" s="445">
        <v>412550</v>
      </c>
      <c r="I475" s="445">
        <v>393800</v>
      </c>
      <c r="J475" s="445">
        <v>375050</v>
      </c>
      <c r="K475" s="445">
        <v>356300</v>
      </c>
      <c r="L475" s="445">
        <v>337550</v>
      </c>
      <c r="M475" s="445">
        <v>318800</v>
      </c>
    </row>
    <row r="476" spans="1:13" customFormat="1">
      <c r="A476" s="445">
        <v>6460</v>
      </c>
      <c r="B476" s="445">
        <v>6480</v>
      </c>
      <c r="C476" s="445">
        <v>655230</v>
      </c>
      <c r="D476" s="445">
        <v>607470</v>
      </c>
      <c r="E476" s="445">
        <v>488300</v>
      </c>
      <c r="F476" s="445">
        <v>458300</v>
      </c>
      <c r="G476" s="445">
        <v>433940</v>
      </c>
      <c r="H476" s="445">
        <v>415190</v>
      </c>
      <c r="I476" s="445">
        <v>396440</v>
      </c>
      <c r="J476" s="445">
        <v>377690</v>
      </c>
      <c r="K476" s="445">
        <v>358940</v>
      </c>
      <c r="L476" s="445">
        <v>340190</v>
      </c>
      <c r="M476" s="445">
        <v>321440</v>
      </c>
    </row>
    <row r="477" spans="1:13" customFormat="1">
      <c r="A477" s="445">
        <v>6480</v>
      </c>
      <c r="B477" s="445">
        <v>6500</v>
      </c>
      <c r="C477" s="445">
        <v>659770</v>
      </c>
      <c r="D477" s="445">
        <v>611980</v>
      </c>
      <c r="E477" s="445">
        <v>492520</v>
      </c>
      <c r="F477" s="445">
        <v>462520</v>
      </c>
      <c r="G477" s="445">
        <v>436580</v>
      </c>
      <c r="H477" s="445">
        <v>417830</v>
      </c>
      <c r="I477" s="445">
        <v>399080</v>
      </c>
      <c r="J477" s="445">
        <v>380330</v>
      </c>
      <c r="K477" s="445">
        <v>361580</v>
      </c>
      <c r="L477" s="445">
        <v>342830</v>
      </c>
      <c r="M477" s="445">
        <v>324080</v>
      </c>
    </row>
    <row r="478" spans="1:13" customFormat="1">
      <c r="A478" s="445">
        <v>6500</v>
      </c>
      <c r="B478" s="445">
        <v>6520</v>
      </c>
      <c r="C478" s="445">
        <v>664300</v>
      </c>
      <c r="D478" s="445">
        <v>616490</v>
      </c>
      <c r="E478" s="445">
        <v>496750</v>
      </c>
      <c r="F478" s="445">
        <v>466750</v>
      </c>
      <c r="G478" s="445">
        <v>439220</v>
      </c>
      <c r="H478" s="445">
        <v>420470</v>
      </c>
      <c r="I478" s="445">
        <v>401720</v>
      </c>
      <c r="J478" s="445">
        <v>382970</v>
      </c>
      <c r="K478" s="445">
        <v>364220</v>
      </c>
      <c r="L478" s="445">
        <v>345470</v>
      </c>
      <c r="M478" s="445">
        <v>326720</v>
      </c>
    </row>
    <row r="479" spans="1:13" customFormat="1">
      <c r="A479" s="445">
        <v>6520</v>
      </c>
      <c r="B479" s="445">
        <v>6540</v>
      </c>
      <c r="C479" s="445">
        <v>668840</v>
      </c>
      <c r="D479" s="445">
        <v>621000</v>
      </c>
      <c r="E479" s="445">
        <v>500970</v>
      </c>
      <c r="F479" s="445">
        <v>470970</v>
      </c>
      <c r="G479" s="445">
        <v>441860</v>
      </c>
      <c r="H479" s="445">
        <v>423110</v>
      </c>
      <c r="I479" s="445">
        <v>404360</v>
      </c>
      <c r="J479" s="445">
        <v>385610</v>
      </c>
      <c r="K479" s="445">
        <v>366860</v>
      </c>
      <c r="L479" s="445">
        <v>348110</v>
      </c>
      <c r="M479" s="445">
        <v>329360</v>
      </c>
    </row>
    <row r="480" spans="1:13" customFormat="1">
      <c r="A480" s="445">
        <v>6540</v>
      </c>
      <c r="B480" s="445">
        <v>6560</v>
      </c>
      <c r="C480" s="445">
        <v>673380</v>
      </c>
      <c r="D480" s="445">
        <v>625520</v>
      </c>
      <c r="E480" s="445">
        <v>505200</v>
      </c>
      <c r="F480" s="445">
        <v>475200</v>
      </c>
      <c r="G480" s="445">
        <v>445200</v>
      </c>
      <c r="H480" s="445">
        <v>425750</v>
      </c>
      <c r="I480" s="445">
        <v>407000</v>
      </c>
      <c r="J480" s="445">
        <v>388250</v>
      </c>
      <c r="K480" s="445">
        <v>369500</v>
      </c>
      <c r="L480" s="445">
        <v>350750</v>
      </c>
      <c r="M480" s="445">
        <v>332000</v>
      </c>
    </row>
    <row r="481" spans="1:13" customFormat="1">
      <c r="A481" s="445">
        <v>6560</v>
      </c>
      <c r="B481" s="445">
        <v>6580</v>
      </c>
      <c r="C481" s="445">
        <v>677910</v>
      </c>
      <c r="D481" s="445">
        <v>630030</v>
      </c>
      <c r="E481" s="445">
        <v>509420</v>
      </c>
      <c r="F481" s="445">
        <v>479420</v>
      </c>
      <c r="G481" s="445">
        <v>449420</v>
      </c>
      <c r="H481" s="445">
        <v>428390</v>
      </c>
      <c r="I481" s="445">
        <v>409640</v>
      </c>
      <c r="J481" s="445">
        <v>390890</v>
      </c>
      <c r="K481" s="445">
        <v>372140</v>
      </c>
      <c r="L481" s="445">
        <v>353390</v>
      </c>
      <c r="M481" s="445">
        <v>334640</v>
      </c>
    </row>
    <row r="482" spans="1:13" customFormat="1">
      <c r="A482" s="445">
        <v>6580</v>
      </c>
      <c r="B482" s="445">
        <v>6600</v>
      </c>
      <c r="C482" s="445">
        <v>682450</v>
      </c>
      <c r="D482" s="445">
        <v>634540</v>
      </c>
      <c r="E482" s="445">
        <v>513640</v>
      </c>
      <c r="F482" s="445">
        <v>483640</v>
      </c>
      <c r="G482" s="445">
        <v>453640</v>
      </c>
      <c r="H482" s="445">
        <v>431030</v>
      </c>
      <c r="I482" s="445">
        <v>412280</v>
      </c>
      <c r="J482" s="445">
        <v>393530</v>
      </c>
      <c r="K482" s="445">
        <v>374780</v>
      </c>
      <c r="L482" s="445">
        <v>356030</v>
      </c>
      <c r="M482" s="445">
        <v>337280</v>
      </c>
    </row>
    <row r="483" spans="1:13" customFormat="1">
      <c r="A483" s="445">
        <v>6600</v>
      </c>
      <c r="B483" s="445">
        <v>6620</v>
      </c>
      <c r="C483" s="445">
        <v>686980</v>
      </c>
      <c r="D483" s="445">
        <v>639050</v>
      </c>
      <c r="E483" s="445">
        <v>517870</v>
      </c>
      <c r="F483" s="445">
        <v>487870</v>
      </c>
      <c r="G483" s="445">
        <v>457870</v>
      </c>
      <c r="H483" s="445">
        <v>433670</v>
      </c>
      <c r="I483" s="445">
        <v>414920</v>
      </c>
      <c r="J483" s="445">
        <v>396170</v>
      </c>
      <c r="K483" s="445">
        <v>377420</v>
      </c>
      <c r="L483" s="445">
        <v>358670</v>
      </c>
      <c r="M483" s="445">
        <v>339920</v>
      </c>
    </row>
    <row r="484" spans="1:13" customFormat="1">
      <c r="A484" s="445">
        <v>6620</v>
      </c>
      <c r="B484" s="445">
        <v>6640</v>
      </c>
      <c r="C484" s="445">
        <v>691520</v>
      </c>
      <c r="D484" s="445">
        <v>643560</v>
      </c>
      <c r="E484" s="445">
        <v>522090</v>
      </c>
      <c r="F484" s="445">
        <v>492090</v>
      </c>
      <c r="G484" s="445">
        <v>462090</v>
      </c>
      <c r="H484" s="445">
        <v>436310</v>
      </c>
      <c r="I484" s="445">
        <v>417560</v>
      </c>
      <c r="J484" s="445">
        <v>398810</v>
      </c>
      <c r="K484" s="445">
        <v>380060</v>
      </c>
      <c r="L484" s="445">
        <v>361310</v>
      </c>
      <c r="M484" s="445">
        <v>342560</v>
      </c>
    </row>
    <row r="485" spans="1:13" customFormat="1">
      <c r="A485" s="445">
        <v>6640</v>
      </c>
      <c r="B485" s="445">
        <v>6660</v>
      </c>
      <c r="C485" s="445">
        <v>696060</v>
      </c>
      <c r="D485" s="445">
        <v>648080</v>
      </c>
      <c r="E485" s="445">
        <v>526320</v>
      </c>
      <c r="F485" s="445">
        <v>496320</v>
      </c>
      <c r="G485" s="445">
        <v>466320</v>
      </c>
      <c r="H485" s="445">
        <v>438950</v>
      </c>
      <c r="I485" s="445">
        <v>420200</v>
      </c>
      <c r="J485" s="445">
        <v>401450</v>
      </c>
      <c r="K485" s="445">
        <v>382700</v>
      </c>
      <c r="L485" s="445">
        <v>363950</v>
      </c>
      <c r="M485" s="445">
        <v>345200</v>
      </c>
    </row>
    <row r="486" spans="1:13" customFormat="1">
      <c r="A486" s="445">
        <v>6660</v>
      </c>
      <c r="B486" s="445">
        <v>6680</v>
      </c>
      <c r="C486" s="445">
        <v>700590</v>
      </c>
      <c r="D486" s="445">
        <v>652590</v>
      </c>
      <c r="E486" s="445">
        <v>530540</v>
      </c>
      <c r="F486" s="445">
        <v>500540</v>
      </c>
      <c r="G486" s="445">
        <v>470540</v>
      </c>
      <c r="H486" s="445">
        <v>441590</v>
      </c>
      <c r="I486" s="445">
        <v>422840</v>
      </c>
      <c r="J486" s="445">
        <v>404090</v>
      </c>
      <c r="K486" s="445">
        <v>385340</v>
      </c>
      <c r="L486" s="445">
        <v>366590</v>
      </c>
      <c r="M486" s="445">
        <v>347840</v>
      </c>
    </row>
    <row r="487" spans="1:13" customFormat="1">
      <c r="A487" s="445">
        <v>6680</v>
      </c>
      <c r="B487" s="445">
        <v>6700</v>
      </c>
      <c r="C487" s="445">
        <v>705130</v>
      </c>
      <c r="D487" s="445">
        <v>657100</v>
      </c>
      <c r="E487" s="445">
        <v>534760</v>
      </c>
      <c r="F487" s="445">
        <v>504760</v>
      </c>
      <c r="G487" s="445">
        <v>474760</v>
      </c>
      <c r="H487" s="445">
        <v>444760</v>
      </c>
      <c r="I487" s="445">
        <v>425480</v>
      </c>
      <c r="J487" s="445">
        <v>406730</v>
      </c>
      <c r="K487" s="445">
        <v>387980</v>
      </c>
      <c r="L487" s="445">
        <v>369230</v>
      </c>
      <c r="M487" s="445">
        <v>350480</v>
      </c>
    </row>
    <row r="488" spans="1:13" customFormat="1">
      <c r="A488" s="445">
        <v>6700</v>
      </c>
      <c r="B488" s="445">
        <v>6720</v>
      </c>
      <c r="C488" s="445">
        <v>709660</v>
      </c>
      <c r="D488" s="445">
        <v>661610</v>
      </c>
      <c r="E488" s="445">
        <v>538990</v>
      </c>
      <c r="F488" s="445">
        <v>508990</v>
      </c>
      <c r="G488" s="445">
        <v>478990</v>
      </c>
      <c r="H488" s="445">
        <v>448990</v>
      </c>
      <c r="I488" s="445">
        <v>428120</v>
      </c>
      <c r="J488" s="445">
        <v>409370</v>
      </c>
      <c r="K488" s="445">
        <v>390620</v>
      </c>
      <c r="L488" s="445">
        <v>371870</v>
      </c>
      <c r="M488" s="445">
        <v>353120</v>
      </c>
    </row>
    <row r="489" spans="1:13" customFormat="1">
      <c r="A489" s="445">
        <v>6720</v>
      </c>
      <c r="B489" s="445">
        <v>6740</v>
      </c>
      <c r="C489" s="445">
        <v>714200</v>
      </c>
      <c r="D489" s="445">
        <v>666120</v>
      </c>
      <c r="E489" s="445">
        <v>543210</v>
      </c>
      <c r="F489" s="445">
        <v>513210</v>
      </c>
      <c r="G489" s="445">
        <v>483210</v>
      </c>
      <c r="H489" s="445">
        <v>453210</v>
      </c>
      <c r="I489" s="445">
        <v>430760</v>
      </c>
      <c r="J489" s="445">
        <v>412010</v>
      </c>
      <c r="K489" s="445">
        <v>393260</v>
      </c>
      <c r="L489" s="445">
        <v>374510</v>
      </c>
      <c r="M489" s="445">
        <v>355760</v>
      </c>
    </row>
    <row r="490" spans="1:13" customFormat="1">
      <c r="A490" s="445">
        <v>6740</v>
      </c>
      <c r="B490" s="445">
        <v>6760</v>
      </c>
      <c r="C490" s="445">
        <v>718740</v>
      </c>
      <c r="D490" s="445">
        <v>670640</v>
      </c>
      <c r="E490" s="445">
        <v>547440</v>
      </c>
      <c r="F490" s="445">
        <v>517440</v>
      </c>
      <c r="G490" s="445">
        <v>487440</v>
      </c>
      <c r="H490" s="445">
        <v>457440</v>
      </c>
      <c r="I490" s="445">
        <v>433400</v>
      </c>
      <c r="J490" s="445">
        <v>414650</v>
      </c>
      <c r="K490" s="445">
        <v>395900</v>
      </c>
      <c r="L490" s="445">
        <v>377150</v>
      </c>
      <c r="M490" s="445">
        <v>358400</v>
      </c>
    </row>
    <row r="491" spans="1:13" customFormat="1">
      <c r="A491" s="445">
        <v>6760</v>
      </c>
      <c r="B491" s="445">
        <v>6780</v>
      </c>
      <c r="C491" s="445">
        <v>723270</v>
      </c>
      <c r="D491" s="445">
        <v>675150</v>
      </c>
      <c r="E491" s="445">
        <v>551660</v>
      </c>
      <c r="F491" s="445">
        <v>521660</v>
      </c>
      <c r="G491" s="445">
        <v>491660</v>
      </c>
      <c r="H491" s="445">
        <v>461660</v>
      </c>
      <c r="I491" s="445">
        <v>436040</v>
      </c>
      <c r="J491" s="445">
        <v>417290</v>
      </c>
      <c r="K491" s="445">
        <v>398540</v>
      </c>
      <c r="L491" s="445">
        <v>379790</v>
      </c>
      <c r="M491" s="445">
        <v>361040</v>
      </c>
    </row>
    <row r="492" spans="1:13" customFormat="1">
      <c r="A492" s="445">
        <v>6780</v>
      </c>
      <c r="B492" s="445">
        <v>6800</v>
      </c>
      <c r="C492" s="445">
        <v>727810</v>
      </c>
      <c r="D492" s="445">
        <v>679660</v>
      </c>
      <c r="E492" s="445">
        <v>555880</v>
      </c>
      <c r="F492" s="445">
        <v>525880</v>
      </c>
      <c r="G492" s="445">
        <v>495880</v>
      </c>
      <c r="H492" s="445">
        <v>465880</v>
      </c>
      <c r="I492" s="445">
        <v>438680</v>
      </c>
      <c r="J492" s="445">
        <v>419930</v>
      </c>
      <c r="K492" s="445">
        <v>401180</v>
      </c>
      <c r="L492" s="445">
        <v>382430</v>
      </c>
      <c r="M492" s="445">
        <v>363680</v>
      </c>
    </row>
    <row r="493" spans="1:13" customFormat="1">
      <c r="A493" s="445">
        <v>6800</v>
      </c>
      <c r="B493" s="445">
        <v>6820</v>
      </c>
      <c r="C493" s="445">
        <v>732340</v>
      </c>
      <c r="D493" s="445">
        <v>684170</v>
      </c>
      <c r="E493" s="445">
        <v>560110</v>
      </c>
      <c r="F493" s="445">
        <v>530110</v>
      </c>
      <c r="G493" s="445">
        <v>500110</v>
      </c>
      <c r="H493" s="445">
        <v>470110</v>
      </c>
      <c r="I493" s="445">
        <v>441320</v>
      </c>
      <c r="J493" s="445">
        <v>422570</v>
      </c>
      <c r="K493" s="445">
        <v>403820</v>
      </c>
      <c r="L493" s="445">
        <v>385070</v>
      </c>
      <c r="M493" s="445">
        <v>366320</v>
      </c>
    </row>
    <row r="494" spans="1:13" customFormat="1">
      <c r="A494" s="445">
        <v>6820</v>
      </c>
      <c r="B494" s="445">
        <v>6840</v>
      </c>
      <c r="C494" s="445">
        <v>736880</v>
      </c>
      <c r="D494" s="445">
        <v>688680</v>
      </c>
      <c r="E494" s="445">
        <v>564330</v>
      </c>
      <c r="F494" s="445">
        <v>534330</v>
      </c>
      <c r="G494" s="445">
        <v>504330</v>
      </c>
      <c r="H494" s="445">
        <v>474330</v>
      </c>
      <c r="I494" s="445">
        <v>444330</v>
      </c>
      <c r="J494" s="445">
        <v>425210</v>
      </c>
      <c r="K494" s="445">
        <v>406460</v>
      </c>
      <c r="L494" s="445">
        <v>387710</v>
      </c>
      <c r="M494" s="445">
        <v>368960</v>
      </c>
    </row>
    <row r="495" spans="1:13" customFormat="1">
      <c r="A495" s="445">
        <v>6840</v>
      </c>
      <c r="B495" s="445">
        <v>6860</v>
      </c>
      <c r="C495" s="445">
        <v>741420</v>
      </c>
      <c r="D495" s="445">
        <v>693200</v>
      </c>
      <c r="E495" s="445">
        <v>568560</v>
      </c>
      <c r="F495" s="445">
        <v>538560</v>
      </c>
      <c r="G495" s="445">
        <v>508560</v>
      </c>
      <c r="H495" s="445">
        <v>478560</v>
      </c>
      <c r="I495" s="445">
        <v>448560</v>
      </c>
      <c r="J495" s="445">
        <v>427850</v>
      </c>
      <c r="K495" s="445">
        <v>409100</v>
      </c>
      <c r="L495" s="445">
        <v>390350</v>
      </c>
      <c r="M495" s="445">
        <v>371600</v>
      </c>
    </row>
    <row r="496" spans="1:13" customFormat="1">
      <c r="A496" s="445">
        <v>6860</v>
      </c>
      <c r="B496" s="445">
        <v>6880</v>
      </c>
      <c r="C496" s="445">
        <v>745950</v>
      </c>
      <c r="D496" s="445">
        <v>697710</v>
      </c>
      <c r="E496" s="445">
        <v>572780</v>
      </c>
      <c r="F496" s="445">
        <v>542780</v>
      </c>
      <c r="G496" s="445">
        <v>512780</v>
      </c>
      <c r="H496" s="445">
        <v>482780</v>
      </c>
      <c r="I496" s="445">
        <v>452780</v>
      </c>
      <c r="J496" s="445">
        <v>430490</v>
      </c>
      <c r="K496" s="445">
        <v>411740</v>
      </c>
      <c r="L496" s="445">
        <v>392990</v>
      </c>
      <c r="M496" s="445">
        <v>374240</v>
      </c>
    </row>
    <row r="497" spans="1:13" customFormat="1">
      <c r="A497" s="445">
        <v>6880</v>
      </c>
      <c r="B497" s="445">
        <v>6900</v>
      </c>
      <c r="C497" s="445">
        <v>750490</v>
      </c>
      <c r="D497" s="445">
        <v>702220</v>
      </c>
      <c r="E497" s="445">
        <v>577000</v>
      </c>
      <c r="F497" s="445">
        <v>547000</v>
      </c>
      <c r="G497" s="445">
        <v>517000</v>
      </c>
      <c r="H497" s="445">
        <v>487000</v>
      </c>
      <c r="I497" s="445">
        <v>457000</v>
      </c>
      <c r="J497" s="445">
        <v>433130</v>
      </c>
      <c r="K497" s="445">
        <v>414380</v>
      </c>
      <c r="L497" s="445">
        <v>395630</v>
      </c>
      <c r="M497" s="445">
        <v>376880</v>
      </c>
    </row>
    <row r="498" spans="1:13" customFormat="1">
      <c r="A498" s="445">
        <v>6900</v>
      </c>
      <c r="B498" s="445">
        <v>6920</v>
      </c>
      <c r="C498" s="445">
        <v>755020</v>
      </c>
      <c r="D498" s="445">
        <v>706730</v>
      </c>
      <c r="E498" s="445">
        <v>581230</v>
      </c>
      <c r="F498" s="445">
        <v>551230</v>
      </c>
      <c r="G498" s="445">
        <v>521230</v>
      </c>
      <c r="H498" s="445">
        <v>491230</v>
      </c>
      <c r="I498" s="445">
        <v>461230</v>
      </c>
      <c r="J498" s="445">
        <v>435770</v>
      </c>
      <c r="K498" s="445">
        <v>417020</v>
      </c>
      <c r="L498" s="445">
        <v>398270</v>
      </c>
      <c r="M498" s="445">
        <v>379520</v>
      </c>
    </row>
    <row r="499" spans="1:13" customFormat="1">
      <c r="A499" s="445">
        <v>6920</v>
      </c>
      <c r="B499" s="445">
        <v>6940</v>
      </c>
      <c r="C499" s="445">
        <v>759560</v>
      </c>
      <c r="D499" s="445">
        <v>711240</v>
      </c>
      <c r="E499" s="445">
        <v>585450</v>
      </c>
      <c r="F499" s="445">
        <v>555450</v>
      </c>
      <c r="G499" s="445">
        <v>525450</v>
      </c>
      <c r="H499" s="445">
        <v>495450</v>
      </c>
      <c r="I499" s="445">
        <v>465450</v>
      </c>
      <c r="J499" s="445">
        <v>438410</v>
      </c>
      <c r="K499" s="445">
        <v>419660</v>
      </c>
      <c r="L499" s="445">
        <v>400910</v>
      </c>
      <c r="M499" s="445">
        <v>382160</v>
      </c>
    </row>
    <row r="500" spans="1:13" customFormat="1">
      <c r="A500" s="445">
        <v>6940</v>
      </c>
      <c r="B500" s="445">
        <v>6960</v>
      </c>
      <c r="C500" s="445">
        <v>764100</v>
      </c>
      <c r="D500" s="445">
        <v>715760</v>
      </c>
      <c r="E500" s="445">
        <v>589680</v>
      </c>
      <c r="F500" s="445">
        <v>559680</v>
      </c>
      <c r="G500" s="445">
        <v>529680</v>
      </c>
      <c r="H500" s="445">
        <v>499680</v>
      </c>
      <c r="I500" s="445">
        <v>469680</v>
      </c>
      <c r="J500" s="445">
        <v>441050</v>
      </c>
      <c r="K500" s="445">
        <v>422300</v>
      </c>
      <c r="L500" s="445">
        <v>403550</v>
      </c>
      <c r="M500" s="445">
        <v>384800</v>
      </c>
    </row>
    <row r="501" spans="1:13" customFormat="1">
      <c r="A501" s="445">
        <v>6960</v>
      </c>
      <c r="B501" s="445">
        <v>6980</v>
      </c>
      <c r="C501" s="445">
        <v>768630</v>
      </c>
      <c r="D501" s="445">
        <v>720270</v>
      </c>
      <c r="E501" s="445">
        <v>593900</v>
      </c>
      <c r="F501" s="445">
        <v>563900</v>
      </c>
      <c r="G501" s="445">
        <v>533900</v>
      </c>
      <c r="H501" s="445">
        <v>503900</v>
      </c>
      <c r="I501" s="445">
        <v>473900</v>
      </c>
      <c r="J501" s="445">
        <v>443900</v>
      </c>
      <c r="K501" s="445">
        <v>424940</v>
      </c>
      <c r="L501" s="445">
        <v>406190</v>
      </c>
      <c r="M501" s="445">
        <v>387440</v>
      </c>
    </row>
    <row r="502" spans="1:13" customFormat="1">
      <c r="A502" s="445">
        <v>6980</v>
      </c>
      <c r="B502" s="445">
        <v>7000</v>
      </c>
      <c r="C502" s="445">
        <v>773170</v>
      </c>
      <c r="D502" s="445">
        <v>724780</v>
      </c>
      <c r="E502" s="445">
        <v>598120</v>
      </c>
      <c r="F502" s="445">
        <v>568120</v>
      </c>
      <c r="G502" s="445">
        <v>538120</v>
      </c>
      <c r="H502" s="445">
        <v>508120</v>
      </c>
      <c r="I502" s="445">
        <v>478120</v>
      </c>
      <c r="J502" s="445">
        <v>448120</v>
      </c>
      <c r="K502" s="445">
        <v>427580</v>
      </c>
      <c r="L502" s="445">
        <v>408830</v>
      </c>
      <c r="M502" s="445">
        <v>390080</v>
      </c>
    </row>
    <row r="503" spans="1:13" customFormat="1">
      <c r="A503" s="445">
        <v>7000</v>
      </c>
      <c r="B503" s="445">
        <v>7020</v>
      </c>
      <c r="C503" s="445">
        <v>777700</v>
      </c>
      <c r="D503" s="445">
        <v>729290</v>
      </c>
      <c r="E503" s="445">
        <v>602350</v>
      </c>
      <c r="F503" s="445">
        <v>572350</v>
      </c>
      <c r="G503" s="445">
        <v>542350</v>
      </c>
      <c r="H503" s="445">
        <v>512350</v>
      </c>
      <c r="I503" s="445">
        <v>482350</v>
      </c>
      <c r="J503" s="445">
        <v>452350</v>
      </c>
      <c r="K503" s="445">
        <v>430220</v>
      </c>
      <c r="L503" s="445">
        <v>411470</v>
      </c>
      <c r="M503" s="445">
        <v>392720</v>
      </c>
    </row>
    <row r="504" spans="1:13" customFormat="1">
      <c r="A504" s="445">
        <v>7020</v>
      </c>
      <c r="B504" s="445">
        <v>7040</v>
      </c>
      <c r="C504" s="445">
        <v>782240</v>
      </c>
      <c r="D504" s="445">
        <v>733800</v>
      </c>
      <c r="E504" s="445">
        <v>606570</v>
      </c>
      <c r="F504" s="445">
        <v>576570</v>
      </c>
      <c r="G504" s="445">
        <v>546570</v>
      </c>
      <c r="H504" s="445">
        <v>516570</v>
      </c>
      <c r="I504" s="445">
        <v>486570</v>
      </c>
      <c r="J504" s="445">
        <v>456570</v>
      </c>
      <c r="K504" s="445">
        <v>432860</v>
      </c>
      <c r="L504" s="445">
        <v>414110</v>
      </c>
      <c r="M504" s="445">
        <v>395360</v>
      </c>
    </row>
    <row r="505" spans="1:13" customFormat="1">
      <c r="A505" s="445">
        <v>7040</v>
      </c>
      <c r="B505" s="445">
        <v>7060</v>
      </c>
      <c r="C505" s="445">
        <v>786780</v>
      </c>
      <c r="D505" s="445">
        <v>738320</v>
      </c>
      <c r="E505" s="445">
        <v>610800</v>
      </c>
      <c r="F505" s="445">
        <v>580800</v>
      </c>
      <c r="G505" s="445">
        <v>550800</v>
      </c>
      <c r="H505" s="445">
        <v>520800</v>
      </c>
      <c r="I505" s="445">
        <v>490800</v>
      </c>
      <c r="J505" s="445">
        <v>460800</v>
      </c>
      <c r="K505" s="445">
        <v>435500</v>
      </c>
      <c r="L505" s="445">
        <v>416750</v>
      </c>
      <c r="M505" s="445">
        <v>398000</v>
      </c>
    </row>
    <row r="506" spans="1:13" customFormat="1">
      <c r="A506" s="445">
        <v>7060</v>
      </c>
      <c r="B506" s="445">
        <v>7080</v>
      </c>
      <c r="C506" s="445">
        <v>791310</v>
      </c>
      <c r="D506" s="445">
        <v>742830</v>
      </c>
      <c r="E506" s="445">
        <v>615020</v>
      </c>
      <c r="F506" s="445">
        <v>585020</v>
      </c>
      <c r="G506" s="445">
        <v>555020</v>
      </c>
      <c r="H506" s="445">
        <v>525020</v>
      </c>
      <c r="I506" s="445">
        <v>495020</v>
      </c>
      <c r="J506" s="445">
        <v>465020</v>
      </c>
      <c r="K506" s="445">
        <v>438140</v>
      </c>
      <c r="L506" s="445">
        <v>419390</v>
      </c>
      <c r="M506" s="445">
        <v>400640</v>
      </c>
    </row>
    <row r="507" spans="1:13" customFormat="1">
      <c r="A507" s="445">
        <v>7080</v>
      </c>
      <c r="B507" s="445">
        <v>7100</v>
      </c>
      <c r="C507" s="445">
        <v>795850</v>
      </c>
      <c r="D507" s="445">
        <v>747340</v>
      </c>
      <c r="E507" s="445">
        <v>619240</v>
      </c>
      <c r="F507" s="445">
        <v>589240</v>
      </c>
      <c r="G507" s="445">
        <v>559240</v>
      </c>
      <c r="H507" s="445">
        <v>529240</v>
      </c>
      <c r="I507" s="445">
        <v>499240</v>
      </c>
      <c r="J507" s="445">
        <v>469240</v>
      </c>
      <c r="K507" s="445">
        <v>440780</v>
      </c>
      <c r="L507" s="445">
        <v>422030</v>
      </c>
      <c r="M507" s="445">
        <v>403280</v>
      </c>
    </row>
    <row r="508" spans="1:13" customFormat="1">
      <c r="A508" s="445">
        <v>7100</v>
      </c>
      <c r="B508" s="445">
        <v>7120</v>
      </c>
      <c r="C508" s="445">
        <v>800380</v>
      </c>
      <c r="D508" s="445">
        <v>751850</v>
      </c>
      <c r="E508" s="445">
        <v>623470</v>
      </c>
      <c r="F508" s="445">
        <v>593470</v>
      </c>
      <c r="G508" s="445">
        <v>563470</v>
      </c>
      <c r="H508" s="445">
        <v>533470</v>
      </c>
      <c r="I508" s="445">
        <v>503470</v>
      </c>
      <c r="J508" s="445">
        <v>473470</v>
      </c>
      <c r="K508" s="445">
        <v>443470</v>
      </c>
      <c r="L508" s="445">
        <v>424670</v>
      </c>
      <c r="M508" s="445">
        <v>405920</v>
      </c>
    </row>
    <row r="509" spans="1:13" customFormat="1">
      <c r="A509" s="445">
        <v>7120</v>
      </c>
      <c r="B509" s="445">
        <v>7140</v>
      </c>
      <c r="C509" s="445">
        <v>804920</v>
      </c>
      <c r="D509" s="445">
        <v>756360</v>
      </c>
      <c r="E509" s="445">
        <v>627690</v>
      </c>
      <c r="F509" s="445">
        <v>597690</v>
      </c>
      <c r="G509" s="445">
        <v>567690</v>
      </c>
      <c r="H509" s="445">
        <v>537690</v>
      </c>
      <c r="I509" s="445">
        <v>507690</v>
      </c>
      <c r="J509" s="445">
        <v>477690</v>
      </c>
      <c r="K509" s="445">
        <v>447690</v>
      </c>
      <c r="L509" s="445">
        <v>427310</v>
      </c>
      <c r="M509" s="445">
        <v>408560</v>
      </c>
    </row>
    <row r="510" spans="1:13" customFormat="1">
      <c r="A510" s="445">
        <v>7140</v>
      </c>
      <c r="B510" s="445">
        <v>7160</v>
      </c>
      <c r="C510" s="445">
        <v>809460</v>
      </c>
      <c r="D510" s="445">
        <v>760880</v>
      </c>
      <c r="E510" s="445">
        <v>631920</v>
      </c>
      <c r="F510" s="445">
        <v>601920</v>
      </c>
      <c r="G510" s="445">
        <v>571920</v>
      </c>
      <c r="H510" s="445">
        <v>541920</v>
      </c>
      <c r="I510" s="445">
        <v>511920</v>
      </c>
      <c r="J510" s="445">
        <v>481920</v>
      </c>
      <c r="K510" s="445">
        <v>451920</v>
      </c>
      <c r="L510" s="445">
        <v>429950</v>
      </c>
      <c r="M510" s="445">
        <v>411200</v>
      </c>
    </row>
    <row r="511" spans="1:13" customFormat="1">
      <c r="A511" s="445">
        <v>7160</v>
      </c>
      <c r="B511" s="445">
        <v>7180</v>
      </c>
      <c r="C511" s="445">
        <v>813990</v>
      </c>
      <c r="D511" s="445">
        <v>765390</v>
      </c>
      <c r="E511" s="445">
        <v>636140</v>
      </c>
      <c r="F511" s="445">
        <v>606140</v>
      </c>
      <c r="G511" s="445">
        <v>576140</v>
      </c>
      <c r="H511" s="445">
        <v>546140</v>
      </c>
      <c r="I511" s="445">
        <v>516140</v>
      </c>
      <c r="J511" s="445">
        <v>486140</v>
      </c>
      <c r="K511" s="445">
        <v>456140</v>
      </c>
      <c r="L511" s="445">
        <v>432590</v>
      </c>
      <c r="M511" s="445">
        <v>413840</v>
      </c>
    </row>
    <row r="512" spans="1:13" customFormat="1">
      <c r="A512" s="445">
        <v>7180</v>
      </c>
      <c r="B512" s="445">
        <v>7200</v>
      </c>
      <c r="C512" s="445">
        <v>818530</v>
      </c>
      <c r="D512" s="445">
        <v>769900</v>
      </c>
      <c r="E512" s="445">
        <v>640360</v>
      </c>
      <c r="F512" s="445">
        <v>610360</v>
      </c>
      <c r="G512" s="445">
        <v>580360</v>
      </c>
      <c r="H512" s="445">
        <v>550360</v>
      </c>
      <c r="I512" s="445">
        <v>520360</v>
      </c>
      <c r="J512" s="445">
        <v>490360</v>
      </c>
      <c r="K512" s="445">
        <v>460360</v>
      </c>
      <c r="L512" s="445">
        <v>435230</v>
      </c>
      <c r="M512" s="445">
        <v>416480</v>
      </c>
    </row>
    <row r="513" spans="1:13" customFormat="1">
      <c r="A513" s="445">
        <v>7200</v>
      </c>
      <c r="B513" s="445">
        <v>7220</v>
      </c>
      <c r="C513" s="445">
        <v>823060</v>
      </c>
      <c r="D513" s="445">
        <v>774410</v>
      </c>
      <c r="E513" s="445">
        <v>644590</v>
      </c>
      <c r="F513" s="445">
        <v>614590</v>
      </c>
      <c r="G513" s="445">
        <v>584590</v>
      </c>
      <c r="H513" s="445">
        <v>554590</v>
      </c>
      <c r="I513" s="445">
        <v>524590</v>
      </c>
      <c r="J513" s="445">
        <v>494590</v>
      </c>
      <c r="K513" s="445">
        <v>464590</v>
      </c>
      <c r="L513" s="445">
        <v>437870</v>
      </c>
      <c r="M513" s="445">
        <v>419120</v>
      </c>
    </row>
    <row r="514" spans="1:13" customFormat="1">
      <c r="A514" s="445">
        <v>7220</v>
      </c>
      <c r="B514" s="445">
        <v>7240</v>
      </c>
      <c r="C514" s="445">
        <v>827600</v>
      </c>
      <c r="D514" s="445">
        <v>778920</v>
      </c>
      <c r="E514" s="445">
        <v>648810</v>
      </c>
      <c r="F514" s="445">
        <v>618810</v>
      </c>
      <c r="G514" s="445">
        <v>588810</v>
      </c>
      <c r="H514" s="445">
        <v>558810</v>
      </c>
      <c r="I514" s="445">
        <v>528810</v>
      </c>
      <c r="J514" s="445">
        <v>498810</v>
      </c>
      <c r="K514" s="445">
        <v>468810</v>
      </c>
      <c r="L514" s="445">
        <v>440510</v>
      </c>
      <c r="M514" s="445">
        <v>421760</v>
      </c>
    </row>
    <row r="515" spans="1:13" customFormat="1">
      <c r="A515" s="445">
        <v>7240</v>
      </c>
      <c r="B515" s="445">
        <v>7260</v>
      </c>
      <c r="C515" s="445">
        <v>832140</v>
      </c>
      <c r="D515" s="445">
        <v>783440</v>
      </c>
      <c r="E515" s="445">
        <v>653040</v>
      </c>
      <c r="F515" s="445">
        <v>623040</v>
      </c>
      <c r="G515" s="445">
        <v>593040</v>
      </c>
      <c r="H515" s="445">
        <v>563040</v>
      </c>
      <c r="I515" s="445">
        <v>533040</v>
      </c>
      <c r="J515" s="445">
        <v>503040</v>
      </c>
      <c r="K515" s="445">
        <v>473040</v>
      </c>
      <c r="L515" s="445">
        <v>443150</v>
      </c>
      <c r="M515" s="445">
        <v>424400</v>
      </c>
    </row>
    <row r="516" spans="1:13" customFormat="1">
      <c r="A516" s="445">
        <v>7260</v>
      </c>
      <c r="B516" s="445">
        <v>7280</v>
      </c>
      <c r="C516" s="445">
        <v>836670</v>
      </c>
      <c r="D516" s="445">
        <v>787950</v>
      </c>
      <c r="E516" s="445">
        <v>657260</v>
      </c>
      <c r="F516" s="445">
        <v>627260</v>
      </c>
      <c r="G516" s="445">
        <v>597260</v>
      </c>
      <c r="H516" s="445">
        <v>567260</v>
      </c>
      <c r="I516" s="445">
        <v>537260</v>
      </c>
      <c r="J516" s="445">
        <v>507260</v>
      </c>
      <c r="K516" s="445">
        <v>477260</v>
      </c>
      <c r="L516" s="445">
        <v>447260</v>
      </c>
      <c r="M516" s="445">
        <v>427040</v>
      </c>
    </row>
    <row r="517" spans="1:13" customFormat="1">
      <c r="A517" s="445">
        <v>7280</v>
      </c>
      <c r="B517" s="445">
        <v>7300</v>
      </c>
      <c r="C517" s="445">
        <v>841210</v>
      </c>
      <c r="D517" s="445">
        <v>792460</v>
      </c>
      <c r="E517" s="445">
        <v>661480</v>
      </c>
      <c r="F517" s="445">
        <v>631480</v>
      </c>
      <c r="G517" s="445">
        <v>601480</v>
      </c>
      <c r="H517" s="445">
        <v>571480</v>
      </c>
      <c r="I517" s="445">
        <v>541480</v>
      </c>
      <c r="J517" s="445">
        <v>511480</v>
      </c>
      <c r="K517" s="445">
        <v>481480</v>
      </c>
      <c r="L517" s="445">
        <v>451480</v>
      </c>
      <c r="M517" s="445">
        <v>429680</v>
      </c>
    </row>
    <row r="518" spans="1:13" customFormat="1">
      <c r="A518" s="445">
        <v>7300</v>
      </c>
      <c r="B518" s="445">
        <v>7320</v>
      </c>
      <c r="C518" s="445">
        <v>845740</v>
      </c>
      <c r="D518" s="445">
        <v>796970</v>
      </c>
      <c r="E518" s="445">
        <v>665710</v>
      </c>
      <c r="F518" s="445">
        <v>635710</v>
      </c>
      <c r="G518" s="445">
        <v>605710</v>
      </c>
      <c r="H518" s="445">
        <v>575710</v>
      </c>
      <c r="I518" s="445">
        <v>545710</v>
      </c>
      <c r="J518" s="445">
        <v>515710</v>
      </c>
      <c r="K518" s="445">
        <v>485710</v>
      </c>
      <c r="L518" s="445">
        <v>455710</v>
      </c>
      <c r="M518" s="445">
        <v>432320</v>
      </c>
    </row>
    <row r="519" spans="1:13" customFormat="1">
      <c r="A519" s="445">
        <v>7320</v>
      </c>
      <c r="B519" s="445">
        <v>7340</v>
      </c>
      <c r="C519" s="445">
        <v>850280</v>
      </c>
      <c r="D519" s="445">
        <v>801480</v>
      </c>
      <c r="E519" s="445">
        <v>669930</v>
      </c>
      <c r="F519" s="445">
        <v>639930</v>
      </c>
      <c r="G519" s="445">
        <v>609930</v>
      </c>
      <c r="H519" s="445">
        <v>579930</v>
      </c>
      <c r="I519" s="445">
        <v>549930</v>
      </c>
      <c r="J519" s="445">
        <v>519930</v>
      </c>
      <c r="K519" s="445">
        <v>489930</v>
      </c>
      <c r="L519" s="445">
        <v>459930</v>
      </c>
      <c r="M519" s="445">
        <v>434960</v>
      </c>
    </row>
    <row r="520" spans="1:13" customFormat="1">
      <c r="A520" s="445">
        <v>7340</v>
      </c>
      <c r="B520" s="445">
        <v>7360</v>
      </c>
      <c r="C520" s="445">
        <v>854820</v>
      </c>
      <c r="D520" s="445">
        <v>806000</v>
      </c>
      <c r="E520" s="445">
        <v>674160</v>
      </c>
      <c r="F520" s="445">
        <v>644160</v>
      </c>
      <c r="G520" s="445">
        <v>614160</v>
      </c>
      <c r="H520" s="445">
        <v>584160</v>
      </c>
      <c r="I520" s="445">
        <v>554160</v>
      </c>
      <c r="J520" s="445">
        <v>524160</v>
      </c>
      <c r="K520" s="445">
        <v>494160</v>
      </c>
      <c r="L520" s="445">
        <v>464160</v>
      </c>
      <c r="M520" s="445">
        <v>437600</v>
      </c>
    </row>
    <row r="521" spans="1:13" customFormat="1">
      <c r="A521" s="445">
        <v>7360</v>
      </c>
      <c r="B521" s="445">
        <v>7380</v>
      </c>
      <c r="C521" s="445">
        <v>859350</v>
      </c>
      <c r="D521" s="445">
        <v>810510</v>
      </c>
      <c r="E521" s="445">
        <v>678380</v>
      </c>
      <c r="F521" s="445">
        <v>648380</v>
      </c>
      <c r="G521" s="445">
        <v>618380</v>
      </c>
      <c r="H521" s="445">
        <v>588380</v>
      </c>
      <c r="I521" s="445">
        <v>558380</v>
      </c>
      <c r="J521" s="445">
        <v>528380</v>
      </c>
      <c r="K521" s="445">
        <v>498380</v>
      </c>
      <c r="L521" s="445">
        <v>468380</v>
      </c>
      <c r="M521" s="445">
        <v>440240</v>
      </c>
    </row>
    <row r="522" spans="1:13" customFormat="1">
      <c r="A522" s="445">
        <v>7380</v>
      </c>
      <c r="B522" s="445">
        <v>7400</v>
      </c>
      <c r="C522" s="445">
        <v>863890</v>
      </c>
      <c r="D522" s="445">
        <v>815020</v>
      </c>
      <c r="E522" s="445">
        <v>682600</v>
      </c>
      <c r="F522" s="445">
        <v>652600</v>
      </c>
      <c r="G522" s="445">
        <v>622600</v>
      </c>
      <c r="H522" s="445">
        <v>592600</v>
      </c>
      <c r="I522" s="445">
        <v>562600</v>
      </c>
      <c r="J522" s="445">
        <v>532600</v>
      </c>
      <c r="K522" s="445">
        <v>502600</v>
      </c>
      <c r="L522" s="445">
        <v>472600</v>
      </c>
      <c r="M522" s="445">
        <v>442880</v>
      </c>
    </row>
    <row r="523" spans="1:13" customFormat="1">
      <c r="A523" s="445">
        <v>7400</v>
      </c>
      <c r="B523" s="445">
        <v>7420</v>
      </c>
      <c r="C523" s="445">
        <v>868420</v>
      </c>
      <c r="D523" s="445">
        <v>819530</v>
      </c>
      <c r="E523" s="445">
        <v>686830</v>
      </c>
      <c r="F523" s="445">
        <v>656830</v>
      </c>
      <c r="G523" s="445">
        <v>626830</v>
      </c>
      <c r="H523" s="445">
        <v>596830</v>
      </c>
      <c r="I523" s="445">
        <v>566830</v>
      </c>
      <c r="J523" s="445">
        <v>536830</v>
      </c>
      <c r="K523" s="445">
        <v>506830</v>
      </c>
      <c r="L523" s="445">
        <v>476830</v>
      </c>
      <c r="M523" s="445">
        <v>446830</v>
      </c>
    </row>
    <row r="524" spans="1:13" customFormat="1">
      <c r="A524" s="445">
        <v>7420</v>
      </c>
      <c r="B524" s="445">
        <v>7440</v>
      </c>
      <c r="C524" s="445">
        <v>872960</v>
      </c>
      <c r="D524" s="445">
        <v>824040</v>
      </c>
      <c r="E524" s="445">
        <v>691050</v>
      </c>
      <c r="F524" s="445">
        <v>661050</v>
      </c>
      <c r="G524" s="445">
        <v>631050</v>
      </c>
      <c r="H524" s="445">
        <v>601050</v>
      </c>
      <c r="I524" s="445">
        <v>571050</v>
      </c>
      <c r="J524" s="445">
        <v>541050</v>
      </c>
      <c r="K524" s="445">
        <v>511050</v>
      </c>
      <c r="L524" s="445">
        <v>481050</v>
      </c>
      <c r="M524" s="445">
        <v>451050</v>
      </c>
    </row>
    <row r="525" spans="1:13" customFormat="1">
      <c r="A525" s="445">
        <v>7440</v>
      </c>
      <c r="B525" s="445">
        <v>7460</v>
      </c>
      <c r="C525" s="445">
        <v>877500</v>
      </c>
      <c r="D525" s="445">
        <v>828560</v>
      </c>
      <c r="E525" s="445">
        <v>695280</v>
      </c>
      <c r="F525" s="445">
        <v>665280</v>
      </c>
      <c r="G525" s="445">
        <v>635280</v>
      </c>
      <c r="H525" s="445">
        <v>605280</v>
      </c>
      <c r="I525" s="445">
        <v>575280</v>
      </c>
      <c r="J525" s="445">
        <v>545280</v>
      </c>
      <c r="K525" s="445">
        <v>515280</v>
      </c>
      <c r="L525" s="445">
        <v>485280</v>
      </c>
      <c r="M525" s="445">
        <v>455280</v>
      </c>
    </row>
    <row r="526" spans="1:13" customFormat="1">
      <c r="A526" s="445">
        <v>7460</v>
      </c>
      <c r="B526" s="445">
        <v>7480</v>
      </c>
      <c r="C526" s="445">
        <v>882030</v>
      </c>
      <c r="D526" s="445">
        <v>833070</v>
      </c>
      <c r="E526" s="445">
        <v>699500</v>
      </c>
      <c r="F526" s="445">
        <v>669500</v>
      </c>
      <c r="G526" s="445">
        <v>639500</v>
      </c>
      <c r="H526" s="445">
        <v>609500</v>
      </c>
      <c r="I526" s="445">
        <v>579500</v>
      </c>
      <c r="J526" s="445">
        <v>549500</v>
      </c>
      <c r="K526" s="445">
        <v>519500</v>
      </c>
      <c r="L526" s="445">
        <v>489500</v>
      </c>
      <c r="M526" s="445">
        <v>459500</v>
      </c>
    </row>
    <row r="527" spans="1:13" customFormat="1">
      <c r="A527" s="445">
        <v>7480</v>
      </c>
      <c r="B527" s="445">
        <v>7500</v>
      </c>
      <c r="C527" s="445">
        <v>886570</v>
      </c>
      <c r="D527" s="445">
        <v>837580</v>
      </c>
      <c r="E527" s="445">
        <v>703720</v>
      </c>
      <c r="F527" s="445">
        <v>673720</v>
      </c>
      <c r="G527" s="445">
        <v>643720</v>
      </c>
      <c r="H527" s="445">
        <v>613720</v>
      </c>
      <c r="I527" s="445">
        <v>583720</v>
      </c>
      <c r="J527" s="445">
        <v>553720</v>
      </c>
      <c r="K527" s="445">
        <v>523720</v>
      </c>
      <c r="L527" s="445">
        <v>493720</v>
      </c>
      <c r="M527" s="445">
        <v>463720</v>
      </c>
    </row>
    <row r="528" spans="1:13" customFormat="1">
      <c r="A528" s="445">
        <v>7500</v>
      </c>
      <c r="B528" s="445">
        <v>7520</v>
      </c>
      <c r="C528" s="445">
        <v>891100</v>
      </c>
      <c r="D528" s="445">
        <v>842090</v>
      </c>
      <c r="E528" s="445">
        <v>707950</v>
      </c>
      <c r="F528" s="445">
        <v>677950</v>
      </c>
      <c r="G528" s="445">
        <v>647950</v>
      </c>
      <c r="H528" s="445">
        <v>617950</v>
      </c>
      <c r="I528" s="445">
        <v>587950</v>
      </c>
      <c r="J528" s="445">
        <v>557950</v>
      </c>
      <c r="K528" s="445">
        <v>527950</v>
      </c>
      <c r="L528" s="445">
        <v>497950</v>
      </c>
      <c r="M528" s="445">
        <v>467950</v>
      </c>
    </row>
    <row r="529" spans="1:13" customFormat="1">
      <c r="A529" s="445">
        <v>7520</v>
      </c>
      <c r="B529" s="445">
        <v>7540</v>
      </c>
      <c r="C529" s="445">
        <v>895640</v>
      </c>
      <c r="D529" s="445">
        <v>846600</v>
      </c>
      <c r="E529" s="445">
        <v>712170</v>
      </c>
      <c r="F529" s="445">
        <v>682170</v>
      </c>
      <c r="G529" s="445">
        <v>652170</v>
      </c>
      <c r="H529" s="445">
        <v>622170</v>
      </c>
      <c r="I529" s="445">
        <v>592170</v>
      </c>
      <c r="J529" s="445">
        <v>562170</v>
      </c>
      <c r="K529" s="445">
        <v>532170</v>
      </c>
      <c r="L529" s="445">
        <v>502170</v>
      </c>
      <c r="M529" s="445">
        <v>472170</v>
      </c>
    </row>
    <row r="530" spans="1:13" customFormat="1">
      <c r="A530" s="445">
        <v>7540</v>
      </c>
      <c r="B530" s="445">
        <v>7560</v>
      </c>
      <c r="C530" s="445">
        <v>900180</v>
      </c>
      <c r="D530" s="445">
        <v>851120</v>
      </c>
      <c r="E530" s="445">
        <v>716400</v>
      </c>
      <c r="F530" s="445">
        <v>686400</v>
      </c>
      <c r="G530" s="445">
        <v>656400</v>
      </c>
      <c r="H530" s="445">
        <v>626400</v>
      </c>
      <c r="I530" s="445">
        <v>596400</v>
      </c>
      <c r="J530" s="445">
        <v>566400</v>
      </c>
      <c r="K530" s="445">
        <v>536400</v>
      </c>
      <c r="L530" s="445">
        <v>506400</v>
      </c>
      <c r="M530" s="445">
        <v>476400</v>
      </c>
    </row>
    <row r="531" spans="1:13" customFormat="1">
      <c r="A531" s="445">
        <v>7560</v>
      </c>
      <c r="B531" s="445">
        <v>7580</v>
      </c>
      <c r="C531" s="445">
        <v>904710</v>
      </c>
      <c r="D531" s="445">
        <v>855630</v>
      </c>
      <c r="E531" s="445">
        <v>720620</v>
      </c>
      <c r="F531" s="445">
        <v>690620</v>
      </c>
      <c r="G531" s="445">
        <v>660620</v>
      </c>
      <c r="H531" s="445">
        <v>630620</v>
      </c>
      <c r="I531" s="445">
        <v>600620</v>
      </c>
      <c r="J531" s="445">
        <v>570620</v>
      </c>
      <c r="K531" s="445">
        <v>540620</v>
      </c>
      <c r="L531" s="445">
        <v>510620</v>
      </c>
      <c r="M531" s="445">
        <v>480620</v>
      </c>
    </row>
    <row r="532" spans="1:13" customFormat="1">
      <c r="A532" s="445">
        <v>7580</v>
      </c>
      <c r="B532" s="445">
        <v>7600</v>
      </c>
      <c r="C532" s="445">
        <v>909250</v>
      </c>
      <c r="D532" s="445">
        <v>860140</v>
      </c>
      <c r="E532" s="445">
        <v>724840</v>
      </c>
      <c r="F532" s="445">
        <v>694840</v>
      </c>
      <c r="G532" s="445">
        <v>664840</v>
      </c>
      <c r="H532" s="445">
        <v>634840</v>
      </c>
      <c r="I532" s="445">
        <v>604840</v>
      </c>
      <c r="J532" s="445">
        <v>574840</v>
      </c>
      <c r="K532" s="445">
        <v>544840</v>
      </c>
      <c r="L532" s="445">
        <v>514840</v>
      </c>
      <c r="M532" s="445">
        <v>484840</v>
      </c>
    </row>
    <row r="533" spans="1:13" customFormat="1">
      <c r="A533" s="445">
        <v>7600</v>
      </c>
      <c r="B533" s="445">
        <v>7620</v>
      </c>
      <c r="C533" s="445">
        <v>913780</v>
      </c>
      <c r="D533" s="445">
        <v>864650</v>
      </c>
      <c r="E533" s="445">
        <v>729070</v>
      </c>
      <c r="F533" s="445">
        <v>699070</v>
      </c>
      <c r="G533" s="445">
        <v>669070</v>
      </c>
      <c r="H533" s="445">
        <v>639070</v>
      </c>
      <c r="I533" s="445">
        <v>609070</v>
      </c>
      <c r="J533" s="445">
        <v>579070</v>
      </c>
      <c r="K533" s="445">
        <v>549070</v>
      </c>
      <c r="L533" s="445">
        <v>519070</v>
      </c>
      <c r="M533" s="445">
        <v>489070</v>
      </c>
    </row>
    <row r="534" spans="1:13" customFormat="1">
      <c r="A534" s="445">
        <v>7620</v>
      </c>
      <c r="B534" s="445">
        <v>7640</v>
      </c>
      <c r="C534" s="445">
        <v>918320</v>
      </c>
      <c r="D534" s="445">
        <v>869160</v>
      </c>
      <c r="E534" s="445">
        <v>733290</v>
      </c>
      <c r="F534" s="445">
        <v>703290</v>
      </c>
      <c r="G534" s="445">
        <v>673290</v>
      </c>
      <c r="H534" s="445">
        <v>643290</v>
      </c>
      <c r="I534" s="445">
        <v>613290</v>
      </c>
      <c r="J534" s="445">
        <v>583290</v>
      </c>
      <c r="K534" s="445">
        <v>553290</v>
      </c>
      <c r="L534" s="445">
        <v>523290</v>
      </c>
      <c r="M534" s="445">
        <v>493290</v>
      </c>
    </row>
    <row r="535" spans="1:13" customFormat="1">
      <c r="A535" s="445">
        <v>7640</v>
      </c>
      <c r="B535" s="445">
        <v>7660</v>
      </c>
      <c r="C535" s="445">
        <v>922860</v>
      </c>
      <c r="D535" s="445">
        <v>873680</v>
      </c>
      <c r="E535" s="445">
        <v>737520</v>
      </c>
      <c r="F535" s="445">
        <v>707520</v>
      </c>
      <c r="G535" s="445">
        <v>677520</v>
      </c>
      <c r="H535" s="445">
        <v>647520</v>
      </c>
      <c r="I535" s="445">
        <v>617520</v>
      </c>
      <c r="J535" s="445">
        <v>587520</v>
      </c>
      <c r="K535" s="445">
        <v>557520</v>
      </c>
      <c r="L535" s="445">
        <v>527520</v>
      </c>
      <c r="M535" s="445">
        <v>497520</v>
      </c>
    </row>
    <row r="536" spans="1:13" customFormat="1">
      <c r="A536" s="445">
        <v>7660</v>
      </c>
      <c r="B536" s="445">
        <v>7680</v>
      </c>
      <c r="C536" s="445">
        <v>927390</v>
      </c>
      <c r="D536" s="445">
        <v>878190</v>
      </c>
      <c r="E536" s="445">
        <v>741740</v>
      </c>
      <c r="F536" s="445">
        <v>711740</v>
      </c>
      <c r="G536" s="445">
        <v>681740</v>
      </c>
      <c r="H536" s="445">
        <v>651740</v>
      </c>
      <c r="I536" s="445">
        <v>621740</v>
      </c>
      <c r="J536" s="445">
        <v>591740</v>
      </c>
      <c r="K536" s="445">
        <v>561740</v>
      </c>
      <c r="L536" s="445">
        <v>531740</v>
      </c>
      <c r="M536" s="445">
        <v>501740</v>
      </c>
    </row>
    <row r="537" spans="1:13" customFormat="1">
      <c r="A537" s="445">
        <v>7680</v>
      </c>
      <c r="B537" s="445">
        <v>7700</v>
      </c>
      <c r="C537" s="445">
        <v>931930</v>
      </c>
      <c r="D537" s="445">
        <v>882700</v>
      </c>
      <c r="E537" s="445">
        <v>745960</v>
      </c>
      <c r="F537" s="445">
        <v>715960</v>
      </c>
      <c r="G537" s="445">
        <v>685960</v>
      </c>
      <c r="H537" s="445">
        <v>655960</v>
      </c>
      <c r="I537" s="445">
        <v>625960</v>
      </c>
      <c r="J537" s="445">
        <v>595960</v>
      </c>
      <c r="K537" s="445">
        <v>565960</v>
      </c>
      <c r="L537" s="445">
        <v>535960</v>
      </c>
      <c r="M537" s="445">
        <v>505960</v>
      </c>
    </row>
    <row r="538" spans="1:13" customFormat="1">
      <c r="A538" s="445">
        <v>7700</v>
      </c>
      <c r="B538" s="445">
        <v>7720</v>
      </c>
      <c r="C538" s="445">
        <v>936460</v>
      </c>
      <c r="D538" s="445">
        <v>887210</v>
      </c>
      <c r="E538" s="445">
        <v>750190</v>
      </c>
      <c r="F538" s="445">
        <v>720190</v>
      </c>
      <c r="G538" s="445">
        <v>690190</v>
      </c>
      <c r="H538" s="445">
        <v>660190</v>
      </c>
      <c r="I538" s="445">
        <v>630190</v>
      </c>
      <c r="J538" s="445">
        <v>600190</v>
      </c>
      <c r="K538" s="445">
        <v>570190</v>
      </c>
      <c r="L538" s="445">
        <v>540190</v>
      </c>
      <c r="M538" s="445">
        <v>510190</v>
      </c>
    </row>
    <row r="539" spans="1:13" customFormat="1">
      <c r="A539" s="445">
        <v>7720</v>
      </c>
      <c r="B539" s="445">
        <v>7740</v>
      </c>
      <c r="C539" s="445">
        <v>941000</v>
      </c>
      <c r="D539" s="445">
        <v>891720</v>
      </c>
      <c r="E539" s="445">
        <v>754410</v>
      </c>
      <c r="F539" s="445">
        <v>724410</v>
      </c>
      <c r="G539" s="445">
        <v>694410</v>
      </c>
      <c r="H539" s="445">
        <v>664410</v>
      </c>
      <c r="I539" s="445">
        <v>634410</v>
      </c>
      <c r="J539" s="445">
        <v>604410</v>
      </c>
      <c r="K539" s="445">
        <v>574410</v>
      </c>
      <c r="L539" s="445">
        <v>544410</v>
      </c>
      <c r="M539" s="445">
        <v>514410</v>
      </c>
    </row>
    <row r="540" spans="1:13" customFormat="1">
      <c r="A540" s="445">
        <v>7740</v>
      </c>
      <c r="B540" s="445">
        <v>7760</v>
      </c>
      <c r="C540" s="445">
        <v>945540</v>
      </c>
      <c r="D540" s="445">
        <v>896240</v>
      </c>
      <c r="E540" s="445">
        <v>758640</v>
      </c>
      <c r="F540" s="445">
        <v>728640</v>
      </c>
      <c r="G540" s="445">
        <v>698640</v>
      </c>
      <c r="H540" s="445">
        <v>668640</v>
      </c>
      <c r="I540" s="445">
        <v>638640</v>
      </c>
      <c r="J540" s="445">
        <v>608640</v>
      </c>
      <c r="K540" s="445">
        <v>578640</v>
      </c>
      <c r="L540" s="445">
        <v>548640</v>
      </c>
      <c r="M540" s="445">
        <v>518640</v>
      </c>
    </row>
    <row r="541" spans="1:13" customFormat="1">
      <c r="A541" s="445">
        <v>7760</v>
      </c>
      <c r="B541" s="445">
        <v>7780</v>
      </c>
      <c r="C541" s="445">
        <v>950070</v>
      </c>
      <c r="D541" s="445">
        <v>900750</v>
      </c>
      <c r="E541" s="445">
        <v>762860</v>
      </c>
      <c r="F541" s="445">
        <v>732860</v>
      </c>
      <c r="G541" s="445">
        <v>702860</v>
      </c>
      <c r="H541" s="445">
        <v>672860</v>
      </c>
      <c r="I541" s="445">
        <v>642860</v>
      </c>
      <c r="J541" s="445">
        <v>612860</v>
      </c>
      <c r="K541" s="445">
        <v>582860</v>
      </c>
      <c r="L541" s="445">
        <v>552860</v>
      </c>
      <c r="M541" s="445">
        <v>522860</v>
      </c>
    </row>
    <row r="542" spans="1:13" customFormat="1">
      <c r="A542" s="445">
        <v>7780</v>
      </c>
      <c r="B542" s="445">
        <v>7800</v>
      </c>
      <c r="C542" s="445">
        <v>954610</v>
      </c>
      <c r="D542" s="445">
        <v>905260</v>
      </c>
      <c r="E542" s="445">
        <v>767080</v>
      </c>
      <c r="F542" s="445">
        <v>737080</v>
      </c>
      <c r="G542" s="445">
        <v>707080</v>
      </c>
      <c r="H542" s="445">
        <v>677080</v>
      </c>
      <c r="I542" s="445">
        <v>647080</v>
      </c>
      <c r="J542" s="445">
        <v>617080</v>
      </c>
      <c r="K542" s="445">
        <v>587080</v>
      </c>
      <c r="L542" s="445">
        <v>557080</v>
      </c>
      <c r="M542" s="445">
        <v>527080</v>
      </c>
    </row>
    <row r="543" spans="1:13" customFormat="1">
      <c r="A543" s="445">
        <v>7800</v>
      </c>
      <c r="B543" s="445">
        <v>7820</v>
      </c>
      <c r="C543" s="445">
        <v>959140</v>
      </c>
      <c r="D543" s="445">
        <v>909770</v>
      </c>
      <c r="E543" s="445">
        <v>771310</v>
      </c>
      <c r="F543" s="445">
        <v>741310</v>
      </c>
      <c r="G543" s="445">
        <v>711310</v>
      </c>
      <c r="H543" s="445">
        <v>681310</v>
      </c>
      <c r="I543" s="445">
        <v>651310</v>
      </c>
      <c r="J543" s="445">
        <v>621310</v>
      </c>
      <c r="K543" s="445">
        <v>591310</v>
      </c>
      <c r="L543" s="445">
        <v>561310</v>
      </c>
      <c r="M543" s="445">
        <v>531310</v>
      </c>
    </row>
    <row r="544" spans="1:13" customFormat="1">
      <c r="A544" s="445">
        <v>7820</v>
      </c>
      <c r="B544" s="445">
        <v>7840</v>
      </c>
      <c r="C544" s="445">
        <v>963680</v>
      </c>
      <c r="D544" s="445">
        <v>914280</v>
      </c>
      <c r="E544" s="445">
        <v>775530</v>
      </c>
      <c r="F544" s="445">
        <v>745530</v>
      </c>
      <c r="G544" s="445">
        <v>715530</v>
      </c>
      <c r="H544" s="445">
        <v>685530</v>
      </c>
      <c r="I544" s="445">
        <v>655530</v>
      </c>
      <c r="J544" s="445">
        <v>625530</v>
      </c>
      <c r="K544" s="445">
        <v>595530</v>
      </c>
      <c r="L544" s="445">
        <v>565530</v>
      </c>
      <c r="M544" s="445">
        <v>535530</v>
      </c>
    </row>
    <row r="545" spans="1:13" customFormat="1">
      <c r="A545" s="445">
        <v>7840</v>
      </c>
      <c r="B545" s="445">
        <v>7860</v>
      </c>
      <c r="C545" s="445">
        <v>968220</v>
      </c>
      <c r="D545" s="445">
        <v>918800</v>
      </c>
      <c r="E545" s="445">
        <v>779760</v>
      </c>
      <c r="F545" s="445">
        <v>749760</v>
      </c>
      <c r="G545" s="445">
        <v>719760</v>
      </c>
      <c r="H545" s="445">
        <v>689760</v>
      </c>
      <c r="I545" s="445">
        <v>659760</v>
      </c>
      <c r="J545" s="445">
        <v>629760</v>
      </c>
      <c r="K545" s="445">
        <v>599760</v>
      </c>
      <c r="L545" s="445">
        <v>569760</v>
      </c>
      <c r="M545" s="445">
        <v>539760</v>
      </c>
    </row>
    <row r="546" spans="1:13" customFormat="1">
      <c r="A546" s="445">
        <v>7860</v>
      </c>
      <c r="B546" s="445">
        <v>7880</v>
      </c>
      <c r="C546" s="445">
        <v>972750</v>
      </c>
      <c r="D546" s="445">
        <v>923310</v>
      </c>
      <c r="E546" s="445">
        <v>783980</v>
      </c>
      <c r="F546" s="445">
        <v>753980</v>
      </c>
      <c r="G546" s="445">
        <v>723980</v>
      </c>
      <c r="H546" s="445">
        <v>693980</v>
      </c>
      <c r="I546" s="445">
        <v>663980</v>
      </c>
      <c r="J546" s="445">
        <v>633980</v>
      </c>
      <c r="K546" s="445">
        <v>603980</v>
      </c>
      <c r="L546" s="445">
        <v>573980</v>
      </c>
      <c r="M546" s="445">
        <v>543980</v>
      </c>
    </row>
    <row r="547" spans="1:13" customFormat="1">
      <c r="A547" s="445">
        <v>7880</v>
      </c>
      <c r="B547" s="445">
        <v>7900</v>
      </c>
      <c r="C547" s="445">
        <v>977290</v>
      </c>
      <c r="D547" s="445">
        <v>927820</v>
      </c>
      <c r="E547" s="445">
        <v>788200</v>
      </c>
      <c r="F547" s="445">
        <v>758200</v>
      </c>
      <c r="G547" s="445">
        <v>728200</v>
      </c>
      <c r="H547" s="445">
        <v>698200</v>
      </c>
      <c r="I547" s="445">
        <v>668200</v>
      </c>
      <c r="J547" s="445">
        <v>638200</v>
      </c>
      <c r="K547" s="445">
        <v>608200</v>
      </c>
      <c r="L547" s="445">
        <v>578200</v>
      </c>
      <c r="M547" s="445">
        <v>548200</v>
      </c>
    </row>
    <row r="548" spans="1:13" customFormat="1">
      <c r="A548" s="445">
        <v>7900</v>
      </c>
      <c r="B548" s="445">
        <v>7920</v>
      </c>
      <c r="C548" s="445">
        <v>981820</v>
      </c>
      <c r="D548" s="445">
        <v>932330</v>
      </c>
      <c r="E548" s="445">
        <v>792430</v>
      </c>
      <c r="F548" s="445">
        <v>762430</v>
      </c>
      <c r="G548" s="445">
        <v>732430</v>
      </c>
      <c r="H548" s="445">
        <v>702430</v>
      </c>
      <c r="I548" s="445">
        <v>672430</v>
      </c>
      <c r="J548" s="445">
        <v>642430</v>
      </c>
      <c r="K548" s="445">
        <v>612430</v>
      </c>
      <c r="L548" s="445">
        <v>582430</v>
      </c>
      <c r="M548" s="445">
        <v>552430</v>
      </c>
    </row>
    <row r="549" spans="1:13" customFormat="1">
      <c r="A549" s="445">
        <v>7920</v>
      </c>
      <c r="B549" s="445">
        <v>7940</v>
      </c>
      <c r="C549" s="445">
        <v>986360</v>
      </c>
      <c r="D549" s="445">
        <v>936840</v>
      </c>
      <c r="E549" s="445">
        <v>796650</v>
      </c>
      <c r="F549" s="445">
        <v>766650</v>
      </c>
      <c r="G549" s="445">
        <v>736650</v>
      </c>
      <c r="H549" s="445">
        <v>706650</v>
      </c>
      <c r="I549" s="445">
        <v>676650</v>
      </c>
      <c r="J549" s="445">
        <v>646650</v>
      </c>
      <c r="K549" s="445">
        <v>616650</v>
      </c>
      <c r="L549" s="445">
        <v>586650</v>
      </c>
      <c r="M549" s="445">
        <v>556650</v>
      </c>
    </row>
    <row r="550" spans="1:13" customFormat="1">
      <c r="A550" s="445">
        <v>7940</v>
      </c>
      <c r="B550" s="445">
        <v>7960</v>
      </c>
      <c r="C550" s="445">
        <v>990900</v>
      </c>
      <c r="D550" s="445">
        <v>941360</v>
      </c>
      <c r="E550" s="445">
        <v>800880</v>
      </c>
      <c r="F550" s="445">
        <v>770880</v>
      </c>
      <c r="G550" s="445">
        <v>740880</v>
      </c>
      <c r="H550" s="445">
        <v>710880</v>
      </c>
      <c r="I550" s="445">
        <v>680880</v>
      </c>
      <c r="J550" s="445">
        <v>650880</v>
      </c>
      <c r="K550" s="445">
        <v>620880</v>
      </c>
      <c r="L550" s="445">
        <v>590880</v>
      </c>
      <c r="M550" s="445">
        <v>560880</v>
      </c>
    </row>
    <row r="551" spans="1:13" customFormat="1">
      <c r="A551" s="445">
        <v>7960</v>
      </c>
      <c r="B551" s="445">
        <v>7980</v>
      </c>
      <c r="C551" s="445">
        <v>995430</v>
      </c>
      <c r="D551" s="445">
        <v>945870</v>
      </c>
      <c r="E551" s="445">
        <v>805100</v>
      </c>
      <c r="F551" s="445">
        <v>775100</v>
      </c>
      <c r="G551" s="445">
        <v>745100</v>
      </c>
      <c r="H551" s="445">
        <v>715100</v>
      </c>
      <c r="I551" s="445">
        <v>685100</v>
      </c>
      <c r="J551" s="445">
        <v>655100</v>
      </c>
      <c r="K551" s="445">
        <v>625100</v>
      </c>
      <c r="L551" s="445">
        <v>595100</v>
      </c>
      <c r="M551" s="445">
        <v>565100</v>
      </c>
    </row>
    <row r="552" spans="1:13" customFormat="1">
      <c r="A552" s="445">
        <v>7980</v>
      </c>
      <c r="B552" s="445">
        <v>8000</v>
      </c>
      <c r="C552" s="445">
        <v>999970</v>
      </c>
      <c r="D552" s="445">
        <v>950380</v>
      </c>
      <c r="E552" s="445">
        <v>809320</v>
      </c>
      <c r="F552" s="445">
        <v>779320</v>
      </c>
      <c r="G552" s="445">
        <v>749320</v>
      </c>
      <c r="H552" s="445">
        <v>719320</v>
      </c>
      <c r="I552" s="445">
        <v>689320</v>
      </c>
      <c r="J552" s="445">
        <v>659320</v>
      </c>
      <c r="K552" s="445">
        <v>629320</v>
      </c>
      <c r="L552" s="445">
        <v>599320</v>
      </c>
      <c r="M552" s="445">
        <v>569320</v>
      </c>
    </row>
    <row r="553" spans="1:13" customFormat="1">
      <c r="A553" s="445">
        <v>8000</v>
      </c>
      <c r="B553" s="445">
        <v>8020</v>
      </c>
      <c r="C553" s="445">
        <v>1004500</v>
      </c>
      <c r="D553" s="445">
        <v>954890</v>
      </c>
      <c r="E553" s="445">
        <v>813550</v>
      </c>
      <c r="F553" s="445">
        <v>783550</v>
      </c>
      <c r="G553" s="445">
        <v>753550</v>
      </c>
      <c r="H553" s="445">
        <v>723550</v>
      </c>
      <c r="I553" s="445">
        <v>693550</v>
      </c>
      <c r="J553" s="445">
        <v>663550</v>
      </c>
      <c r="K553" s="445">
        <v>633550</v>
      </c>
      <c r="L553" s="445">
        <v>603550</v>
      </c>
      <c r="M553" s="445">
        <v>573550</v>
      </c>
    </row>
    <row r="554" spans="1:13" customFormat="1">
      <c r="A554" s="445">
        <v>8020</v>
      </c>
      <c r="B554" s="445">
        <v>8040</v>
      </c>
      <c r="C554" s="445">
        <v>1009040</v>
      </c>
      <c r="D554" s="445">
        <v>959400</v>
      </c>
      <c r="E554" s="445">
        <v>817770</v>
      </c>
      <c r="F554" s="445">
        <v>787770</v>
      </c>
      <c r="G554" s="445">
        <v>757770</v>
      </c>
      <c r="H554" s="445">
        <v>727770</v>
      </c>
      <c r="I554" s="445">
        <v>697770</v>
      </c>
      <c r="J554" s="445">
        <v>667770</v>
      </c>
      <c r="K554" s="445">
        <v>637770</v>
      </c>
      <c r="L554" s="445">
        <v>607770</v>
      </c>
      <c r="M554" s="445">
        <v>577770</v>
      </c>
    </row>
    <row r="555" spans="1:13" customFormat="1">
      <c r="A555" s="445">
        <v>8040</v>
      </c>
      <c r="B555" s="445">
        <v>8060</v>
      </c>
      <c r="C555" s="445">
        <v>1013580</v>
      </c>
      <c r="D555" s="445">
        <v>963920</v>
      </c>
      <c r="E555" s="445">
        <v>822000</v>
      </c>
      <c r="F555" s="445">
        <v>792000</v>
      </c>
      <c r="G555" s="445">
        <v>762000</v>
      </c>
      <c r="H555" s="445">
        <v>732000</v>
      </c>
      <c r="I555" s="445">
        <v>702000</v>
      </c>
      <c r="J555" s="445">
        <v>672000</v>
      </c>
      <c r="K555" s="445">
        <v>642000</v>
      </c>
      <c r="L555" s="445">
        <v>612000</v>
      </c>
      <c r="M555" s="445">
        <v>582000</v>
      </c>
    </row>
    <row r="556" spans="1:13" customFormat="1">
      <c r="A556" s="445">
        <v>8060</v>
      </c>
      <c r="B556" s="445">
        <v>8080</v>
      </c>
      <c r="C556" s="445">
        <v>1018110</v>
      </c>
      <c r="D556" s="445">
        <v>968430</v>
      </c>
      <c r="E556" s="445">
        <v>826220</v>
      </c>
      <c r="F556" s="445">
        <v>796220</v>
      </c>
      <c r="G556" s="445">
        <v>766220</v>
      </c>
      <c r="H556" s="445">
        <v>736220</v>
      </c>
      <c r="I556" s="445">
        <v>706220</v>
      </c>
      <c r="J556" s="445">
        <v>676220</v>
      </c>
      <c r="K556" s="445">
        <v>646220</v>
      </c>
      <c r="L556" s="445">
        <v>616220</v>
      </c>
      <c r="M556" s="445">
        <v>586220</v>
      </c>
    </row>
    <row r="557" spans="1:13" customFormat="1">
      <c r="A557" s="445">
        <v>8080</v>
      </c>
      <c r="B557" s="445">
        <v>8100</v>
      </c>
      <c r="C557" s="445">
        <v>1022650</v>
      </c>
      <c r="D557" s="445">
        <v>972940</v>
      </c>
      <c r="E557" s="445">
        <v>830440</v>
      </c>
      <c r="F557" s="445">
        <v>800440</v>
      </c>
      <c r="G557" s="445">
        <v>770440</v>
      </c>
      <c r="H557" s="445">
        <v>740440</v>
      </c>
      <c r="I557" s="445">
        <v>710440</v>
      </c>
      <c r="J557" s="445">
        <v>680440</v>
      </c>
      <c r="K557" s="445">
        <v>650440</v>
      </c>
      <c r="L557" s="445">
        <v>620440</v>
      </c>
      <c r="M557" s="445">
        <v>590440</v>
      </c>
    </row>
    <row r="558" spans="1:13" customFormat="1">
      <c r="A558" s="445">
        <v>8100</v>
      </c>
      <c r="B558" s="445">
        <v>8120</v>
      </c>
      <c r="C558" s="445">
        <v>1027180</v>
      </c>
      <c r="D558" s="445">
        <v>977450</v>
      </c>
      <c r="E558" s="445">
        <v>834670</v>
      </c>
      <c r="F558" s="445">
        <v>804670</v>
      </c>
      <c r="G558" s="445">
        <v>774670</v>
      </c>
      <c r="H558" s="445">
        <v>744670</v>
      </c>
      <c r="I558" s="445">
        <v>714670</v>
      </c>
      <c r="J558" s="445">
        <v>684670</v>
      </c>
      <c r="K558" s="445">
        <v>654670</v>
      </c>
      <c r="L558" s="445">
        <v>624670</v>
      </c>
      <c r="M558" s="445">
        <v>594670</v>
      </c>
    </row>
    <row r="559" spans="1:13" customFormat="1">
      <c r="A559" s="445">
        <v>8120</v>
      </c>
      <c r="B559" s="445">
        <v>8140</v>
      </c>
      <c r="C559" s="445">
        <v>1031720</v>
      </c>
      <c r="D559" s="445">
        <v>981960</v>
      </c>
      <c r="E559" s="445">
        <v>838890</v>
      </c>
      <c r="F559" s="445">
        <v>808890</v>
      </c>
      <c r="G559" s="445">
        <v>778890</v>
      </c>
      <c r="H559" s="445">
        <v>748890</v>
      </c>
      <c r="I559" s="445">
        <v>718890</v>
      </c>
      <c r="J559" s="445">
        <v>688890</v>
      </c>
      <c r="K559" s="445">
        <v>658890</v>
      </c>
      <c r="L559" s="445">
        <v>628890</v>
      </c>
      <c r="M559" s="445">
        <v>598890</v>
      </c>
    </row>
    <row r="560" spans="1:13" customFormat="1">
      <c r="A560" s="445">
        <v>8140</v>
      </c>
      <c r="B560" s="445">
        <v>8160</v>
      </c>
      <c r="C560" s="445">
        <v>1036260</v>
      </c>
      <c r="D560" s="445">
        <v>986480</v>
      </c>
      <c r="E560" s="445">
        <v>843120</v>
      </c>
      <c r="F560" s="445">
        <v>813120</v>
      </c>
      <c r="G560" s="445">
        <v>783120</v>
      </c>
      <c r="H560" s="445">
        <v>753120</v>
      </c>
      <c r="I560" s="445">
        <v>723120</v>
      </c>
      <c r="J560" s="445">
        <v>693120</v>
      </c>
      <c r="K560" s="445">
        <v>663120</v>
      </c>
      <c r="L560" s="445">
        <v>633120</v>
      </c>
      <c r="M560" s="445">
        <v>603120</v>
      </c>
    </row>
    <row r="561" spans="1:13" customFormat="1">
      <c r="A561" s="445">
        <v>8160</v>
      </c>
      <c r="B561" s="445">
        <v>8180</v>
      </c>
      <c r="C561" s="445">
        <v>1040790</v>
      </c>
      <c r="D561" s="445">
        <v>990990</v>
      </c>
      <c r="E561" s="445">
        <v>847340</v>
      </c>
      <c r="F561" s="445">
        <v>817340</v>
      </c>
      <c r="G561" s="445">
        <v>787340</v>
      </c>
      <c r="H561" s="445">
        <v>757340</v>
      </c>
      <c r="I561" s="445">
        <v>727340</v>
      </c>
      <c r="J561" s="445">
        <v>697340</v>
      </c>
      <c r="K561" s="445">
        <v>667340</v>
      </c>
      <c r="L561" s="445">
        <v>637340</v>
      </c>
      <c r="M561" s="445">
        <v>607340</v>
      </c>
    </row>
    <row r="562" spans="1:13" customFormat="1">
      <c r="A562" s="445">
        <v>8180</v>
      </c>
      <c r="B562" s="445">
        <v>8200</v>
      </c>
      <c r="C562" s="445">
        <v>1045330</v>
      </c>
      <c r="D562" s="445">
        <v>995500</v>
      </c>
      <c r="E562" s="445">
        <v>851560</v>
      </c>
      <c r="F562" s="445">
        <v>821560</v>
      </c>
      <c r="G562" s="445">
        <v>791560</v>
      </c>
      <c r="H562" s="445">
        <v>761560</v>
      </c>
      <c r="I562" s="445">
        <v>731560</v>
      </c>
      <c r="J562" s="445">
        <v>701560</v>
      </c>
      <c r="K562" s="445">
        <v>671560</v>
      </c>
      <c r="L562" s="445">
        <v>641560</v>
      </c>
      <c r="M562" s="445">
        <v>611560</v>
      </c>
    </row>
    <row r="563" spans="1:13" customFormat="1">
      <c r="A563" s="445">
        <v>8200</v>
      </c>
      <c r="B563" s="445">
        <v>8220</v>
      </c>
      <c r="C563" s="445">
        <v>1049860</v>
      </c>
      <c r="D563" s="445">
        <v>1000010</v>
      </c>
      <c r="E563" s="445">
        <v>855790</v>
      </c>
      <c r="F563" s="445">
        <v>825790</v>
      </c>
      <c r="G563" s="445">
        <v>795790</v>
      </c>
      <c r="H563" s="445">
        <v>765790</v>
      </c>
      <c r="I563" s="445">
        <v>735790</v>
      </c>
      <c r="J563" s="445">
        <v>705790</v>
      </c>
      <c r="K563" s="445">
        <v>675790</v>
      </c>
      <c r="L563" s="445">
        <v>645790</v>
      </c>
      <c r="M563" s="445">
        <v>615790</v>
      </c>
    </row>
    <row r="564" spans="1:13" customFormat="1">
      <c r="A564" s="445">
        <v>8220</v>
      </c>
      <c r="B564" s="445">
        <v>8240</v>
      </c>
      <c r="C564" s="445">
        <v>1054400</v>
      </c>
      <c r="D564" s="445">
        <v>1004520</v>
      </c>
      <c r="E564" s="445">
        <v>860010</v>
      </c>
      <c r="F564" s="445">
        <v>830010</v>
      </c>
      <c r="G564" s="445">
        <v>800010</v>
      </c>
      <c r="H564" s="445">
        <v>770010</v>
      </c>
      <c r="I564" s="445">
        <v>740010</v>
      </c>
      <c r="J564" s="445">
        <v>710010</v>
      </c>
      <c r="K564" s="445">
        <v>680010</v>
      </c>
      <c r="L564" s="445">
        <v>650010</v>
      </c>
      <c r="M564" s="445">
        <v>620010</v>
      </c>
    </row>
    <row r="565" spans="1:13" customFormat="1">
      <c r="A565" s="445">
        <v>8240</v>
      </c>
      <c r="B565" s="445">
        <v>8260</v>
      </c>
      <c r="C565" s="445">
        <v>1058940</v>
      </c>
      <c r="D565" s="445">
        <v>1009040</v>
      </c>
      <c r="E565" s="445">
        <v>864240</v>
      </c>
      <c r="F565" s="445">
        <v>834240</v>
      </c>
      <c r="G565" s="445">
        <v>804240</v>
      </c>
      <c r="H565" s="445">
        <v>774240</v>
      </c>
      <c r="I565" s="445">
        <v>744240</v>
      </c>
      <c r="J565" s="445">
        <v>714240</v>
      </c>
      <c r="K565" s="445">
        <v>684240</v>
      </c>
      <c r="L565" s="445">
        <v>654240</v>
      </c>
      <c r="M565" s="445">
        <v>624240</v>
      </c>
    </row>
    <row r="566" spans="1:13" customFormat="1">
      <c r="A566" s="445">
        <v>8260</v>
      </c>
      <c r="B566" s="445">
        <v>8280</v>
      </c>
      <c r="C566" s="445">
        <v>1063470</v>
      </c>
      <c r="D566" s="445">
        <v>1013550</v>
      </c>
      <c r="E566" s="445">
        <v>868460</v>
      </c>
      <c r="F566" s="445">
        <v>838460</v>
      </c>
      <c r="G566" s="445">
        <v>808460</v>
      </c>
      <c r="H566" s="445">
        <v>778460</v>
      </c>
      <c r="I566" s="445">
        <v>748460</v>
      </c>
      <c r="J566" s="445">
        <v>718460</v>
      </c>
      <c r="K566" s="445">
        <v>688460</v>
      </c>
      <c r="L566" s="445">
        <v>658460</v>
      </c>
      <c r="M566" s="445">
        <v>628460</v>
      </c>
    </row>
    <row r="567" spans="1:13" customFormat="1">
      <c r="A567" s="445">
        <v>8280</v>
      </c>
      <c r="B567" s="445">
        <v>8300</v>
      </c>
      <c r="C567" s="445">
        <v>1068010</v>
      </c>
      <c r="D567" s="445">
        <v>1018060</v>
      </c>
      <c r="E567" s="445">
        <v>872680</v>
      </c>
      <c r="F567" s="445">
        <v>842680</v>
      </c>
      <c r="G567" s="445">
        <v>812680</v>
      </c>
      <c r="H567" s="445">
        <v>782680</v>
      </c>
      <c r="I567" s="445">
        <v>752680</v>
      </c>
      <c r="J567" s="445">
        <v>722680</v>
      </c>
      <c r="K567" s="445">
        <v>692680</v>
      </c>
      <c r="L567" s="445">
        <v>662680</v>
      </c>
      <c r="M567" s="445">
        <v>632680</v>
      </c>
    </row>
    <row r="568" spans="1:13" customFormat="1">
      <c r="A568" s="445">
        <v>8300</v>
      </c>
      <c r="B568" s="445">
        <v>8320</v>
      </c>
      <c r="C568" s="445">
        <v>1072540</v>
      </c>
      <c r="D568" s="445">
        <v>1022570</v>
      </c>
      <c r="E568" s="445">
        <v>876910</v>
      </c>
      <c r="F568" s="445">
        <v>846910</v>
      </c>
      <c r="G568" s="445">
        <v>816910</v>
      </c>
      <c r="H568" s="445">
        <v>786910</v>
      </c>
      <c r="I568" s="445">
        <v>756910</v>
      </c>
      <c r="J568" s="445">
        <v>726910</v>
      </c>
      <c r="K568" s="445">
        <v>696910</v>
      </c>
      <c r="L568" s="445">
        <v>666910</v>
      </c>
      <c r="M568" s="445">
        <v>636910</v>
      </c>
    </row>
    <row r="569" spans="1:13" customFormat="1">
      <c r="A569" s="445">
        <v>8320</v>
      </c>
      <c r="B569" s="445">
        <v>8340</v>
      </c>
      <c r="C569" s="445">
        <v>1077080</v>
      </c>
      <c r="D569" s="445">
        <v>1027080</v>
      </c>
      <c r="E569" s="445">
        <v>881130</v>
      </c>
      <c r="F569" s="445">
        <v>851130</v>
      </c>
      <c r="G569" s="445">
        <v>821130</v>
      </c>
      <c r="H569" s="445">
        <v>791130</v>
      </c>
      <c r="I569" s="445">
        <v>761130</v>
      </c>
      <c r="J569" s="445">
        <v>731130</v>
      </c>
      <c r="K569" s="445">
        <v>701130</v>
      </c>
      <c r="L569" s="445">
        <v>671130</v>
      </c>
      <c r="M569" s="445">
        <v>641130</v>
      </c>
    </row>
    <row r="570" spans="1:13" customFormat="1">
      <c r="A570" s="445">
        <v>8340</v>
      </c>
      <c r="B570" s="445">
        <v>8360</v>
      </c>
      <c r="C570" s="445">
        <v>1081740</v>
      </c>
      <c r="D570" s="445">
        <v>1031720</v>
      </c>
      <c r="E570" s="445">
        <v>885480</v>
      </c>
      <c r="F570" s="445">
        <v>855480</v>
      </c>
      <c r="G570" s="445">
        <v>825480</v>
      </c>
      <c r="H570" s="445">
        <v>795480</v>
      </c>
      <c r="I570" s="445">
        <v>765480</v>
      </c>
      <c r="J570" s="445">
        <v>735480</v>
      </c>
      <c r="K570" s="445">
        <v>705480</v>
      </c>
      <c r="L570" s="445">
        <v>675480</v>
      </c>
      <c r="M570" s="445">
        <v>645480</v>
      </c>
    </row>
    <row r="571" spans="1:13" customFormat="1">
      <c r="A571" s="445">
        <v>8360</v>
      </c>
      <c r="B571" s="445">
        <v>8380</v>
      </c>
      <c r="C571" s="445">
        <v>1086420</v>
      </c>
      <c r="D571" s="445">
        <v>1036370</v>
      </c>
      <c r="E571" s="445">
        <v>889840</v>
      </c>
      <c r="F571" s="445">
        <v>859840</v>
      </c>
      <c r="G571" s="445">
        <v>829840</v>
      </c>
      <c r="H571" s="445">
        <v>799840</v>
      </c>
      <c r="I571" s="445">
        <v>769840</v>
      </c>
      <c r="J571" s="445">
        <v>739840</v>
      </c>
      <c r="K571" s="445">
        <v>709840</v>
      </c>
      <c r="L571" s="445">
        <v>679840</v>
      </c>
      <c r="M571" s="445">
        <v>649840</v>
      </c>
    </row>
    <row r="572" spans="1:13" customFormat="1">
      <c r="A572" s="445">
        <v>8380</v>
      </c>
      <c r="B572" s="445">
        <v>8400</v>
      </c>
      <c r="C572" s="445">
        <v>1091100</v>
      </c>
      <c r="D572" s="445">
        <v>1041030</v>
      </c>
      <c r="E572" s="445">
        <v>894210</v>
      </c>
      <c r="F572" s="445">
        <v>864210</v>
      </c>
      <c r="G572" s="445">
        <v>834210</v>
      </c>
      <c r="H572" s="445">
        <v>804210</v>
      </c>
      <c r="I572" s="445">
        <v>774210</v>
      </c>
      <c r="J572" s="445">
        <v>744210</v>
      </c>
      <c r="K572" s="445">
        <v>714210</v>
      </c>
      <c r="L572" s="445">
        <v>684210</v>
      </c>
      <c r="M572" s="445">
        <v>654210</v>
      </c>
    </row>
    <row r="573" spans="1:13" customFormat="1">
      <c r="A573" s="445">
        <v>8400</v>
      </c>
      <c r="B573" s="445">
        <v>8420</v>
      </c>
      <c r="C573" s="445">
        <v>1095780</v>
      </c>
      <c r="D573" s="445">
        <v>1045680</v>
      </c>
      <c r="E573" s="445">
        <v>898580</v>
      </c>
      <c r="F573" s="445">
        <v>868580</v>
      </c>
      <c r="G573" s="445">
        <v>838580</v>
      </c>
      <c r="H573" s="445">
        <v>808580</v>
      </c>
      <c r="I573" s="445">
        <v>778580</v>
      </c>
      <c r="J573" s="445">
        <v>748580</v>
      </c>
      <c r="K573" s="445">
        <v>718580</v>
      </c>
      <c r="L573" s="445">
        <v>688580</v>
      </c>
      <c r="M573" s="445">
        <v>658580</v>
      </c>
    </row>
    <row r="574" spans="1:13" customFormat="1">
      <c r="A574" s="445">
        <v>8420</v>
      </c>
      <c r="B574" s="445">
        <v>8440</v>
      </c>
      <c r="C574" s="445">
        <v>1100460</v>
      </c>
      <c r="D574" s="445">
        <v>1050340</v>
      </c>
      <c r="E574" s="445">
        <v>902950</v>
      </c>
      <c r="F574" s="445">
        <v>872950</v>
      </c>
      <c r="G574" s="445">
        <v>842950</v>
      </c>
      <c r="H574" s="445">
        <v>812950</v>
      </c>
      <c r="I574" s="445">
        <v>782950</v>
      </c>
      <c r="J574" s="445">
        <v>752950</v>
      </c>
      <c r="K574" s="445">
        <v>722950</v>
      </c>
      <c r="L574" s="445">
        <v>692950</v>
      </c>
      <c r="M574" s="445">
        <v>662950</v>
      </c>
    </row>
    <row r="575" spans="1:13" customFormat="1">
      <c r="A575" s="445">
        <v>8440</v>
      </c>
      <c r="B575" s="445">
        <v>8460</v>
      </c>
      <c r="C575" s="445">
        <v>1105140</v>
      </c>
      <c r="D575" s="445">
        <v>1055000</v>
      </c>
      <c r="E575" s="445">
        <v>907320</v>
      </c>
      <c r="F575" s="445">
        <v>877320</v>
      </c>
      <c r="G575" s="445">
        <v>847320</v>
      </c>
      <c r="H575" s="445">
        <v>817320</v>
      </c>
      <c r="I575" s="445">
        <v>787320</v>
      </c>
      <c r="J575" s="445">
        <v>757320</v>
      </c>
      <c r="K575" s="445">
        <v>727320</v>
      </c>
      <c r="L575" s="445">
        <v>697320</v>
      </c>
      <c r="M575" s="445">
        <v>667320</v>
      </c>
    </row>
    <row r="576" spans="1:13" customFormat="1">
      <c r="A576" s="445">
        <v>8460</v>
      </c>
      <c r="B576" s="445">
        <v>8480</v>
      </c>
      <c r="C576" s="445">
        <v>1109820</v>
      </c>
      <c r="D576" s="445">
        <v>1059650</v>
      </c>
      <c r="E576" s="445">
        <v>911680</v>
      </c>
      <c r="F576" s="445">
        <v>881680</v>
      </c>
      <c r="G576" s="445">
        <v>851680</v>
      </c>
      <c r="H576" s="445">
        <v>821680</v>
      </c>
      <c r="I576" s="445">
        <v>791680</v>
      </c>
      <c r="J576" s="445">
        <v>761680</v>
      </c>
      <c r="K576" s="445">
        <v>731680</v>
      </c>
      <c r="L576" s="445">
        <v>701680</v>
      </c>
      <c r="M576" s="445">
        <v>671680</v>
      </c>
    </row>
    <row r="577" spans="1:13" customFormat="1">
      <c r="A577" s="445">
        <v>8480</v>
      </c>
      <c r="B577" s="445">
        <v>8500</v>
      </c>
      <c r="C577" s="445">
        <v>1114500</v>
      </c>
      <c r="D577" s="445">
        <v>1064310</v>
      </c>
      <c r="E577" s="445">
        <v>916050</v>
      </c>
      <c r="F577" s="445">
        <v>886050</v>
      </c>
      <c r="G577" s="445">
        <v>856050</v>
      </c>
      <c r="H577" s="445">
        <v>826050</v>
      </c>
      <c r="I577" s="445">
        <v>796050</v>
      </c>
      <c r="J577" s="445">
        <v>766050</v>
      </c>
      <c r="K577" s="445">
        <v>736050</v>
      </c>
      <c r="L577" s="445">
        <v>706050</v>
      </c>
      <c r="M577" s="445">
        <v>676050</v>
      </c>
    </row>
    <row r="578" spans="1:13" customFormat="1">
      <c r="A578" s="445">
        <v>8500</v>
      </c>
      <c r="B578" s="445">
        <v>8520</v>
      </c>
      <c r="C578" s="445">
        <v>1119180</v>
      </c>
      <c r="D578" s="445">
        <v>1068960</v>
      </c>
      <c r="E578" s="445">
        <v>920420</v>
      </c>
      <c r="F578" s="445">
        <v>890420</v>
      </c>
      <c r="G578" s="445">
        <v>860420</v>
      </c>
      <c r="H578" s="445">
        <v>830420</v>
      </c>
      <c r="I578" s="445">
        <v>800420</v>
      </c>
      <c r="J578" s="445">
        <v>770420</v>
      </c>
      <c r="K578" s="445">
        <v>740420</v>
      </c>
      <c r="L578" s="445">
        <v>710420</v>
      </c>
      <c r="M578" s="445">
        <v>680420</v>
      </c>
    </row>
    <row r="579" spans="1:13" customFormat="1">
      <c r="A579" s="445">
        <v>8520</v>
      </c>
      <c r="B579" s="445">
        <v>8540</v>
      </c>
      <c r="C579" s="445">
        <v>1123860</v>
      </c>
      <c r="D579" s="445">
        <v>1073620</v>
      </c>
      <c r="E579" s="445">
        <v>924790</v>
      </c>
      <c r="F579" s="445">
        <v>894790</v>
      </c>
      <c r="G579" s="445">
        <v>864790</v>
      </c>
      <c r="H579" s="445">
        <v>834790</v>
      </c>
      <c r="I579" s="445">
        <v>804790</v>
      </c>
      <c r="J579" s="445">
        <v>774790</v>
      </c>
      <c r="K579" s="445">
        <v>744790</v>
      </c>
      <c r="L579" s="445">
        <v>714790</v>
      </c>
      <c r="M579" s="445">
        <v>684790</v>
      </c>
    </row>
    <row r="580" spans="1:13" customFormat="1">
      <c r="A580" s="445">
        <v>8540</v>
      </c>
      <c r="B580" s="445">
        <v>8560</v>
      </c>
      <c r="C580" s="445">
        <v>1128540</v>
      </c>
      <c r="D580" s="445">
        <v>1078280</v>
      </c>
      <c r="E580" s="445">
        <v>929160</v>
      </c>
      <c r="F580" s="445">
        <v>899160</v>
      </c>
      <c r="G580" s="445">
        <v>869160</v>
      </c>
      <c r="H580" s="445">
        <v>839160</v>
      </c>
      <c r="I580" s="445">
        <v>809160</v>
      </c>
      <c r="J580" s="445">
        <v>779160</v>
      </c>
      <c r="K580" s="445">
        <v>749160</v>
      </c>
      <c r="L580" s="445">
        <v>719160</v>
      </c>
      <c r="M580" s="445">
        <v>689160</v>
      </c>
    </row>
    <row r="581" spans="1:13" customFormat="1">
      <c r="A581" s="445">
        <v>8560</v>
      </c>
      <c r="B581" s="445">
        <v>8580</v>
      </c>
      <c r="C581" s="445">
        <v>1133220</v>
      </c>
      <c r="D581" s="445">
        <v>1082930</v>
      </c>
      <c r="E581" s="445">
        <v>933520</v>
      </c>
      <c r="F581" s="445">
        <v>903520</v>
      </c>
      <c r="G581" s="445">
        <v>873520</v>
      </c>
      <c r="H581" s="445">
        <v>843520</v>
      </c>
      <c r="I581" s="445">
        <v>813520</v>
      </c>
      <c r="J581" s="445">
        <v>783520</v>
      </c>
      <c r="K581" s="445">
        <v>753520</v>
      </c>
      <c r="L581" s="445">
        <v>723520</v>
      </c>
      <c r="M581" s="445">
        <v>693520</v>
      </c>
    </row>
    <row r="582" spans="1:13" customFormat="1">
      <c r="A582" s="445">
        <v>8580</v>
      </c>
      <c r="B582" s="445">
        <v>8600</v>
      </c>
      <c r="C582" s="445">
        <v>1137900</v>
      </c>
      <c r="D582" s="445">
        <v>1087590</v>
      </c>
      <c r="E582" s="445">
        <v>937890</v>
      </c>
      <c r="F582" s="445">
        <v>907890</v>
      </c>
      <c r="G582" s="445">
        <v>877890</v>
      </c>
      <c r="H582" s="445">
        <v>847890</v>
      </c>
      <c r="I582" s="445">
        <v>817890</v>
      </c>
      <c r="J582" s="445">
        <v>787890</v>
      </c>
      <c r="K582" s="445">
        <v>757890</v>
      </c>
      <c r="L582" s="445">
        <v>727890</v>
      </c>
      <c r="M582" s="445">
        <v>697890</v>
      </c>
    </row>
    <row r="583" spans="1:13" customFormat="1">
      <c r="A583" s="445">
        <v>8600</v>
      </c>
      <c r="B583" s="445">
        <v>8620</v>
      </c>
      <c r="C583" s="445">
        <v>1142580</v>
      </c>
      <c r="D583" s="445">
        <v>1092240</v>
      </c>
      <c r="E583" s="445">
        <v>942260</v>
      </c>
      <c r="F583" s="445">
        <v>912260</v>
      </c>
      <c r="G583" s="445">
        <v>882260</v>
      </c>
      <c r="H583" s="445">
        <v>852260</v>
      </c>
      <c r="I583" s="445">
        <v>822260</v>
      </c>
      <c r="J583" s="445">
        <v>792260</v>
      </c>
      <c r="K583" s="445">
        <v>762260</v>
      </c>
      <c r="L583" s="445">
        <v>732260</v>
      </c>
      <c r="M583" s="445">
        <v>702260</v>
      </c>
    </row>
    <row r="584" spans="1:13" customFormat="1">
      <c r="A584" s="445">
        <v>8620</v>
      </c>
      <c r="B584" s="445">
        <v>8640</v>
      </c>
      <c r="C584" s="445">
        <v>1147260</v>
      </c>
      <c r="D584" s="445">
        <v>1096900</v>
      </c>
      <c r="E584" s="445">
        <v>946630</v>
      </c>
      <c r="F584" s="445">
        <v>916630</v>
      </c>
      <c r="G584" s="445">
        <v>886630</v>
      </c>
      <c r="H584" s="445">
        <v>856630</v>
      </c>
      <c r="I584" s="445">
        <v>826630</v>
      </c>
      <c r="J584" s="445">
        <v>796630</v>
      </c>
      <c r="K584" s="445">
        <v>766630</v>
      </c>
      <c r="L584" s="445">
        <v>736630</v>
      </c>
      <c r="M584" s="445">
        <v>706630</v>
      </c>
    </row>
    <row r="585" spans="1:13" customFormat="1">
      <c r="A585" s="445">
        <v>8640</v>
      </c>
      <c r="B585" s="445">
        <v>8660</v>
      </c>
      <c r="C585" s="445">
        <v>1151940</v>
      </c>
      <c r="D585" s="445">
        <v>1101560</v>
      </c>
      <c r="E585" s="445">
        <v>951000</v>
      </c>
      <c r="F585" s="445">
        <v>921000</v>
      </c>
      <c r="G585" s="445">
        <v>891000</v>
      </c>
      <c r="H585" s="445">
        <v>861000</v>
      </c>
      <c r="I585" s="445">
        <v>831000</v>
      </c>
      <c r="J585" s="445">
        <v>801000</v>
      </c>
      <c r="K585" s="445">
        <v>771000</v>
      </c>
      <c r="L585" s="445">
        <v>741000</v>
      </c>
      <c r="M585" s="445">
        <v>711000</v>
      </c>
    </row>
    <row r="586" spans="1:13" customFormat="1">
      <c r="A586" s="445">
        <v>8660</v>
      </c>
      <c r="B586" s="445">
        <v>8680</v>
      </c>
      <c r="C586" s="445">
        <v>1156620</v>
      </c>
      <c r="D586" s="445">
        <v>1106210</v>
      </c>
      <c r="E586" s="445">
        <v>955360</v>
      </c>
      <c r="F586" s="445">
        <v>925360</v>
      </c>
      <c r="G586" s="445">
        <v>895360</v>
      </c>
      <c r="H586" s="445">
        <v>865360</v>
      </c>
      <c r="I586" s="445">
        <v>835360</v>
      </c>
      <c r="J586" s="445">
        <v>805360</v>
      </c>
      <c r="K586" s="445">
        <v>775360</v>
      </c>
      <c r="L586" s="445">
        <v>745360</v>
      </c>
      <c r="M586" s="445">
        <v>715360</v>
      </c>
    </row>
    <row r="587" spans="1:13" customFormat="1">
      <c r="A587" s="445">
        <v>8680</v>
      </c>
      <c r="B587" s="445">
        <v>8700</v>
      </c>
      <c r="C587" s="445">
        <v>1161300</v>
      </c>
      <c r="D587" s="445">
        <v>1110870</v>
      </c>
      <c r="E587" s="445">
        <v>959730</v>
      </c>
      <c r="F587" s="445">
        <v>929730</v>
      </c>
      <c r="G587" s="445">
        <v>899730</v>
      </c>
      <c r="H587" s="445">
        <v>869730</v>
      </c>
      <c r="I587" s="445">
        <v>839730</v>
      </c>
      <c r="J587" s="445">
        <v>809730</v>
      </c>
      <c r="K587" s="445">
        <v>779730</v>
      </c>
      <c r="L587" s="445">
        <v>749730</v>
      </c>
      <c r="M587" s="445">
        <v>719730</v>
      </c>
    </row>
    <row r="588" spans="1:13" customFormat="1">
      <c r="A588" s="445">
        <v>8700</v>
      </c>
      <c r="B588" s="445">
        <v>8720</v>
      </c>
      <c r="C588" s="445">
        <v>1165980</v>
      </c>
      <c r="D588" s="445">
        <v>1115520</v>
      </c>
      <c r="E588" s="445">
        <v>964100</v>
      </c>
      <c r="F588" s="445">
        <v>934100</v>
      </c>
      <c r="G588" s="445">
        <v>904100</v>
      </c>
      <c r="H588" s="445">
        <v>874100</v>
      </c>
      <c r="I588" s="445">
        <v>844100</v>
      </c>
      <c r="J588" s="445">
        <v>814100</v>
      </c>
      <c r="K588" s="445">
        <v>784100</v>
      </c>
      <c r="L588" s="445">
        <v>754100</v>
      </c>
      <c r="M588" s="445">
        <v>724100</v>
      </c>
    </row>
    <row r="589" spans="1:13" customFormat="1">
      <c r="A589" s="445">
        <v>8720</v>
      </c>
      <c r="B589" s="445">
        <v>8740</v>
      </c>
      <c r="C589" s="445">
        <v>1170660</v>
      </c>
      <c r="D589" s="445">
        <v>1120180</v>
      </c>
      <c r="E589" s="445">
        <v>968470</v>
      </c>
      <c r="F589" s="445">
        <v>938470</v>
      </c>
      <c r="G589" s="445">
        <v>908470</v>
      </c>
      <c r="H589" s="445">
        <v>878470</v>
      </c>
      <c r="I589" s="445">
        <v>848470</v>
      </c>
      <c r="J589" s="445">
        <v>818470</v>
      </c>
      <c r="K589" s="445">
        <v>788470</v>
      </c>
      <c r="L589" s="445">
        <v>758470</v>
      </c>
      <c r="M589" s="445">
        <v>728470</v>
      </c>
    </row>
    <row r="590" spans="1:13" customFormat="1">
      <c r="A590" s="445">
        <v>8740</v>
      </c>
      <c r="B590" s="445">
        <v>8760</v>
      </c>
      <c r="C590" s="445">
        <v>1175340</v>
      </c>
      <c r="D590" s="445">
        <v>1124840</v>
      </c>
      <c r="E590" s="445">
        <v>972840</v>
      </c>
      <c r="F590" s="445">
        <v>942840</v>
      </c>
      <c r="G590" s="445">
        <v>912840</v>
      </c>
      <c r="H590" s="445">
        <v>882840</v>
      </c>
      <c r="I590" s="445">
        <v>852840</v>
      </c>
      <c r="J590" s="445">
        <v>822840</v>
      </c>
      <c r="K590" s="445">
        <v>792840</v>
      </c>
      <c r="L590" s="445">
        <v>762840</v>
      </c>
      <c r="M590" s="445">
        <v>732840</v>
      </c>
    </row>
    <row r="591" spans="1:13" customFormat="1">
      <c r="A591" s="445">
        <v>8760</v>
      </c>
      <c r="B591" s="445">
        <v>8780</v>
      </c>
      <c r="C591" s="445">
        <v>1180020</v>
      </c>
      <c r="D591" s="445">
        <v>1129490</v>
      </c>
      <c r="E591" s="445">
        <v>977200</v>
      </c>
      <c r="F591" s="445">
        <v>947200</v>
      </c>
      <c r="G591" s="445">
        <v>917200</v>
      </c>
      <c r="H591" s="445">
        <v>887200</v>
      </c>
      <c r="I591" s="445">
        <v>857200</v>
      </c>
      <c r="J591" s="445">
        <v>827200</v>
      </c>
      <c r="K591" s="445">
        <v>797200</v>
      </c>
      <c r="L591" s="445">
        <v>767200</v>
      </c>
      <c r="M591" s="445">
        <v>737200</v>
      </c>
    </row>
    <row r="592" spans="1:13" customFormat="1">
      <c r="A592" s="445">
        <v>8780</v>
      </c>
      <c r="B592" s="445">
        <v>8800</v>
      </c>
      <c r="C592" s="445">
        <v>1184700</v>
      </c>
      <c r="D592" s="445">
        <v>1134150</v>
      </c>
      <c r="E592" s="445">
        <v>981570</v>
      </c>
      <c r="F592" s="445">
        <v>951570</v>
      </c>
      <c r="G592" s="445">
        <v>921570</v>
      </c>
      <c r="H592" s="445">
        <v>891570</v>
      </c>
      <c r="I592" s="445">
        <v>861570</v>
      </c>
      <c r="J592" s="445">
        <v>831570</v>
      </c>
      <c r="K592" s="445">
        <v>801570</v>
      </c>
      <c r="L592" s="445">
        <v>771570</v>
      </c>
      <c r="M592" s="445">
        <v>741570</v>
      </c>
    </row>
    <row r="593" spans="1:13" customFormat="1">
      <c r="A593" s="445">
        <v>8800</v>
      </c>
      <c r="B593" s="445">
        <v>8820</v>
      </c>
      <c r="C593" s="445">
        <v>1189380</v>
      </c>
      <c r="D593" s="445">
        <v>1138800</v>
      </c>
      <c r="E593" s="445">
        <v>985940</v>
      </c>
      <c r="F593" s="445">
        <v>955940</v>
      </c>
      <c r="G593" s="445">
        <v>925940</v>
      </c>
      <c r="H593" s="445">
        <v>895940</v>
      </c>
      <c r="I593" s="445">
        <v>865940</v>
      </c>
      <c r="J593" s="445">
        <v>835940</v>
      </c>
      <c r="K593" s="445">
        <v>805940</v>
      </c>
      <c r="L593" s="445">
        <v>775940</v>
      </c>
      <c r="M593" s="445">
        <v>745940</v>
      </c>
    </row>
    <row r="594" spans="1:13" customFormat="1">
      <c r="A594" s="445">
        <v>8820</v>
      </c>
      <c r="B594" s="445">
        <v>8840</v>
      </c>
      <c r="C594" s="445">
        <v>1194060</v>
      </c>
      <c r="D594" s="445">
        <v>1143460</v>
      </c>
      <c r="E594" s="445">
        <v>990310</v>
      </c>
      <c r="F594" s="445">
        <v>960310</v>
      </c>
      <c r="G594" s="445">
        <v>930310</v>
      </c>
      <c r="H594" s="445">
        <v>900310</v>
      </c>
      <c r="I594" s="445">
        <v>870310</v>
      </c>
      <c r="J594" s="445">
        <v>840310</v>
      </c>
      <c r="K594" s="445">
        <v>810310</v>
      </c>
      <c r="L594" s="445">
        <v>780310</v>
      </c>
      <c r="M594" s="445">
        <v>750310</v>
      </c>
    </row>
    <row r="595" spans="1:13" customFormat="1">
      <c r="A595" s="445">
        <v>8840</v>
      </c>
      <c r="B595" s="445">
        <v>8860</v>
      </c>
      <c r="C595" s="445">
        <v>1198740</v>
      </c>
      <c r="D595" s="445">
        <v>1148120</v>
      </c>
      <c r="E595" s="445">
        <v>994680</v>
      </c>
      <c r="F595" s="445">
        <v>964680</v>
      </c>
      <c r="G595" s="445">
        <v>934680</v>
      </c>
      <c r="H595" s="445">
        <v>904680</v>
      </c>
      <c r="I595" s="445">
        <v>874680</v>
      </c>
      <c r="J595" s="445">
        <v>844680</v>
      </c>
      <c r="K595" s="445">
        <v>814680</v>
      </c>
      <c r="L595" s="445">
        <v>784680</v>
      </c>
      <c r="M595" s="445">
        <v>754680</v>
      </c>
    </row>
    <row r="596" spans="1:13" customFormat="1">
      <c r="A596" s="445">
        <v>8860</v>
      </c>
      <c r="B596" s="445">
        <v>8880</v>
      </c>
      <c r="C596" s="445">
        <v>1203420</v>
      </c>
      <c r="D596" s="445">
        <v>1152770</v>
      </c>
      <c r="E596" s="445">
        <v>999040</v>
      </c>
      <c r="F596" s="445">
        <v>969040</v>
      </c>
      <c r="G596" s="445">
        <v>939040</v>
      </c>
      <c r="H596" s="445">
        <v>909040</v>
      </c>
      <c r="I596" s="445">
        <v>879040</v>
      </c>
      <c r="J596" s="445">
        <v>849040</v>
      </c>
      <c r="K596" s="445">
        <v>819040</v>
      </c>
      <c r="L596" s="445">
        <v>789040</v>
      </c>
      <c r="M596" s="445">
        <v>759040</v>
      </c>
    </row>
    <row r="597" spans="1:13" customFormat="1">
      <c r="A597" s="445">
        <v>8880</v>
      </c>
      <c r="B597" s="445">
        <v>8900</v>
      </c>
      <c r="C597" s="445">
        <v>1208100</v>
      </c>
      <c r="D597" s="445">
        <v>1157430</v>
      </c>
      <c r="E597" s="445">
        <v>1003410</v>
      </c>
      <c r="F597" s="445">
        <v>973410</v>
      </c>
      <c r="G597" s="445">
        <v>943410</v>
      </c>
      <c r="H597" s="445">
        <v>913410</v>
      </c>
      <c r="I597" s="445">
        <v>883410</v>
      </c>
      <c r="J597" s="445">
        <v>853410</v>
      </c>
      <c r="K597" s="445">
        <v>823410</v>
      </c>
      <c r="L597" s="445">
        <v>793410</v>
      </c>
      <c r="M597" s="445">
        <v>763410</v>
      </c>
    </row>
    <row r="598" spans="1:13" customFormat="1">
      <c r="A598" s="445">
        <v>8900</v>
      </c>
      <c r="B598" s="445">
        <v>8920</v>
      </c>
      <c r="C598" s="445">
        <v>1212780</v>
      </c>
      <c r="D598" s="445">
        <v>1162080</v>
      </c>
      <c r="E598" s="445">
        <v>1007780</v>
      </c>
      <c r="F598" s="445">
        <v>977780</v>
      </c>
      <c r="G598" s="445">
        <v>947780</v>
      </c>
      <c r="H598" s="445">
        <v>917780</v>
      </c>
      <c r="I598" s="445">
        <v>887780</v>
      </c>
      <c r="J598" s="445">
        <v>857780</v>
      </c>
      <c r="K598" s="445">
        <v>827780</v>
      </c>
      <c r="L598" s="445">
        <v>797780</v>
      </c>
      <c r="M598" s="445">
        <v>767780</v>
      </c>
    </row>
    <row r="599" spans="1:13" customFormat="1">
      <c r="A599" s="445">
        <v>8920</v>
      </c>
      <c r="B599" s="445">
        <v>8940</v>
      </c>
      <c r="C599" s="445">
        <v>1217460</v>
      </c>
      <c r="D599" s="445">
        <v>1166740</v>
      </c>
      <c r="E599" s="445">
        <v>1012150</v>
      </c>
      <c r="F599" s="445">
        <v>982150</v>
      </c>
      <c r="G599" s="445">
        <v>952150</v>
      </c>
      <c r="H599" s="445">
        <v>922150</v>
      </c>
      <c r="I599" s="445">
        <v>892150</v>
      </c>
      <c r="J599" s="445">
        <v>862150</v>
      </c>
      <c r="K599" s="445">
        <v>832150</v>
      </c>
      <c r="L599" s="445">
        <v>802150</v>
      </c>
      <c r="M599" s="445">
        <v>772150</v>
      </c>
    </row>
    <row r="600" spans="1:13" customFormat="1">
      <c r="A600" s="445">
        <v>8940</v>
      </c>
      <c r="B600" s="445">
        <v>8960</v>
      </c>
      <c r="C600" s="445">
        <v>1222140</v>
      </c>
      <c r="D600" s="445">
        <v>1171400</v>
      </c>
      <c r="E600" s="445">
        <v>1016520</v>
      </c>
      <c r="F600" s="445">
        <v>986520</v>
      </c>
      <c r="G600" s="445">
        <v>956520</v>
      </c>
      <c r="H600" s="445">
        <v>926520</v>
      </c>
      <c r="I600" s="445">
        <v>896520</v>
      </c>
      <c r="J600" s="445">
        <v>866520</v>
      </c>
      <c r="K600" s="445">
        <v>836520</v>
      </c>
      <c r="L600" s="445">
        <v>806520</v>
      </c>
      <c r="M600" s="445">
        <v>776520</v>
      </c>
    </row>
    <row r="601" spans="1:13" customFormat="1">
      <c r="A601" s="445">
        <v>8960</v>
      </c>
      <c r="B601" s="445">
        <v>8980</v>
      </c>
      <c r="C601" s="445">
        <v>1226820</v>
      </c>
      <c r="D601" s="445">
        <v>1176050</v>
      </c>
      <c r="E601" s="445">
        <v>1020880</v>
      </c>
      <c r="F601" s="445">
        <v>990880</v>
      </c>
      <c r="G601" s="445">
        <v>960880</v>
      </c>
      <c r="H601" s="445">
        <v>930880</v>
      </c>
      <c r="I601" s="445">
        <v>900880</v>
      </c>
      <c r="J601" s="445">
        <v>870880</v>
      </c>
      <c r="K601" s="445">
        <v>840880</v>
      </c>
      <c r="L601" s="445">
        <v>810880</v>
      </c>
      <c r="M601" s="445">
        <v>780880</v>
      </c>
    </row>
    <row r="602" spans="1:13" customFormat="1">
      <c r="A602" s="445">
        <v>8980</v>
      </c>
      <c r="B602" s="445">
        <v>9000</v>
      </c>
      <c r="C602" s="445">
        <v>1231500</v>
      </c>
      <c r="D602" s="445">
        <v>1180710</v>
      </c>
      <c r="E602" s="445">
        <v>1025250</v>
      </c>
      <c r="F602" s="445">
        <v>995250</v>
      </c>
      <c r="G602" s="445">
        <v>965250</v>
      </c>
      <c r="H602" s="445">
        <v>935250</v>
      </c>
      <c r="I602" s="445">
        <v>905250</v>
      </c>
      <c r="J602" s="445">
        <v>875250</v>
      </c>
      <c r="K602" s="445">
        <v>845250</v>
      </c>
      <c r="L602" s="445">
        <v>815250</v>
      </c>
      <c r="M602" s="445">
        <v>785250</v>
      </c>
    </row>
    <row r="603" spans="1:13" customFormat="1">
      <c r="A603" s="445">
        <v>9000</v>
      </c>
      <c r="B603" s="445">
        <v>9020</v>
      </c>
      <c r="C603" s="445">
        <v>1236180</v>
      </c>
      <c r="D603" s="445">
        <v>1185360</v>
      </c>
      <c r="E603" s="445">
        <v>1029620</v>
      </c>
      <c r="F603" s="445">
        <v>999620</v>
      </c>
      <c r="G603" s="445">
        <v>969620</v>
      </c>
      <c r="H603" s="445">
        <v>939620</v>
      </c>
      <c r="I603" s="445">
        <v>909620</v>
      </c>
      <c r="J603" s="445">
        <v>879620</v>
      </c>
      <c r="K603" s="445">
        <v>849620</v>
      </c>
      <c r="L603" s="445">
        <v>819620</v>
      </c>
      <c r="M603" s="445">
        <v>789620</v>
      </c>
    </row>
    <row r="604" spans="1:13" customFormat="1">
      <c r="A604" s="445">
        <v>9020</v>
      </c>
      <c r="B604" s="445">
        <v>9040</v>
      </c>
      <c r="C604" s="445">
        <v>1240860</v>
      </c>
      <c r="D604" s="445">
        <v>1190020</v>
      </c>
      <c r="E604" s="445">
        <v>1033990</v>
      </c>
      <c r="F604" s="445">
        <v>1003990</v>
      </c>
      <c r="G604" s="445">
        <v>973990</v>
      </c>
      <c r="H604" s="445">
        <v>943990</v>
      </c>
      <c r="I604" s="445">
        <v>913990</v>
      </c>
      <c r="J604" s="445">
        <v>883990</v>
      </c>
      <c r="K604" s="445">
        <v>853990</v>
      </c>
      <c r="L604" s="445">
        <v>823990</v>
      </c>
      <c r="M604" s="445">
        <v>793990</v>
      </c>
    </row>
    <row r="605" spans="1:13" customFormat="1">
      <c r="A605" s="445">
        <v>9040</v>
      </c>
      <c r="B605" s="445">
        <v>9060</v>
      </c>
      <c r="C605" s="445">
        <v>1245540</v>
      </c>
      <c r="D605" s="445">
        <v>1194680</v>
      </c>
      <c r="E605" s="445">
        <v>1038360</v>
      </c>
      <c r="F605" s="445">
        <v>1008360</v>
      </c>
      <c r="G605" s="445">
        <v>978360</v>
      </c>
      <c r="H605" s="445">
        <v>948360</v>
      </c>
      <c r="I605" s="445">
        <v>918360</v>
      </c>
      <c r="J605" s="445">
        <v>888360</v>
      </c>
      <c r="K605" s="445">
        <v>858360</v>
      </c>
      <c r="L605" s="445">
        <v>828360</v>
      </c>
      <c r="M605" s="445">
        <v>798360</v>
      </c>
    </row>
    <row r="606" spans="1:13" customFormat="1">
      <c r="A606" s="445">
        <v>9060</v>
      </c>
      <c r="B606" s="445">
        <v>9080</v>
      </c>
      <c r="C606" s="445">
        <v>1250220</v>
      </c>
      <c r="D606" s="445">
        <v>1199330</v>
      </c>
      <c r="E606" s="445">
        <v>1042720</v>
      </c>
      <c r="F606" s="445">
        <v>1012720</v>
      </c>
      <c r="G606" s="445">
        <v>982720</v>
      </c>
      <c r="H606" s="445">
        <v>952720</v>
      </c>
      <c r="I606" s="445">
        <v>922720</v>
      </c>
      <c r="J606" s="445">
        <v>892720</v>
      </c>
      <c r="K606" s="445">
        <v>862720</v>
      </c>
      <c r="L606" s="445">
        <v>832720</v>
      </c>
      <c r="M606" s="445">
        <v>802720</v>
      </c>
    </row>
    <row r="607" spans="1:13" customFormat="1">
      <c r="A607" s="445">
        <v>9080</v>
      </c>
      <c r="B607" s="445">
        <v>9100</v>
      </c>
      <c r="C607" s="445">
        <v>1254900</v>
      </c>
      <c r="D607" s="445">
        <v>1203990</v>
      </c>
      <c r="E607" s="445">
        <v>1047090</v>
      </c>
      <c r="F607" s="445">
        <v>1017090</v>
      </c>
      <c r="G607" s="445">
        <v>987090</v>
      </c>
      <c r="H607" s="445">
        <v>957090</v>
      </c>
      <c r="I607" s="445">
        <v>927090</v>
      </c>
      <c r="J607" s="445">
        <v>897090</v>
      </c>
      <c r="K607" s="445">
        <v>867090</v>
      </c>
      <c r="L607" s="445">
        <v>837090</v>
      </c>
      <c r="M607" s="445">
        <v>807090</v>
      </c>
    </row>
    <row r="608" spans="1:13" customFormat="1">
      <c r="A608" s="445">
        <v>9100</v>
      </c>
      <c r="B608" s="445">
        <v>9120</v>
      </c>
      <c r="C608" s="445">
        <v>1259580</v>
      </c>
      <c r="D608" s="445">
        <v>1208640</v>
      </c>
      <c r="E608" s="445">
        <v>1051460</v>
      </c>
      <c r="F608" s="445">
        <v>1021460</v>
      </c>
      <c r="G608" s="445">
        <v>991460</v>
      </c>
      <c r="H608" s="445">
        <v>961460</v>
      </c>
      <c r="I608" s="445">
        <v>931460</v>
      </c>
      <c r="J608" s="445">
        <v>901460</v>
      </c>
      <c r="K608" s="445">
        <v>871460</v>
      </c>
      <c r="L608" s="445">
        <v>841460</v>
      </c>
      <c r="M608" s="445">
        <v>811460</v>
      </c>
    </row>
    <row r="609" spans="1:13" customFormat="1">
      <c r="A609" s="445">
        <v>9120</v>
      </c>
      <c r="B609" s="445">
        <v>9140</v>
      </c>
      <c r="C609" s="445">
        <v>1264260</v>
      </c>
      <c r="D609" s="445">
        <v>1213300</v>
      </c>
      <c r="E609" s="445">
        <v>1055830</v>
      </c>
      <c r="F609" s="445">
        <v>1025830</v>
      </c>
      <c r="G609" s="445">
        <v>995830</v>
      </c>
      <c r="H609" s="445">
        <v>965830</v>
      </c>
      <c r="I609" s="445">
        <v>935830</v>
      </c>
      <c r="J609" s="445">
        <v>905830</v>
      </c>
      <c r="K609" s="445">
        <v>875830</v>
      </c>
      <c r="L609" s="445">
        <v>845830</v>
      </c>
      <c r="M609" s="445">
        <v>815830</v>
      </c>
    </row>
    <row r="610" spans="1:13" customFormat="1">
      <c r="A610" s="445">
        <v>9140</v>
      </c>
      <c r="B610" s="445">
        <v>9160</v>
      </c>
      <c r="C610" s="445">
        <v>1268940</v>
      </c>
      <c r="D610" s="445">
        <v>1217960</v>
      </c>
      <c r="E610" s="445">
        <v>1060200</v>
      </c>
      <c r="F610" s="445">
        <v>1030200</v>
      </c>
      <c r="G610" s="445">
        <v>1000200</v>
      </c>
      <c r="H610" s="445">
        <v>970200</v>
      </c>
      <c r="I610" s="445">
        <v>940200</v>
      </c>
      <c r="J610" s="445">
        <v>910200</v>
      </c>
      <c r="K610" s="445">
        <v>880200</v>
      </c>
      <c r="L610" s="445">
        <v>850200</v>
      </c>
      <c r="M610" s="445">
        <v>820200</v>
      </c>
    </row>
    <row r="611" spans="1:13" customFormat="1">
      <c r="A611" s="445">
        <v>9160</v>
      </c>
      <c r="B611" s="445">
        <v>9180</v>
      </c>
      <c r="C611" s="445">
        <v>1273620</v>
      </c>
      <c r="D611" s="445">
        <v>1222610</v>
      </c>
      <c r="E611" s="445">
        <v>1064560</v>
      </c>
      <c r="F611" s="445">
        <v>1034560</v>
      </c>
      <c r="G611" s="445">
        <v>1004560</v>
      </c>
      <c r="H611" s="445">
        <v>974560</v>
      </c>
      <c r="I611" s="445">
        <v>944560</v>
      </c>
      <c r="J611" s="445">
        <v>914560</v>
      </c>
      <c r="K611" s="445">
        <v>884560</v>
      </c>
      <c r="L611" s="445">
        <v>854560</v>
      </c>
      <c r="M611" s="445">
        <v>824560</v>
      </c>
    </row>
    <row r="612" spans="1:13" customFormat="1">
      <c r="A612" s="445">
        <v>9180</v>
      </c>
      <c r="B612" s="445">
        <v>9200</v>
      </c>
      <c r="C612" s="445">
        <v>1278300</v>
      </c>
      <c r="D612" s="445">
        <v>1227270</v>
      </c>
      <c r="E612" s="445">
        <v>1068930</v>
      </c>
      <c r="F612" s="445">
        <v>1038930</v>
      </c>
      <c r="G612" s="445">
        <v>1008930</v>
      </c>
      <c r="H612" s="445">
        <v>978930</v>
      </c>
      <c r="I612" s="445">
        <v>948930</v>
      </c>
      <c r="J612" s="445">
        <v>918930</v>
      </c>
      <c r="K612" s="445">
        <v>888930</v>
      </c>
      <c r="L612" s="445">
        <v>858930</v>
      </c>
      <c r="M612" s="445">
        <v>828930</v>
      </c>
    </row>
    <row r="613" spans="1:13" customFormat="1">
      <c r="A613" s="445">
        <v>9200</v>
      </c>
      <c r="B613" s="445">
        <v>9220</v>
      </c>
      <c r="C613" s="445">
        <v>1282980</v>
      </c>
      <c r="D613" s="445">
        <v>1231920</v>
      </c>
      <c r="E613" s="445">
        <v>1073300</v>
      </c>
      <c r="F613" s="445">
        <v>1043300</v>
      </c>
      <c r="G613" s="445">
        <v>1013300</v>
      </c>
      <c r="H613" s="445">
        <v>983300</v>
      </c>
      <c r="I613" s="445">
        <v>953300</v>
      </c>
      <c r="J613" s="445">
        <v>923300</v>
      </c>
      <c r="K613" s="445">
        <v>893300</v>
      </c>
      <c r="L613" s="445">
        <v>863300</v>
      </c>
      <c r="M613" s="445">
        <v>833300</v>
      </c>
    </row>
    <row r="614" spans="1:13" customFormat="1">
      <c r="A614" s="445">
        <v>9220</v>
      </c>
      <c r="B614" s="445">
        <v>9240</v>
      </c>
      <c r="C614" s="445">
        <v>1289640</v>
      </c>
      <c r="D614" s="445">
        <v>1236580</v>
      </c>
      <c r="E614" s="445">
        <v>1077670</v>
      </c>
      <c r="F614" s="445">
        <v>1047670</v>
      </c>
      <c r="G614" s="445">
        <v>1017670</v>
      </c>
      <c r="H614" s="445">
        <v>987670</v>
      </c>
      <c r="I614" s="445">
        <v>957670</v>
      </c>
      <c r="J614" s="445">
        <v>927670</v>
      </c>
      <c r="K614" s="445">
        <v>897670</v>
      </c>
      <c r="L614" s="445">
        <v>867670</v>
      </c>
      <c r="M614" s="445">
        <v>837670</v>
      </c>
    </row>
    <row r="615" spans="1:13" customFormat="1">
      <c r="A615" s="445">
        <v>9240</v>
      </c>
      <c r="B615" s="445">
        <v>9260</v>
      </c>
      <c r="C615" s="445">
        <v>1296470</v>
      </c>
      <c r="D615" s="445">
        <v>1241240</v>
      </c>
      <c r="E615" s="445">
        <v>1082040</v>
      </c>
      <c r="F615" s="445">
        <v>1052040</v>
      </c>
      <c r="G615" s="445">
        <v>1022040</v>
      </c>
      <c r="H615" s="445">
        <v>992040</v>
      </c>
      <c r="I615" s="445">
        <v>962040</v>
      </c>
      <c r="J615" s="445">
        <v>932040</v>
      </c>
      <c r="K615" s="445">
        <v>902040</v>
      </c>
      <c r="L615" s="445">
        <v>872040</v>
      </c>
      <c r="M615" s="445">
        <v>842040</v>
      </c>
    </row>
    <row r="616" spans="1:13" customFormat="1">
      <c r="A616" s="445">
        <v>9260</v>
      </c>
      <c r="B616" s="445">
        <v>9280</v>
      </c>
      <c r="C616" s="445">
        <v>1303290</v>
      </c>
      <c r="D616" s="445">
        <v>1245890</v>
      </c>
      <c r="E616" s="445">
        <v>1086400</v>
      </c>
      <c r="F616" s="445">
        <v>1056400</v>
      </c>
      <c r="G616" s="445">
        <v>1026400</v>
      </c>
      <c r="H616" s="445">
        <v>996400</v>
      </c>
      <c r="I616" s="445">
        <v>966400</v>
      </c>
      <c r="J616" s="445">
        <v>936400</v>
      </c>
      <c r="K616" s="445">
        <v>906400</v>
      </c>
      <c r="L616" s="445">
        <v>876400</v>
      </c>
      <c r="M616" s="445">
        <v>846400</v>
      </c>
    </row>
    <row r="617" spans="1:13" customFormat="1">
      <c r="A617" s="445">
        <v>9280</v>
      </c>
      <c r="B617" s="445">
        <v>9300</v>
      </c>
      <c r="C617" s="445">
        <v>1310120</v>
      </c>
      <c r="D617" s="445">
        <v>1250550</v>
      </c>
      <c r="E617" s="445">
        <v>1090770</v>
      </c>
      <c r="F617" s="445">
        <v>1060770</v>
      </c>
      <c r="G617" s="445">
        <v>1030770</v>
      </c>
      <c r="H617" s="445">
        <v>1000770</v>
      </c>
      <c r="I617" s="445">
        <v>970770</v>
      </c>
      <c r="J617" s="445">
        <v>940770</v>
      </c>
      <c r="K617" s="445">
        <v>910770</v>
      </c>
      <c r="L617" s="445">
        <v>880770</v>
      </c>
      <c r="M617" s="445">
        <v>850770</v>
      </c>
    </row>
    <row r="618" spans="1:13" customFormat="1">
      <c r="A618" s="445">
        <v>9300</v>
      </c>
      <c r="B618" s="445">
        <v>9320</v>
      </c>
      <c r="C618" s="445">
        <v>1316940</v>
      </c>
      <c r="D618" s="445">
        <v>1255200</v>
      </c>
      <c r="E618" s="445">
        <v>1095140</v>
      </c>
      <c r="F618" s="445">
        <v>1065140</v>
      </c>
      <c r="G618" s="445">
        <v>1035140</v>
      </c>
      <c r="H618" s="445">
        <v>1005140</v>
      </c>
      <c r="I618" s="445">
        <v>975140</v>
      </c>
      <c r="J618" s="445">
        <v>945140</v>
      </c>
      <c r="K618" s="445">
        <v>915140</v>
      </c>
      <c r="L618" s="445">
        <v>885140</v>
      </c>
      <c r="M618" s="445">
        <v>855140</v>
      </c>
    </row>
    <row r="619" spans="1:13" customFormat="1">
      <c r="A619" s="445">
        <v>9320</v>
      </c>
      <c r="B619" s="445">
        <v>9340</v>
      </c>
      <c r="C619" s="445">
        <v>1323770</v>
      </c>
      <c r="D619" s="445">
        <v>1259860</v>
      </c>
      <c r="E619" s="445">
        <v>1099510</v>
      </c>
      <c r="F619" s="445">
        <v>1069510</v>
      </c>
      <c r="G619" s="445">
        <v>1039510</v>
      </c>
      <c r="H619" s="445">
        <v>1009510</v>
      </c>
      <c r="I619" s="445">
        <v>979510</v>
      </c>
      <c r="J619" s="445">
        <v>949510</v>
      </c>
      <c r="K619" s="445">
        <v>919510</v>
      </c>
      <c r="L619" s="445">
        <v>889510</v>
      </c>
      <c r="M619" s="445">
        <v>859510</v>
      </c>
    </row>
    <row r="620" spans="1:13" customFormat="1">
      <c r="A620" s="445">
        <v>9340</v>
      </c>
      <c r="B620" s="445">
        <v>9360</v>
      </c>
      <c r="C620" s="445">
        <v>1330590</v>
      </c>
      <c r="D620" s="445">
        <v>1264520</v>
      </c>
      <c r="E620" s="445">
        <v>1103880</v>
      </c>
      <c r="F620" s="445">
        <v>1073880</v>
      </c>
      <c r="G620" s="445">
        <v>1043880</v>
      </c>
      <c r="H620" s="445">
        <v>1013880</v>
      </c>
      <c r="I620" s="445">
        <v>983880</v>
      </c>
      <c r="J620" s="445">
        <v>953880</v>
      </c>
      <c r="K620" s="445">
        <v>923880</v>
      </c>
      <c r="L620" s="445">
        <v>893880</v>
      </c>
      <c r="M620" s="445">
        <v>863880</v>
      </c>
    </row>
    <row r="621" spans="1:13" customFormat="1">
      <c r="A621" s="445">
        <v>9360</v>
      </c>
      <c r="B621" s="445">
        <v>9380</v>
      </c>
      <c r="C621" s="445">
        <v>1337420</v>
      </c>
      <c r="D621" s="445">
        <v>1269170</v>
      </c>
      <c r="E621" s="445">
        <v>1108240</v>
      </c>
      <c r="F621" s="445">
        <v>1078240</v>
      </c>
      <c r="G621" s="445">
        <v>1048240</v>
      </c>
      <c r="H621" s="445">
        <v>1018240</v>
      </c>
      <c r="I621" s="445">
        <v>988240</v>
      </c>
      <c r="J621" s="445">
        <v>958240</v>
      </c>
      <c r="K621" s="445">
        <v>928240</v>
      </c>
      <c r="L621" s="445">
        <v>898240</v>
      </c>
      <c r="M621" s="445">
        <v>868240</v>
      </c>
    </row>
    <row r="622" spans="1:13" customFormat="1">
      <c r="A622" s="445">
        <v>9380</v>
      </c>
      <c r="B622" s="445">
        <v>9400</v>
      </c>
      <c r="C622" s="445">
        <v>1344240</v>
      </c>
      <c r="D622" s="445">
        <v>1273830</v>
      </c>
      <c r="E622" s="445">
        <v>1112610</v>
      </c>
      <c r="F622" s="445">
        <v>1082610</v>
      </c>
      <c r="G622" s="445">
        <v>1052610</v>
      </c>
      <c r="H622" s="445">
        <v>1022610</v>
      </c>
      <c r="I622" s="445">
        <v>992610</v>
      </c>
      <c r="J622" s="445">
        <v>962610</v>
      </c>
      <c r="K622" s="445">
        <v>932610</v>
      </c>
      <c r="L622" s="445">
        <v>902610</v>
      </c>
      <c r="M622" s="445">
        <v>872610</v>
      </c>
    </row>
    <row r="623" spans="1:13" customFormat="1">
      <c r="A623" s="445">
        <v>9400</v>
      </c>
      <c r="B623" s="445">
        <v>9420</v>
      </c>
      <c r="C623" s="445">
        <v>1351070</v>
      </c>
      <c r="D623" s="445">
        <v>1278480</v>
      </c>
      <c r="E623" s="445">
        <v>1116980</v>
      </c>
      <c r="F623" s="445">
        <v>1086980</v>
      </c>
      <c r="G623" s="445">
        <v>1056980</v>
      </c>
      <c r="H623" s="445">
        <v>1026980</v>
      </c>
      <c r="I623" s="445">
        <v>996980</v>
      </c>
      <c r="J623" s="445">
        <v>966980</v>
      </c>
      <c r="K623" s="445">
        <v>936980</v>
      </c>
      <c r="L623" s="445">
        <v>906980</v>
      </c>
      <c r="M623" s="445">
        <v>876980</v>
      </c>
    </row>
    <row r="624" spans="1:13" customFormat="1">
      <c r="A624" s="445">
        <v>9420</v>
      </c>
      <c r="B624" s="445">
        <v>9440</v>
      </c>
      <c r="C624" s="445">
        <v>1357890</v>
      </c>
      <c r="D624" s="445">
        <v>1283140</v>
      </c>
      <c r="E624" s="445">
        <v>1121350</v>
      </c>
      <c r="F624" s="445">
        <v>1091350</v>
      </c>
      <c r="G624" s="445">
        <v>1061350</v>
      </c>
      <c r="H624" s="445">
        <v>1031350</v>
      </c>
      <c r="I624" s="445">
        <v>1001350</v>
      </c>
      <c r="J624" s="445">
        <v>971350</v>
      </c>
      <c r="K624" s="445">
        <v>941350</v>
      </c>
      <c r="L624" s="445">
        <v>911350</v>
      </c>
      <c r="M624" s="445">
        <v>881350</v>
      </c>
    </row>
    <row r="625" spans="1:13" customFormat="1">
      <c r="A625" s="445">
        <v>9440</v>
      </c>
      <c r="B625" s="445">
        <v>9460</v>
      </c>
      <c r="C625" s="445">
        <v>1364720</v>
      </c>
      <c r="D625" s="445">
        <v>1289840</v>
      </c>
      <c r="E625" s="445">
        <v>1125720</v>
      </c>
      <c r="F625" s="445">
        <v>1095720</v>
      </c>
      <c r="G625" s="445">
        <v>1065720</v>
      </c>
      <c r="H625" s="445">
        <v>1035720</v>
      </c>
      <c r="I625" s="445">
        <v>1005720</v>
      </c>
      <c r="J625" s="445">
        <v>975720</v>
      </c>
      <c r="K625" s="445">
        <v>945720</v>
      </c>
      <c r="L625" s="445">
        <v>915720</v>
      </c>
      <c r="M625" s="445">
        <v>885720</v>
      </c>
    </row>
    <row r="626" spans="1:13" customFormat="1">
      <c r="A626" s="445">
        <v>9460</v>
      </c>
      <c r="B626" s="445">
        <v>9480</v>
      </c>
      <c r="C626" s="445">
        <v>1371540</v>
      </c>
      <c r="D626" s="445">
        <v>1296630</v>
      </c>
      <c r="E626" s="445">
        <v>1130080</v>
      </c>
      <c r="F626" s="445">
        <v>1100080</v>
      </c>
      <c r="G626" s="445">
        <v>1070080</v>
      </c>
      <c r="H626" s="445">
        <v>1040080</v>
      </c>
      <c r="I626" s="445">
        <v>1010080</v>
      </c>
      <c r="J626" s="445">
        <v>980080</v>
      </c>
      <c r="K626" s="445">
        <v>950080</v>
      </c>
      <c r="L626" s="445">
        <v>920080</v>
      </c>
      <c r="M626" s="445">
        <v>890080</v>
      </c>
    </row>
    <row r="627" spans="1:13" customFormat="1">
      <c r="A627" s="445">
        <v>9480</v>
      </c>
      <c r="B627" s="445">
        <v>9500</v>
      </c>
      <c r="C627" s="445">
        <v>1378370</v>
      </c>
      <c r="D627" s="445">
        <v>1303420</v>
      </c>
      <c r="E627" s="445">
        <v>1134450</v>
      </c>
      <c r="F627" s="445">
        <v>1104450</v>
      </c>
      <c r="G627" s="445">
        <v>1074450</v>
      </c>
      <c r="H627" s="445">
        <v>1044450</v>
      </c>
      <c r="I627" s="445">
        <v>1014450</v>
      </c>
      <c r="J627" s="445">
        <v>984450</v>
      </c>
      <c r="K627" s="445">
        <v>954450</v>
      </c>
      <c r="L627" s="445">
        <v>924450</v>
      </c>
      <c r="M627" s="445">
        <v>894450</v>
      </c>
    </row>
    <row r="628" spans="1:13" customFormat="1">
      <c r="A628" s="445">
        <v>9500</v>
      </c>
      <c r="B628" s="445">
        <v>9520</v>
      </c>
      <c r="C628" s="445">
        <v>1385190</v>
      </c>
      <c r="D628" s="445">
        <v>1310210</v>
      </c>
      <c r="E628" s="445">
        <v>1138820</v>
      </c>
      <c r="F628" s="445">
        <v>1108820</v>
      </c>
      <c r="G628" s="445">
        <v>1078820</v>
      </c>
      <c r="H628" s="445">
        <v>1048820</v>
      </c>
      <c r="I628" s="445">
        <v>1018820</v>
      </c>
      <c r="J628" s="445">
        <v>988820</v>
      </c>
      <c r="K628" s="445">
        <v>958820</v>
      </c>
      <c r="L628" s="445">
        <v>928820</v>
      </c>
      <c r="M628" s="445">
        <v>898820</v>
      </c>
    </row>
    <row r="629" spans="1:13" customFormat="1">
      <c r="A629" s="445">
        <v>9520</v>
      </c>
      <c r="B629" s="445">
        <v>9540</v>
      </c>
      <c r="C629" s="445">
        <v>1392020</v>
      </c>
      <c r="D629" s="445">
        <v>1317000</v>
      </c>
      <c r="E629" s="445">
        <v>1143190</v>
      </c>
      <c r="F629" s="445">
        <v>1113190</v>
      </c>
      <c r="G629" s="445">
        <v>1083190</v>
      </c>
      <c r="H629" s="445">
        <v>1053190</v>
      </c>
      <c r="I629" s="445">
        <v>1023190</v>
      </c>
      <c r="J629" s="445">
        <v>993190</v>
      </c>
      <c r="K629" s="445">
        <v>963190</v>
      </c>
      <c r="L629" s="445">
        <v>933190</v>
      </c>
      <c r="M629" s="445">
        <v>903190</v>
      </c>
    </row>
    <row r="630" spans="1:13" customFormat="1">
      <c r="A630" s="445">
        <v>9540</v>
      </c>
      <c r="B630" s="445">
        <v>9560</v>
      </c>
      <c r="C630" s="445">
        <v>1398840</v>
      </c>
      <c r="D630" s="445">
        <v>1323790</v>
      </c>
      <c r="E630" s="445">
        <v>1147560</v>
      </c>
      <c r="F630" s="445">
        <v>1117560</v>
      </c>
      <c r="G630" s="445">
        <v>1087560</v>
      </c>
      <c r="H630" s="445">
        <v>1057560</v>
      </c>
      <c r="I630" s="445">
        <v>1027560</v>
      </c>
      <c r="J630" s="445">
        <v>997560</v>
      </c>
      <c r="K630" s="445">
        <v>967560</v>
      </c>
      <c r="L630" s="445">
        <v>937560</v>
      </c>
      <c r="M630" s="445">
        <v>907560</v>
      </c>
    </row>
    <row r="631" spans="1:13" customFormat="1">
      <c r="A631" s="445">
        <v>9560</v>
      </c>
      <c r="B631" s="445">
        <v>9580</v>
      </c>
      <c r="C631" s="445">
        <v>1405670</v>
      </c>
      <c r="D631" s="445">
        <v>1330580</v>
      </c>
      <c r="E631" s="445">
        <v>1151920</v>
      </c>
      <c r="F631" s="445">
        <v>1121920</v>
      </c>
      <c r="G631" s="445">
        <v>1091920</v>
      </c>
      <c r="H631" s="445">
        <v>1061920</v>
      </c>
      <c r="I631" s="445">
        <v>1031920</v>
      </c>
      <c r="J631" s="445">
        <v>1001920</v>
      </c>
      <c r="K631" s="445">
        <v>971920</v>
      </c>
      <c r="L631" s="445">
        <v>941920</v>
      </c>
      <c r="M631" s="445">
        <v>911920</v>
      </c>
    </row>
    <row r="632" spans="1:13" customFormat="1">
      <c r="A632" s="445">
        <v>9580</v>
      </c>
      <c r="B632" s="445">
        <v>9600</v>
      </c>
      <c r="C632" s="445">
        <v>1412490</v>
      </c>
      <c r="D632" s="445">
        <v>1337370</v>
      </c>
      <c r="E632" s="445">
        <v>1156290</v>
      </c>
      <c r="F632" s="445">
        <v>1126290</v>
      </c>
      <c r="G632" s="445">
        <v>1096290</v>
      </c>
      <c r="H632" s="445">
        <v>1066290</v>
      </c>
      <c r="I632" s="445">
        <v>1036290</v>
      </c>
      <c r="J632" s="445">
        <v>1006290</v>
      </c>
      <c r="K632" s="445">
        <v>976290</v>
      </c>
      <c r="L632" s="445">
        <v>946290</v>
      </c>
      <c r="M632" s="445">
        <v>916290</v>
      </c>
    </row>
    <row r="633" spans="1:13" customFormat="1">
      <c r="A633" s="445">
        <v>9600</v>
      </c>
      <c r="B633" s="445">
        <v>9620</v>
      </c>
      <c r="C633" s="445">
        <v>1419320</v>
      </c>
      <c r="D633" s="445">
        <v>1344160</v>
      </c>
      <c r="E633" s="445">
        <v>1160660</v>
      </c>
      <c r="F633" s="445">
        <v>1130660</v>
      </c>
      <c r="G633" s="445">
        <v>1100660</v>
      </c>
      <c r="H633" s="445">
        <v>1070660</v>
      </c>
      <c r="I633" s="445">
        <v>1040660</v>
      </c>
      <c r="J633" s="445">
        <v>1010660</v>
      </c>
      <c r="K633" s="445">
        <v>980660</v>
      </c>
      <c r="L633" s="445">
        <v>950660</v>
      </c>
      <c r="M633" s="445">
        <v>920660</v>
      </c>
    </row>
    <row r="634" spans="1:13" customFormat="1">
      <c r="A634" s="445">
        <v>9620</v>
      </c>
      <c r="B634" s="445">
        <v>9640</v>
      </c>
      <c r="C634" s="445">
        <v>1426140</v>
      </c>
      <c r="D634" s="445">
        <v>1350950</v>
      </c>
      <c r="E634" s="445">
        <v>1165030</v>
      </c>
      <c r="F634" s="445">
        <v>1135030</v>
      </c>
      <c r="G634" s="445">
        <v>1105030</v>
      </c>
      <c r="H634" s="445">
        <v>1075030</v>
      </c>
      <c r="I634" s="445">
        <v>1045030</v>
      </c>
      <c r="J634" s="445">
        <v>1015030</v>
      </c>
      <c r="K634" s="445">
        <v>985030</v>
      </c>
      <c r="L634" s="445">
        <v>955030</v>
      </c>
      <c r="M634" s="445">
        <v>925030</v>
      </c>
    </row>
    <row r="635" spans="1:13" customFormat="1">
      <c r="A635" s="445">
        <v>9640</v>
      </c>
      <c r="B635" s="445">
        <v>9660</v>
      </c>
      <c r="C635" s="445">
        <v>1432970</v>
      </c>
      <c r="D635" s="445">
        <v>1357740</v>
      </c>
      <c r="E635" s="445">
        <v>1169400</v>
      </c>
      <c r="F635" s="445">
        <v>1139400</v>
      </c>
      <c r="G635" s="445">
        <v>1109400</v>
      </c>
      <c r="H635" s="445">
        <v>1079400</v>
      </c>
      <c r="I635" s="445">
        <v>1049400</v>
      </c>
      <c r="J635" s="445">
        <v>1019400</v>
      </c>
      <c r="K635" s="445">
        <v>989400</v>
      </c>
      <c r="L635" s="445">
        <v>959400</v>
      </c>
      <c r="M635" s="445">
        <v>929400</v>
      </c>
    </row>
    <row r="636" spans="1:13" customFormat="1">
      <c r="A636" s="445">
        <v>9660</v>
      </c>
      <c r="B636" s="445">
        <v>9680</v>
      </c>
      <c r="C636" s="445">
        <v>1439790</v>
      </c>
      <c r="D636" s="445">
        <v>1364530</v>
      </c>
      <c r="E636" s="445">
        <v>1173760</v>
      </c>
      <c r="F636" s="445">
        <v>1143760</v>
      </c>
      <c r="G636" s="445">
        <v>1113760</v>
      </c>
      <c r="H636" s="445">
        <v>1083760</v>
      </c>
      <c r="I636" s="445">
        <v>1053760</v>
      </c>
      <c r="J636" s="445">
        <v>1023760</v>
      </c>
      <c r="K636" s="445">
        <v>993760</v>
      </c>
      <c r="L636" s="445">
        <v>963760</v>
      </c>
      <c r="M636" s="445">
        <v>933760</v>
      </c>
    </row>
    <row r="637" spans="1:13" customFormat="1">
      <c r="A637" s="445">
        <v>9680</v>
      </c>
      <c r="B637" s="445">
        <v>9700</v>
      </c>
      <c r="C637" s="445">
        <v>1446620</v>
      </c>
      <c r="D637" s="445">
        <v>1371320</v>
      </c>
      <c r="E637" s="445">
        <v>1178130</v>
      </c>
      <c r="F637" s="445">
        <v>1148130</v>
      </c>
      <c r="G637" s="445">
        <v>1118130</v>
      </c>
      <c r="H637" s="445">
        <v>1088130</v>
      </c>
      <c r="I637" s="445">
        <v>1058130</v>
      </c>
      <c r="J637" s="445">
        <v>1028130</v>
      </c>
      <c r="K637" s="445">
        <v>998130</v>
      </c>
      <c r="L637" s="445">
        <v>968130</v>
      </c>
      <c r="M637" s="445">
        <v>938130</v>
      </c>
    </row>
    <row r="638" spans="1:13" customFormat="1">
      <c r="A638" s="445">
        <v>9700</v>
      </c>
      <c r="B638" s="445">
        <v>9720</v>
      </c>
      <c r="C638" s="445">
        <v>1453440</v>
      </c>
      <c r="D638" s="445">
        <v>1378110</v>
      </c>
      <c r="E638" s="445">
        <v>1182500</v>
      </c>
      <c r="F638" s="445">
        <v>1152500</v>
      </c>
      <c r="G638" s="445">
        <v>1122500</v>
      </c>
      <c r="H638" s="445">
        <v>1092500</v>
      </c>
      <c r="I638" s="445">
        <v>1062500</v>
      </c>
      <c r="J638" s="445">
        <v>1032500</v>
      </c>
      <c r="K638" s="445">
        <v>1002500</v>
      </c>
      <c r="L638" s="445">
        <v>972500</v>
      </c>
      <c r="M638" s="445">
        <v>942500</v>
      </c>
    </row>
    <row r="639" spans="1:13" customFormat="1">
      <c r="A639" s="445">
        <v>9720</v>
      </c>
      <c r="B639" s="445">
        <v>9740</v>
      </c>
      <c r="C639" s="445">
        <v>1460270</v>
      </c>
      <c r="D639" s="445">
        <v>1384900</v>
      </c>
      <c r="E639" s="445">
        <v>1186870</v>
      </c>
      <c r="F639" s="445">
        <v>1156870</v>
      </c>
      <c r="G639" s="445">
        <v>1126870</v>
      </c>
      <c r="H639" s="445">
        <v>1096870</v>
      </c>
      <c r="I639" s="445">
        <v>1066870</v>
      </c>
      <c r="J639" s="445">
        <v>1036870</v>
      </c>
      <c r="K639" s="445">
        <v>1006870</v>
      </c>
      <c r="L639" s="445">
        <v>976870</v>
      </c>
      <c r="M639" s="445">
        <v>946870</v>
      </c>
    </row>
    <row r="640" spans="1:13" customFormat="1">
      <c r="A640" s="445">
        <v>9740</v>
      </c>
      <c r="B640" s="445">
        <v>9760</v>
      </c>
      <c r="C640" s="445">
        <v>1467090</v>
      </c>
      <c r="D640" s="445">
        <v>1391690</v>
      </c>
      <c r="E640" s="445">
        <v>1191240</v>
      </c>
      <c r="F640" s="445">
        <v>1161240</v>
      </c>
      <c r="G640" s="445">
        <v>1131240</v>
      </c>
      <c r="H640" s="445">
        <v>1101240</v>
      </c>
      <c r="I640" s="445">
        <v>1071240</v>
      </c>
      <c r="J640" s="445">
        <v>1041240</v>
      </c>
      <c r="K640" s="445">
        <v>1011240</v>
      </c>
      <c r="L640" s="445">
        <v>981240</v>
      </c>
      <c r="M640" s="445">
        <v>951240</v>
      </c>
    </row>
    <row r="641" spans="1:20">
      <c r="A641" s="445">
        <v>9760</v>
      </c>
      <c r="B641" s="445">
        <v>9780</v>
      </c>
      <c r="C641" s="445">
        <v>1473920</v>
      </c>
      <c r="D641" s="445">
        <v>1398480</v>
      </c>
      <c r="E641" s="445">
        <v>1195600</v>
      </c>
      <c r="F641" s="445">
        <v>1165600</v>
      </c>
      <c r="G641" s="445">
        <v>1135600</v>
      </c>
      <c r="H641" s="445">
        <v>1105600</v>
      </c>
      <c r="I641" s="445">
        <v>1075600</v>
      </c>
      <c r="J641" s="445">
        <v>1045600</v>
      </c>
      <c r="K641" s="445">
        <v>1015600</v>
      </c>
      <c r="L641" s="445">
        <v>985600</v>
      </c>
      <c r="M641" s="445">
        <v>955600</v>
      </c>
      <c r="O641"/>
      <c r="P641"/>
    </row>
    <row r="642" spans="1:20">
      <c r="A642" s="445">
        <v>9780</v>
      </c>
      <c r="B642" s="445">
        <v>9800</v>
      </c>
      <c r="C642" s="445">
        <v>1480740</v>
      </c>
      <c r="D642" s="445">
        <v>1405270</v>
      </c>
      <c r="E642" s="445">
        <v>1199970</v>
      </c>
      <c r="F642" s="445">
        <v>1169970</v>
      </c>
      <c r="G642" s="445">
        <v>1139970</v>
      </c>
      <c r="H642" s="445">
        <v>1109970</v>
      </c>
      <c r="I642" s="445">
        <v>1079970</v>
      </c>
      <c r="J642" s="445">
        <v>1049970</v>
      </c>
      <c r="K642" s="445">
        <v>1019970</v>
      </c>
      <c r="L642" s="445">
        <v>989970</v>
      </c>
      <c r="M642" s="445">
        <v>959970</v>
      </c>
      <c r="O642"/>
      <c r="P642"/>
    </row>
    <row r="643" spans="1:20">
      <c r="A643" s="445">
        <v>9800</v>
      </c>
      <c r="B643" s="445">
        <v>9820</v>
      </c>
      <c r="C643" s="445">
        <v>1487570</v>
      </c>
      <c r="D643" s="445">
        <v>1412060</v>
      </c>
      <c r="E643" s="445">
        <v>1204340</v>
      </c>
      <c r="F643" s="445">
        <v>1174340</v>
      </c>
      <c r="G643" s="445">
        <v>1144340</v>
      </c>
      <c r="H643" s="445">
        <v>1114340</v>
      </c>
      <c r="I643" s="445">
        <v>1084340</v>
      </c>
      <c r="J643" s="445">
        <v>1054340</v>
      </c>
      <c r="K643" s="445">
        <v>1024340</v>
      </c>
      <c r="L643" s="445">
        <v>994340</v>
      </c>
      <c r="M643" s="445">
        <v>964340</v>
      </c>
      <c r="O643"/>
      <c r="P643"/>
    </row>
    <row r="644" spans="1:20">
      <c r="A644" s="445">
        <v>9820</v>
      </c>
      <c r="B644" s="445">
        <v>9840</v>
      </c>
      <c r="C644" s="445">
        <v>1494390</v>
      </c>
      <c r="D644" s="445">
        <v>1418850</v>
      </c>
      <c r="E644" s="445">
        <v>1208710</v>
      </c>
      <c r="F644" s="445">
        <v>1178710</v>
      </c>
      <c r="G644" s="445">
        <v>1148710</v>
      </c>
      <c r="H644" s="445">
        <v>1118710</v>
      </c>
      <c r="I644" s="445">
        <v>1088710</v>
      </c>
      <c r="J644" s="445">
        <v>1058710</v>
      </c>
      <c r="K644" s="445">
        <v>1028710</v>
      </c>
      <c r="L644" s="445">
        <v>998710</v>
      </c>
      <c r="M644" s="445">
        <v>968710</v>
      </c>
      <c r="O644"/>
      <c r="P644"/>
    </row>
    <row r="645" spans="1:20">
      <c r="A645" s="445">
        <v>9840</v>
      </c>
      <c r="B645" s="445">
        <v>9860</v>
      </c>
      <c r="C645" s="445">
        <v>1501220</v>
      </c>
      <c r="D645" s="445">
        <v>1425640</v>
      </c>
      <c r="E645" s="445">
        <v>1213080</v>
      </c>
      <c r="F645" s="445">
        <v>1183080</v>
      </c>
      <c r="G645" s="445">
        <v>1153080</v>
      </c>
      <c r="H645" s="445">
        <v>1123080</v>
      </c>
      <c r="I645" s="445">
        <v>1093080</v>
      </c>
      <c r="J645" s="445">
        <v>1063080</v>
      </c>
      <c r="K645" s="445">
        <v>1033080</v>
      </c>
      <c r="L645" s="445">
        <v>1003080</v>
      </c>
      <c r="M645" s="445">
        <v>973080</v>
      </c>
      <c r="O645"/>
      <c r="P645"/>
    </row>
    <row r="646" spans="1:20">
      <c r="A646" s="445">
        <v>9860</v>
      </c>
      <c r="B646" s="445">
        <v>9880</v>
      </c>
      <c r="C646" s="445">
        <v>1508040</v>
      </c>
      <c r="D646" s="445">
        <v>1432430</v>
      </c>
      <c r="E646" s="445">
        <v>1217440</v>
      </c>
      <c r="F646" s="445">
        <v>1187440</v>
      </c>
      <c r="G646" s="445">
        <v>1157440</v>
      </c>
      <c r="H646" s="445">
        <v>1127440</v>
      </c>
      <c r="I646" s="445">
        <v>1097440</v>
      </c>
      <c r="J646" s="445">
        <v>1067440</v>
      </c>
      <c r="K646" s="445">
        <v>1037440</v>
      </c>
      <c r="L646" s="445">
        <v>1007440</v>
      </c>
      <c r="M646" s="445">
        <v>977440</v>
      </c>
      <c r="O646"/>
      <c r="P646"/>
    </row>
    <row r="647" spans="1:20">
      <c r="A647" s="445">
        <v>9880</v>
      </c>
      <c r="B647" s="445">
        <v>9900</v>
      </c>
      <c r="C647" s="445">
        <v>1514870</v>
      </c>
      <c r="D647" s="445">
        <v>1439220</v>
      </c>
      <c r="E647" s="445">
        <v>1221810</v>
      </c>
      <c r="F647" s="445">
        <v>1191810</v>
      </c>
      <c r="G647" s="445">
        <v>1161810</v>
      </c>
      <c r="H647" s="445">
        <v>1131810</v>
      </c>
      <c r="I647" s="445">
        <v>1101810</v>
      </c>
      <c r="J647" s="445">
        <v>1071810</v>
      </c>
      <c r="K647" s="445">
        <v>1041810</v>
      </c>
      <c r="L647" s="445">
        <v>1011810</v>
      </c>
      <c r="M647" s="445">
        <v>981810</v>
      </c>
      <c r="O647"/>
      <c r="P647"/>
    </row>
    <row r="648" spans="1:20">
      <c r="A648" s="445">
        <v>9900</v>
      </c>
      <c r="B648" s="445">
        <v>9920</v>
      </c>
      <c r="C648" s="445">
        <v>1521690</v>
      </c>
      <c r="D648" s="445">
        <v>1446010</v>
      </c>
      <c r="E648" s="445">
        <v>1226180</v>
      </c>
      <c r="F648" s="445">
        <v>1196180</v>
      </c>
      <c r="G648" s="445">
        <v>1166180</v>
      </c>
      <c r="H648" s="445">
        <v>1136180</v>
      </c>
      <c r="I648" s="445">
        <v>1106180</v>
      </c>
      <c r="J648" s="445">
        <v>1076180</v>
      </c>
      <c r="K648" s="445">
        <v>1046180</v>
      </c>
      <c r="L648" s="445">
        <v>1016180</v>
      </c>
      <c r="M648" s="445">
        <v>986180</v>
      </c>
      <c r="O648"/>
      <c r="P648"/>
    </row>
    <row r="649" spans="1:20">
      <c r="A649" s="445">
        <v>9920</v>
      </c>
      <c r="B649" s="445">
        <v>9940</v>
      </c>
      <c r="C649" s="445">
        <v>1528520</v>
      </c>
      <c r="D649" s="445">
        <v>1452800</v>
      </c>
      <c r="E649" s="445">
        <v>1230550</v>
      </c>
      <c r="F649" s="445">
        <v>1200550</v>
      </c>
      <c r="G649" s="445">
        <v>1170550</v>
      </c>
      <c r="H649" s="445">
        <v>1140550</v>
      </c>
      <c r="I649" s="445">
        <v>1110550</v>
      </c>
      <c r="J649" s="445">
        <v>1080550</v>
      </c>
      <c r="K649" s="445">
        <v>1050550</v>
      </c>
      <c r="L649" s="445">
        <v>1020550</v>
      </c>
      <c r="M649" s="445">
        <v>990550</v>
      </c>
      <c r="O649"/>
      <c r="P649"/>
    </row>
    <row r="650" spans="1:20">
      <c r="A650" s="445">
        <v>9940</v>
      </c>
      <c r="B650" s="445">
        <v>9960</v>
      </c>
      <c r="C650" s="445">
        <v>1535340</v>
      </c>
      <c r="D650" s="445">
        <v>1459590</v>
      </c>
      <c r="E650" s="445">
        <v>1234920</v>
      </c>
      <c r="F650" s="445">
        <v>1204920</v>
      </c>
      <c r="G650" s="445">
        <v>1174920</v>
      </c>
      <c r="H650" s="445">
        <v>1144920</v>
      </c>
      <c r="I650" s="445">
        <v>1114920</v>
      </c>
      <c r="J650" s="445">
        <v>1084920</v>
      </c>
      <c r="K650" s="445">
        <v>1054920</v>
      </c>
      <c r="L650" s="445">
        <v>1024920</v>
      </c>
      <c r="M650" s="445">
        <v>994920</v>
      </c>
      <c r="O650"/>
      <c r="P650"/>
    </row>
    <row r="651" spans="1:20">
      <c r="A651" s="445">
        <v>9960</v>
      </c>
      <c r="B651" s="445">
        <v>9980</v>
      </c>
      <c r="C651" s="445">
        <v>1542170</v>
      </c>
      <c r="D651" s="445">
        <v>1466380</v>
      </c>
      <c r="E651" s="445">
        <v>1239280</v>
      </c>
      <c r="F651" s="445">
        <v>1209280</v>
      </c>
      <c r="G651" s="445">
        <v>1179280</v>
      </c>
      <c r="H651" s="445">
        <v>1149280</v>
      </c>
      <c r="I651" s="445">
        <v>1119280</v>
      </c>
      <c r="J651" s="445">
        <v>1089280</v>
      </c>
      <c r="K651" s="445">
        <v>1059280</v>
      </c>
      <c r="L651" s="445">
        <v>1029280</v>
      </c>
      <c r="M651" s="445">
        <v>999280</v>
      </c>
      <c r="O651"/>
      <c r="P651"/>
    </row>
    <row r="652" spans="1:20" ht="16.5" customHeight="1">
      <c r="A652" s="445">
        <v>9980</v>
      </c>
      <c r="B652" s="445">
        <v>9999</v>
      </c>
      <c r="C652" s="445">
        <v>1548990</v>
      </c>
      <c r="D652" s="445">
        <v>1473170</v>
      </c>
      <c r="E652" s="445">
        <v>1243650</v>
      </c>
      <c r="F652" s="445">
        <v>1213650</v>
      </c>
      <c r="G652" s="445">
        <v>1183650</v>
      </c>
      <c r="H652" s="445">
        <v>1153650</v>
      </c>
      <c r="I652" s="445">
        <v>1123650</v>
      </c>
      <c r="J652" s="445">
        <v>1093650</v>
      </c>
      <c r="K652" s="445">
        <v>1063650</v>
      </c>
      <c r="L652" s="445">
        <v>1033650</v>
      </c>
      <c r="M652" s="445">
        <v>1003650</v>
      </c>
      <c r="O652"/>
      <c r="P652"/>
    </row>
    <row r="653" spans="1:20" ht="26.25">
      <c r="A653" s="445">
        <v>10000</v>
      </c>
      <c r="B653" s="445">
        <v>10000</v>
      </c>
      <c r="C653" s="445">
        <v>1552400</v>
      </c>
      <c r="D653" s="445">
        <v>1476570</v>
      </c>
      <c r="E653" s="445">
        <v>1245840</v>
      </c>
      <c r="F653" s="445">
        <v>1215840</v>
      </c>
      <c r="G653" s="445">
        <v>1185840</v>
      </c>
      <c r="H653" s="445">
        <v>1155840</v>
      </c>
      <c r="I653" s="445">
        <v>1125840</v>
      </c>
      <c r="J653" s="445">
        <v>1095840</v>
      </c>
      <c r="K653" s="445">
        <v>1065840</v>
      </c>
      <c r="L653" s="445">
        <v>1035840</v>
      </c>
      <c r="M653" s="445">
        <v>1005840</v>
      </c>
      <c r="O653"/>
      <c r="P653"/>
      <c r="Q653" s="582" t="s">
        <v>993</v>
      </c>
      <c r="R653" s="582" t="s">
        <v>992</v>
      </c>
    </row>
    <row r="654" spans="1:20">
      <c r="A654" s="914" t="s">
        <v>38</v>
      </c>
      <c r="B654" s="914"/>
      <c r="C654" s="920" t="s">
        <v>39</v>
      </c>
      <c r="D654" s="920"/>
      <c r="E654" s="920"/>
      <c r="F654" s="920"/>
      <c r="G654" s="920"/>
      <c r="H654" s="920"/>
      <c r="I654" s="920"/>
      <c r="J654" s="920"/>
      <c r="K654" s="920"/>
      <c r="L654" s="920"/>
      <c r="M654" s="920"/>
      <c r="O654" s="580">
        <v>10000001</v>
      </c>
      <c r="P654" s="580">
        <v>14000000</v>
      </c>
      <c r="Q654" s="580">
        <v>0</v>
      </c>
      <c r="R654" s="580">
        <f t="shared" ref="R654:R659" si="0">O654-1</f>
        <v>10000000</v>
      </c>
      <c r="S654" s="581">
        <v>0.98</v>
      </c>
      <c r="T654" s="581">
        <v>0.35</v>
      </c>
    </row>
    <row r="655" spans="1:20">
      <c r="A655" s="915" t="s">
        <v>40</v>
      </c>
      <c r="B655" s="915"/>
      <c r="C655" s="920"/>
      <c r="D655" s="920"/>
      <c r="E655" s="920"/>
      <c r="F655" s="920"/>
      <c r="G655" s="920"/>
      <c r="H655" s="920"/>
      <c r="I655" s="920"/>
      <c r="J655" s="920"/>
      <c r="K655" s="920"/>
      <c r="L655" s="920"/>
      <c r="M655" s="920"/>
      <c r="O655" s="580">
        <f>P654+1</f>
        <v>14000001</v>
      </c>
      <c r="P655" s="580">
        <v>28000000</v>
      </c>
      <c r="Q655" s="580">
        <v>1372000</v>
      </c>
      <c r="R655" s="580">
        <f t="shared" si="0"/>
        <v>14000000</v>
      </c>
      <c r="S655" s="581">
        <v>0.98</v>
      </c>
      <c r="T655" s="581">
        <v>0.38</v>
      </c>
    </row>
    <row r="656" spans="1:20">
      <c r="A656" s="914" t="s">
        <v>41</v>
      </c>
      <c r="B656" s="914"/>
      <c r="C656" s="920" t="s">
        <v>42</v>
      </c>
      <c r="D656" s="920"/>
      <c r="E656" s="920"/>
      <c r="F656" s="920"/>
      <c r="G656" s="920"/>
      <c r="H656" s="920"/>
      <c r="I656" s="920"/>
      <c r="J656" s="920"/>
      <c r="K656" s="920"/>
      <c r="L656" s="920"/>
      <c r="M656" s="920"/>
      <c r="O656" s="580">
        <f>P655+1</f>
        <v>28000001</v>
      </c>
      <c r="P656" s="580">
        <v>30000000</v>
      </c>
      <c r="Q656" s="580">
        <v>6585600</v>
      </c>
      <c r="R656" s="580">
        <f t="shared" si="0"/>
        <v>28000000</v>
      </c>
      <c r="S656" s="581">
        <v>0.98</v>
      </c>
      <c r="T656" s="581">
        <v>0.4</v>
      </c>
    </row>
    <row r="657" spans="1:20">
      <c r="A657" s="915" t="s">
        <v>43</v>
      </c>
      <c r="B657" s="915"/>
      <c r="C657" s="920"/>
      <c r="D657" s="920"/>
      <c r="E657" s="920"/>
      <c r="F657" s="920"/>
      <c r="G657" s="920"/>
      <c r="H657" s="920"/>
      <c r="I657" s="920"/>
      <c r="J657" s="920"/>
      <c r="K657" s="920"/>
      <c r="L657" s="920"/>
      <c r="M657" s="920"/>
      <c r="O657" s="580">
        <f>P656+1</f>
        <v>30000001</v>
      </c>
      <c r="P657" s="580">
        <v>45000000</v>
      </c>
      <c r="Q657" s="580">
        <v>7369600</v>
      </c>
      <c r="R657" s="580">
        <f t="shared" si="0"/>
        <v>30000000</v>
      </c>
      <c r="S657" s="581">
        <v>1</v>
      </c>
      <c r="T657" s="581">
        <v>0.4</v>
      </c>
    </row>
    <row r="658" spans="1:20">
      <c r="A658" s="914" t="s">
        <v>659</v>
      </c>
      <c r="B658" s="914"/>
      <c r="C658" s="920" t="s">
        <v>660</v>
      </c>
      <c r="D658" s="920"/>
      <c r="E658" s="920"/>
      <c r="F658" s="920"/>
      <c r="G658" s="920"/>
      <c r="H658" s="920"/>
      <c r="I658" s="920"/>
      <c r="J658" s="920"/>
      <c r="K658" s="920"/>
      <c r="L658" s="920"/>
      <c r="M658" s="920"/>
      <c r="O658" s="580">
        <f>P657+1</f>
        <v>45000001</v>
      </c>
      <c r="P658" s="580">
        <v>87000000</v>
      </c>
      <c r="Q658" s="580">
        <v>13369600</v>
      </c>
      <c r="R658" s="580">
        <f t="shared" si="0"/>
        <v>45000000</v>
      </c>
      <c r="S658" s="581">
        <v>1</v>
      </c>
      <c r="T658" s="581">
        <v>0.42</v>
      </c>
    </row>
    <row r="659" spans="1:20">
      <c r="A659" s="913" t="s">
        <v>661</v>
      </c>
      <c r="B659" s="913"/>
      <c r="C659" s="920"/>
      <c r="D659" s="920"/>
      <c r="E659" s="920"/>
      <c r="F659" s="920"/>
      <c r="G659" s="920"/>
      <c r="H659" s="920"/>
      <c r="I659" s="920"/>
      <c r="J659" s="920"/>
      <c r="K659" s="920"/>
      <c r="L659" s="920"/>
      <c r="M659" s="920"/>
      <c r="O659" s="580">
        <f>P658+1</f>
        <v>87000001</v>
      </c>
      <c r="P659" s="580">
        <v>1E+26</v>
      </c>
      <c r="Q659" s="580">
        <v>31009600</v>
      </c>
      <c r="R659" s="580">
        <f t="shared" si="0"/>
        <v>87000000</v>
      </c>
      <c r="S659" s="581">
        <v>1</v>
      </c>
      <c r="T659" s="581">
        <v>0.45</v>
      </c>
    </row>
    <row r="660" spans="1:20">
      <c r="A660" s="911" t="s">
        <v>662</v>
      </c>
      <c r="B660" s="911"/>
      <c r="C660" s="912" t="s">
        <v>994</v>
      </c>
      <c r="D660" s="912"/>
      <c r="E660" s="912"/>
      <c r="F660" s="912"/>
      <c r="G660" s="912"/>
      <c r="H660" s="912"/>
      <c r="I660" s="912"/>
      <c r="J660" s="912"/>
      <c r="K660" s="912"/>
      <c r="L660" s="912"/>
      <c r="M660" s="912"/>
    </row>
    <row r="661" spans="1:20">
      <c r="A661" s="913" t="s">
        <v>44</v>
      </c>
      <c r="B661" s="913"/>
      <c r="C661" s="912"/>
      <c r="D661" s="912"/>
      <c r="E661" s="912"/>
      <c r="F661" s="912"/>
      <c r="G661" s="912"/>
      <c r="H661" s="912"/>
      <c r="I661" s="912"/>
      <c r="J661" s="912"/>
      <c r="K661" s="912"/>
      <c r="L661" s="912"/>
      <c r="M661" s="912"/>
    </row>
    <row r="662" spans="1:20">
      <c r="A662" s="911" t="s">
        <v>995</v>
      </c>
      <c r="B662" s="911"/>
      <c r="C662" s="912" t="s">
        <v>996</v>
      </c>
      <c r="D662" s="912"/>
      <c r="E662" s="912"/>
      <c r="F662" s="912"/>
      <c r="G662" s="912"/>
      <c r="H662" s="912"/>
      <c r="I662" s="912"/>
      <c r="J662" s="912"/>
      <c r="K662" s="912"/>
      <c r="L662" s="912"/>
      <c r="M662" s="912"/>
      <c r="O662" s="494" t="s">
        <v>1018</v>
      </c>
    </row>
    <row r="663" spans="1:20">
      <c r="A663" s="913" t="s">
        <v>997</v>
      </c>
      <c r="B663" s="913"/>
      <c r="C663" s="912"/>
      <c r="D663" s="912"/>
      <c r="E663" s="912"/>
      <c r="F663" s="912"/>
      <c r="G663" s="912"/>
      <c r="H663" s="912"/>
      <c r="I663" s="912"/>
      <c r="J663" s="912"/>
      <c r="K663" s="912"/>
      <c r="L663" s="912"/>
      <c r="M663" s="912"/>
    </row>
    <row r="664" spans="1:20">
      <c r="A664" s="912" t="s">
        <v>998</v>
      </c>
      <c r="B664" s="912"/>
      <c r="C664" s="912" t="s">
        <v>999</v>
      </c>
      <c r="D664" s="912"/>
      <c r="E664" s="912"/>
      <c r="F664" s="912"/>
      <c r="G664" s="912"/>
      <c r="H664" s="912"/>
      <c r="I664" s="912"/>
      <c r="J664" s="912"/>
      <c r="K664" s="912"/>
      <c r="L664" s="912"/>
      <c r="M664" s="912"/>
    </row>
    <row r="665" spans="1:20">
      <c r="O665" s="3">
        <v>20000000</v>
      </c>
    </row>
    <row r="666" spans="1:20">
      <c r="O666" s="3">
        <f>C653</f>
        <v>1552400</v>
      </c>
    </row>
    <row r="669" spans="1:20">
      <c r="O669" s="3">
        <f>O666+VLOOKUP(O665,간이고액,3)+((O665-VLOOKUP(O665,간이고액,4))*VLOOKUP(O665,간이고액,5))*VLOOKUP(O665,간이고액,6)</f>
        <v>5158800</v>
      </c>
    </row>
  </sheetData>
  <mergeCells count="22">
    <mergeCell ref="A664:B664"/>
    <mergeCell ref="C664:M664"/>
    <mergeCell ref="C658:M659"/>
    <mergeCell ref="A658:B658"/>
    <mergeCell ref="A659:B659"/>
    <mergeCell ref="A660:B660"/>
    <mergeCell ref="C660:M661"/>
    <mergeCell ref="A661:B661"/>
    <mergeCell ref="A1:M1"/>
    <mergeCell ref="A2:M2"/>
    <mergeCell ref="A4:B4"/>
    <mergeCell ref="C654:M655"/>
    <mergeCell ref="A3:B3"/>
    <mergeCell ref="A654:B654"/>
    <mergeCell ref="A655:B655"/>
    <mergeCell ref="C3:M3"/>
    <mergeCell ref="A662:B662"/>
    <mergeCell ref="C662:M663"/>
    <mergeCell ref="A663:B663"/>
    <mergeCell ref="A656:B656"/>
    <mergeCell ref="A657:B657"/>
    <mergeCell ref="C656:M657"/>
  </mergeCells>
  <phoneticPr fontId="1" type="noConversion"/>
  <conditionalFormatting sqref="O662">
    <cfRule type="cellIs" dxfId="0" priority="1" operator="greaterThan">
      <formula>200000</formula>
    </cfRule>
  </conditionalFormatting>
  <hyperlinks>
    <hyperlink ref="O3" r:id="rId1" xr:uid="{00000000-0004-0000-1F00-000000000000}"/>
  </hyperlinks>
  <pageMargins left="0.7" right="0.7" top="0.75" bottom="0.75" header="0.3" footer="0.3"/>
  <pageSetup paperSize="9" orientation="portrait"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5:F7"/>
  <sheetViews>
    <sheetView showGridLines="0" workbookViewId="0">
      <selection activeCell="C6" sqref="C6"/>
    </sheetView>
  </sheetViews>
  <sheetFormatPr defaultRowHeight="16.5"/>
  <cols>
    <col min="2" max="2" width="3.375" customWidth="1"/>
  </cols>
  <sheetData>
    <row r="5" spans="2:6" ht="17.25" customHeight="1" thickBot="1">
      <c r="B5" s="925" t="s">
        <v>75</v>
      </c>
      <c r="C5" s="319" t="s">
        <v>76</v>
      </c>
      <c r="D5" s="320" t="s">
        <v>419</v>
      </c>
      <c r="E5" s="320" t="s">
        <v>418</v>
      </c>
      <c r="F5" s="321" t="s">
        <v>378</v>
      </c>
    </row>
    <row r="6" spans="2:6" ht="49.5" customHeight="1" thickTop="1">
      <c r="B6" s="925"/>
      <c r="C6" s="298"/>
      <c r="D6" s="298"/>
      <c r="E6" s="298"/>
      <c r="F6" s="299"/>
    </row>
    <row r="7" spans="2:6">
      <c r="B7" s="925"/>
      <c r="C7" s="295" t="s">
        <v>77</v>
      </c>
      <c r="D7" s="296" t="s">
        <v>77</v>
      </c>
      <c r="E7" s="296" t="s">
        <v>77</v>
      </c>
      <c r="F7" s="297" t="s">
        <v>77</v>
      </c>
    </row>
  </sheetData>
  <mergeCells count="1">
    <mergeCell ref="B5:B7"/>
  </mergeCells>
  <phoneticPr fontId="1"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showGridLines="0" workbookViewId="0">
      <selection activeCell="K16" sqref="K16:P16"/>
    </sheetView>
  </sheetViews>
  <sheetFormatPr defaultRowHeight="16.5"/>
  <sheetData/>
  <phoneticPr fontId="1" type="noConversion"/>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showGridLines="0" workbookViewId="0">
      <selection activeCell="K16" sqref="K16:P16"/>
    </sheetView>
  </sheetViews>
  <sheetFormatPr defaultRowHeight="16.5"/>
  <sheetData/>
  <phoneticPr fontId="1" type="noConversion"/>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Q64"/>
  <sheetViews>
    <sheetView showGridLines="0" topLeftCell="A28" workbookViewId="0">
      <selection activeCell="K16" sqref="K16:P16"/>
    </sheetView>
  </sheetViews>
  <sheetFormatPr defaultRowHeight="16.5"/>
  <cols>
    <col min="2" max="3" width="23" customWidth="1"/>
    <col min="12" max="12" width="14.5" customWidth="1"/>
  </cols>
  <sheetData>
    <row r="2" spans="2:17">
      <c r="B2" s="207" t="s">
        <v>155</v>
      </c>
      <c r="C2" s="208"/>
      <c r="D2" s="208"/>
      <c r="E2" s="208"/>
      <c r="F2" s="208"/>
      <c r="G2" s="208"/>
      <c r="H2" s="209"/>
      <c r="I2" s="209"/>
      <c r="J2" s="210"/>
      <c r="K2" s="211"/>
      <c r="L2" s="210"/>
      <c r="M2" s="210"/>
      <c r="N2" s="212"/>
      <c r="O2" s="212"/>
      <c r="P2" s="212"/>
      <c r="Q2" s="212"/>
    </row>
    <row r="3" spans="2:17">
      <c r="B3" s="208" t="s">
        <v>156</v>
      </c>
      <c r="C3" s="220">
        <f>B14</f>
        <v>1573770</v>
      </c>
      <c r="D3" s="208"/>
      <c r="E3" s="208"/>
      <c r="F3" s="208"/>
      <c r="G3" s="208"/>
      <c r="H3" s="208"/>
      <c r="I3" s="208"/>
      <c r="J3" s="215"/>
      <c r="K3" s="215"/>
      <c r="L3" s="215"/>
      <c r="M3" s="208"/>
      <c r="N3" s="213"/>
      <c r="O3" s="213"/>
      <c r="P3" s="213"/>
      <c r="Q3" s="213"/>
    </row>
    <row r="4" spans="2:17">
      <c r="B4" s="208" t="s">
        <v>157</v>
      </c>
      <c r="C4" s="220">
        <f>C14</f>
        <v>1701780</v>
      </c>
      <c r="D4" s="211"/>
      <c r="E4" s="211"/>
      <c r="F4" s="211"/>
      <c r="G4" s="211"/>
      <c r="H4" s="211"/>
      <c r="I4" s="211"/>
      <c r="J4" s="215"/>
      <c r="K4" s="215"/>
      <c r="L4" s="215"/>
      <c r="M4" s="211"/>
      <c r="N4" s="211"/>
      <c r="O4" s="211"/>
      <c r="P4" s="211"/>
      <c r="Q4" s="211"/>
    </row>
    <row r="5" spans="2:17">
      <c r="B5" s="214" t="str">
        <f>". 최저임금 시급 - "&amp;TEXT(B8,"#,##0")&amp;"원 (일급 8시간 기준 "&amp;TEXT(B10,"#,##0")&amp;"원) 위반시 3년 이하의 징역 또는 2천만원이하의 벌금부과, 병과 가능"</f>
        <v>. 최저임금 시급 - 7,530원 (일급 8시간 기준 60,240원) 위반시 3년 이하의 징역 또는 2천만원이하의 벌금부과, 병과 가능</v>
      </c>
      <c r="C5" s="211"/>
      <c r="D5" s="211"/>
      <c r="E5" s="211"/>
      <c r="F5" s="211"/>
      <c r="G5" s="211"/>
      <c r="H5" s="211"/>
      <c r="I5" s="211"/>
      <c r="J5" s="211"/>
      <c r="K5" s="211"/>
      <c r="L5" s="211"/>
      <c r="M5" s="211"/>
      <c r="N5" s="211"/>
      <c r="O5" s="211"/>
      <c r="P5" s="211"/>
      <c r="Q5" s="211"/>
    </row>
    <row r="8" spans="2:17">
      <c r="B8" s="227">
        <v>7530</v>
      </c>
      <c r="C8" s="231">
        <v>7530</v>
      </c>
    </row>
    <row r="9" spans="2:17">
      <c r="B9" s="228">
        <v>8</v>
      </c>
      <c r="C9" s="228">
        <v>8</v>
      </c>
    </row>
    <row r="10" spans="2:17">
      <c r="B10" s="229">
        <f>B8*B9</f>
        <v>60240</v>
      </c>
      <c r="C10" s="229">
        <f>C8*C9</f>
        <v>60240</v>
      </c>
    </row>
    <row r="11" spans="2:17">
      <c r="B11" s="221"/>
      <c r="C11" s="221"/>
    </row>
    <row r="12" spans="2:17">
      <c r="B12" s="222" t="s">
        <v>158</v>
      </c>
      <c r="C12" s="222" t="s">
        <v>159</v>
      </c>
    </row>
    <row r="13" spans="2:17">
      <c r="B13" s="225">
        <v>209</v>
      </c>
      <c r="C13" s="225">
        <v>226</v>
      </c>
    </row>
    <row r="14" spans="2:17">
      <c r="B14" s="230">
        <f>B8*B13</f>
        <v>1573770</v>
      </c>
      <c r="C14" s="230">
        <f>C8*C13</f>
        <v>1701780</v>
      </c>
    </row>
    <row r="15" spans="2:17">
      <c r="B15" s="226" t="s">
        <v>160</v>
      </c>
      <c r="C15" s="221"/>
    </row>
    <row r="17" spans="1:17" s="221" customFormat="1" ht="17.25" thickBot="1">
      <c r="A17" s="219"/>
      <c r="B17" s="219"/>
      <c r="C17" s="219"/>
      <c r="D17" s="219"/>
      <c r="E17" s="219"/>
    </row>
    <row r="18" spans="1:17" s="221" customFormat="1"/>
    <row r="19" spans="1:17" s="221" customFormat="1">
      <c r="B19" s="224" t="s">
        <v>161</v>
      </c>
      <c r="C19" s="208"/>
      <c r="D19" s="208"/>
      <c r="E19" s="208"/>
      <c r="F19" s="208"/>
      <c r="G19" s="208"/>
      <c r="H19" s="209"/>
      <c r="I19" s="209"/>
      <c r="J19" s="210" t="s">
        <v>162</v>
      </c>
      <c r="K19" s="217" t="s">
        <v>163</v>
      </c>
      <c r="L19" s="216" t="s">
        <v>164</v>
      </c>
      <c r="M19" s="210"/>
      <c r="N19" s="223"/>
      <c r="O19" s="223"/>
      <c r="P19" s="223"/>
      <c r="Q19" s="223"/>
    </row>
    <row r="20" spans="1:17" s="221" customFormat="1">
      <c r="B20" s="208" t="s">
        <v>156</v>
      </c>
      <c r="C20" s="220">
        <f>B31</f>
        <v>1745150</v>
      </c>
      <c r="D20" s="208"/>
      <c r="E20" s="208"/>
      <c r="F20" s="208"/>
      <c r="G20" s="208"/>
      <c r="H20" s="208"/>
      <c r="I20" s="208"/>
      <c r="J20" s="218">
        <f>B25</f>
        <v>8350</v>
      </c>
      <c r="K20" s="217" t="s">
        <v>163</v>
      </c>
      <c r="L20" s="216" t="s">
        <v>165</v>
      </c>
      <c r="M20" s="208"/>
      <c r="N20" s="213"/>
      <c r="O20" s="213"/>
      <c r="P20" s="213"/>
      <c r="Q20" s="213"/>
    </row>
    <row r="21" spans="1:17" s="221" customFormat="1">
      <c r="B21" s="208" t="s">
        <v>157</v>
      </c>
      <c r="C21" s="220">
        <f>C31</f>
        <v>1887100</v>
      </c>
      <c r="D21" s="211"/>
      <c r="E21" s="211"/>
      <c r="F21" s="211"/>
      <c r="G21" s="211"/>
      <c r="H21" s="211"/>
      <c r="I21" s="211"/>
      <c r="J21" s="215"/>
      <c r="K21" s="215"/>
      <c r="L21" s="215"/>
      <c r="M21" s="211"/>
      <c r="N21" s="211"/>
      <c r="O21" s="211"/>
      <c r="P21" s="211"/>
      <c r="Q21" s="211"/>
    </row>
    <row r="22" spans="1:17" s="221" customFormat="1">
      <c r="B22" s="214" t="str">
        <f>". 최저임금 시급 - "&amp;TEXT(B25,"#,##0")&amp;"원 (일급 8시간 기준 "&amp;TEXT(B27,"#,##0")&amp;"원) 위반시 3년 이하의 징역 또는 2천만원이하의 벌금부과, 병과 가능"</f>
        <v>. 최저임금 시급 - 8,350원 (일급 8시간 기준 66,800원) 위반시 3년 이하의 징역 또는 2천만원이하의 벌금부과, 병과 가능</v>
      </c>
      <c r="C22" s="211"/>
      <c r="D22" s="211"/>
      <c r="E22" s="211"/>
      <c r="F22" s="211"/>
      <c r="G22" s="211"/>
      <c r="H22" s="211"/>
      <c r="I22" s="211"/>
      <c r="J22" s="211"/>
      <c r="K22" s="211"/>
      <c r="L22" s="211"/>
      <c r="M22" s="211"/>
      <c r="N22" s="211"/>
      <c r="O22" s="211"/>
      <c r="P22" s="211"/>
      <c r="Q22" s="211"/>
    </row>
    <row r="23" spans="1:17" s="221" customFormat="1"/>
    <row r="24" spans="1:17" s="221" customFormat="1"/>
    <row r="25" spans="1:17" s="221" customFormat="1">
      <c r="B25" s="227">
        <v>8350</v>
      </c>
      <c r="C25" s="231">
        <f>B25</f>
        <v>8350</v>
      </c>
    </row>
    <row r="26" spans="1:17" s="221" customFormat="1">
      <c r="B26" s="228">
        <v>8</v>
      </c>
      <c r="C26" s="228">
        <v>8</v>
      </c>
    </row>
    <row r="27" spans="1:17" s="221" customFormat="1">
      <c r="B27" s="229">
        <f>B25*B26</f>
        <v>66800</v>
      </c>
      <c r="C27" s="229">
        <f>C25*C26</f>
        <v>66800</v>
      </c>
    </row>
    <row r="28" spans="1:17" s="221" customFormat="1"/>
    <row r="29" spans="1:17" s="221" customFormat="1">
      <c r="B29" s="222" t="s">
        <v>158</v>
      </c>
      <c r="C29" s="222" t="s">
        <v>159</v>
      </c>
    </row>
    <row r="30" spans="1:17" s="221" customFormat="1">
      <c r="B30" s="225">
        <v>209</v>
      </c>
      <c r="C30" s="225">
        <v>226</v>
      </c>
    </row>
    <row r="31" spans="1:17" s="221" customFormat="1">
      <c r="B31" s="230">
        <f>B25*B30</f>
        <v>1745150</v>
      </c>
      <c r="C31" s="230">
        <f>C25*C30</f>
        <v>1887100</v>
      </c>
    </row>
    <row r="32" spans="1:17" s="221" customFormat="1">
      <c r="B32" s="226" t="s">
        <v>160</v>
      </c>
    </row>
    <row r="33" spans="1:17" ht="17.25" thickBot="1">
      <c r="A33" s="242"/>
      <c r="B33" s="242"/>
      <c r="C33" s="242"/>
      <c r="D33" s="242"/>
      <c r="E33" s="242"/>
    </row>
    <row r="34" spans="1:17" s="240" customFormat="1"/>
    <row r="35" spans="1:17" s="240" customFormat="1">
      <c r="B35" s="224" t="s">
        <v>890</v>
      </c>
      <c r="C35" s="208"/>
      <c r="D35" s="208"/>
      <c r="E35" s="208"/>
      <c r="F35" s="208"/>
      <c r="G35" s="208"/>
      <c r="H35" s="209"/>
      <c r="I35" s="209"/>
      <c r="J35" s="210" t="s">
        <v>162</v>
      </c>
      <c r="K35" s="217" t="s">
        <v>163</v>
      </c>
      <c r="L35" s="216" t="s">
        <v>164</v>
      </c>
      <c r="M35" s="210"/>
      <c r="N35" s="223"/>
      <c r="O35" s="223"/>
      <c r="P35" s="223"/>
      <c r="Q35" s="223"/>
    </row>
    <row r="36" spans="1:17" s="240" customFormat="1">
      <c r="B36" s="208" t="s">
        <v>156</v>
      </c>
      <c r="C36" s="220">
        <f>B47</f>
        <v>1795310</v>
      </c>
      <c r="D36" s="208"/>
      <c r="E36" s="208"/>
      <c r="F36" s="208"/>
      <c r="G36" s="208"/>
      <c r="H36" s="208"/>
      <c r="I36" s="208"/>
      <c r="J36" s="218">
        <f>B41</f>
        <v>8590</v>
      </c>
      <c r="K36" s="217" t="s">
        <v>163</v>
      </c>
      <c r="L36" s="216" t="s">
        <v>165</v>
      </c>
      <c r="M36" s="208"/>
      <c r="N36" s="213"/>
      <c r="O36" s="213"/>
      <c r="P36" s="213"/>
      <c r="Q36" s="213"/>
    </row>
    <row r="37" spans="1:17" s="240" customFormat="1">
      <c r="B37" s="208" t="s">
        <v>157</v>
      </c>
      <c r="C37" s="220">
        <f>C47</f>
        <v>1941340</v>
      </c>
      <c r="D37" s="211"/>
      <c r="E37" s="211"/>
      <c r="F37" s="211"/>
      <c r="G37" s="211"/>
      <c r="H37" s="211"/>
      <c r="I37" s="211"/>
      <c r="J37" s="215"/>
      <c r="K37" s="215"/>
      <c r="L37" s="215"/>
      <c r="M37" s="211"/>
      <c r="N37" s="211"/>
      <c r="O37" s="211"/>
      <c r="P37" s="211"/>
      <c r="Q37" s="211"/>
    </row>
    <row r="38" spans="1:17" s="240" customFormat="1">
      <c r="B38" s="214" t="str">
        <f>". 최저임금 시급 - "&amp;TEXT(B41,"#,##0")&amp;"원 (일급 8시간 기준 "&amp;TEXT(B43,"#,##0")&amp;"원) 위반시 3년 이하의 징역 또는 2천만원이하의 벌금부과, 병과 가능"</f>
        <v>. 최저임금 시급 - 8,590원 (일급 8시간 기준 68,720원) 위반시 3년 이하의 징역 또는 2천만원이하의 벌금부과, 병과 가능</v>
      </c>
      <c r="C38" s="211"/>
      <c r="D38" s="211"/>
      <c r="E38" s="211"/>
      <c r="F38" s="211"/>
      <c r="G38" s="211"/>
      <c r="H38" s="211"/>
      <c r="I38" s="211"/>
      <c r="J38" s="211"/>
      <c r="K38" s="211"/>
      <c r="L38" s="211"/>
      <c r="M38" s="211"/>
      <c r="N38" s="211"/>
      <c r="O38" s="211"/>
      <c r="P38" s="211"/>
      <c r="Q38" s="211"/>
    </row>
    <row r="39" spans="1:17" s="240" customFormat="1"/>
    <row r="40" spans="1:17" s="240" customFormat="1"/>
    <row r="41" spans="1:17" s="240" customFormat="1">
      <c r="B41" s="227">
        <v>8590</v>
      </c>
      <c r="C41" s="231">
        <f>B41</f>
        <v>8590</v>
      </c>
    </row>
    <row r="42" spans="1:17" s="240" customFormat="1">
      <c r="B42" s="228">
        <v>8</v>
      </c>
      <c r="C42" s="228">
        <v>8</v>
      </c>
    </row>
    <row r="43" spans="1:17" s="240" customFormat="1">
      <c r="B43" s="506">
        <f>B41*B42</f>
        <v>68720</v>
      </c>
      <c r="C43" s="506">
        <f>C41*C42</f>
        <v>68720</v>
      </c>
    </row>
    <row r="44" spans="1:17" s="240" customFormat="1"/>
    <row r="45" spans="1:17" s="240" customFormat="1">
      <c r="B45" s="222" t="s">
        <v>158</v>
      </c>
      <c r="C45" s="222" t="s">
        <v>159</v>
      </c>
    </row>
    <row r="46" spans="1:17" s="240" customFormat="1">
      <c r="B46" s="225">
        <v>209</v>
      </c>
      <c r="C46" s="225">
        <v>226</v>
      </c>
    </row>
    <row r="47" spans="1:17" s="240" customFormat="1">
      <c r="B47" s="230">
        <f>B41*B46</f>
        <v>1795310</v>
      </c>
      <c r="C47" s="230">
        <f>C41*C46</f>
        <v>1941340</v>
      </c>
    </row>
    <row r="48" spans="1:17" s="240" customFormat="1">
      <c r="B48" s="226" t="s">
        <v>160</v>
      </c>
    </row>
    <row r="49" spans="1:17" s="240" customFormat="1" ht="17.25" thickBot="1">
      <c r="A49" s="242"/>
      <c r="B49" s="242"/>
      <c r="C49" s="242"/>
      <c r="D49" s="242"/>
      <c r="E49" s="242"/>
    </row>
    <row r="50" spans="1:17" s="240" customFormat="1"/>
    <row r="51" spans="1:17" s="240" customFormat="1">
      <c r="B51" s="224" t="s">
        <v>891</v>
      </c>
      <c r="C51" s="208"/>
      <c r="D51" s="208"/>
      <c r="E51" s="208"/>
      <c r="F51" s="208"/>
      <c r="G51" s="208"/>
      <c r="H51" s="209"/>
      <c r="I51" s="209"/>
      <c r="J51" s="210" t="s">
        <v>162</v>
      </c>
      <c r="K51" s="217" t="s">
        <v>163</v>
      </c>
      <c r="L51" s="216" t="s">
        <v>164</v>
      </c>
      <c r="M51" s="210"/>
      <c r="N51" s="223"/>
      <c r="O51" s="223"/>
      <c r="P51" s="223"/>
      <c r="Q51" s="223"/>
    </row>
    <row r="52" spans="1:17" s="240" customFormat="1">
      <c r="B52" s="208" t="s">
        <v>156</v>
      </c>
      <c r="C52" s="220">
        <f>B63</f>
        <v>1822480</v>
      </c>
      <c r="D52" s="208"/>
      <c r="E52" s="208"/>
      <c r="F52" s="208"/>
      <c r="G52" s="208"/>
      <c r="H52" s="208"/>
      <c r="I52" s="208"/>
      <c r="J52" s="218">
        <f>B57</f>
        <v>8720</v>
      </c>
      <c r="K52" s="217" t="s">
        <v>163</v>
      </c>
      <c r="L52" s="216" t="s">
        <v>165</v>
      </c>
      <c r="M52" s="208"/>
      <c r="N52" s="213"/>
      <c r="O52" s="213"/>
      <c r="P52" s="213"/>
      <c r="Q52" s="213"/>
    </row>
    <row r="53" spans="1:17" s="240" customFormat="1">
      <c r="B53" s="208" t="s">
        <v>157</v>
      </c>
      <c r="C53" s="220">
        <f>C63</f>
        <v>1970720</v>
      </c>
      <c r="D53" s="211"/>
      <c r="E53" s="211"/>
      <c r="F53" s="211"/>
      <c r="G53" s="211"/>
      <c r="H53" s="211"/>
      <c r="I53" s="211"/>
      <c r="J53" s="215"/>
      <c r="K53" s="215"/>
      <c r="L53" s="215"/>
      <c r="M53" s="211"/>
      <c r="N53" s="211"/>
      <c r="O53" s="211"/>
      <c r="P53" s="211"/>
      <c r="Q53" s="211"/>
    </row>
    <row r="54" spans="1:17" s="240" customFormat="1">
      <c r="B54" s="214" t="str">
        <f>". 최저임금 시급 - "&amp;TEXT(B57,"#,##0")&amp;"원 (일급 8시간 기준 "&amp;TEXT(B59,"#,##0")&amp;"원) 위반시 3년 이하의 징역 또는 2천만원이하의 벌금부과, 병과 가능"</f>
        <v>. 최저임금 시급 - 8,720원 (일급 8시간 기준 69,760원) 위반시 3년 이하의 징역 또는 2천만원이하의 벌금부과, 병과 가능</v>
      </c>
      <c r="C54" s="211"/>
      <c r="D54" s="211"/>
      <c r="E54" s="211"/>
      <c r="F54" s="211"/>
      <c r="G54" s="211"/>
      <c r="H54" s="211"/>
      <c r="I54" s="211"/>
      <c r="J54" s="211"/>
      <c r="K54" s="211"/>
      <c r="L54" s="211"/>
      <c r="M54" s="211"/>
      <c r="N54" s="211"/>
      <c r="O54" s="211"/>
      <c r="P54" s="211"/>
      <c r="Q54" s="211"/>
    </row>
    <row r="55" spans="1:17" s="240" customFormat="1"/>
    <row r="56" spans="1:17" s="240" customFormat="1"/>
    <row r="57" spans="1:17" s="240" customFormat="1">
      <c r="B57" s="227">
        <v>8720</v>
      </c>
      <c r="C57" s="231">
        <f>B57</f>
        <v>8720</v>
      </c>
    </row>
    <row r="58" spans="1:17" s="240" customFormat="1">
      <c r="B58" s="228">
        <v>8</v>
      </c>
      <c r="C58" s="228">
        <v>8</v>
      </c>
    </row>
    <row r="59" spans="1:17" s="240" customFormat="1">
      <c r="B59" s="506">
        <f>B57*B58</f>
        <v>69760</v>
      </c>
      <c r="C59" s="506">
        <f>C57*C58</f>
        <v>69760</v>
      </c>
    </row>
    <row r="60" spans="1:17" s="240" customFormat="1"/>
    <row r="61" spans="1:17" s="240" customFormat="1">
      <c r="B61" s="222" t="s">
        <v>158</v>
      </c>
      <c r="C61" s="222" t="s">
        <v>159</v>
      </c>
    </row>
    <row r="62" spans="1:17" s="240" customFormat="1">
      <c r="B62" s="225">
        <v>209</v>
      </c>
      <c r="C62" s="225">
        <v>226</v>
      </c>
    </row>
    <row r="63" spans="1:17" s="240" customFormat="1">
      <c r="B63" s="230">
        <f>B57*B62</f>
        <v>1822480</v>
      </c>
      <c r="C63" s="230">
        <f>C57*C62</f>
        <v>1970720</v>
      </c>
    </row>
    <row r="64" spans="1:17" s="240" customFormat="1">
      <c r="B64" s="226" t="s">
        <v>160</v>
      </c>
    </row>
  </sheetData>
  <phoneticPr fontId="1" type="noConversion"/>
  <hyperlinks>
    <hyperlink ref="B2" r:id="rId1" display="♣ 2014년 적용 최저임금" xr:uid="{00000000-0004-0000-2300-000000000000}"/>
    <hyperlink ref="B19" r:id="rId2" display="♣ 2014년 적용 최저임금" xr:uid="{00000000-0004-0000-2300-000001000000}"/>
    <hyperlink ref="B35" r:id="rId3" display="♣ 2014년 적용 최저임금" xr:uid="{00000000-0004-0000-2300-000002000000}"/>
    <hyperlink ref="B51" r:id="rId4" display="♣ 2014년 적용 최저임금" xr:uid="{00000000-0004-0000-2300-000003000000}"/>
  </hyperlinks>
  <pageMargins left="0.7" right="0.7" top="0.75" bottom="0.75" header="0.3" footer="0.3"/>
  <pageSetup paperSize="9" orientation="portrait"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68"/>
  <sheetViews>
    <sheetView showGridLines="0" workbookViewId="0">
      <selection activeCell="K16" sqref="K16:P16"/>
    </sheetView>
  </sheetViews>
  <sheetFormatPr defaultRowHeight="16.5"/>
  <sheetData>
    <row r="1" spans="1:1" s="240" customFormat="1" ht="20.25">
      <c r="A1" s="428" t="s">
        <v>631</v>
      </c>
    </row>
    <row r="2" spans="1:1" s="240" customFormat="1">
      <c r="A2" s="36" t="s">
        <v>632</v>
      </c>
    </row>
    <row r="3" spans="1:1" s="240" customFormat="1" ht="20.25">
      <c r="A3" s="428"/>
    </row>
    <row r="4" spans="1:1" s="240" customFormat="1" ht="20.25">
      <c r="A4" s="428"/>
    </row>
    <row r="5" spans="1:1" s="240" customFormat="1" ht="20.25">
      <c r="A5" s="428"/>
    </row>
    <row r="6" spans="1:1" s="240" customFormat="1">
      <c r="A6" s="240" t="s">
        <v>615</v>
      </c>
    </row>
    <row r="7" spans="1:1" s="240" customFormat="1">
      <c r="A7" s="240" t="s">
        <v>616</v>
      </c>
    </row>
    <row r="8" spans="1:1" s="240" customFormat="1">
      <c r="A8" s="240" t="s">
        <v>617</v>
      </c>
    </row>
    <row r="9" spans="1:1" s="240" customFormat="1"/>
    <row r="10" spans="1:1" s="240" customFormat="1" ht="20.25">
      <c r="A10" s="426" t="s">
        <v>621</v>
      </c>
    </row>
    <row r="11" spans="1:1" s="240" customFormat="1">
      <c r="A11" s="240" t="s">
        <v>618</v>
      </c>
    </row>
    <row r="12" spans="1:1" s="240" customFormat="1">
      <c r="A12" s="240" t="s">
        <v>619</v>
      </c>
    </row>
    <row r="13" spans="1:1" s="240" customFormat="1">
      <c r="A13" s="240" t="s">
        <v>620</v>
      </c>
    </row>
    <row r="14" spans="1:1" s="240" customFormat="1"/>
    <row r="15" spans="1:1" s="240" customFormat="1"/>
    <row r="16" spans="1:1" s="240" customFormat="1" ht="20.25">
      <c r="A16" s="426" t="s">
        <v>622</v>
      </c>
    </row>
    <row r="17" spans="1:1" s="240" customFormat="1">
      <c r="A17" s="240" t="s">
        <v>623</v>
      </c>
    </row>
    <row r="18" spans="1:1" s="240" customFormat="1">
      <c r="A18" s="240" t="s">
        <v>619</v>
      </c>
    </row>
    <row r="19" spans="1:1" s="240" customFormat="1">
      <c r="A19" s="240" t="s">
        <v>624</v>
      </c>
    </row>
    <row r="20" spans="1:1" s="240" customFormat="1"/>
    <row r="21" spans="1:1" s="240" customFormat="1"/>
    <row r="22" spans="1:1" s="240" customFormat="1" ht="20.25">
      <c r="A22" s="427" t="s">
        <v>630</v>
      </c>
    </row>
    <row r="23" spans="1:1" s="240" customFormat="1"/>
    <row r="24" spans="1:1" s="240" customFormat="1">
      <c r="A24" s="240" t="s">
        <v>625</v>
      </c>
    </row>
    <row r="25" spans="1:1" s="240" customFormat="1">
      <c r="A25" s="240" t="s">
        <v>626</v>
      </c>
    </row>
    <row r="26" spans="1:1" s="240" customFormat="1">
      <c r="A26" s="240" t="s">
        <v>627</v>
      </c>
    </row>
    <row r="27" spans="1:1" s="240" customFormat="1">
      <c r="A27" s="240" t="s">
        <v>628</v>
      </c>
    </row>
    <row r="28" spans="1:1" s="240" customFormat="1"/>
    <row r="29" spans="1:1" s="240" customFormat="1">
      <c r="A29" s="240" t="s">
        <v>629</v>
      </c>
    </row>
    <row r="30" spans="1:1" s="240" customFormat="1"/>
    <row r="31" spans="1:1" s="240" customFormat="1"/>
    <row r="33" spans="1:1">
      <c r="A33" s="240" t="s">
        <v>587</v>
      </c>
    </row>
    <row r="35" spans="1:1">
      <c r="A35" s="240" t="s">
        <v>588</v>
      </c>
    </row>
    <row r="37" spans="1:1">
      <c r="A37" s="240" t="s">
        <v>589</v>
      </c>
    </row>
    <row r="38" spans="1:1">
      <c r="A38" s="424" t="s">
        <v>590</v>
      </c>
    </row>
    <row r="39" spans="1:1">
      <c r="A39" s="424" t="s">
        <v>591</v>
      </c>
    </row>
    <row r="40" spans="1:1">
      <c r="A40" s="424" t="s">
        <v>592</v>
      </c>
    </row>
    <row r="41" spans="1:1">
      <c r="A41" s="424" t="s">
        <v>593</v>
      </c>
    </row>
    <row r="42" spans="1:1">
      <c r="A42" s="424" t="s">
        <v>594</v>
      </c>
    </row>
    <row r="43" spans="1:1">
      <c r="A43" s="424" t="s">
        <v>595</v>
      </c>
    </row>
    <row r="44" spans="1:1">
      <c r="A44" s="424" t="s">
        <v>596</v>
      </c>
    </row>
    <row r="45" spans="1:1">
      <c r="A45" s="424" t="s">
        <v>597</v>
      </c>
    </row>
    <row r="46" spans="1:1">
      <c r="A46" s="424" t="s">
        <v>598</v>
      </c>
    </row>
    <row r="48" spans="1:1">
      <c r="A48" s="424" t="s">
        <v>599</v>
      </c>
    </row>
    <row r="49" spans="1:1">
      <c r="A49" s="424" t="s">
        <v>600</v>
      </c>
    </row>
    <row r="51" spans="1:1">
      <c r="A51" s="424" t="s">
        <v>601</v>
      </c>
    </row>
    <row r="52" spans="1:1">
      <c r="A52" s="424" t="s">
        <v>602</v>
      </c>
    </row>
    <row r="53" spans="1:1">
      <c r="A53" s="424" t="s">
        <v>603</v>
      </c>
    </row>
    <row r="56" spans="1:1">
      <c r="A56" s="424" t="s">
        <v>604</v>
      </c>
    </row>
    <row r="58" spans="1:1">
      <c r="A58" s="240" t="s">
        <v>606</v>
      </c>
    </row>
    <row r="59" spans="1:1">
      <c r="A59" s="424" t="s">
        <v>607</v>
      </c>
    </row>
    <row r="60" spans="1:1">
      <c r="A60" s="424" t="s">
        <v>605</v>
      </c>
    </row>
    <row r="61" spans="1:1">
      <c r="A61" s="429" t="s">
        <v>633</v>
      </c>
    </row>
    <row r="62" spans="1:1">
      <c r="A62" s="424" t="s">
        <v>608</v>
      </c>
    </row>
    <row r="63" spans="1:1">
      <c r="A63" s="424" t="s">
        <v>609</v>
      </c>
    </row>
    <row r="64" spans="1:1">
      <c r="A64" s="424" t="s">
        <v>610</v>
      </c>
    </row>
    <row r="65" spans="1:1">
      <c r="A65" s="425" t="s">
        <v>611</v>
      </c>
    </row>
    <row r="66" spans="1:1">
      <c r="A66" s="425" t="s">
        <v>612</v>
      </c>
    </row>
    <row r="67" spans="1:1">
      <c r="A67" s="425" t="s">
        <v>613</v>
      </c>
    </row>
    <row r="68" spans="1:1">
      <c r="A68" s="424" t="s">
        <v>614</v>
      </c>
    </row>
  </sheetData>
  <phoneticPr fontId="1" type="noConversion"/>
  <hyperlinks>
    <hyperlink ref="A2" r:id="rId1" xr:uid="{00000000-0004-0000-24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P3:R5"/>
  <sheetViews>
    <sheetView showGridLines="0" workbookViewId="0">
      <selection activeCell="P10" sqref="P10"/>
    </sheetView>
  </sheetViews>
  <sheetFormatPr defaultRowHeight="16.5"/>
  <sheetData>
    <row r="3" spans="16:18">
      <c r="P3" s="326" t="s">
        <v>906</v>
      </c>
      <c r="Q3" s="326"/>
      <c r="R3" s="36"/>
    </row>
    <row r="4" spans="16:18">
      <c r="P4" s="326" t="s">
        <v>1002</v>
      </c>
      <c r="Q4" s="326"/>
      <c r="R4" s="36"/>
    </row>
    <row r="5" spans="16:18">
      <c r="P5" s="36" t="s">
        <v>907</v>
      </c>
    </row>
  </sheetData>
  <phoneticPr fontId="1" type="noConversion"/>
  <hyperlinks>
    <hyperlink ref="P5" r:id="rId1" xr:uid="{00000000-0004-0000-0300-000000000000}"/>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Q3:S6"/>
  <sheetViews>
    <sheetView showGridLines="0" workbookViewId="0">
      <selection activeCell="Q10" sqref="Q10"/>
    </sheetView>
  </sheetViews>
  <sheetFormatPr defaultRowHeight="16.5"/>
  <sheetData>
    <row r="3" spans="17:19">
      <c r="Q3" s="326" t="s">
        <v>142</v>
      </c>
      <c r="R3" s="326"/>
      <c r="S3" s="36"/>
    </row>
    <row r="4" spans="17:19">
      <c r="Q4" s="326" t="s">
        <v>1001</v>
      </c>
      <c r="R4" s="326"/>
      <c r="S4" s="36"/>
    </row>
    <row r="6" spans="17:19">
      <c r="Q6" s="36" t="s">
        <v>909</v>
      </c>
    </row>
  </sheetData>
  <phoneticPr fontId="1" type="noConversion"/>
  <hyperlinks>
    <hyperlink ref="Q6" r:id="rId1" xr:uid="{00000000-0004-0000-0400-000000000000}"/>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3:Q11"/>
  <sheetViews>
    <sheetView showGridLines="0" workbookViewId="0">
      <selection activeCell="N13" sqref="N13"/>
    </sheetView>
  </sheetViews>
  <sheetFormatPr defaultRowHeight="16.5"/>
  <sheetData>
    <row r="3" spans="14:17">
      <c r="N3" s="326" t="s">
        <v>910</v>
      </c>
      <c r="O3" s="326"/>
      <c r="P3" s="36" t="s">
        <v>903</v>
      </c>
      <c r="Q3" s="326"/>
    </row>
    <row r="4" spans="14:17">
      <c r="N4" s="326" t="s">
        <v>912</v>
      </c>
      <c r="O4" s="326"/>
      <c r="P4" s="326"/>
      <c r="Q4" s="326"/>
    </row>
    <row r="6" spans="14:17">
      <c r="N6" s="36" t="s">
        <v>1021</v>
      </c>
    </row>
    <row r="10" spans="14:17">
      <c r="N10" t="s">
        <v>1022</v>
      </c>
    </row>
    <row r="11" spans="14:17">
      <c r="N11" s="36" t="s">
        <v>1023</v>
      </c>
    </row>
  </sheetData>
  <phoneticPr fontId="1" type="noConversion"/>
  <hyperlinks>
    <hyperlink ref="P3" r:id="rId1" xr:uid="{00000000-0004-0000-0500-000000000000}"/>
    <hyperlink ref="N6" r:id="rId2" xr:uid="{00000000-0004-0000-0500-000001000000}"/>
    <hyperlink ref="N11" r:id="rId3" xr:uid="{00000000-0004-0000-0500-000002000000}"/>
  </hyperlinks>
  <pageMargins left="0.7" right="0.7" top="0.75" bottom="0.75"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J30"/>
  <sheetViews>
    <sheetView showGridLines="0" workbookViewId="0">
      <selection activeCell="J6" sqref="J6"/>
    </sheetView>
  </sheetViews>
  <sheetFormatPr defaultRowHeight="16.5"/>
  <sheetData>
    <row r="3" spans="1:10">
      <c r="A3" s="563" t="s">
        <v>1024</v>
      </c>
      <c r="B3" t="s">
        <v>1025</v>
      </c>
      <c r="D3" t="s">
        <v>1041</v>
      </c>
      <c r="J3" t="s">
        <v>1042</v>
      </c>
    </row>
    <row r="4" spans="1:10">
      <c r="A4" s="563" t="s">
        <v>1027</v>
      </c>
      <c r="B4" t="s">
        <v>1026</v>
      </c>
      <c r="J4" s="36" t="s">
        <v>1043</v>
      </c>
    </row>
    <row r="5" spans="1:10" s="240" customFormat="1">
      <c r="A5" s="563" t="s">
        <v>1029</v>
      </c>
      <c r="B5" s="240" t="s">
        <v>1040</v>
      </c>
    </row>
    <row r="6" spans="1:10">
      <c r="A6" s="563" t="s">
        <v>1031</v>
      </c>
      <c r="B6" t="s">
        <v>1044</v>
      </c>
    </row>
    <row r="7" spans="1:10">
      <c r="A7" s="563" t="s">
        <v>1033</v>
      </c>
      <c r="B7" t="s">
        <v>1035</v>
      </c>
    </row>
    <row r="8" spans="1:10">
      <c r="A8" s="563" t="s">
        <v>1036</v>
      </c>
      <c r="B8" t="s">
        <v>1045</v>
      </c>
    </row>
    <row r="10" spans="1:10">
      <c r="A10" s="563" t="s">
        <v>1024</v>
      </c>
      <c r="B10" t="s">
        <v>1028</v>
      </c>
    </row>
    <row r="11" spans="1:10">
      <c r="A11" s="563" t="s">
        <v>1027</v>
      </c>
      <c r="B11" t="s">
        <v>1037</v>
      </c>
    </row>
    <row r="12" spans="1:10">
      <c r="A12" s="563" t="s">
        <v>1029</v>
      </c>
      <c r="B12" t="s">
        <v>1030</v>
      </c>
    </row>
    <row r="13" spans="1:10">
      <c r="A13" s="563" t="s">
        <v>1031</v>
      </c>
      <c r="B13" t="s">
        <v>1032</v>
      </c>
    </row>
    <row r="14" spans="1:10">
      <c r="A14" s="563" t="s">
        <v>1033</v>
      </c>
      <c r="B14" t="s">
        <v>1034</v>
      </c>
    </row>
    <row r="15" spans="1:10">
      <c r="A15" s="563" t="s">
        <v>1036</v>
      </c>
      <c r="B15" t="s">
        <v>1038</v>
      </c>
    </row>
    <row r="17" spans="2:2">
      <c r="B17" s="441" t="s">
        <v>1039</v>
      </c>
    </row>
    <row r="20" spans="2:2">
      <c r="B20" t="s">
        <v>1046</v>
      </c>
    </row>
    <row r="22" spans="2:2">
      <c r="B22" t="s">
        <v>1047</v>
      </c>
    </row>
    <row r="23" spans="2:2">
      <c r="B23" t="s">
        <v>1048</v>
      </c>
    </row>
    <row r="29" spans="2:2">
      <c r="B29" t="s">
        <v>1111</v>
      </c>
    </row>
    <row r="30" spans="2:2">
      <c r="B30" s="36" t="s">
        <v>1112</v>
      </c>
    </row>
  </sheetData>
  <phoneticPr fontId="1" type="noConversion"/>
  <hyperlinks>
    <hyperlink ref="B17" r:id="rId1" xr:uid="{00000000-0004-0000-0600-000000000000}"/>
    <hyperlink ref="J4" r:id="rId2" xr:uid="{00000000-0004-0000-0600-000001000000}"/>
    <hyperlink ref="B30" r:id="rId3" xr:uid="{00000000-0004-0000-0600-000002000000}"/>
  </hyperlinks>
  <pageMargins left="0.7" right="0.7" top="0.75" bottom="0.75" header="0.3" footer="0.3"/>
  <pageSetup paperSize="9" orientation="portrait" verticalDpi="0" r:id="rId4"/>
  <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X67"/>
  <sheetViews>
    <sheetView showGridLines="0" workbookViewId="0">
      <pane xSplit="8" ySplit="9" topLeftCell="I10" activePane="bottomRight" state="frozen"/>
      <selection pane="topRight" activeCell="I1" sqref="I1"/>
      <selection pane="bottomLeft" activeCell="A10" sqref="A10"/>
      <selection pane="bottomRight" activeCell="M15" sqref="M15"/>
    </sheetView>
  </sheetViews>
  <sheetFormatPr defaultRowHeight="18.75" customHeight="1" outlineLevelCol="1"/>
  <cols>
    <col min="1" max="1" width="0.75" customWidth="1"/>
    <col min="2" max="2" width="4.375" bestFit="1" customWidth="1"/>
    <col min="3" max="3" width="4.375" style="240" customWidth="1"/>
    <col min="4" max="4" width="5.25" bestFit="1" customWidth="1"/>
    <col min="5" max="5" width="8.625" style="37" customWidth="1"/>
    <col min="6" max="6" width="8.625" style="39" customWidth="1" outlineLevel="1"/>
    <col min="7" max="7" width="13" style="38" customWidth="1" outlineLevel="1"/>
    <col min="8" max="8" width="7.5" style="2" customWidth="1"/>
    <col min="9" max="10" width="8.125" customWidth="1"/>
    <col min="11" max="11" width="8.125" style="240" customWidth="1"/>
    <col min="12" max="12" width="8.125" customWidth="1"/>
    <col min="13" max="14" width="8.125" style="32" customWidth="1"/>
    <col min="15" max="15" width="8.125" customWidth="1"/>
    <col min="16" max="17" width="9" customWidth="1"/>
    <col min="18" max="18" width="9" customWidth="1" outlineLevel="1" collapsed="1"/>
    <col min="19" max="20" width="9" customWidth="1" outlineLevel="1"/>
    <col min="21" max="21" width="8.125" customWidth="1"/>
    <col min="22" max="23" width="8.125" customWidth="1" collapsed="1"/>
    <col min="24" max="24" width="8.75" customWidth="1"/>
    <col min="25" max="25" width="10.625" customWidth="1"/>
    <col min="26" max="30" width="7.5" customWidth="1"/>
    <col min="31" max="35" width="7.5" hidden="1" customWidth="1" outlineLevel="1"/>
    <col min="36" max="36" width="8.625" customWidth="1" collapsed="1"/>
    <col min="37" max="37" width="9.625" customWidth="1"/>
    <col min="38" max="38" width="9" customWidth="1"/>
    <col min="39" max="39" width="10.5" customWidth="1"/>
    <col min="41" max="41" width="10.375" style="32" customWidth="1"/>
    <col min="42" max="44" width="12.5" style="240" customWidth="1" outlineLevel="1"/>
    <col min="45" max="45" width="8.75" style="240" customWidth="1" outlineLevel="1"/>
    <col min="46" max="46" width="9" style="32" customWidth="1" outlineLevel="1"/>
    <col min="47" max="47" width="26.625" style="32" customWidth="1" outlineLevel="1"/>
    <col min="48" max="48" width="9.25" style="32" customWidth="1" outlineLevel="1"/>
    <col min="49" max="49" width="2.5" style="32" customWidth="1" outlineLevel="1"/>
    <col min="50" max="51" width="12.875" style="32" customWidth="1" outlineLevel="1"/>
    <col min="52" max="52" width="2.5" style="32" customWidth="1" outlineLevel="1"/>
    <col min="53" max="55" width="11.25" customWidth="1" outlineLevel="1"/>
    <col min="56" max="57" width="11.25" style="240" customWidth="1" outlineLevel="1"/>
    <col min="58" max="58" width="11.25" style="32" customWidth="1" outlineLevel="1"/>
    <col min="59" max="59" width="9" customWidth="1" outlineLevel="1"/>
    <col min="60" max="61" width="11.25" customWidth="1" outlineLevel="1"/>
    <col min="62" max="62" width="9" customWidth="1" outlineLevel="1"/>
    <col min="63" max="63" width="18" customWidth="1" outlineLevel="1"/>
    <col min="64" max="68" width="11.625" customWidth="1"/>
  </cols>
  <sheetData>
    <row r="1" spans="2:76" s="32" customFormat="1" ht="7.5" customHeight="1">
      <c r="C1" s="240"/>
      <c r="E1" s="37"/>
      <c r="F1" s="39"/>
      <c r="G1" s="38"/>
      <c r="H1" s="2"/>
      <c r="K1" s="240"/>
      <c r="AP1" s="240"/>
      <c r="AQ1" s="240"/>
      <c r="AR1" s="240"/>
      <c r="AS1" s="240"/>
      <c r="BD1" s="240"/>
      <c r="BE1" s="240"/>
    </row>
    <row r="2" spans="2:76" ht="16.5">
      <c r="E2"/>
      <c r="F2"/>
      <c r="G2"/>
      <c r="H2"/>
      <c r="I2" t="str">
        <f ca="1">"printed on date/time "&amp;CONCATENATE(TEXT(TODAY(),"yyyy-mm-dd")&amp;" "&amp;TEXT(TODAY(),"aaaa"))&amp;" "&amp;TEXT(NOW(),"hh:mm AM/PM")&amp;" current"</f>
        <v>printed on date/time 2021-12-31 금요일 10:24 AM current</v>
      </c>
      <c r="Y2" s="3">
        <f>Y3-Y10</f>
        <v>-29265200</v>
      </c>
      <c r="BE2" s="240" t="s">
        <v>651</v>
      </c>
    </row>
    <row r="3" spans="2:76" ht="16.5">
      <c r="E3"/>
      <c r="F3"/>
      <c r="G3"/>
      <c r="H3"/>
      <c r="Y3" s="3">
        <v>3296800</v>
      </c>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670">
        <v>2021</v>
      </c>
      <c r="O4" s="670"/>
      <c r="P4" s="181" t="s">
        <v>78</v>
      </c>
      <c r="Q4" s="182"/>
      <c r="U4" s="448">
        <v>1</v>
      </c>
      <c r="V4" s="173"/>
      <c r="X4" s="172"/>
      <c r="BE4" s="240" t="s">
        <v>652</v>
      </c>
      <c r="BI4" s="32" t="s">
        <v>142</v>
      </c>
      <c r="BL4" s="32" t="s">
        <v>82</v>
      </c>
      <c r="BX4" s="240" t="s">
        <v>408</v>
      </c>
    </row>
    <row r="5" spans="2:76" ht="16.5" customHeight="1">
      <c r="B5" s="690"/>
      <c r="C5" s="690"/>
      <c r="D5" s="690"/>
      <c r="E5" s="690"/>
      <c r="F5" s="690"/>
      <c r="G5" s="690"/>
      <c r="H5" s="690"/>
      <c r="I5" s="690"/>
      <c r="O5" s="183"/>
      <c r="U5" s="172"/>
      <c r="V5" s="173"/>
      <c r="W5" s="173"/>
      <c r="X5" s="172"/>
      <c r="AM5" s="250">
        <v>2</v>
      </c>
      <c r="BI5" s="36" t="s">
        <v>143</v>
      </c>
      <c r="BL5" s="36" t="s">
        <v>81</v>
      </c>
      <c r="BX5" s="36" t="s">
        <v>409</v>
      </c>
    </row>
    <row r="6" spans="2:76" ht="16.5">
      <c r="B6" s="691" t="s">
        <v>74</v>
      </c>
      <c r="C6" s="691"/>
      <c r="D6" s="691"/>
      <c r="E6" s="42">
        <v>44592</v>
      </c>
      <c r="F6" s="41" t="str">
        <f>TEXT(E6,"aaaa")</f>
        <v>월요일</v>
      </c>
      <c r="G6"/>
      <c r="H6" s="692">
        <f>E6</f>
        <v>44592</v>
      </c>
      <c r="I6" s="692"/>
      <c r="J6" s="692"/>
      <c r="K6" s="583"/>
      <c r="M6" s="113" t="s">
        <v>551</v>
      </c>
      <c r="AM6" s="36" t="s">
        <v>905</v>
      </c>
      <c r="BA6" s="36" t="s">
        <v>423</v>
      </c>
      <c r="BF6" s="36" t="s">
        <v>426</v>
      </c>
      <c r="BI6" s="32" t="s">
        <v>144</v>
      </c>
      <c r="BL6" s="32" t="s">
        <v>83</v>
      </c>
      <c r="BS6" s="36" t="s">
        <v>644</v>
      </c>
      <c r="BX6" s="272" t="s">
        <v>410</v>
      </c>
    </row>
    <row r="7" spans="2:76" ht="3.75" customHeight="1" thickBot="1">
      <c r="E7"/>
      <c r="F7"/>
      <c r="G7"/>
      <c r="H7"/>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32"/>
      <c r="AP8" s="685" t="str">
        <f>"퇴직연금 지급(불입)월 "&amp;N4&amp;"년"&amp;U4&amp;"월"</f>
        <v>퇴직연금 지급(불입)월 2021년1월</v>
      </c>
      <c r="AQ8" s="685"/>
      <c r="AR8" s="685"/>
      <c r="AS8" s="240"/>
      <c r="AT8" s="680" t="s">
        <v>147</v>
      </c>
      <c r="AU8" s="671"/>
      <c r="AV8" s="673"/>
      <c r="AW8" s="32"/>
      <c r="AX8" s="678" t="s">
        <v>149</v>
      </c>
      <c r="AY8" s="679"/>
      <c r="AZ8" s="32"/>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32"/>
      <c r="AP9" s="264" t="s">
        <v>379</v>
      </c>
      <c r="AQ9" s="264" t="s">
        <v>380</v>
      </c>
      <c r="AR9" s="265" t="s">
        <v>381</v>
      </c>
      <c r="AS9" s="240"/>
      <c r="AT9" s="163" t="s">
        <v>152</v>
      </c>
      <c r="AU9" s="205" t="s">
        <v>148</v>
      </c>
      <c r="AV9" s="162" t="s">
        <v>153</v>
      </c>
      <c r="AW9" s="32"/>
      <c r="AX9" s="163" t="s">
        <v>150</v>
      </c>
      <c r="AY9" s="162" t="s">
        <v>151</v>
      </c>
      <c r="AZ9" s="32"/>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t="s">
        <v>552</v>
      </c>
      <c r="E10" s="405" t="s">
        <v>8</v>
      </c>
      <c r="F10" s="406"/>
      <c r="G10" s="407"/>
      <c r="H10" s="408" t="s">
        <v>553</v>
      </c>
      <c r="I10" s="414">
        <v>87000000</v>
      </c>
      <c r="J10" s="415"/>
      <c r="K10" s="415"/>
      <c r="L10" s="416"/>
      <c r="M10" s="416"/>
      <c r="N10" s="416"/>
      <c r="O10" s="415"/>
      <c r="P10" s="416"/>
      <c r="Q10" s="416"/>
      <c r="R10" s="416"/>
      <c r="S10" s="416"/>
      <c r="T10" s="417"/>
      <c r="U10" s="414"/>
      <c r="V10" s="415"/>
      <c r="W10" s="418"/>
      <c r="X10" s="176">
        <f t="shared" ref="X10:X49" si="0">SUM(I10:W10)</f>
        <v>87000000</v>
      </c>
      <c r="Y10" s="30">
        <f t="shared" ref="Y10:Y49" si="1">IF(BI10&lt;=10000000,VLOOKUP(BI10/1000,간이세액표2021,AM10+AN10+2),VLOOKUP(BI10/1000,간이세액표2021,AM10+AN10+2)+VLOOKUP(BI10,근로세율,3)+(BI10-VLOOKUP(BI10,근로세율,4))*VLOOKUP(BI10,근로세율,5)*VLOOKUP(BI10,근로세율,6))</f>
        <v>32562000</v>
      </c>
      <c r="Z10" s="184">
        <f>IF(ISERROR(ROUNDDOWN(Y10*10%,-1)),0,ROUNDDOWN(Y10*10%,-1))</f>
        <v>3256200</v>
      </c>
      <c r="AA10" s="542">
        <f t="shared" ref="AA10:AA49" si="2">IF($AM$5=1,0,IF(BL10&gt;0,MIN(MAX(BL10,연금하한202107),연금상한202107),0))</f>
        <v>235800</v>
      </c>
      <c r="AB10" s="543">
        <f t="shared" ref="AB10:AB49" si="3">IF($AM$5=1,0,IF(BM10&gt;0,MIN(MAX(BM10,건강하한),건강상한),0))</f>
        <v>3040650</v>
      </c>
      <c r="AC10" s="544">
        <f>IF($AM$5=1,0,BN10)</f>
        <v>373080</v>
      </c>
      <c r="AD10" s="315">
        <f t="shared" ref="AD10:AD49" si="4">IFERROR(IF(OR($H10="대표이사",$H10="원장",$H10="대표"),0,ROUNDDOWN(($X10-$BH10)*고용보험율,-1)),0)</f>
        <v>0</v>
      </c>
      <c r="AE10" s="50"/>
      <c r="AF10" s="50"/>
      <c r="AG10" s="50"/>
      <c r="AH10" s="51"/>
      <c r="AI10" s="52"/>
      <c r="AJ10" s="53">
        <f>SUM(Y10:AH10)</f>
        <v>39467730</v>
      </c>
      <c r="AK10" s="54">
        <f>X10-AJ10</f>
        <v>47532270</v>
      </c>
      <c r="AM10" s="55">
        <v>1</v>
      </c>
      <c r="AN10" s="56"/>
      <c r="AP10" s="31"/>
      <c r="AQ10" s="31"/>
      <c r="AR10" s="263">
        <f>SUM(AP10:AQ10)</f>
        <v>0</v>
      </c>
      <c r="AT10" s="168"/>
      <c r="AU10" s="186"/>
      <c r="AV10" s="169" t="str">
        <f>IF(D10="","",D10)</f>
        <v>문채원</v>
      </c>
      <c r="AX10" s="168"/>
      <c r="AY10" s="169"/>
      <c r="BA10" s="170">
        <v>0</v>
      </c>
      <c r="BB10" s="171"/>
      <c r="BC10" s="171"/>
      <c r="BD10" s="323"/>
      <c r="BE10" s="437">
        <v>0</v>
      </c>
      <c r="BF10" s="437">
        <v>0</v>
      </c>
      <c r="BH10" s="199">
        <f t="shared" ref="BH10:BH49" si="5">IF(W10&gt;=100000,100000,W10)+IF(V10&gt;=200000,200000,V10)++IF(U10&gt;=100000,100000,U10)</f>
        <v>0</v>
      </c>
      <c r="BI10" s="200">
        <f t="shared" ref="BI10:BI49" si="6">X10-BH10</f>
        <v>87000000</v>
      </c>
      <c r="BL10" s="251">
        <f t="shared" ref="BL10:BL49" si="7">IFERROR(ROUNDDOWN((TRUNC($X10-$BH10,-3))*국민연금율*(1-BE10),-1),0)</f>
        <v>3915000</v>
      </c>
      <c r="BM10" s="252">
        <f>IFERROR(ROUNDDOWN(($X10-$BH10)*건강보험율2022,-1),)</f>
        <v>3040650</v>
      </c>
      <c r="BN10" s="252">
        <f>IFERROR(ROUNDDOWN($BM10*요양보험율2022,-1),)</f>
        <v>373080</v>
      </c>
      <c r="BO10" s="253">
        <f t="shared" ref="BO10:BO49" si="8">IFERROR(IF($H10&lt;&gt;"대표이사",ROUNDDOWN(($X10-$BH10)*고용보험율*(1-BF10),-1),0),)</f>
        <v>0</v>
      </c>
      <c r="BP10" s="254">
        <f>SUM(BL10:BO10)</f>
        <v>7328730</v>
      </c>
    </row>
    <row r="11" spans="2:76" ht="18.75" customHeight="1">
      <c r="B11" s="35">
        <f>B10+1</f>
        <v>2</v>
      </c>
      <c r="C11" s="267" t="s">
        <v>376</v>
      </c>
      <c r="D11" s="409" t="s">
        <v>554</v>
      </c>
      <c r="E11" s="409" t="s">
        <v>9</v>
      </c>
      <c r="F11" s="410"/>
      <c r="G11" s="411"/>
      <c r="H11" s="412"/>
      <c r="I11" s="419">
        <v>45000000</v>
      </c>
      <c r="J11" s="420"/>
      <c r="K11" s="420"/>
      <c r="L11" s="421"/>
      <c r="M11" s="421"/>
      <c r="N11" s="421"/>
      <c r="O11" s="420"/>
      <c r="P11" s="421"/>
      <c r="Q11" s="421"/>
      <c r="R11" s="421"/>
      <c r="S11" s="421"/>
      <c r="T11" s="422"/>
      <c r="U11" s="419">
        <v>100000</v>
      </c>
      <c r="V11" s="420">
        <v>200000</v>
      </c>
      <c r="W11" s="423"/>
      <c r="X11" s="177">
        <f t="shared" si="0"/>
        <v>45300000</v>
      </c>
      <c r="Y11" s="30">
        <f t="shared" si="1"/>
        <v>14922000</v>
      </c>
      <c r="Z11" s="184">
        <f t="shared" ref="Z11:Z49" si="9">IF(ISERROR(ROUNDDOWN(Y11*10%,-1)),0,ROUNDDOWN(Y11*10%,-1))</f>
        <v>1492200</v>
      </c>
      <c r="AA11" s="538">
        <f t="shared" si="2"/>
        <v>235800</v>
      </c>
      <c r="AB11" s="543">
        <f t="shared" si="3"/>
        <v>1572750</v>
      </c>
      <c r="AC11" s="539">
        <f t="shared" ref="AC11:AC39" si="10">IF($AM$5=1,0,BN11)</f>
        <v>192970</v>
      </c>
      <c r="AD11" s="315">
        <f t="shared" si="4"/>
        <v>360000</v>
      </c>
      <c r="AE11" s="5"/>
      <c r="AF11" s="5"/>
      <c r="AG11" s="5"/>
      <c r="AH11" s="40"/>
      <c r="AI11" s="6"/>
      <c r="AJ11" s="33">
        <f t="shared" ref="AJ11:AJ39" si="11">SUM(Y11:AH11)</f>
        <v>18775720</v>
      </c>
      <c r="AK11" s="34">
        <f t="shared" ref="AK11:AK39" si="12">X11-AJ11</f>
        <v>26524280</v>
      </c>
      <c r="AM11" s="48">
        <v>1</v>
      </c>
      <c r="AN11" s="49"/>
      <c r="AP11" s="109"/>
      <c r="AQ11" s="109"/>
      <c r="AR11" s="261">
        <f t="shared" ref="AR11:AR39" si="13">SUM(AP11:AQ11)</f>
        <v>0</v>
      </c>
      <c r="AT11" s="166"/>
      <c r="AU11" s="164"/>
      <c r="AV11" s="167" t="str">
        <f t="shared" ref="AV11:AV49" si="14">IF(D11="","",D11)</f>
        <v>손연재</v>
      </c>
      <c r="AX11" s="166"/>
      <c r="AY11" s="167"/>
      <c r="BA11" s="165">
        <v>0</v>
      </c>
      <c r="BB11" s="4"/>
      <c r="BC11" s="4"/>
      <c r="BD11" s="324"/>
      <c r="BE11" s="437">
        <v>0</v>
      </c>
      <c r="BF11" s="437">
        <v>0</v>
      </c>
      <c r="BH11" s="190">
        <f t="shared" si="5"/>
        <v>300000</v>
      </c>
      <c r="BI11" s="191">
        <f t="shared" si="6"/>
        <v>45000000</v>
      </c>
      <c r="BL11" s="251">
        <f t="shared" si="7"/>
        <v>2025000</v>
      </c>
      <c r="BM11" s="252">
        <f>IFERROR(ROUNDDOWN(($X11-$BH11)*건강보험율2022,-1),)</f>
        <v>1572750</v>
      </c>
      <c r="BN11" s="252">
        <f>IFERROR(ROUNDDOWN($BM11*요양보험율2022,-1),)</f>
        <v>192970</v>
      </c>
      <c r="BO11" s="253">
        <f t="shared" si="8"/>
        <v>360000</v>
      </c>
      <c r="BP11" s="255">
        <f t="shared" ref="BP11:BP39" si="15">SUM(BL11:BO11)</f>
        <v>4150720</v>
      </c>
    </row>
    <row r="12" spans="2:76" ht="18.75" customHeight="1">
      <c r="B12" s="35">
        <f t="shared" ref="B12:B39" si="16">B11+1</f>
        <v>3</v>
      </c>
      <c r="C12" s="267" t="s">
        <v>376</v>
      </c>
      <c r="D12" s="409" t="s">
        <v>555</v>
      </c>
      <c r="E12" s="409" t="s">
        <v>8</v>
      </c>
      <c r="F12" s="410"/>
      <c r="G12" s="411"/>
      <c r="H12" s="412"/>
      <c r="I12" s="419">
        <v>30000000</v>
      </c>
      <c r="J12" s="420"/>
      <c r="K12" s="420"/>
      <c r="L12" s="421"/>
      <c r="M12" s="421"/>
      <c r="N12" s="421"/>
      <c r="O12" s="420"/>
      <c r="P12" s="421"/>
      <c r="Q12" s="421"/>
      <c r="R12" s="421"/>
      <c r="S12" s="421"/>
      <c r="T12" s="422"/>
      <c r="U12" s="419"/>
      <c r="V12" s="420"/>
      <c r="W12" s="423">
        <v>100000</v>
      </c>
      <c r="X12" s="177">
        <f t="shared" si="0"/>
        <v>30100000</v>
      </c>
      <c r="Y12" s="30">
        <f t="shared" si="1"/>
        <v>8922000</v>
      </c>
      <c r="Z12" s="184">
        <f t="shared" si="9"/>
        <v>892200</v>
      </c>
      <c r="AA12" s="538">
        <f t="shared" si="2"/>
        <v>235800</v>
      </c>
      <c r="AB12" s="543">
        <f t="shared" si="3"/>
        <v>1048500</v>
      </c>
      <c r="AC12" s="539">
        <f t="shared" si="10"/>
        <v>128650</v>
      </c>
      <c r="AD12" s="315">
        <f t="shared" si="4"/>
        <v>240000</v>
      </c>
      <c r="AE12" s="5"/>
      <c r="AF12" s="5"/>
      <c r="AG12" s="5"/>
      <c r="AH12" s="40"/>
      <c r="AI12" s="6"/>
      <c r="AJ12" s="33">
        <f t="shared" si="11"/>
        <v>11467150</v>
      </c>
      <c r="AK12" s="34">
        <f t="shared" si="12"/>
        <v>18632850</v>
      </c>
      <c r="AM12" s="48">
        <v>1</v>
      </c>
      <c r="AN12" s="49"/>
      <c r="AP12" s="109"/>
      <c r="AQ12" s="109"/>
      <c r="AR12" s="261">
        <f t="shared" si="13"/>
        <v>0</v>
      </c>
      <c r="AT12" s="166"/>
      <c r="AU12" s="164"/>
      <c r="AV12" s="167" t="str">
        <f t="shared" si="14"/>
        <v>고아성</v>
      </c>
      <c r="AX12" s="166"/>
      <c r="AY12" s="167"/>
      <c r="BA12" s="165">
        <v>0</v>
      </c>
      <c r="BB12" s="4"/>
      <c r="BC12" s="4"/>
      <c r="BD12" s="324"/>
      <c r="BE12" s="437">
        <v>0</v>
      </c>
      <c r="BF12" s="437">
        <v>0</v>
      </c>
      <c r="BH12" s="190">
        <f t="shared" si="5"/>
        <v>100000</v>
      </c>
      <c r="BI12" s="191">
        <f t="shared" si="6"/>
        <v>30000000</v>
      </c>
      <c r="BL12" s="251">
        <f t="shared" si="7"/>
        <v>1350000</v>
      </c>
      <c r="BM12" s="252">
        <f>IFERROR(ROUNDDOWN(($X12-$BH12)*건강보험율2022,-1),)</f>
        <v>1048500</v>
      </c>
      <c r="BN12" s="252">
        <f>IFERROR(ROUNDDOWN($BM12*요양보험율2022,-1),)</f>
        <v>128650</v>
      </c>
      <c r="BO12" s="253">
        <f t="shared" si="8"/>
        <v>240000</v>
      </c>
      <c r="BP12" s="255">
        <f t="shared" si="15"/>
        <v>2767150</v>
      </c>
    </row>
    <row r="13" spans="2:76" ht="18.75" customHeight="1">
      <c r="B13" s="35">
        <f t="shared" si="16"/>
        <v>4</v>
      </c>
      <c r="C13" s="267" t="s">
        <v>376</v>
      </c>
      <c r="D13" s="409" t="s">
        <v>556</v>
      </c>
      <c r="E13" s="409" t="s">
        <v>8</v>
      </c>
      <c r="F13" s="410"/>
      <c r="G13" s="411"/>
      <c r="H13" s="412"/>
      <c r="I13" s="419">
        <v>28000000</v>
      </c>
      <c r="J13" s="420"/>
      <c r="K13" s="420"/>
      <c r="L13" s="421"/>
      <c r="M13" s="421"/>
      <c r="N13" s="421"/>
      <c r="O13" s="420"/>
      <c r="P13" s="421"/>
      <c r="Q13" s="421"/>
      <c r="R13" s="421"/>
      <c r="S13" s="421"/>
      <c r="T13" s="422"/>
      <c r="U13" s="419"/>
      <c r="V13" s="420"/>
      <c r="W13" s="423">
        <v>100000</v>
      </c>
      <c r="X13" s="177">
        <f t="shared" si="0"/>
        <v>28100000</v>
      </c>
      <c r="Y13" s="30">
        <f t="shared" si="1"/>
        <v>8138000</v>
      </c>
      <c r="Z13" s="184">
        <f t="shared" si="9"/>
        <v>813800</v>
      </c>
      <c r="AA13" s="538">
        <f t="shared" si="2"/>
        <v>235800</v>
      </c>
      <c r="AB13" s="543">
        <f t="shared" si="3"/>
        <v>978600</v>
      </c>
      <c r="AC13" s="539">
        <f t="shared" si="10"/>
        <v>120070</v>
      </c>
      <c r="AD13" s="315">
        <f t="shared" si="4"/>
        <v>224000</v>
      </c>
      <c r="AE13" s="5"/>
      <c r="AF13" s="5"/>
      <c r="AG13" s="5"/>
      <c r="AH13" s="40"/>
      <c r="AI13" s="6"/>
      <c r="AJ13" s="33">
        <f t="shared" si="11"/>
        <v>10510270</v>
      </c>
      <c r="AK13" s="34">
        <f t="shared" si="12"/>
        <v>17589730</v>
      </c>
      <c r="AM13" s="48">
        <v>1</v>
      </c>
      <c r="AN13" s="49"/>
      <c r="AP13" s="109"/>
      <c r="AQ13" s="109"/>
      <c r="AR13" s="261">
        <f t="shared" si="13"/>
        <v>0</v>
      </c>
      <c r="AT13" s="166"/>
      <c r="AU13" s="164"/>
      <c r="AV13" s="167" t="str">
        <f t="shared" si="14"/>
        <v>손예진</v>
      </c>
      <c r="AX13" s="166"/>
      <c r="AY13" s="167"/>
      <c r="BA13" s="165">
        <v>0</v>
      </c>
      <c r="BB13" s="4"/>
      <c r="BC13" s="4"/>
      <c r="BD13" s="324"/>
      <c r="BE13" s="437">
        <v>0</v>
      </c>
      <c r="BF13" s="437">
        <v>0</v>
      </c>
      <c r="BH13" s="190">
        <f t="shared" si="5"/>
        <v>100000</v>
      </c>
      <c r="BI13" s="191">
        <f t="shared" si="6"/>
        <v>28000000</v>
      </c>
      <c r="BL13" s="251">
        <f t="shared" si="7"/>
        <v>1260000</v>
      </c>
      <c r="BM13" s="252">
        <f>IFERROR(ROUNDDOWN(($X13-$BH13)*건강보험율2022,-1),)</f>
        <v>978600</v>
      </c>
      <c r="BN13" s="252">
        <f>IFERROR(ROUNDDOWN($BM13*요양보험율2022,-1),)</f>
        <v>120070</v>
      </c>
      <c r="BO13" s="253">
        <f t="shared" si="8"/>
        <v>224000</v>
      </c>
      <c r="BP13" s="255">
        <f t="shared" si="15"/>
        <v>2582670</v>
      </c>
    </row>
    <row r="14" spans="2:76" ht="18.75" customHeight="1">
      <c r="B14" s="35">
        <f t="shared" si="16"/>
        <v>5</v>
      </c>
      <c r="C14" s="267" t="s">
        <v>376</v>
      </c>
      <c r="D14" s="409" t="s">
        <v>557</v>
      </c>
      <c r="E14" s="409" t="s">
        <v>10</v>
      </c>
      <c r="F14" s="410"/>
      <c r="G14" s="411"/>
      <c r="H14" s="412"/>
      <c r="I14" s="419">
        <v>14000000</v>
      </c>
      <c r="J14" s="420"/>
      <c r="K14" s="420"/>
      <c r="L14" s="421"/>
      <c r="M14" s="421"/>
      <c r="N14" s="421"/>
      <c r="O14" s="420"/>
      <c r="P14" s="421"/>
      <c r="Q14" s="421"/>
      <c r="R14" s="421"/>
      <c r="S14" s="421"/>
      <c r="T14" s="422"/>
      <c r="U14" s="419"/>
      <c r="V14" s="420"/>
      <c r="W14" s="423">
        <v>100000</v>
      </c>
      <c r="X14" s="177">
        <f t="shared" si="0"/>
        <v>14100000</v>
      </c>
      <c r="Y14" s="30">
        <f t="shared" si="1"/>
        <v>2924400</v>
      </c>
      <c r="Z14" s="184">
        <f t="shared" si="9"/>
        <v>292440</v>
      </c>
      <c r="AA14" s="538">
        <f t="shared" si="2"/>
        <v>235800</v>
      </c>
      <c r="AB14" s="543">
        <f t="shared" si="3"/>
        <v>489300</v>
      </c>
      <c r="AC14" s="539">
        <f t="shared" si="10"/>
        <v>60030</v>
      </c>
      <c r="AD14" s="315">
        <f t="shared" si="4"/>
        <v>112000</v>
      </c>
      <c r="AE14" s="5"/>
      <c r="AF14" s="5"/>
      <c r="AG14" s="5"/>
      <c r="AH14" s="40"/>
      <c r="AI14" s="6"/>
      <c r="AJ14" s="33">
        <f t="shared" si="11"/>
        <v>4113970</v>
      </c>
      <c r="AK14" s="34">
        <f t="shared" si="12"/>
        <v>9986030</v>
      </c>
      <c r="AM14" s="48">
        <v>1</v>
      </c>
      <c r="AN14" s="49"/>
      <c r="AP14" s="109"/>
      <c r="AQ14" s="109"/>
      <c r="AR14" s="261">
        <f t="shared" si="13"/>
        <v>0</v>
      </c>
      <c r="AT14" s="166"/>
      <c r="AU14" s="164"/>
      <c r="AV14" s="167" t="str">
        <f t="shared" si="14"/>
        <v>김현주</v>
      </c>
      <c r="AX14" s="166"/>
      <c r="AY14" s="167"/>
      <c r="BA14" s="165">
        <v>0</v>
      </c>
      <c r="BB14" s="4"/>
      <c r="BC14" s="4"/>
      <c r="BD14" s="324"/>
      <c r="BE14" s="437">
        <v>0</v>
      </c>
      <c r="BF14" s="437">
        <v>0</v>
      </c>
      <c r="BH14" s="190">
        <f t="shared" si="5"/>
        <v>100000</v>
      </c>
      <c r="BI14" s="191">
        <f t="shared" si="6"/>
        <v>14000000</v>
      </c>
      <c r="BL14" s="251">
        <f t="shared" si="7"/>
        <v>630000</v>
      </c>
      <c r="BM14" s="252">
        <f>IFERROR(ROUNDDOWN(($X14-$BH14)*건강보험율2022,-1),)</f>
        <v>489300</v>
      </c>
      <c r="BN14" s="252">
        <f>IFERROR(ROUNDDOWN($BM14*요양보험율2022,-1),)</f>
        <v>60030</v>
      </c>
      <c r="BO14" s="253">
        <f t="shared" si="8"/>
        <v>112000</v>
      </c>
      <c r="BP14" s="255">
        <f t="shared" si="15"/>
        <v>1291330</v>
      </c>
    </row>
    <row r="15" spans="2:76" ht="18.75" customHeight="1">
      <c r="B15" s="35">
        <f t="shared" si="16"/>
        <v>6</v>
      </c>
      <c r="C15" s="267" t="s">
        <v>376</v>
      </c>
      <c r="D15" s="409" t="s">
        <v>558</v>
      </c>
      <c r="E15" s="409" t="s">
        <v>11</v>
      </c>
      <c r="F15" s="410"/>
      <c r="G15" s="411"/>
      <c r="H15" s="412"/>
      <c r="I15" s="419">
        <v>1950000</v>
      </c>
      <c r="J15" s="420"/>
      <c r="K15" s="420"/>
      <c r="L15" s="421"/>
      <c r="M15" s="421"/>
      <c r="N15" s="421"/>
      <c r="O15" s="420"/>
      <c r="P15" s="421"/>
      <c r="Q15" s="421"/>
      <c r="R15" s="421"/>
      <c r="S15" s="421"/>
      <c r="T15" s="422"/>
      <c r="U15" s="419"/>
      <c r="V15" s="420"/>
      <c r="W15" s="423"/>
      <c r="X15" s="177">
        <f t="shared" si="0"/>
        <v>1950000</v>
      </c>
      <c r="Y15" s="30">
        <f t="shared" si="1"/>
        <v>18210</v>
      </c>
      <c r="Z15" s="184">
        <f t="shared" si="9"/>
        <v>1820</v>
      </c>
      <c r="AA15" s="538">
        <f t="shared" si="2"/>
        <v>87750</v>
      </c>
      <c r="AB15" s="543">
        <f t="shared" si="3"/>
        <v>68150</v>
      </c>
      <c r="AC15" s="539">
        <f t="shared" si="10"/>
        <v>8360</v>
      </c>
      <c r="AD15" s="315">
        <f t="shared" si="4"/>
        <v>15600</v>
      </c>
      <c r="AE15" s="5"/>
      <c r="AF15" s="5"/>
      <c r="AG15" s="5"/>
      <c r="AH15" s="40"/>
      <c r="AI15" s="6"/>
      <c r="AJ15" s="33">
        <f t="shared" si="11"/>
        <v>199890</v>
      </c>
      <c r="AK15" s="34">
        <f t="shared" si="12"/>
        <v>1750110</v>
      </c>
      <c r="AM15" s="48">
        <v>1</v>
      </c>
      <c r="AN15" s="49"/>
      <c r="AP15" s="109"/>
      <c r="AQ15" s="109"/>
      <c r="AR15" s="261">
        <f t="shared" si="13"/>
        <v>0</v>
      </c>
      <c r="AT15" s="166"/>
      <c r="AU15" s="164"/>
      <c r="AV15" s="167" t="str">
        <f t="shared" si="14"/>
        <v>박은혜</v>
      </c>
      <c r="AX15" s="166"/>
      <c r="AY15" s="167"/>
      <c r="BA15" s="165">
        <v>0</v>
      </c>
      <c r="BB15" s="4"/>
      <c r="BC15" s="4"/>
      <c r="BD15" s="324"/>
      <c r="BE15" s="437">
        <v>0</v>
      </c>
      <c r="BF15" s="437">
        <v>0</v>
      </c>
      <c r="BH15" s="190">
        <f t="shared" si="5"/>
        <v>0</v>
      </c>
      <c r="BI15" s="191">
        <f t="shared" si="6"/>
        <v>1950000</v>
      </c>
      <c r="BL15" s="251">
        <f t="shared" si="7"/>
        <v>87750</v>
      </c>
      <c r="BM15" s="252">
        <f>IFERROR(ROUNDDOWN(($X15-$BH15)*건강보험율2022,-1),)</f>
        <v>68150</v>
      </c>
      <c r="BN15" s="252">
        <f>IFERROR(ROUNDDOWN($BM15*요양보험율2022,-1),)</f>
        <v>8360</v>
      </c>
      <c r="BO15" s="253">
        <f t="shared" si="8"/>
        <v>15600</v>
      </c>
      <c r="BP15" s="255">
        <f t="shared" si="15"/>
        <v>179860</v>
      </c>
    </row>
    <row r="16" spans="2:76" ht="18.75" customHeight="1">
      <c r="B16" s="35">
        <f t="shared" si="16"/>
        <v>7</v>
      </c>
      <c r="C16" s="267" t="s">
        <v>376</v>
      </c>
      <c r="D16" s="409" t="s">
        <v>559</v>
      </c>
      <c r="E16" s="409" t="s">
        <v>12</v>
      </c>
      <c r="F16" s="410"/>
      <c r="G16" s="411"/>
      <c r="H16" s="412"/>
      <c r="I16" s="419">
        <v>2000000</v>
      </c>
      <c r="J16" s="420"/>
      <c r="K16" s="420"/>
      <c r="L16" s="421"/>
      <c r="M16" s="421"/>
      <c r="N16" s="421"/>
      <c r="O16" s="420"/>
      <c r="P16" s="421"/>
      <c r="Q16" s="421"/>
      <c r="R16" s="421"/>
      <c r="S16" s="421"/>
      <c r="T16" s="422"/>
      <c r="U16" s="419">
        <v>100000</v>
      </c>
      <c r="V16" s="420">
        <v>200000</v>
      </c>
      <c r="W16" s="423"/>
      <c r="X16" s="177">
        <f t="shared" si="0"/>
        <v>2300000</v>
      </c>
      <c r="Y16" s="30">
        <f t="shared" si="1"/>
        <v>19520</v>
      </c>
      <c r="Z16" s="184">
        <f t="shared" si="9"/>
        <v>1950</v>
      </c>
      <c r="AA16" s="538">
        <f t="shared" si="2"/>
        <v>90000</v>
      </c>
      <c r="AB16" s="543">
        <f t="shared" si="3"/>
        <v>69900</v>
      </c>
      <c r="AC16" s="539">
        <f t="shared" si="10"/>
        <v>8570</v>
      </c>
      <c r="AD16" s="315">
        <f t="shared" si="4"/>
        <v>16000</v>
      </c>
      <c r="AE16" s="5"/>
      <c r="AF16" s="5"/>
      <c r="AG16" s="5"/>
      <c r="AH16" s="40"/>
      <c r="AI16" s="6"/>
      <c r="AJ16" s="33">
        <f t="shared" si="11"/>
        <v>205940</v>
      </c>
      <c r="AK16" s="34">
        <f t="shared" si="12"/>
        <v>2094060</v>
      </c>
      <c r="AM16" s="48">
        <v>1</v>
      </c>
      <c r="AN16" s="49"/>
      <c r="AP16" s="109"/>
      <c r="AQ16" s="109"/>
      <c r="AR16" s="261">
        <f t="shared" si="13"/>
        <v>0</v>
      </c>
      <c r="AT16" s="166"/>
      <c r="AU16" s="164"/>
      <c r="AV16" s="167" t="str">
        <f t="shared" si="14"/>
        <v>김태희</v>
      </c>
      <c r="AX16" s="166"/>
      <c r="AY16" s="167"/>
      <c r="BA16" s="165">
        <v>0</v>
      </c>
      <c r="BB16" s="4"/>
      <c r="BC16" s="4"/>
      <c r="BD16" s="324"/>
      <c r="BE16" s="437">
        <v>0</v>
      </c>
      <c r="BF16" s="437">
        <v>0</v>
      </c>
      <c r="BH16" s="190">
        <f t="shared" si="5"/>
        <v>300000</v>
      </c>
      <c r="BI16" s="191">
        <f t="shared" si="6"/>
        <v>2000000</v>
      </c>
      <c r="BL16" s="251">
        <f t="shared" si="7"/>
        <v>90000</v>
      </c>
      <c r="BM16" s="252">
        <f>IFERROR(ROUNDDOWN(($X16-$BH16)*건강보험율2022,-1),)</f>
        <v>69900</v>
      </c>
      <c r="BN16" s="252">
        <f>IFERROR(ROUNDDOWN($BM16*요양보험율2022,-1),)</f>
        <v>8570</v>
      </c>
      <c r="BO16" s="253">
        <f t="shared" si="8"/>
        <v>16000</v>
      </c>
      <c r="BP16" s="255">
        <f t="shared" si="15"/>
        <v>184470</v>
      </c>
    </row>
    <row r="17" spans="2:68" ht="18.75" customHeight="1">
      <c r="B17" s="35">
        <f t="shared" si="16"/>
        <v>8</v>
      </c>
      <c r="C17" s="267" t="s">
        <v>376</v>
      </c>
      <c r="D17" s="409" t="s">
        <v>560</v>
      </c>
      <c r="E17" s="409" t="s">
        <v>13</v>
      </c>
      <c r="F17" s="410"/>
      <c r="G17" s="411"/>
      <c r="H17" s="412"/>
      <c r="I17" s="419">
        <v>2050000</v>
      </c>
      <c r="J17" s="420"/>
      <c r="K17" s="420"/>
      <c r="L17" s="421"/>
      <c r="M17" s="421"/>
      <c r="N17" s="421"/>
      <c r="O17" s="420"/>
      <c r="P17" s="421"/>
      <c r="Q17" s="421"/>
      <c r="R17" s="421"/>
      <c r="S17" s="421"/>
      <c r="T17" s="422"/>
      <c r="U17" s="419"/>
      <c r="V17" s="420"/>
      <c r="W17" s="423">
        <v>100000</v>
      </c>
      <c r="X17" s="177">
        <f t="shared" si="0"/>
        <v>2150000</v>
      </c>
      <c r="Y17" s="30">
        <f t="shared" si="1"/>
        <v>21130</v>
      </c>
      <c r="Z17" s="184">
        <f t="shared" si="9"/>
        <v>2110</v>
      </c>
      <c r="AA17" s="538">
        <f t="shared" si="2"/>
        <v>92250</v>
      </c>
      <c r="AB17" s="543">
        <f t="shared" si="3"/>
        <v>71640</v>
      </c>
      <c r="AC17" s="539">
        <f t="shared" si="10"/>
        <v>8790</v>
      </c>
      <c r="AD17" s="315">
        <f t="shared" si="4"/>
        <v>16400</v>
      </c>
      <c r="AE17" s="5"/>
      <c r="AF17" s="5"/>
      <c r="AG17" s="5"/>
      <c r="AH17" s="40"/>
      <c r="AI17" s="6"/>
      <c r="AJ17" s="33">
        <f t="shared" si="11"/>
        <v>212320</v>
      </c>
      <c r="AK17" s="34">
        <f t="shared" si="12"/>
        <v>1937680</v>
      </c>
      <c r="AM17" s="48">
        <v>1</v>
      </c>
      <c r="AN17" s="49"/>
      <c r="AP17" s="109"/>
      <c r="AQ17" s="109"/>
      <c r="AR17" s="261">
        <f t="shared" si="13"/>
        <v>0</v>
      </c>
      <c r="AT17" s="166"/>
      <c r="AU17" s="164"/>
      <c r="AV17" s="167" t="str">
        <f t="shared" si="14"/>
        <v>윤보미</v>
      </c>
      <c r="AX17" s="166"/>
      <c r="AY17" s="167"/>
      <c r="BA17" s="165">
        <v>0</v>
      </c>
      <c r="BB17" s="4"/>
      <c r="BC17" s="4"/>
      <c r="BD17" s="324"/>
      <c r="BE17" s="437">
        <v>0</v>
      </c>
      <c r="BF17" s="437">
        <v>0</v>
      </c>
      <c r="BH17" s="190">
        <f t="shared" si="5"/>
        <v>100000</v>
      </c>
      <c r="BI17" s="191">
        <f t="shared" si="6"/>
        <v>2050000</v>
      </c>
      <c r="BL17" s="251">
        <f t="shared" si="7"/>
        <v>92250</v>
      </c>
      <c r="BM17" s="252">
        <f>IFERROR(ROUNDDOWN(($X17-$BH17)*건강보험율2022,-1),)</f>
        <v>71640</v>
      </c>
      <c r="BN17" s="252">
        <f>IFERROR(ROUNDDOWN($BM17*요양보험율2022,-1),)</f>
        <v>8790</v>
      </c>
      <c r="BO17" s="253">
        <f t="shared" si="8"/>
        <v>16400</v>
      </c>
      <c r="BP17" s="255">
        <f t="shared" si="15"/>
        <v>189080</v>
      </c>
    </row>
    <row r="18" spans="2:68" ht="18.75" customHeight="1">
      <c r="B18" s="35">
        <f t="shared" si="16"/>
        <v>9</v>
      </c>
      <c r="C18" s="267" t="s">
        <v>376</v>
      </c>
      <c r="D18" s="409" t="s">
        <v>561</v>
      </c>
      <c r="E18" s="409" t="s">
        <v>14</v>
      </c>
      <c r="F18" s="410"/>
      <c r="G18" s="411"/>
      <c r="H18" s="412"/>
      <c r="I18" s="419">
        <v>2100000</v>
      </c>
      <c r="J18" s="420"/>
      <c r="K18" s="420"/>
      <c r="L18" s="421"/>
      <c r="M18" s="421"/>
      <c r="N18" s="421"/>
      <c r="O18" s="420"/>
      <c r="P18" s="421"/>
      <c r="Q18" s="421"/>
      <c r="R18" s="421"/>
      <c r="S18" s="421"/>
      <c r="T18" s="422"/>
      <c r="U18" s="419">
        <v>100000</v>
      </c>
      <c r="V18" s="420">
        <v>200000</v>
      </c>
      <c r="W18" s="423"/>
      <c r="X18" s="177">
        <f t="shared" si="0"/>
        <v>2400000</v>
      </c>
      <c r="Y18" s="30">
        <f t="shared" si="1"/>
        <v>22740</v>
      </c>
      <c r="Z18" s="184">
        <f t="shared" si="9"/>
        <v>2270</v>
      </c>
      <c r="AA18" s="538">
        <f t="shared" si="2"/>
        <v>94500</v>
      </c>
      <c r="AB18" s="543">
        <f t="shared" si="3"/>
        <v>73390</v>
      </c>
      <c r="AC18" s="539">
        <f t="shared" si="10"/>
        <v>9000</v>
      </c>
      <c r="AD18" s="315">
        <f t="shared" si="4"/>
        <v>16800</v>
      </c>
      <c r="AE18" s="5"/>
      <c r="AF18" s="5"/>
      <c r="AG18" s="5"/>
      <c r="AH18" s="40"/>
      <c r="AI18" s="6"/>
      <c r="AJ18" s="33">
        <f t="shared" si="11"/>
        <v>218700</v>
      </c>
      <c r="AK18" s="34">
        <f t="shared" si="12"/>
        <v>2181300</v>
      </c>
      <c r="AM18" s="48">
        <v>1</v>
      </c>
      <c r="AN18" s="49"/>
      <c r="AP18" s="109"/>
      <c r="AQ18" s="109"/>
      <c r="AR18" s="261">
        <f t="shared" si="13"/>
        <v>0</v>
      </c>
      <c r="AT18" s="166"/>
      <c r="AU18" s="164"/>
      <c r="AV18" s="167" t="str">
        <f t="shared" si="14"/>
        <v>김지원</v>
      </c>
      <c r="AX18" s="166"/>
      <c r="AY18" s="167"/>
      <c r="BA18" s="165">
        <v>0</v>
      </c>
      <c r="BB18" s="4"/>
      <c r="BC18" s="4"/>
      <c r="BD18" s="324"/>
      <c r="BE18" s="437">
        <v>0</v>
      </c>
      <c r="BF18" s="437">
        <v>0</v>
      </c>
      <c r="BH18" s="190">
        <f t="shared" si="5"/>
        <v>300000</v>
      </c>
      <c r="BI18" s="191">
        <f t="shared" si="6"/>
        <v>2100000</v>
      </c>
      <c r="BL18" s="251">
        <f t="shared" si="7"/>
        <v>94500</v>
      </c>
      <c r="BM18" s="252">
        <f>IFERROR(ROUNDDOWN(($X18-$BH18)*건강보험율2022,-1),)</f>
        <v>73390</v>
      </c>
      <c r="BN18" s="252">
        <f>IFERROR(ROUNDDOWN($BM18*요양보험율2022,-1),)</f>
        <v>9000</v>
      </c>
      <c r="BO18" s="253">
        <f t="shared" si="8"/>
        <v>16800</v>
      </c>
      <c r="BP18" s="255">
        <f t="shared" si="15"/>
        <v>193690</v>
      </c>
    </row>
    <row r="19" spans="2:68" ht="18.75" customHeight="1">
      <c r="B19" s="35">
        <f t="shared" si="16"/>
        <v>10</v>
      </c>
      <c r="C19" s="267" t="s">
        <v>377</v>
      </c>
      <c r="D19" s="409" t="s">
        <v>562</v>
      </c>
      <c r="E19" s="409" t="s">
        <v>15</v>
      </c>
      <c r="F19" s="410"/>
      <c r="G19" s="411"/>
      <c r="H19" s="412"/>
      <c r="I19" s="419">
        <v>2150000</v>
      </c>
      <c r="J19" s="420"/>
      <c r="K19" s="420"/>
      <c r="L19" s="421"/>
      <c r="M19" s="421"/>
      <c r="N19" s="421"/>
      <c r="O19" s="420"/>
      <c r="P19" s="421"/>
      <c r="Q19" s="421"/>
      <c r="R19" s="421"/>
      <c r="S19" s="421"/>
      <c r="T19" s="422"/>
      <c r="U19" s="419"/>
      <c r="V19" s="420"/>
      <c r="W19" s="423"/>
      <c r="X19" s="177">
        <f t="shared" si="0"/>
        <v>2150000</v>
      </c>
      <c r="Y19" s="30">
        <f t="shared" si="1"/>
        <v>24340</v>
      </c>
      <c r="Z19" s="184">
        <f t="shared" si="9"/>
        <v>2430</v>
      </c>
      <c r="AA19" s="538">
        <f t="shared" si="2"/>
        <v>96750</v>
      </c>
      <c r="AB19" s="543">
        <f t="shared" si="3"/>
        <v>75140</v>
      </c>
      <c r="AC19" s="539">
        <f t="shared" si="10"/>
        <v>9210</v>
      </c>
      <c r="AD19" s="315">
        <f t="shared" si="4"/>
        <v>17200</v>
      </c>
      <c r="AE19" s="5"/>
      <c r="AF19" s="5"/>
      <c r="AG19" s="5"/>
      <c r="AH19" s="40"/>
      <c r="AI19" s="6"/>
      <c r="AJ19" s="33">
        <f t="shared" si="11"/>
        <v>225070</v>
      </c>
      <c r="AK19" s="34">
        <f t="shared" si="12"/>
        <v>1924930</v>
      </c>
      <c r="AM19" s="48">
        <v>1</v>
      </c>
      <c r="AN19" s="49"/>
      <c r="AP19" s="109"/>
      <c r="AQ19" s="109"/>
      <c r="AR19" s="261">
        <f t="shared" si="13"/>
        <v>0</v>
      </c>
      <c r="AT19" s="166"/>
      <c r="AU19" s="164"/>
      <c r="AV19" s="167" t="str">
        <f t="shared" si="14"/>
        <v>허윤서</v>
      </c>
      <c r="AX19" s="166"/>
      <c r="AY19" s="167"/>
      <c r="BA19" s="165">
        <v>0</v>
      </c>
      <c r="BB19" s="4"/>
      <c r="BC19" s="4"/>
      <c r="BD19" s="324"/>
      <c r="BE19" s="437">
        <v>0</v>
      </c>
      <c r="BF19" s="437">
        <v>0</v>
      </c>
      <c r="BH19" s="190">
        <f t="shared" si="5"/>
        <v>0</v>
      </c>
      <c r="BI19" s="191">
        <f t="shared" si="6"/>
        <v>2150000</v>
      </c>
      <c r="BL19" s="251">
        <f t="shared" si="7"/>
        <v>96750</v>
      </c>
      <c r="BM19" s="252">
        <f>IFERROR(ROUNDDOWN(($X19-$BH19)*건강보험율2022,-1),)</f>
        <v>75140</v>
      </c>
      <c r="BN19" s="252">
        <f>IFERROR(ROUNDDOWN($BM19*요양보험율2022,-1),)</f>
        <v>9210</v>
      </c>
      <c r="BO19" s="253">
        <f t="shared" si="8"/>
        <v>17200</v>
      </c>
      <c r="BP19" s="255">
        <f t="shared" si="15"/>
        <v>198300</v>
      </c>
    </row>
    <row r="20" spans="2:68" ht="18.75" customHeight="1">
      <c r="B20" s="35">
        <f t="shared" si="16"/>
        <v>11</v>
      </c>
      <c r="C20" s="267" t="s">
        <v>377</v>
      </c>
      <c r="D20" s="409" t="s">
        <v>563</v>
      </c>
      <c r="E20" s="409" t="s">
        <v>15</v>
      </c>
      <c r="F20" s="410"/>
      <c r="G20" s="411"/>
      <c r="H20" s="412"/>
      <c r="I20" s="419">
        <v>2200000</v>
      </c>
      <c r="J20" s="420"/>
      <c r="K20" s="420"/>
      <c r="L20" s="421"/>
      <c r="M20" s="421"/>
      <c r="N20" s="421"/>
      <c r="O20" s="420"/>
      <c r="P20" s="421"/>
      <c r="Q20" s="421"/>
      <c r="R20" s="421"/>
      <c r="S20" s="421"/>
      <c r="T20" s="422"/>
      <c r="U20" s="419"/>
      <c r="V20" s="420"/>
      <c r="W20" s="423"/>
      <c r="X20" s="177">
        <f t="shared" si="0"/>
        <v>2200000</v>
      </c>
      <c r="Y20" s="30">
        <f t="shared" si="1"/>
        <v>25950</v>
      </c>
      <c r="Z20" s="184">
        <f t="shared" si="9"/>
        <v>2590</v>
      </c>
      <c r="AA20" s="538">
        <f t="shared" si="2"/>
        <v>99000</v>
      </c>
      <c r="AB20" s="543">
        <f t="shared" si="3"/>
        <v>76890</v>
      </c>
      <c r="AC20" s="539">
        <f t="shared" si="10"/>
        <v>9430</v>
      </c>
      <c r="AD20" s="315">
        <f t="shared" si="4"/>
        <v>17600</v>
      </c>
      <c r="AE20" s="5"/>
      <c r="AF20" s="5"/>
      <c r="AG20" s="5"/>
      <c r="AH20" s="40"/>
      <c r="AI20" s="6"/>
      <c r="AJ20" s="33">
        <f t="shared" si="11"/>
        <v>231460</v>
      </c>
      <c r="AK20" s="34">
        <f t="shared" si="12"/>
        <v>1968540</v>
      </c>
      <c r="AM20" s="48">
        <v>1</v>
      </c>
      <c r="AN20" s="49"/>
      <c r="AP20" s="109"/>
      <c r="AQ20" s="109"/>
      <c r="AR20" s="261">
        <f t="shared" si="13"/>
        <v>0</v>
      </c>
      <c r="AT20" s="166"/>
      <c r="AU20" s="164"/>
      <c r="AV20" s="167" t="str">
        <f t="shared" si="14"/>
        <v>고아라</v>
      </c>
      <c r="AX20" s="166"/>
      <c r="AY20" s="167"/>
      <c r="BA20" s="165">
        <v>0</v>
      </c>
      <c r="BB20" s="4"/>
      <c r="BC20" s="4"/>
      <c r="BD20" s="324"/>
      <c r="BE20" s="437">
        <v>0</v>
      </c>
      <c r="BF20" s="437">
        <v>0</v>
      </c>
      <c r="BH20" s="190">
        <f t="shared" si="5"/>
        <v>0</v>
      </c>
      <c r="BI20" s="191">
        <f t="shared" si="6"/>
        <v>2200000</v>
      </c>
      <c r="BL20" s="251">
        <f t="shared" si="7"/>
        <v>99000</v>
      </c>
      <c r="BM20" s="252">
        <f>IFERROR(ROUNDDOWN(($X20-$BH20)*건강보험율2022,-1),)</f>
        <v>76890</v>
      </c>
      <c r="BN20" s="252">
        <f>IFERROR(ROUNDDOWN($BM20*요양보험율2022,-1),)</f>
        <v>9430</v>
      </c>
      <c r="BO20" s="253">
        <f t="shared" si="8"/>
        <v>17600</v>
      </c>
      <c r="BP20" s="255">
        <f t="shared" si="15"/>
        <v>202920</v>
      </c>
    </row>
    <row r="21" spans="2:68" ht="18.75" customHeight="1">
      <c r="B21" s="35">
        <f t="shared" si="16"/>
        <v>12</v>
      </c>
      <c r="C21" s="267" t="s">
        <v>377</v>
      </c>
      <c r="D21" s="409" t="s">
        <v>564</v>
      </c>
      <c r="E21" s="409" t="s">
        <v>16</v>
      </c>
      <c r="F21" s="410"/>
      <c r="G21" s="411"/>
      <c r="H21" s="412"/>
      <c r="I21" s="419">
        <v>2250000</v>
      </c>
      <c r="J21" s="420"/>
      <c r="K21" s="420"/>
      <c r="L21" s="421"/>
      <c r="M21" s="421"/>
      <c r="N21" s="421"/>
      <c r="O21" s="420"/>
      <c r="P21" s="421"/>
      <c r="Q21" s="421"/>
      <c r="R21" s="421"/>
      <c r="S21" s="421"/>
      <c r="T21" s="422"/>
      <c r="U21" s="419"/>
      <c r="V21" s="420"/>
      <c r="W21" s="423"/>
      <c r="X21" s="177">
        <f t="shared" si="0"/>
        <v>2250000</v>
      </c>
      <c r="Y21" s="30">
        <f t="shared" si="1"/>
        <v>27560</v>
      </c>
      <c r="Z21" s="184">
        <f t="shared" si="9"/>
        <v>2750</v>
      </c>
      <c r="AA21" s="538">
        <f t="shared" si="2"/>
        <v>101250</v>
      </c>
      <c r="AB21" s="543">
        <f t="shared" si="3"/>
        <v>78630</v>
      </c>
      <c r="AC21" s="539">
        <f t="shared" si="10"/>
        <v>9640</v>
      </c>
      <c r="AD21" s="315">
        <f t="shared" si="4"/>
        <v>18000</v>
      </c>
      <c r="AE21" s="5"/>
      <c r="AF21" s="5"/>
      <c r="AG21" s="5"/>
      <c r="AH21" s="40"/>
      <c r="AI21" s="6"/>
      <c r="AJ21" s="33">
        <f t="shared" si="11"/>
        <v>237830</v>
      </c>
      <c r="AK21" s="34">
        <f t="shared" si="12"/>
        <v>2012170</v>
      </c>
      <c r="AM21" s="48">
        <v>1</v>
      </c>
      <c r="AN21" s="49"/>
      <c r="AP21" s="109"/>
      <c r="AQ21" s="109"/>
      <c r="AR21" s="261">
        <f t="shared" si="13"/>
        <v>0</v>
      </c>
      <c r="AT21" s="166"/>
      <c r="AU21" s="164"/>
      <c r="AV21" s="167" t="str">
        <f t="shared" si="14"/>
        <v>강성연</v>
      </c>
      <c r="AX21" s="166"/>
      <c r="AY21" s="167"/>
      <c r="BA21" s="165">
        <v>0</v>
      </c>
      <c r="BB21" s="4"/>
      <c r="BC21" s="4"/>
      <c r="BD21" s="324"/>
      <c r="BE21" s="437">
        <v>0</v>
      </c>
      <c r="BF21" s="437">
        <v>0</v>
      </c>
      <c r="BH21" s="190">
        <f t="shared" si="5"/>
        <v>0</v>
      </c>
      <c r="BI21" s="191">
        <f t="shared" si="6"/>
        <v>2250000</v>
      </c>
      <c r="BL21" s="251">
        <f t="shared" si="7"/>
        <v>101250</v>
      </c>
      <c r="BM21" s="252">
        <f>IFERROR(ROUNDDOWN(($X21-$BH21)*건강보험율2022,-1),)</f>
        <v>78630</v>
      </c>
      <c r="BN21" s="252">
        <f>IFERROR(ROUNDDOWN($BM21*요양보험율2022,-1),)</f>
        <v>9640</v>
      </c>
      <c r="BO21" s="253">
        <f t="shared" si="8"/>
        <v>18000</v>
      </c>
      <c r="BP21" s="255">
        <f t="shared" si="15"/>
        <v>207520</v>
      </c>
    </row>
    <row r="22" spans="2:68" ht="18.75" customHeight="1">
      <c r="B22" s="35">
        <f t="shared" si="16"/>
        <v>13</v>
      </c>
      <c r="C22" s="267" t="s">
        <v>377</v>
      </c>
      <c r="D22" s="409" t="s">
        <v>565</v>
      </c>
      <c r="E22" s="409" t="s">
        <v>16</v>
      </c>
      <c r="F22" s="410"/>
      <c r="G22" s="411"/>
      <c r="H22" s="412"/>
      <c r="I22" s="419">
        <v>2300000</v>
      </c>
      <c r="J22" s="420"/>
      <c r="K22" s="420"/>
      <c r="L22" s="421"/>
      <c r="M22" s="421"/>
      <c r="N22" s="421"/>
      <c r="O22" s="420"/>
      <c r="P22" s="421"/>
      <c r="Q22" s="421"/>
      <c r="R22" s="421"/>
      <c r="S22" s="421"/>
      <c r="T22" s="422"/>
      <c r="U22" s="419"/>
      <c r="V22" s="420"/>
      <c r="W22" s="423"/>
      <c r="X22" s="177">
        <f t="shared" si="0"/>
        <v>2300000</v>
      </c>
      <c r="Y22" s="30">
        <f t="shared" si="1"/>
        <v>29160</v>
      </c>
      <c r="Z22" s="184">
        <f t="shared" si="9"/>
        <v>2910</v>
      </c>
      <c r="AA22" s="538">
        <f t="shared" si="2"/>
        <v>103500</v>
      </c>
      <c r="AB22" s="543">
        <f t="shared" si="3"/>
        <v>80380</v>
      </c>
      <c r="AC22" s="539">
        <f t="shared" si="10"/>
        <v>9860</v>
      </c>
      <c r="AD22" s="315">
        <f t="shared" si="4"/>
        <v>18400</v>
      </c>
      <c r="AE22" s="5"/>
      <c r="AF22" s="5"/>
      <c r="AG22" s="5"/>
      <c r="AH22" s="40"/>
      <c r="AI22" s="6"/>
      <c r="AJ22" s="33">
        <f t="shared" si="11"/>
        <v>244210</v>
      </c>
      <c r="AK22" s="34">
        <f t="shared" si="12"/>
        <v>2055790</v>
      </c>
      <c r="AM22" s="48">
        <v>1</v>
      </c>
      <c r="AN22" s="49"/>
      <c r="AP22" s="109"/>
      <c r="AQ22" s="109"/>
      <c r="AR22" s="261">
        <f t="shared" si="13"/>
        <v>0</v>
      </c>
      <c r="AT22" s="166"/>
      <c r="AU22" s="164"/>
      <c r="AV22" s="167" t="str">
        <f t="shared" si="14"/>
        <v>이나영</v>
      </c>
      <c r="AX22" s="166"/>
      <c r="AY22" s="167"/>
      <c r="BA22" s="165">
        <v>0</v>
      </c>
      <c r="BB22" s="4"/>
      <c r="BC22" s="4"/>
      <c r="BD22" s="324"/>
      <c r="BE22" s="437">
        <v>0</v>
      </c>
      <c r="BF22" s="437">
        <v>0</v>
      </c>
      <c r="BH22" s="190">
        <f t="shared" si="5"/>
        <v>0</v>
      </c>
      <c r="BI22" s="191">
        <f t="shared" si="6"/>
        <v>2300000</v>
      </c>
      <c r="BL22" s="251">
        <f t="shared" si="7"/>
        <v>103500</v>
      </c>
      <c r="BM22" s="252">
        <f>IFERROR(ROUNDDOWN(($X22-$BH22)*건강보험율2022,-1),)</f>
        <v>80380</v>
      </c>
      <c r="BN22" s="252">
        <f>IFERROR(ROUNDDOWN($BM22*요양보험율2022,-1),)</f>
        <v>9860</v>
      </c>
      <c r="BO22" s="253">
        <f t="shared" si="8"/>
        <v>18400</v>
      </c>
      <c r="BP22" s="255">
        <f t="shared" si="15"/>
        <v>212140</v>
      </c>
    </row>
    <row r="23" spans="2:68" ht="18.75" customHeight="1">
      <c r="B23" s="35">
        <f t="shared" si="16"/>
        <v>14</v>
      </c>
      <c r="C23" s="267" t="s">
        <v>377</v>
      </c>
      <c r="D23" s="409" t="s">
        <v>566</v>
      </c>
      <c r="E23" s="409" t="s">
        <v>17</v>
      </c>
      <c r="F23" s="410"/>
      <c r="G23" s="411"/>
      <c r="H23" s="412"/>
      <c r="I23" s="419">
        <v>2350000</v>
      </c>
      <c r="J23" s="420"/>
      <c r="K23" s="420"/>
      <c r="L23" s="421"/>
      <c r="M23" s="421"/>
      <c r="N23" s="421"/>
      <c r="O23" s="420"/>
      <c r="P23" s="421"/>
      <c r="Q23" s="421"/>
      <c r="R23" s="421"/>
      <c r="S23" s="421"/>
      <c r="T23" s="422"/>
      <c r="U23" s="419"/>
      <c r="V23" s="420">
        <v>200000</v>
      </c>
      <c r="W23" s="423"/>
      <c r="X23" s="177">
        <f t="shared" si="0"/>
        <v>2550000</v>
      </c>
      <c r="Y23" s="30">
        <f t="shared" si="1"/>
        <v>30770</v>
      </c>
      <c r="Z23" s="184">
        <f t="shared" si="9"/>
        <v>3070</v>
      </c>
      <c r="AA23" s="538">
        <f t="shared" si="2"/>
        <v>105750</v>
      </c>
      <c r="AB23" s="543">
        <f t="shared" si="3"/>
        <v>82130</v>
      </c>
      <c r="AC23" s="539">
        <f t="shared" si="10"/>
        <v>10070</v>
      </c>
      <c r="AD23" s="315">
        <f t="shared" si="4"/>
        <v>18800</v>
      </c>
      <c r="AE23" s="5"/>
      <c r="AF23" s="5"/>
      <c r="AG23" s="5"/>
      <c r="AH23" s="40"/>
      <c r="AI23" s="6"/>
      <c r="AJ23" s="33">
        <f t="shared" si="11"/>
        <v>250590</v>
      </c>
      <c r="AK23" s="34">
        <f t="shared" si="12"/>
        <v>2299410</v>
      </c>
      <c r="AM23" s="48">
        <v>1</v>
      </c>
      <c r="AN23" s="49"/>
      <c r="AP23" s="109"/>
      <c r="AQ23" s="109"/>
      <c r="AR23" s="261">
        <f t="shared" si="13"/>
        <v>0</v>
      </c>
      <c r="AT23" s="166"/>
      <c r="AU23" s="164"/>
      <c r="AV23" s="167" t="str">
        <f t="shared" si="14"/>
        <v>김재경</v>
      </c>
      <c r="AX23" s="166"/>
      <c r="AY23" s="167"/>
      <c r="BA23" s="165">
        <v>0</v>
      </c>
      <c r="BB23" s="4"/>
      <c r="BC23" s="4"/>
      <c r="BD23" s="324"/>
      <c r="BE23" s="437">
        <v>0</v>
      </c>
      <c r="BF23" s="437">
        <v>0</v>
      </c>
      <c r="BH23" s="190">
        <f t="shared" si="5"/>
        <v>200000</v>
      </c>
      <c r="BI23" s="191">
        <f t="shared" si="6"/>
        <v>2350000</v>
      </c>
      <c r="BL23" s="251">
        <f t="shared" si="7"/>
        <v>105750</v>
      </c>
      <c r="BM23" s="252">
        <f>IFERROR(ROUNDDOWN(($X23-$BH23)*건강보험율2022,-1),)</f>
        <v>82130</v>
      </c>
      <c r="BN23" s="252">
        <f>IFERROR(ROUNDDOWN($BM23*요양보험율2022,-1),)</f>
        <v>10070</v>
      </c>
      <c r="BO23" s="253">
        <f t="shared" si="8"/>
        <v>18800</v>
      </c>
      <c r="BP23" s="255">
        <f t="shared" si="15"/>
        <v>216750</v>
      </c>
    </row>
    <row r="24" spans="2:68" ht="18.75" customHeight="1">
      <c r="B24" s="35">
        <f t="shared" si="16"/>
        <v>15</v>
      </c>
      <c r="C24" s="267" t="s">
        <v>377</v>
      </c>
      <c r="D24" s="409" t="s">
        <v>567</v>
      </c>
      <c r="E24" s="409" t="s">
        <v>18</v>
      </c>
      <c r="F24" s="410"/>
      <c r="G24" s="411"/>
      <c r="H24" s="412"/>
      <c r="I24" s="419">
        <v>2400000</v>
      </c>
      <c r="J24" s="420"/>
      <c r="K24" s="420"/>
      <c r="L24" s="421"/>
      <c r="M24" s="421"/>
      <c r="N24" s="421"/>
      <c r="O24" s="420"/>
      <c r="P24" s="421"/>
      <c r="Q24" s="421"/>
      <c r="R24" s="421"/>
      <c r="S24" s="421"/>
      <c r="T24" s="422"/>
      <c r="U24" s="419"/>
      <c r="V24" s="420"/>
      <c r="W24" s="423">
        <v>100000</v>
      </c>
      <c r="X24" s="177">
        <f t="shared" si="0"/>
        <v>2500000</v>
      </c>
      <c r="Y24" s="30">
        <f t="shared" si="1"/>
        <v>33570</v>
      </c>
      <c r="Z24" s="184">
        <f t="shared" si="9"/>
        <v>3350</v>
      </c>
      <c r="AA24" s="538">
        <f t="shared" si="2"/>
        <v>108000</v>
      </c>
      <c r="AB24" s="543">
        <f t="shared" si="3"/>
        <v>83880</v>
      </c>
      <c r="AC24" s="539">
        <f t="shared" si="10"/>
        <v>10290</v>
      </c>
      <c r="AD24" s="315">
        <f t="shared" si="4"/>
        <v>19200</v>
      </c>
      <c r="AE24" s="5"/>
      <c r="AF24" s="5"/>
      <c r="AG24" s="5"/>
      <c r="AH24" s="40"/>
      <c r="AI24" s="6"/>
      <c r="AJ24" s="33">
        <f t="shared" si="11"/>
        <v>258290</v>
      </c>
      <c r="AK24" s="34">
        <f t="shared" si="12"/>
        <v>2241710</v>
      </c>
      <c r="AM24" s="48">
        <v>1</v>
      </c>
      <c r="AN24" s="49"/>
      <c r="AP24" s="109"/>
      <c r="AQ24" s="109"/>
      <c r="AR24" s="261">
        <f t="shared" si="13"/>
        <v>0</v>
      </c>
      <c r="AT24" s="166"/>
      <c r="AU24" s="164"/>
      <c r="AV24" s="167" t="str">
        <f t="shared" si="14"/>
        <v>설리</v>
      </c>
      <c r="AX24" s="166"/>
      <c r="AY24" s="167"/>
      <c r="BA24" s="165">
        <v>0</v>
      </c>
      <c r="BB24" s="4"/>
      <c r="BC24" s="4"/>
      <c r="BD24" s="324"/>
      <c r="BE24" s="437">
        <v>0</v>
      </c>
      <c r="BF24" s="437">
        <v>0</v>
      </c>
      <c r="BH24" s="190">
        <f t="shared" si="5"/>
        <v>100000</v>
      </c>
      <c r="BI24" s="191">
        <f t="shared" si="6"/>
        <v>2400000</v>
      </c>
      <c r="BL24" s="251">
        <f t="shared" si="7"/>
        <v>108000</v>
      </c>
      <c r="BM24" s="252">
        <f>IFERROR(ROUNDDOWN(($X24-$BH24)*건강보험율2022,-1),)</f>
        <v>83880</v>
      </c>
      <c r="BN24" s="252">
        <f>IFERROR(ROUNDDOWN($BM24*요양보험율2022,-1),)</f>
        <v>10290</v>
      </c>
      <c r="BO24" s="253">
        <f t="shared" si="8"/>
        <v>19200</v>
      </c>
      <c r="BP24" s="255">
        <f t="shared" si="15"/>
        <v>221370</v>
      </c>
    </row>
    <row r="25" spans="2:68" ht="18.75" customHeight="1">
      <c r="B25" s="35">
        <f t="shared" si="16"/>
        <v>16</v>
      </c>
      <c r="C25" s="267" t="s">
        <v>377</v>
      </c>
      <c r="D25" s="409" t="s">
        <v>568</v>
      </c>
      <c r="E25" s="409" t="s">
        <v>19</v>
      </c>
      <c r="F25" s="410"/>
      <c r="G25" s="411"/>
      <c r="H25" s="412"/>
      <c r="I25" s="419">
        <v>2450000</v>
      </c>
      <c r="J25" s="420"/>
      <c r="K25" s="420"/>
      <c r="L25" s="421"/>
      <c r="M25" s="421"/>
      <c r="N25" s="421"/>
      <c r="O25" s="420"/>
      <c r="P25" s="421"/>
      <c r="Q25" s="421"/>
      <c r="R25" s="421"/>
      <c r="S25" s="421"/>
      <c r="T25" s="422"/>
      <c r="U25" s="419"/>
      <c r="V25" s="420"/>
      <c r="W25" s="423"/>
      <c r="X25" s="177">
        <f t="shared" si="0"/>
        <v>2450000</v>
      </c>
      <c r="Y25" s="30">
        <f t="shared" si="1"/>
        <v>37590</v>
      </c>
      <c r="Z25" s="184">
        <f t="shared" si="9"/>
        <v>3750</v>
      </c>
      <c r="AA25" s="538">
        <f t="shared" si="2"/>
        <v>110250</v>
      </c>
      <c r="AB25" s="543">
        <f t="shared" si="3"/>
        <v>85620</v>
      </c>
      <c r="AC25" s="539">
        <f t="shared" si="10"/>
        <v>10500</v>
      </c>
      <c r="AD25" s="315">
        <f t="shared" si="4"/>
        <v>19600</v>
      </c>
      <c r="AE25" s="5"/>
      <c r="AF25" s="5"/>
      <c r="AG25" s="5"/>
      <c r="AH25" s="40"/>
      <c r="AI25" s="6"/>
      <c r="AJ25" s="33">
        <f t="shared" si="11"/>
        <v>267310</v>
      </c>
      <c r="AK25" s="34">
        <f t="shared" si="12"/>
        <v>2182690</v>
      </c>
      <c r="AM25" s="48">
        <v>1</v>
      </c>
      <c r="AN25" s="49"/>
      <c r="AP25" s="109"/>
      <c r="AQ25" s="109"/>
      <c r="AR25" s="261">
        <f t="shared" si="13"/>
        <v>0</v>
      </c>
      <c r="AT25" s="166"/>
      <c r="AU25" s="164"/>
      <c r="AV25" s="167" t="str">
        <f t="shared" si="14"/>
        <v>송혜교</v>
      </c>
      <c r="AX25" s="166"/>
      <c r="AY25" s="167"/>
      <c r="BA25" s="165">
        <v>0</v>
      </c>
      <c r="BB25" s="4"/>
      <c r="BC25" s="4"/>
      <c r="BD25" s="324"/>
      <c r="BE25" s="437">
        <v>0</v>
      </c>
      <c r="BF25" s="437">
        <v>0</v>
      </c>
      <c r="BH25" s="190">
        <f t="shared" si="5"/>
        <v>0</v>
      </c>
      <c r="BI25" s="191">
        <f t="shared" si="6"/>
        <v>2450000</v>
      </c>
      <c r="BL25" s="251">
        <f t="shared" si="7"/>
        <v>110250</v>
      </c>
      <c r="BM25" s="252">
        <f>IFERROR(ROUNDDOWN(($X25-$BH25)*건강보험율2022,-1),)</f>
        <v>85620</v>
      </c>
      <c r="BN25" s="252">
        <f>IFERROR(ROUNDDOWN($BM25*요양보험율2022,-1),)</f>
        <v>10500</v>
      </c>
      <c r="BO25" s="253">
        <f t="shared" si="8"/>
        <v>19600</v>
      </c>
      <c r="BP25" s="255">
        <f t="shared" si="15"/>
        <v>225970</v>
      </c>
    </row>
    <row r="26" spans="2:68" ht="18.75" customHeight="1">
      <c r="B26" s="35">
        <f t="shared" si="16"/>
        <v>17</v>
      </c>
      <c r="C26" s="267" t="s">
        <v>377</v>
      </c>
      <c r="D26" s="409" t="s">
        <v>569</v>
      </c>
      <c r="E26" s="409" t="s">
        <v>20</v>
      </c>
      <c r="F26" s="410"/>
      <c r="G26" s="411"/>
      <c r="H26" s="412"/>
      <c r="I26" s="419">
        <v>2500000</v>
      </c>
      <c r="J26" s="420"/>
      <c r="K26" s="420"/>
      <c r="L26" s="421"/>
      <c r="M26" s="421"/>
      <c r="N26" s="421"/>
      <c r="O26" s="420"/>
      <c r="P26" s="421"/>
      <c r="Q26" s="421"/>
      <c r="R26" s="421"/>
      <c r="S26" s="421"/>
      <c r="T26" s="422"/>
      <c r="U26" s="419"/>
      <c r="V26" s="420"/>
      <c r="W26" s="423">
        <v>100000</v>
      </c>
      <c r="X26" s="177">
        <f t="shared" si="0"/>
        <v>2600000</v>
      </c>
      <c r="Y26" s="30">
        <f t="shared" si="1"/>
        <v>41630</v>
      </c>
      <c r="Z26" s="184">
        <f t="shared" si="9"/>
        <v>4160</v>
      </c>
      <c r="AA26" s="538">
        <f t="shared" si="2"/>
        <v>112500</v>
      </c>
      <c r="AB26" s="543">
        <f t="shared" si="3"/>
        <v>87370</v>
      </c>
      <c r="AC26" s="539">
        <f t="shared" si="10"/>
        <v>10720</v>
      </c>
      <c r="AD26" s="315">
        <f t="shared" si="4"/>
        <v>20000</v>
      </c>
      <c r="AE26" s="5"/>
      <c r="AF26" s="5"/>
      <c r="AG26" s="5"/>
      <c r="AH26" s="40"/>
      <c r="AI26" s="6"/>
      <c r="AJ26" s="33">
        <f t="shared" si="11"/>
        <v>276380</v>
      </c>
      <c r="AK26" s="34">
        <f t="shared" si="12"/>
        <v>2323620</v>
      </c>
      <c r="AM26" s="48">
        <v>1</v>
      </c>
      <c r="AN26" s="49"/>
      <c r="AP26" s="109"/>
      <c r="AQ26" s="109"/>
      <c r="AR26" s="261">
        <f t="shared" si="13"/>
        <v>0</v>
      </c>
      <c r="AT26" s="166"/>
      <c r="AU26" s="164"/>
      <c r="AV26" s="167" t="str">
        <f t="shared" si="14"/>
        <v>전효성</v>
      </c>
      <c r="AX26" s="166"/>
      <c r="AY26" s="167"/>
      <c r="BA26" s="165">
        <v>0</v>
      </c>
      <c r="BB26" s="4"/>
      <c r="BC26" s="4"/>
      <c r="BD26" s="324"/>
      <c r="BE26" s="437">
        <v>0</v>
      </c>
      <c r="BF26" s="437">
        <v>0</v>
      </c>
      <c r="BH26" s="190">
        <f t="shared" si="5"/>
        <v>100000</v>
      </c>
      <c r="BI26" s="191">
        <f t="shared" si="6"/>
        <v>2500000</v>
      </c>
      <c r="BL26" s="251">
        <f t="shared" si="7"/>
        <v>112500</v>
      </c>
      <c r="BM26" s="252">
        <f>IFERROR(ROUNDDOWN(($X26-$BH26)*건강보험율2022,-1),)</f>
        <v>87370</v>
      </c>
      <c r="BN26" s="252">
        <f>IFERROR(ROUNDDOWN($BM26*요양보험율2022,-1),)</f>
        <v>10720</v>
      </c>
      <c r="BO26" s="253">
        <f t="shared" si="8"/>
        <v>20000</v>
      </c>
      <c r="BP26" s="255">
        <f t="shared" si="15"/>
        <v>230590</v>
      </c>
    </row>
    <row r="27" spans="2:68" ht="18.75" customHeight="1">
      <c r="B27" s="35">
        <f t="shared" si="16"/>
        <v>18</v>
      </c>
      <c r="C27" s="267" t="s">
        <v>377</v>
      </c>
      <c r="D27" s="409" t="s">
        <v>570</v>
      </c>
      <c r="E27" s="409" t="s">
        <v>21</v>
      </c>
      <c r="F27" s="410"/>
      <c r="G27" s="411"/>
      <c r="H27" s="412"/>
      <c r="I27" s="419">
        <v>2550000</v>
      </c>
      <c r="J27" s="420"/>
      <c r="K27" s="420"/>
      <c r="L27" s="421"/>
      <c r="M27" s="421"/>
      <c r="N27" s="421"/>
      <c r="O27" s="420"/>
      <c r="P27" s="421"/>
      <c r="Q27" s="421"/>
      <c r="R27" s="421"/>
      <c r="S27" s="421"/>
      <c r="T27" s="422"/>
      <c r="U27" s="419"/>
      <c r="V27" s="420">
        <v>200000</v>
      </c>
      <c r="W27" s="423"/>
      <c r="X27" s="177">
        <f t="shared" si="0"/>
        <v>2750000</v>
      </c>
      <c r="Y27" s="30">
        <f t="shared" si="1"/>
        <v>45910</v>
      </c>
      <c r="Z27" s="184">
        <f t="shared" si="9"/>
        <v>4590</v>
      </c>
      <c r="AA27" s="538">
        <f t="shared" si="2"/>
        <v>114750</v>
      </c>
      <c r="AB27" s="543">
        <f t="shared" si="3"/>
        <v>89120</v>
      </c>
      <c r="AC27" s="539">
        <f t="shared" si="10"/>
        <v>10930</v>
      </c>
      <c r="AD27" s="315">
        <f t="shared" si="4"/>
        <v>20400</v>
      </c>
      <c r="AE27" s="5"/>
      <c r="AF27" s="5"/>
      <c r="AG27" s="5"/>
      <c r="AH27" s="40"/>
      <c r="AI27" s="6"/>
      <c r="AJ27" s="33">
        <f t="shared" si="11"/>
        <v>285700</v>
      </c>
      <c r="AK27" s="34">
        <f t="shared" si="12"/>
        <v>2464300</v>
      </c>
      <c r="AM27" s="48">
        <v>1</v>
      </c>
      <c r="AN27" s="49"/>
      <c r="AP27" s="109"/>
      <c r="AQ27" s="109"/>
      <c r="AR27" s="261">
        <f t="shared" si="13"/>
        <v>0</v>
      </c>
      <c r="AT27" s="166"/>
      <c r="AU27" s="164"/>
      <c r="AV27" s="167" t="str">
        <f t="shared" si="14"/>
        <v>장나라</v>
      </c>
      <c r="AX27" s="166"/>
      <c r="AY27" s="167"/>
      <c r="BA27" s="165">
        <v>0</v>
      </c>
      <c r="BB27" s="4"/>
      <c r="BC27" s="4"/>
      <c r="BD27" s="324"/>
      <c r="BE27" s="437">
        <v>0</v>
      </c>
      <c r="BF27" s="437">
        <v>0</v>
      </c>
      <c r="BH27" s="190">
        <f t="shared" si="5"/>
        <v>200000</v>
      </c>
      <c r="BI27" s="191">
        <f t="shared" si="6"/>
        <v>2550000</v>
      </c>
      <c r="BL27" s="251">
        <f t="shared" si="7"/>
        <v>114750</v>
      </c>
      <c r="BM27" s="252">
        <f>IFERROR(ROUNDDOWN(($X27-$BH27)*건강보험율2022,-1),)</f>
        <v>89120</v>
      </c>
      <c r="BN27" s="252">
        <f>IFERROR(ROUNDDOWN($BM27*요양보험율2022,-1),)</f>
        <v>10930</v>
      </c>
      <c r="BO27" s="253">
        <f t="shared" si="8"/>
        <v>20400</v>
      </c>
      <c r="BP27" s="255">
        <f t="shared" si="15"/>
        <v>235200</v>
      </c>
    </row>
    <row r="28" spans="2:68" ht="18.75" customHeight="1">
      <c r="B28" s="35">
        <f t="shared" si="16"/>
        <v>19</v>
      </c>
      <c r="C28" s="267" t="s">
        <v>377</v>
      </c>
      <c r="D28" s="409" t="s">
        <v>571</v>
      </c>
      <c r="E28" s="409" t="s">
        <v>22</v>
      </c>
      <c r="F28" s="410"/>
      <c r="G28" s="411"/>
      <c r="H28" s="412"/>
      <c r="I28" s="419">
        <v>2600000</v>
      </c>
      <c r="J28" s="420"/>
      <c r="K28" s="420"/>
      <c r="L28" s="421"/>
      <c r="M28" s="421"/>
      <c r="N28" s="421"/>
      <c r="O28" s="420"/>
      <c r="P28" s="421"/>
      <c r="Q28" s="421"/>
      <c r="R28" s="421"/>
      <c r="S28" s="421"/>
      <c r="T28" s="422"/>
      <c r="U28" s="419"/>
      <c r="V28" s="420"/>
      <c r="W28" s="423">
        <v>100000</v>
      </c>
      <c r="X28" s="177">
        <f t="shared" si="0"/>
        <v>2700000</v>
      </c>
      <c r="Y28" s="30">
        <f t="shared" si="1"/>
        <v>50190</v>
      </c>
      <c r="Z28" s="184">
        <f t="shared" si="9"/>
        <v>5010</v>
      </c>
      <c r="AA28" s="538">
        <f t="shared" si="2"/>
        <v>117000</v>
      </c>
      <c r="AB28" s="543">
        <f t="shared" si="3"/>
        <v>90870</v>
      </c>
      <c r="AC28" s="539">
        <f t="shared" si="10"/>
        <v>11140</v>
      </c>
      <c r="AD28" s="315">
        <f t="shared" si="4"/>
        <v>20800</v>
      </c>
      <c r="AE28" s="5"/>
      <c r="AF28" s="5"/>
      <c r="AG28" s="5"/>
      <c r="AH28" s="40"/>
      <c r="AI28" s="6"/>
      <c r="AJ28" s="33">
        <f t="shared" si="11"/>
        <v>295010</v>
      </c>
      <c r="AK28" s="34">
        <f t="shared" si="12"/>
        <v>2404990</v>
      </c>
      <c r="AM28" s="48">
        <v>1</v>
      </c>
      <c r="AN28" s="49"/>
      <c r="AP28" s="109"/>
      <c r="AQ28" s="109"/>
      <c r="AR28" s="261">
        <f t="shared" si="13"/>
        <v>0</v>
      </c>
      <c r="AT28" s="166"/>
      <c r="AU28" s="164"/>
      <c r="AV28" s="167" t="str">
        <f t="shared" si="14"/>
        <v>이요원</v>
      </c>
      <c r="AX28" s="166"/>
      <c r="AY28" s="167"/>
      <c r="BA28" s="165">
        <v>0</v>
      </c>
      <c r="BB28" s="4"/>
      <c r="BC28" s="4"/>
      <c r="BD28" s="324"/>
      <c r="BE28" s="437">
        <v>0</v>
      </c>
      <c r="BF28" s="437">
        <v>0</v>
      </c>
      <c r="BH28" s="190">
        <f t="shared" si="5"/>
        <v>100000</v>
      </c>
      <c r="BI28" s="191">
        <f t="shared" si="6"/>
        <v>2600000</v>
      </c>
      <c r="BL28" s="251">
        <f t="shared" si="7"/>
        <v>117000</v>
      </c>
      <c r="BM28" s="252">
        <f>IFERROR(ROUNDDOWN(($X28-$BH28)*건강보험율2022,-1),)</f>
        <v>90870</v>
      </c>
      <c r="BN28" s="252">
        <f>IFERROR(ROUNDDOWN($BM28*요양보험율2022,-1),)</f>
        <v>11140</v>
      </c>
      <c r="BO28" s="253">
        <f t="shared" si="8"/>
        <v>20800</v>
      </c>
      <c r="BP28" s="255">
        <f t="shared" si="15"/>
        <v>239810</v>
      </c>
    </row>
    <row r="29" spans="2:68" ht="18.75" customHeight="1">
      <c r="B29" s="35">
        <f t="shared" si="16"/>
        <v>20</v>
      </c>
      <c r="C29" s="267" t="s">
        <v>377</v>
      </c>
      <c r="D29" s="409" t="s">
        <v>572</v>
      </c>
      <c r="E29" s="409" t="s">
        <v>21</v>
      </c>
      <c r="F29" s="410"/>
      <c r="G29" s="411"/>
      <c r="H29" s="412"/>
      <c r="I29" s="419">
        <v>2650000</v>
      </c>
      <c r="J29" s="420"/>
      <c r="K29" s="420"/>
      <c r="L29" s="421"/>
      <c r="M29" s="421"/>
      <c r="N29" s="421"/>
      <c r="O29" s="420"/>
      <c r="P29" s="421"/>
      <c r="Q29" s="421"/>
      <c r="R29" s="421"/>
      <c r="S29" s="421"/>
      <c r="T29" s="422"/>
      <c r="U29" s="419"/>
      <c r="V29" s="420"/>
      <c r="W29" s="423">
        <v>100000</v>
      </c>
      <c r="X29" s="177">
        <f t="shared" si="0"/>
        <v>2750000</v>
      </c>
      <c r="Y29" s="30">
        <f t="shared" si="1"/>
        <v>54470</v>
      </c>
      <c r="Z29" s="184">
        <f t="shared" si="9"/>
        <v>5440</v>
      </c>
      <c r="AA29" s="538">
        <f t="shared" si="2"/>
        <v>119250</v>
      </c>
      <c r="AB29" s="543">
        <f t="shared" si="3"/>
        <v>92610</v>
      </c>
      <c r="AC29" s="539">
        <f t="shared" si="10"/>
        <v>11360</v>
      </c>
      <c r="AD29" s="315">
        <f t="shared" si="4"/>
        <v>21200</v>
      </c>
      <c r="AE29" s="5"/>
      <c r="AF29" s="5"/>
      <c r="AG29" s="5"/>
      <c r="AH29" s="40"/>
      <c r="AI29" s="6"/>
      <c r="AJ29" s="33">
        <f t="shared" si="11"/>
        <v>304330</v>
      </c>
      <c r="AK29" s="34">
        <f t="shared" si="12"/>
        <v>2445670</v>
      </c>
      <c r="AM29" s="48">
        <v>1</v>
      </c>
      <c r="AN29" s="49"/>
      <c r="AP29" s="109"/>
      <c r="AQ29" s="109"/>
      <c r="AR29" s="261">
        <f t="shared" si="13"/>
        <v>0</v>
      </c>
      <c r="AT29" s="166"/>
      <c r="AU29" s="164"/>
      <c r="AV29" s="167" t="str">
        <f t="shared" si="14"/>
        <v>원진아</v>
      </c>
      <c r="AX29" s="166"/>
      <c r="AY29" s="167"/>
      <c r="BA29" s="165">
        <v>0</v>
      </c>
      <c r="BB29" s="4"/>
      <c r="BC29" s="4"/>
      <c r="BD29" s="324"/>
      <c r="BE29" s="437">
        <v>0</v>
      </c>
      <c r="BF29" s="437">
        <v>0</v>
      </c>
      <c r="BH29" s="190">
        <f t="shared" si="5"/>
        <v>100000</v>
      </c>
      <c r="BI29" s="191">
        <f t="shared" si="6"/>
        <v>2650000</v>
      </c>
      <c r="BL29" s="251">
        <f t="shared" si="7"/>
        <v>119250</v>
      </c>
      <c r="BM29" s="252">
        <f>IFERROR(ROUNDDOWN(($X29-$BH29)*건강보험율2022,-1),)</f>
        <v>92610</v>
      </c>
      <c r="BN29" s="252">
        <f>IFERROR(ROUNDDOWN($BM29*요양보험율2022,-1),)</f>
        <v>11360</v>
      </c>
      <c r="BO29" s="253">
        <f t="shared" si="8"/>
        <v>21200</v>
      </c>
      <c r="BP29" s="255">
        <f t="shared" si="15"/>
        <v>244420</v>
      </c>
    </row>
    <row r="30" spans="2:68" ht="18.75" customHeight="1">
      <c r="B30" s="35">
        <f t="shared" si="16"/>
        <v>21</v>
      </c>
      <c r="C30" s="267" t="s">
        <v>377</v>
      </c>
      <c r="D30" s="409" t="s">
        <v>573</v>
      </c>
      <c r="E30" s="409" t="s">
        <v>23</v>
      </c>
      <c r="F30" s="410"/>
      <c r="G30" s="411"/>
      <c r="H30" s="412"/>
      <c r="I30" s="419">
        <v>2700000</v>
      </c>
      <c r="J30" s="420"/>
      <c r="K30" s="420"/>
      <c r="L30" s="421"/>
      <c r="M30" s="421"/>
      <c r="N30" s="421"/>
      <c r="O30" s="420"/>
      <c r="P30" s="421"/>
      <c r="Q30" s="421"/>
      <c r="R30" s="421"/>
      <c r="S30" s="421"/>
      <c r="T30" s="422"/>
      <c r="U30" s="419"/>
      <c r="V30" s="420"/>
      <c r="W30" s="423">
        <v>100000</v>
      </c>
      <c r="X30" s="177">
        <f t="shared" si="0"/>
        <v>2800000</v>
      </c>
      <c r="Y30" s="30">
        <f t="shared" si="1"/>
        <v>58750</v>
      </c>
      <c r="Z30" s="184">
        <f t="shared" si="9"/>
        <v>5870</v>
      </c>
      <c r="AA30" s="538">
        <f t="shared" si="2"/>
        <v>121500</v>
      </c>
      <c r="AB30" s="543">
        <f t="shared" si="3"/>
        <v>94360</v>
      </c>
      <c r="AC30" s="539">
        <f t="shared" si="10"/>
        <v>11570</v>
      </c>
      <c r="AD30" s="315">
        <f t="shared" si="4"/>
        <v>21600</v>
      </c>
      <c r="AE30" s="5"/>
      <c r="AF30" s="5"/>
      <c r="AG30" s="5"/>
      <c r="AH30" s="40"/>
      <c r="AI30" s="6"/>
      <c r="AJ30" s="33">
        <f t="shared" si="11"/>
        <v>313650</v>
      </c>
      <c r="AK30" s="34">
        <f t="shared" si="12"/>
        <v>2486350</v>
      </c>
      <c r="AM30" s="48">
        <v>1</v>
      </c>
      <c r="AN30" s="49"/>
      <c r="AP30" s="109"/>
      <c r="AQ30" s="109"/>
      <c r="AR30" s="261">
        <f t="shared" si="13"/>
        <v>0</v>
      </c>
      <c r="AT30" s="166"/>
      <c r="AU30" s="164"/>
      <c r="AV30" s="167" t="str">
        <f t="shared" si="14"/>
        <v>이지애</v>
      </c>
      <c r="AX30" s="166"/>
      <c r="AY30" s="167"/>
      <c r="BA30" s="165">
        <v>0</v>
      </c>
      <c r="BB30" s="4"/>
      <c r="BC30" s="4"/>
      <c r="BD30" s="324"/>
      <c r="BE30" s="437">
        <v>0</v>
      </c>
      <c r="BF30" s="437">
        <v>0</v>
      </c>
      <c r="BH30" s="190">
        <f t="shared" si="5"/>
        <v>100000</v>
      </c>
      <c r="BI30" s="191">
        <f t="shared" si="6"/>
        <v>2700000</v>
      </c>
      <c r="BL30" s="251">
        <f t="shared" si="7"/>
        <v>121500</v>
      </c>
      <c r="BM30" s="252">
        <f>IFERROR(ROUNDDOWN(($X30-$BH30)*건강보험율2022,-1),)</f>
        <v>94360</v>
      </c>
      <c r="BN30" s="252">
        <f>IFERROR(ROUNDDOWN($BM30*요양보험율2022,-1),)</f>
        <v>11570</v>
      </c>
      <c r="BO30" s="253">
        <f t="shared" si="8"/>
        <v>21600</v>
      </c>
      <c r="BP30" s="255">
        <f t="shared" si="15"/>
        <v>249030</v>
      </c>
    </row>
    <row r="31" spans="2:68" ht="18.75" customHeight="1">
      <c r="B31" s="35">
        <f t="shared" si="16"/>
        <v>22</v>
      </c>
      <c r="C31" s="267" t="s">
        <v>377</v>
      </c>
      <c r="D31" s="409" t="s">
        <v>574</v>
      </c>
      <c r="E31" s="409" t="s">
        <v>24</v>
      </c>
      <c r="F31" s="410"/>
      <c r="G31" s="411"/>
      <c r="H31" s="412"/>
      <c r="I31" s="419">
        <v>2750000</v>
      </c>
      <c r="J31" s="420"/>
      <c r="K31" s="420"/>
      <c r="L31" s="421"/>
      <c r="M31" s="421"/>
      <c r="N31" s="421"/>
      <c r="O31" s="420"/>
      <c r="P31" s="421"/>
      <c r="Q31" s="421"/>
      <c r="R31" s="421"/>
      <c r="S31" s="421"/>
      <c r="T31" s="422"/>
      <c r="U31" s="419"/>
      <c r="V31" s="420"/>
      <c r="W31" s="423">
        <v>100000</v>
      </c>
      <c r="X31" s="177">
        <f t="shared" si="0"/>
        <v>2850000</v>
      </c>
      <c r="Y31" s="30">
        <f t="shared" si="1"/>
        <v>63030</v>
      </c>
      <c r="Z31" s="184">
        <f t="shared" si="9"/>
        <v>6300</v>
      </c>
      <c r="AA31" s="538">
        <f t="shared" si="2"/>
        <v>123750</v>
      </c>
      <c r="AB31" s="543">
        <f t="shared" si="3"/>
        <v>96110</v>
      </c>
      <c r="AC31" s="539">
        <f t="shared" si="10"/>
        <v>11790</v>
      </c>
      <c r="AD31" s="315">
        <f t="shared" si="4"/>
        <v>22000</v>
      </c>
      <c r="AE31" s="5"/>
      <c r="AF31" s="5"/>
      <c r="AG31" s="5"/>
      <c r="AH31" s="40"/>
      <c r="AI31" s="6"/>
      <c r="AJ31" s="33">
        <f t="shared" si="11"/>
        <v>322980</v>
      </c>
      <c r="AK31" s="34">
        <f t="shared" si="12"/>
        <v>2527020</v>
      </c>
      <c r="AM31" s="48">
        <v>1</v>
      </c>
      <c r="AN31" s="49"/>
      <c r="AP31" s="109"/>
      <c r="AQ31" s="109"/>
      <c r="AR31" s="261">
        <f t="shared" si="13"/>
        <v>0</v>
      </c>
      <c r="AT31" s="166"/>
      <c r="AU31" s="164"/>
      <c r="AV31" s="167" t="str">
        <f t="shared" si="14"/>
        <v>장신영</v>
      </c>
      <c r="AX31" s="166"/>
      <c r="AY31" s="167"/>
      <c r="BA31" s="165">
        <v>0</v>
      </c>
      <c r="BB31" s="4"/>
      <c r="BC31" s="4"/>
      <c r="BD31" s="324"/>
      <c r="BE31" s="437">
        <v>0</v>
      </c>
      <c r="BF31" s="437">
        <v>0</v>
      </c>
      <c r="BH31" s="190">
        <f t="shared" si="5"/>
        <v>100000</v>
      </c>
      <c r="BI31" s="191">
        <f t="shared" si="6"/>
        <v>2750000</v>
      </c>
      <c r="BL31" s="251">
        <f t="shared" si="7"/>
        <v>123750</v>
      </c>
      <c r="BM31" s="252">
        <f>IFERROR(ROUNDDOWN(($X31-$BH31)*건강보험율2022,-1),)</f>
        <v>96110</v>
      </c>
      <c r="BN31" s="252">
        <f>IFERROR(ROUNDDOWN($BM31*요양보험율2022,-1),)</f>
        <v>11790</v>
      </c>
      <c r="BO31" s="253">
        <f t="shared" si="8"/>
        <v>22000</v>
      </c>
      <c r="BP31" s="255">
        <f t="shared" si="15"/>
        <v>253650</v>
      </c>
    </row>
    <row r="32" spans="2:68" ht="18.75" customHeight="1">
      <c r="B32" s="35">
        <f t="shared" si="16"/>
        <v>23</v>
      </c>
      <c r="C32" s="267" t="s">
        <v>377</v>
      </c>
      <c r="D32" s="409" t="s">
        <v>575</v>
      </c>
      <c r="E32" s="409" t="s">
        <v>24</v>
      </c>
      <c r="F32" s="410"/>
      <c r="G32" s="411"/>
      <c r="H32" s="412"/>
      <c r="I32" s="419">
        <v>2800000</v>
      </c>
      <c r="J32" s="420"/>
      <c r="K32" s="420"/>
      <c r="L32" s="421"/>
      <c r="M32" s="421"/>
      <c r="N32" s="421"/>
      <c r="O32" s="420"/>
      <c r="P32" s="421"/>
      <c r="Q32" s="421"/>
      <c r="R32" s="421"/>
      <c r="S32" s="421"/>
      <c r="T32" s="422"/>
      <c r="U32" s="419"/>
      <c r="V32" s="420"/>
      <c r="W32" s="423">
        <v>100000</v>
      </c>
      <c r="X32" s="177">
        <f t="shared" si="0"/>
        <v>2900000</v>
      </c>
      <c r="Y32" s="30">
        <f t="shared" si="1"/>
        <v>67300</v>
      </c>
      <c r="Z32" s="184">
        <f t="shared" si="9"/>
        <v>6730</v>
      </c>
      <c r="AA32" s="538">
        <f t="shared" si="2"/>
        <v>126000</v>
      </c>
      <c r="AB32" s="543">
        <f t="shared" si="3"/>
        <v>97860</v>
      </c>
      <c r="AC32" s="539">
        <f t="shared" si="10"/>
        <v>12000</v>
      </c>
      <c r="AD32" s="315">
        <f t="shared" si="4"/>
        <v>22400</v>
      </c>
      <c r="AE32" s="5"/>
      <c r="AF32" s="5"/>
      <c r="AG32" s="5"/>
      <c r="AH32" s="40"/>
      <c r="AI32" s="6"/>
      <c r="AJ32" s="33">
        <f t="shared" si="11"/>
        <v>332290</v>
      </c>
      <c r="AK32" s="34">
        <f t="shared" si="12"/>
        <v>2567710</v>
      </c>
      <c r="AM32" s="48">
        <v>1</v>
      </c>
      <c r="AN32" s="49"/>
      <c r="AP32" s="109"/>
      <c r="AQ32" s="109"/>
      <c r="AR32" s="261">
        <f t="shared" si="13"/>
        <v>0</v>
      </c>
      <c r="AT32" s="166"/>
      <c r="AU32" s="164"/>
      <c r="AV32" s="167" t="str">
        <f t="shared" si="14"/>
        <v>장신자</v>
      </c>
      <c r="AX32" s="166"/>
      <c r="AY32" s="167"/>
      <c r="BA32" s="165">
        <v>0</v>
      </c>
      <c r="BB32" s="4"/>
      <c r="BC32" s="4"/>
      <c r="BD32" s="324"/>
      <c r="BE32" s="437">
        <v>0</v>
      </c>
      <c r="BF32" s="437">
        <v>0</v>
      </c>
      <c r="BH32" s="190">
        <f t="shared" si="5"/>
        <v>100000</v>
      </c>
      <c r="BI32" s="191">
        <f t="shared" si="6"/>
        <v>2800000</v>
      </c>
      <c r="BL32" s="251">
        <f t="shared" si="7"/>
        <v>126000</v>
      </c>
      <c r="BM32" s="252">
        <f>IFERROR(ROUNDDOWN(($X32-$BH32)*건강보험율2022,-1),)</f>
        <v>97860</v>
      </c>
      <c r="BN32" s="252">
        <f>IFERROR(ROUNDDOWN($BM32*요양보험율2022,-1),)</f>
        <v>12000</v>
      </c>
      <c r="BO32" s="253">
        <f t="shared" si="8"/>
        <v>22400</v>
      </c>
      <c r="BP32" s="255">
        <f t="shared" si="15"/>
        <v>258260</v>
      </c>
    </row>
    <row r="33" spans="2:68" ht="18.75" customHeight="1">
      <c r="B33" s="35">
        <f t="shared" si="16"/>
        <v>24</v>
      </c>
      <c r="C33" s="267" t="s">
        <v>377</v>
      </c>
      <c r="D33" s="409" t="s">
        <v>576</v>
      </c>
      <c r="E33" s="409" t="s">
        <v>25</v>
      </c>
      <c r="F33" s="410"/>
      <c r="G33" s="411"/>
      <c r="H33" s="412"/>
      <c r="I33" s="419">
        <v>2850000</v>
      </c>
      <c r="J33" s="420"/>
      <c r="K33" s="420"/>
      <c r="L33" s="421"/>
      <c r="M33" s="421"/>
      <c r="N33" s="421"/>
      <c r="O33" s="420"/>
      <c r="P33" s="421"/>
      <c r="Q33" s="421"/>
      <c r="R33" s="421"/>
      <c r="S33" s="421"/>
      <c r="T33" s="422"/>
      <c r="U33" s="419"/>
      <c r="V33" s="420"/>
      <c r="W33" s="423">
        <v>100000</v>
      </c>
      <c r="X33" s="177">
        <f t="shared" si="0"/>
        <v>2950000</v>
      </c>
      <c r="Y33" s="30">
        <f t="shared" si="1"/>
        <v>71580</v>
      </c>
      <c r="Z33" s="184">
        <f t="shared" si="9"/>
        <v>7150</v>
      </c>
      <c r="AA33" s="538">
        <f t="shared" si="2"/>
        <v>128250</v>
      </c>
      <c r="AB33" s="543">
        <f t="shared" si="3"/>
        <v>99600</v>
      </c>
      <c r="AC33" s="539">
        <f t="shared" si="10"/>
        <v>12220</v>
      </c>
      <c r="AD33" s="315">
        <f t="shared" si="4"/>
        <v>22800</v>
      </c>
      <c r="AE33" s="5"/>
      <c r="AF33" s="5"/>
      <c r="AG33" s="5"/>
      <c r="AH33" s="40"/>
      <c r="AI33" s="6"/>
      <c r="AJ33" s="33">
        <f t="shared" si="11"/>
        <v>341600</v>
      </c>
      <c r="AK33" s="34">
        <f t="shared" si="12"/>
        <v>2608400</v>
      </c>
      <c r="AM33" s="48">
        <v>1</v>
      </c>
      <c r="AN33" s="49"/>
      <c r="AP33" s="109"/>
      <c r="AQ33" s="109"/>
      <c r="AR33" s="261">
        <f t="shared" si="13"/>
        <v>0</v>
      </c>
      <c r="AT33" s="166"/>
      <c r="AU33" s="164"/>
      <c r="AV33" s="167" t="str">
        <f t="shared" si="14"/>
        <v>한효주</v>
      </c>
      <c r="AX33" s="166"/>
      <c r="AY33" s="167"/>
      <c r="BA33" s="165">
        <v>0</v>
      </c>
      <c r="BB33" s="4"/>
      <c r="BC33" s="4"/>
      <c r="BD33" s="324"/>
      <c r="BE33" s="437">
        <v>0</v>
      </c>
      <c r="BF33" s="437">
        <v>0</v>
      </c>
      <c r="BH33" s="190">
        <f t="shared" si="5"/>
        <v>100000</v>
      </c>
      <c r="BI33" s="191">
        <f t="shared" si="6"/>
        <v>2850000</v>
      </c>
      <c r="BL33" s="251">
        <f t="shared" si="7"/>
        <v>128250</v>
      </c>
      <c r="BM33" s="252">
        <f>IFERROR(ROUNDDOWN(($X33-$BH33)*건강보험율2022,-1),)</f>
        <v>99600</v>
      </c>
      <c r="BN33" s="252">
        <f>IFERROR(ROUNDDOWN($BM33*요양보험율2022,-1),)</f>
        <v>12220</v>
      </c>
      <c r="BO33" s="253">
        <f t="shared" si="8"/>
        <v>22800</v>
      </c>
      <c r="BP33" s="255">
        <f t="shared" si="15"/>
        <v>262870</v>
      </c>
    </row>
    <row r="34" spans="2:68" ht="18.75" customHeight="1">
      <c r="B34" s="35">
        <f t="shared" si="16"/>
        <v>25</v>
      </c>
      <c r="C34" s="267" t="s">
        <v>377</v>
      </c>
      <c r="D34" s="409" t="s">
        <v>577</v>
      </c>
      <c r="E34" s="409" t="s">
        <v>25</v>
      </c>
      <c r="F34" s="410"/>
      <c r="G34" s="411"/>
      <c r="H34" s="412"/>
      <c r="I34" s="419">
        <v>2900000</v>
      </c>
      <c r="J34" s="420"/>
      <c r="K34" s="420"/>
      <c r="L34" s="421"/>
      <c r="M34" s="421"/>
      <c r="N34" s="421"/>
      <c r="O34" s="420"/>
      <c r="P34" s="421"/>
      <c r="Q34" s="421"/>
      <c r="R34" s="421"/>
      <c r="S34" s="421"/>
      <c r="T34" s="422"/>
      <c r="U34" s="419"/>
      <c r="V34" s="420"/>
      <c r="W34" s="423">
        <v>100000</v>
      </c>
      <c r="X34" s="177">
        <f t="shared" si="0"/>
        <v>3000000</v>
      </c>
      <c r="Y34" s="30">
        <f t="shared" si="1"/>
        <v>75860</v>
      </c>
      <c r="Z34" s="184">
        <f t="shared" si="9"/>
        <v>7580</v>
      </c>
      <c r="AA34" s="538">
        <f t="shared" si="2"/>
        <v>130500</v>
      </c>
      <c r="AB34" s="543">
        <f t="shared" si="3"/>
        <v>101350</v>
      </c>
      <c r="AC34" s="539">
        <f t="shared" si="10"/>
        <v>12430</v>
      </c>
      <c r="AD34" s="315">
        <f t="shared" si="4"/>
        <v>23200</v>
      </c>
      <c r="AE34" s="5"/>
      <c r="AF34" s="5"/>
      <c r="AG34" s="5"/>
      <c r="AH34" s="40"/>
      <c r="AI34" s="6"/>
      <c r="AJ34" s="33">
        <f t="shared" si="11"/>
        <v>350920</v>
      </c>
      <c r="AK34" s="34">
        <f t="shared" si="12"/>
        <v>2649080</v>
      </c>
      <c r="AM34" s="48">
        <v>1</v>
      </c>
      <c r="AN34" s="49"/>
      <c r="AP34" s="109"/>
      <c r="AQ34" s="109"/>
      <c r="AR34" s="261">
        <f t="shared" si="13"/>
        <v>0</v>
      </c>
      <c r="AT34" s="166"/>
      <c r="AU34" s="164"/>
      <c r="AV34" s="167" t="str">
        <f t="shared" si="14"/>
        <v>이연희</v>
      </c>
      <c r="AX34" s="166"/>
      <c r="AY34" s="167"/>
      <c r="BA34" s="165">
        <v>0</v>
      </c>
      <c r="BB34" s="4"/>
      <c r="BC34" s="4"/>
      <c r="BD34" s="324"/>
      <c r="BE34" s="437">
        <v>0</v>
      </c>
      <c r="BF34" s="437">
        <v>0</v>
      </c>
      <c r="BH34" s="190">
        <f t="shared" si="5"/>
        <v>100000</v>
      </c>
      <c r="BI34" s="191">
        <f t="shared" si="6"/>
        <v>2900000</v>
      </c>
      <c r="BL34" s="251">
        <f t="shared" si="7"/>
        <v>130500</v>
      </c>
      <c r="BM34" s="252">
        <f>IFERROR(ROUNDDOWN(($X34-$BH34)*건강보험율2022,-1),)</f>
        <v>101350</v>
      </c>
      <c r="BN34" s="252">
        <f>IFERROR(ROUNDDOWN($BM34*요양보험율2022,-1),)</f>
        <v>12430</v>
      </c>
      <c r="BO34" s="253">
        <f t="shared" si="8"/>
        <v>23200</v>
      </c>
      <c r="BP34" s="255">
        <f t="shared" si="15"/>
        <v>267480</v>
      </c>
    </row>
    <row r="35" spans="2:68" ht="18.75" customHeight="1">
      <c r="B35" s="35">
        <f t="shared" si="16"/>
        <v>26</v>
      </c>
      <c r="C35" s="267" t="s">
        <v>377</v>
      </c>
      <c r="D35" s="409" t="s">
        <v>578</v>
      </c>
      <c r="E35" s="409" t="s">
        <v>26</v>
      </c>
      <c r="F35" s="410"/>
      <c r="G35" s="411"/>
      <c r="H35" s="412"/>
      <c r="I35" s="419">
        <v>2950000</v>
      </c>
      <c r="J35" s="420"/>
      <c r="K35" s="420"/>
      <c r="L35" s="421"/>
      <c r="M35" s="421"/>
      <c r="N35" s="421"/>
      <c r="O35" s="420"/>
      <c r="P35" s="421"/>
      <c r="Q35" s="421"/>
      <c r="R35" s="421"/>
      <c r="S35" s="421"/>
      <c r="T35" s="422"/>
      <c r="U35" s="419"/>
      <c r="V35" s="420"/>
      <c r="W35" s="423">
        <v>100000</v>
      </c>
      <c r="X35" s="177">
        <f t="shared" si="0"/>
        <v>3050000</v>
      </c>
      <c r="Y35" s="30">
        <f t="shared" si="1"/>
        <v>80140</v>
      </c>
      <c r="Z35" s="184">
        <f t="shared" si="9"/>
        <v>8010</v>
      </c>
      <c r="AA35" s="538">
        <f t="shared" si="2"/>
        <v>132750</v>
      </c>
      <c r="AB35" s="543">
        <f t="shared" si="3"/>
        <v>103100</v>
      </c>
      <c r="AC35" s="539">
        <f t="shared" si="10"/>
        <v>12650</v>
      </c>
      <c r="AD35" s="315">
        <f t="shared" si="4"/>
        <v>23600</v>
      </c>
      <c r="AE35" s="5"/>
      <c r="AF35" s="5"/>
      <c r="AG35" s="5"/>
      <c r="AH35" s="40"/>
      <c r="AI35" s="6"/>
      <c r="AJ35" s="33">
        <f t="shared" si="11"/>
        <v>360250</v>
      </c>
      <c r="AK35" s="34">
        <f t="shared" si="12"/>
        <v>2689750</v>
      </c>
      <c r="AM35" s="48">
        <v>1</v>
      </c>
      <c r="AN35" s="49"/>
      <c r="AP35" s="109"/>
      <c r="AQ35" s="109"/>
      <c r="AR35" s="261">
        <f t="shared" si="13"/>
        <v>0</v>
      </c>
      <c r="AT35" s="166"/>
      <c r="AU35" s="164"/>
      <c r="AV35" s="167" t="str">
        <f t="shared" si="14"/>
        <v>조여정</v>
      </c>
      <c r="AX35" s="166"/>
      <c r="AY35" s="167"/>
      <c r="BA35" s="165">
        <v>0</v>
      </c>
      <c r="BB35" s="4"/>
      <c r="BC35" s="4"/>
      <c r="BD35" s="324"/>
      <c r="BE35" s="437">
        <v>0</v>
      </c>
      <c r="BF35" s="437">
        <v>0</v>
      </c>
      <c r="BH35" s="190">
        <f t="shared" si="5"/>
        <v>100000</v>
      </c>
      <c r="BI35" s="191">
        <f t="shared" si="6"/>
        <v>2950000</v>
      </c>
      <c r="BL35" s="251">
        <f t="shared" si="7"/>
        <v>132750</v>
      </c>
      <c r="BM35" s="252">
        <f>IFERROR(ROUNDDOWN(($X35-$BH35)*건강보험율2022,-1),)</f>
        <v>103100</v>
      </c>
      <c r="BN35" s="252">
        <f>IFERROR(ROUNDDOWN($BM35*요양보험율2022,-1),)</f>
        <v>12650</v>
      </c>
      <c r="BO35" s="253">
        <f t="shared" si="8"/>
        <v>23600</v>
      </c>
      <c r="BP35" s="255">
        <f t="shared" si="15"/>
        <v>272100</v>
      </c>
    </row>
    <row r="36" spans="2:68" s="240" customFormat="1" ht="18.75" customHeight="1">
      <c r="B36" s="35">
        <f t="shared" si="16"/>
        <v>27</v>
      </c>
      <c r="C36" s="267" t="s">
        <v>377</v>
      </c>
      <c r="D36" s="409" t="s">
        <v>579</v>
      </c>
      <c r="E36" s="409" t="s">
        <v>25</v>
      </c>
      <c r="F36" s="410"/>
      <c r="G36" s="411"/>
      <c r="H36" s="412"/>
      <c r="I36" s="419">
        <v>3000000</v>
      </c>
      <c r="J36" s="420"/>
      <c r="K36" s="420"/>
      <c r="L36" s="421"/>
      <c r="M36" s="421"/>
      <c r="N36" s="421"/>
      <c r="O36" s="420"/>
      <c r="P36" s="421"/>
      <c r="Q36" s="421"/>
      <c r="R36" s="421"/>
      <c r="S36" s="421"/>
      <c r="T36" s="422"/>
      <c r="U36" s="419"/>
      <c r="V36" s="420"/>
      <c r="W36" s="423">
        <v>100000</v>
      </c>
      <c r="X36" s="177">
        <f>SUM(I36:W36)</f>
        <v>3100000</v>
      </c>
      <c r="Y36" s="30">
        <f t="shared" si="1"/>
        <v>84850</v>
      </c>
      <c r="Z36" s="184">
        <f t="shared" si="9"/>
        <v>8480</v>
      </c>
      <c r="AA36" s="538">
        <f t="shared" si="2"/>
        <v>135000</v>
      </c>
      <c r="AB36" s="543">
        <f t="shared" si="3"/>
        <v>104850</v>
      </c>
      <c r="AC36" s="539">
        <f>IF($AM$5=1,0,BN36)</f>
        <v>12860</v>
      </c>
      <c r="AD36" s="315">
        <f t="shared" si="4"/>
        <v>24000</v>
      </c>
      <c r="AE36" s="5"/>
      <c r="AF36" s="5"/>
      <c r="AG36" s="5"/>
      <c r="AH36" s="40"/>
      <c r="AI36" s="6"/>
      <c r="AJ36" s="33">
        <f>SUM(Y36:AH36)</f>
        <v>370040</v>
      </c>
      <c r="AK36" s="34">
        <f>X36-AJ36</f>
        <v>2729960</v>
      </c>
      <c r="AM36" s="48">
        <v>1</v>
      </c>
      <c r="AN36" s="49"/>
      <c r="AP36" s="109"/>
      <c r="AQ36" s="109"/>
      <c r="AR36" s="261">
        <f t="shared" si="13"/>
        <v>0</v>
      </c>
      <c r="AT36" s="166"/>
      <c r="AU36" s="164"/>
      <c r="AV36" s="167" t="str">
        <f>IF(D36="","",D36)</f>
        <v>이순재</v>
      </c>
      <c r="AX36" s="166"/>
      <c r="AY36" s="167"/>
      <c r="BA36" s="165">
        <v>0</v>
      </c>
      <c r="BB36" s="4"/>
      <c r="BC36" s="4"/>
      <c r="BD36" s="324"/>
      <c r="BE36" s="437">
        <v>0</v>
      </c>
      <c r="BF36" s="437">
        <v>0</v>
      </c>
      <c r="BH36" s="190">
        <f>IF(W36&gt;=100000,100000,W36)+IF(V36&gt;=200000,200000,V36)++IF(U36&gt;=100000,100000,U36)</f>
        <v>100000</v>
      </c>
      <c r="BI36" s="191">
        <f t="shared" si="6"/>
        <v>3000000</v>
      </c>
      <c r="BL36" s="251">
        <f t="shared" si="7"/>
        <v>135000</v>
      </c>
      <c r="BM36" s="252">
        <f>IFERROR(ROUNDDOWN(($X36-$BH36)*건강보험율2022,-1),)</f>
        <v>104850</v>
      </c>
      <c r="BN36" s="252">
        <f>IFERROR(ROUNDDOWN($BM36*요양보험율2022,-1),)</f>
        <v>12860</v>
      </c>
      <c r="BO36" s="253">
        <f t="shared" si="8"/>
        <v>24000</v>
      </c>
      <c r="BP36" s="255">
        <f>SUM(BL36:BO36)</f>
        <v>276710</v>
      </c>
    </row>
    <row r="37" spans="2:68" s="240" customFormat="1" ht="18.75" customHeight="1">
      <c r="B37" s="35">
        <f t="shared" si="16"/>
        <v>28</v>
      </c>
      <c r="C37" s="267" t="s">
        <v>377</v>
      </c>
      <c r="D37" s="409" t="s">
        <v>580</v>
      </c>
      <c r="E37" s="409" t="s">
        <v>26</v>
      </c>
      <c r="F37" s="410"/>
      <c r="G37" s="411"/>
      <c r="H37" s="412"/>
      <c r="I37" s="419">
        <v>3050000</v>
      </c>
      <c r="J37" s="420"/>
      <c r="K37" s="420"/>
      <c r="L37" s="421"/>
      <c r="M37" s="421"/>
      <c r="N37" s="421"/>
      <c r="O37" s="420"/>
      <c r="P37" s="421"/>
      <c r="Q37" s="421"/>
      <c r="R37" s="421"/>
      <c r="S37" s="421"/>
      <c r="T37" s="422"/>
      <c r="U37" s="419"/>
      <c r="V37" s="420"/>
      <c r="W37" s="423">
        <v>100000</v>
      </c>
      <c r="X37" s="177">
        <f>SUM(I37:W37)</f>
        <v>3150000</v>
      </c>
      <c r="Y37" s="30">
        <f t="shared" si="1"/>
        <v>88270</v>
      </c>
      <c r="Z37" s="184">
        <f t="shared" si="9"/>
        <v>8820</v>
      </c>
      <c r="AA37" s="538">
        <f t="shared" si="2"/>
        <v>137250</v>
      </c>
      <c r="AB37" s="543">
        <f t="shared" si="3"/>
        <v>106590</v>
      </c>
      <c r="AC37" s="539">
        <f>IF($AM$5=1,0,BN37)</f>
        <v>13070</v>
      </c>
      <c r="AD37" s="315">
        <f t="shared" si="4"/>
        <v>24400</v>
      </c>
      <c r="AE37" s="5"/>
      <c r="AF37" s="5"/>
      <c r="AG37" s="5"/>
      <c r="AH37" s="40"/>
      <c r="AI37" s="6"/>
      <c r="AJ37" s="33">
        <f>SUM(Y37:AH37)</f>
        <v>378400</v>
      </c>
      <c r="AK37" s="34">
        <f>X37-AJ37</f>
        <v>2771600</v>
      </c>
      <c r="AM37" s="48">
        <v>1</v>
      </c>
      <c r="AN37" s="49"/>
      <c r="AP37" s="109"/>
      <c r="AQ37" s="109"/>
      <c r="AR37" s="261">
        <f t="shared" si="13"/>
        <v>0</v>
      </c>
      <c r="AT37" s="166"/>
      <c r="AU37" s="164"/>
      <c r="AV37" s="167" t="str">
        <f>IF(D37="","",D37)</f>
        <v>이서진</v>
      </c>
      <c r="AX37" s="166"/>
      <c r="AY37" s="167"/>
      <c r="BA37" s="165">
        <v>0</v>
      </c>
      <c r="BB37" s="4"/>
      <c r="BC37" s="4"/>
      <c r="BD37" s="324"/>
      <c r="BE37" s="437">
        <v>0</v>
      </c>
      <c r="BF37" s="437">
        <v>0</v>
      </c>
      <c r="BH37" s="190">
        <f>IF(W37&gt;=100000,100000,W37)+IF(V37&gt;=200000,200000,V37)++IF(U37&gt;=100000,100000,U37)</f>
        <v>100000</v>
      </c>
      <c r="BI37" s="191">
        <f t="shared" si="6"/>
        <v>3050000</v>
      </c>
      <c r="BL37" s="251">
        <f t="shared" si="7"/>
        <v>137250</v>
      </c>
      <c r="BM37" s="252">
        <f>IFERROR(ROUNDDOWN(($X37-$BH37)*건강보험율2022,-1),)</f>
        <v>106590</v>
      </c>
      <c r="BN37" s="252">
        <f>IFERROR(ROUNDDOWN($BM37*요양보험율2022,-1),)</f>
        <v>13070</v>
      </c>
      <c r="BO37" s="253">
        <f t="shared" si="8"/>
        <v>24400</v>
      </c>
      <c r="BP37" s="255">
        <f>SUM(BL37:BO37)</f>
        <v>281310</v>
      </c>
    </row>
    <row r="38" spans="2:68" ht="18.75" customHeight="1">
      <c r="B38" s="35">
        <f t="shared" si="16"/>
        <v>29</v>
      </c>
      <c r="C38" s="267" t="s">
        <v>377</v>
      </c>
      <c r="D38" s="409" t="s">
        <v>581</v>
      </c>
      <c r="E38" s="409" t="s">
        <v>27</v>
      </c>
      <c r="F38" s="410"/>
      <c r="G38" s="411"/>
      <c r="H38" s="412"/>
      <c r="I38" s="419">
        <v>3100000</v>
      </c>
      <c r="J38" s="420"/>
      <c r="K38" s="420"/>
      <c r="L38" s="421"/>
      <c r="M38" s="421"/>
      <c r="N38" s="421"/>
      <c r="O38" s="420"/>
      <c r="P38" s="421"/>
      <c r="Q38" s="421"/>
      <c r="R38" s="421"/>
      <c r="S38" s="421"/>
      <c r="T38" s="422"/>
      <c r="U38" s="419"/>
      <c r="V38" s="420">
        <v>200000</v>
      </c>
      <c r="W38" s="423"/>
      <c r="X38" s="177">
        <f t="shared" si="0"/>
        <v>3300000</v>
      </c>
      <c r="Y38" s="30">
        <f t="shared" si="1"/>
        <v>93400</v>
      </c>
      <c r="Z38" s="184">
        <f t="shared" si="9"/>
        <v>9340</v>
      </c>
      <c r="AA38" s="538">
        <f t="shared" si="2"/>
        <v>139500</v>
      </c>
      <c r="AB38" s="543">
        <f t="shared" si="3"/>
        <v>108340</v>
      </c>
      <c r="AC38" s="539">
        <f t="shared" si="10"/>
        <v>13290</v>
      </c>
      <c r="AD38" s="315">
        <f t="shared" si="4"/>
        <v>24800</v>
      </c>
      <c r="AE38" s="5"/>
      <c r="AF38" s="5"/>
      <c r="AG38" s="5"/>
      <c r="AH38" s="40"/>
      <c r="AI38" s="6"/>
      <c r="AJ38" s="33">
        <f t="shared" si="11"/>
        <v>388670</v>
      </c>
      <c r="AK38" s="34">
        <f t="shared" si="12"/>
        <v>2911330</v>
      </c>
      <c r="AM38" s="48">
        <v>1</v>
      </c>
      <c r="AN38" s="49"/>
      <c r="AP38" s="109"/>
      <c r="AQ38" s="109"/>
      <c r="AR38" s="261">
        <f t="shared" si="13"/>
        <v>0</v>
      </c>
      <c r="AT38" s="166"/>
      <c r="AU38" s="164"/>
      <c r="AV38" s="167" t="str">
        <f t="shared" si="14"/>
        <v>이제니</v>
      </c>
      <c r="AX38" s="166"/>
      <c r="AY38" s="167"/>
      <c r="BA38" s="165">
        <v>0</v>
      </c>
      <c r="BB38" s="4"/>
      <c r="BC38" s="4"/>
      <c r="BD38" s="324"/>
      <c r="BE38" s="437">
        <v>0</v>
      </c>
      <c r="BF38" s="437">
        <v>0</v>
      </c>
      <c r="BH38" s="190">
        <f t="shared" si="5"/>
        <v>200000</v>
      </c>
      <c r="BI38" s="191">
        <f t="shared" si="6"/>
        <v>3100000</v>
      </c>
      <c r="BL38" s="251">
        <f t="shared" si="7"/>
        <v>139500</v>
      </c>
      <c r="BM38" s="252">
        <f>IFERROR(ROUNDDOWN(($X38-$BH38)*건강보험율2022,-1),)</f>
        <v>108340</v>
      </c>
      <c r="BN38" s="252">
        <f>IFERROR(ROUNDDOWN($BM38*요양보험율2022,-1),)</f>
        <v>13290</v>
      </c>
      <c r="BO38" s="253">
        <f t="shared" si="8"/>
        <v>24800</v>
      </c>
      <c r="BP38" s="255">
        <f t="shared" si="15"/>
        <v>285930</v>
      </c>
    </row>
    <row r="39" spans="2:68" ht="18.75" customHeight="1">
      <c r="B39" s="35">
        <f t="shared" si="16"/>
        <v>30</v>
      </c>
      <c r="C39" s="267" t="s">
        <v>377</v>
      </c>
      <c r="D39" s="409" t="s">
        <v>582</v>
      </c>
      <c r="E39" s="409" t="s">
        <v>28</v>
      </c>
      <c r="F39" s="410"/>
      <c r="G39" s="411"/>
      <c r="H39" s="412"/>
      <c r="I39" s="419">
        <v>3150000</v>
      </c>
      <c r="J39" s="420"/>
      <c r="K39" s="420"/>
      <c r="L39" s="421"/>
      <c r="M39" s="421"/>
      <c r="N39" s="421"/>
      <c r="O39" s="420"/>
      <c r="P39" s="421"/>
      <c r="Q39" s="421"/>
      <c r="R39" s="421"/>
      <c r="S39" s="421"/>
      <c r="T39" s="422"/>
      <c r="U39" s="419"/>
      <c r="V39" s="420"/>
      <c r="W39" s="423"/>
      <c r="X39" s="178">
        <f t="shared" si="0"/>
        <v>3150000</v>
      </c>
      <c r="Y39" s="30">
        <f t="shared" si="1"/>
        <v>98210</v>
      </c>
      <c r="Z39" s="184">
        <f t="shared" si="9"/>
        <v>9820</v>
      </c>
      <c r="AA39" s="538">
        <f t="shared" si="2"/>
        <v>141750</v>
      </c>
      <c r="AB39" s="543">
        <f t="shared" si="3"/>
        <v>110090</v>
      </c>
      <c r="AC39" s="539">
        <f t="shared" si="10"/>
        <v>13500</v>
      </c>
      <c r="AD39" s="315">
        <f t="shared" si="4"/>
        <v>25200</v>
      </c>
      <c r="AE39" s="43"/>
      <c r="AF39" s="43"/>
      <c r="AG39" s="43"/>
      <c r="AH39" s="44"/>
      <c r="AI39" s="45"/>
      <c r="AJ39" s="46">
        <f t="shared" si="11"/>
        <v>398570</v>
      </c>
      <c r="AK39" s="47">
        <f t="shared" si="12"/>
        <v>2751430</v>
      </c>
      <c r="AM39" s="48">
        <v>1</v>
      </c>
      <c r="AN39" s="49"/>
      <c r="AP39" s="109"/>
      <c r="AQ39" s="109"/>
      <c r="AR39" s="261">
        <f t="shared" si="13"/>
        <v>0</v>
      </c>
      <c r="AT39" s="166"/>
      <c r="AU39" s="164"/>
      <c r="AV39" s="167" t="str">
        <f t="shared" si="14"/>
        <v>구혜선</v>
      </c>
      <c r="AX39" s="166"/>
      <c r="AY39" s="167"/>
      <c r="BA39" s="165">
        <v>0</v>
      </c>
      <c r="BB39" s="4"/>
      <c r="BC39" s="4"/>
      <c r="BD39" s="324"/>
      <c r="BE39" s="437">
        <v>0</v>
      </c>
      <c r="BF39" s="437">
        <v>0</v>
      </c>
      <c r="BH39" s="190">
        <f t="shared" si="5"/>
        <v>0</v>
      </c>
      <c r="BI39" s="191">
        <f t="shared" si="6"/>
        <v>3150000</v>
      </c>
      <c r="BL39" s="251">
        <f t="shared" si="7"/>
        <v>141750</v>
      </c>
      <c r="BM39" s="252">
        <f>IFERROR(ROUNDDOWN(($X39-$BH39)*건강보험율2022,-1),)</f>
        <v>110090</v>
      </c>
      <c r="BN39" s="252">
        <f>IFERROR(ROUNDDOWN($BM39*요양보험율2022,-1),)</f>
        <v>13500</v>
      </c>
      <c r="BO39" s="253">
        <f t="shared" si="8"/>
        <v>25200</v>
      </c>
      <c r="BP39" s="255">
        <f t="shared" si="15"/>
        <v>290540</v>
      </c>
    </row>
    <row r="40" spans="2:68" s="32" customFormat="1" ht="18.75" customHeight="1">
      <c r="B40" s="35">
        <f t="shared" ref="B40:B49" si="17">B39+1</f>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9"/>
        <v>0</v>
      </c>
      <c r="AA40" s="538">
        <f t="shared" si="2"/>
        <v>0</v>
      </c>
      <c r="AB40" s="543">
        <f t="shared" si="3"/>
        <v>0</v>
      </c>
      <c r="AC40" s="539">
        <f t="shared" ref="AC40:AC49" si="18">IF($AM$5=1,0,BN40)</f>
        <v>0</v>
      </c>
      <c r="AD40" s="315">
        <f t="shared" si="4"/>
        <v>0</v>
      </c>
      <c r="AE40" s="5"/>
      <c r="AF40" s="5"/>
      <c r="AG40" s="5"/>
      <c r="AH40" s="40"/>
      <c r="AI40" s="6"/>
      <c r="AJ40" s="33">
        <f t="shared" ref="AJ40:AJ49" si="19">SUM(Y40:AH40)</f>
        <v>0</v>
      </c>
      <c r="AK40" s="34">
        <f t="shared" ref="AK40:AK49" si="20">X40-AJ40</f>
        <v>0</v>
      </c>
      <c r="AM40" s="55">
        <v>1</v>
      </c>
      <c r="AN40" s="56"/>
      <c r="AP40" s="240"/>
      <c r="AQ40" s="240"/>
      <c r="AR40" s="240"/>
      <c r="AS40" s="240"/>
      <c r="AT40" s="168"/>
      <c r="AU40" s="186"/>
      <c r="AV40" s="167" t="str">
        <f t="shared" si="14"/>
        <v/>
      </c>
      <c r="AX40" s="168"/>
      <c r="AY40" s="169"/>
      <c r="BA40" s="165">
        <v>0</v>
      </c>
      <c r="BB40" s="171"/>
      <c r="BC40" s="171"/>
      <c r="BD40" s="323"/>
      <c r="BE40" s="437">
        <v>0</v>
      </c>
      <c r="BF40" s="437">
        <v>0</v>
      </c>
      <c r="BH40" s="190">
        <f t="shared" si="5"/>
        <v>0</v>
      </c>
      <c r="BI40" s="191">
        <f t="shared" si="6"/>
        <v>0</v>
      </c>
      <c r="BL40" s="251">
        <f t="shared" si="7"/>
        <v>0</v>
      </c>
      <c r="BM40" s="252">
        <f>IFERROR(ROUNDDOWN(($X40-$BH40)*건강보험율2022,-1),)</f>
        <v>0</v>
      </c>
      <c r="BN40" s="252">
        <f>IFERROR(ROUNDDOWN($BM40*요양보험율2022,-1),)</f>
        <v>0</v>
      </c>
      <c r="BO40" s="253">
        <f t="shared" si="8"/>
        <v>0</v>
      </c>
      <c r="BP40" s="196">
        <f t="shared" ref="BP40:BP49" si="21">SUM(BL40:BO40)</f>
        <v>0</v>
      </c>
    </row>
    <row r="41" spans="2:68" s="32" customFormat="1" ht="18.75" customHeight="1">
      <c r="B41" s="35">
        <f t="shared" si="17"/>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9"/>
        <v>0</v>
      </c>
      <c r="AA41" s="538">
        <f t="shared" si="2"/>
        <v>0</v>
      </c>
      <c r="AB41" s="543">
        <f t="shared" si="3"/>
        <v>0</v>
      </c>
      <c r="AC41" s="539">
        <f t="shared" si="18"/>
        <v>0</v>
      </c>
      <c r="AD41" s="315">
        <f t="shared" si="4"/>
        <v>0</v>
      </c>
      <c r="AE41" s="5"/>
      <c r="AF41" s="5"/>
      <c r="AG41" s="5"/>
      <c r="AH41" s="40"/>
      <c r="AI41" s="6"/>
      <c r="AJ41" s="33">
        <f t="shared" si="19"/>
        <v>0</v>
      </c>
      <c r="AK41" s="34">
        <f t="shared" si="20"/>
        <v>0</v>
      </c>
      <c r="AM41" s="48">
        <v>1</v>
      </c>
      <c r="AN41" s="49"/>
      <c r="AP41" s="240"/>
      <c r="AQ41" s="240"/>
      <c r="AR41" s="240"/>
      <c r="AS41" s="240"/>
      <c r="AT41" s="166"/>
      <c r="AU41" s="164"/>
      <c r="AV41" s="167" t="str">
        <f t="shared" si="14"/>
        <v/>
      </c>
      <c r="AX41" s="166"/>
      <c r="AY41" s="167"/>
      <c r="BA41" s="165">
        <v>0</v>
      </c>
      <c r="BB41" s="4"/>
      <c r="BC41" s="4"/>
      <c r="BD41" s="324"/>
      <c r="BE41" s="437">
        <v>0</v>
      </c>
      <c r="BF41" s="437">
        <v>0</v>
      </c>
      <c r="BH41" s="190">
        <f t="shared" si="5"/>
        <v>0</v>
      </c>
      <c r="BI41" s="191">
        <f t="shared" si="6"/>
        <v>0</v>
      </c>
      <c r="BL41" s="251">
        <f t="shared" si="7"/>
        <v>0</v>
      </c>
      <c r="BM41" s="252">
        <f>IFERROR(ROUNDDOWN(($X41-$BH41)*건강보험율2022,-1),)</f>
        <v>0</v>
      </c>
      <c r="BN41" s="252">
        <f>IFERROR(ROUNDDOWN($BM41*요양보험율2022,-1),)</f>
        <v>0</v>
      </c>
      <c r="BO41" s="253">
        <f t="shared" si="8"/>
        <v>0</v>
      </c>
      <c r="BP41" s="197">
        <f t="shared" si="21"/>
        <v>0</v>
      </c>
    </row>
    <row r="42" spans="2:68" s="32" customFormat="1" ht="18.75" customHeight="1">
      <c r="B42" s="35">
        <f t="shared" si="17"/>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9"/>
        <v>0</v>
      </c>
      <c r="AA42" s="538">
        <f t="shared" si="2"/>
        <v>0</v>
      </c>
      <c r="AB42" s="543">
        <f t="shared" si="3"/>
        <v>0</v>
      </c>
      <c r="AC42" s="539">
        <f t="shared" si="18"/>
        <v>0</v>
      </c>
      <c r="AD42" s="315">
        <f t="shared" si="4"/>
        <v>0</v>
      </c>
      <c r="AE42" s="5"/>
      <c r="AF42" s="5"/>
      <c r="AG42" s="5"/>
      <c r="AH42" s="40"/>
      <c r="AI42" s="6"/>
      <c r="AJ42" s="33">
        <f t="shared" si="19"/>
        <v>0</v>
      </c>
      <c r="AK42" s="34">
        <f t="shared" si="20"/>
        <v>0</v>
      </c>
      <c r="AM42" s="48">
        <v>1</v>
      </c>
      <c r="AN42" s="49"/>
      <c r="AP42" s="240"/>
      <c r="AQ42" s="240"/>
      <c r="AR42" s="240"/>
      <c r="AS42" s="240"/>
      <c r="AT42" s="166"/>
      <c r="AU42" s="164"/>
      <c r="AV42" s="167" t="str">
        <f t="shared" si="14"/>
        <v/>
      </c>
      <c r="AX42" s="166"/>
      <c r="AY42" s="167"/>
      <c r="BA42" s="165">
        <v>0</v>
      </c>
      <c r="BB42" s="4"/>
      <c r="BC42" s="4"/>
      <c r="BD42" s="324"/>
      <c r="BE42" s="437">
        <v>0</v>
      </c>
      <c r="BF42" s="437">
        <v>0</v>
      </c>
      <c r="BH42" s="190">
        <f t="shared" si="5"/>
        <v>0</v>
      </c>
      <c r="BI42" s="191">
        <f t="shared" si="6"/>
        <v>0</v>
      </c>
      <c r="BL42" s="251">
        <f t="shared" si="7"/>
        <v>0</v>
      </c>
      <c r="BM42" s="252">
        <f>IFERROR(ROUNDDOWN(($X42-$BH42)*건강보험율2022,-1),)</f>
        <v>0</v>
      </c>
      <c r="BN42" s="252">
        <f>IFERROR(ROUNDDOWN($BM42*요양보험율2022,-1),)</f>
        <v>0</v>
      </c>
      <c r="BO42" s="253">
        <f t="shared" si="8"/>
        <v>0</v>
      </c>
      <c r="BP42" s="197">
        <f t="shared" si="21"/>
        <v>0</v>
      </c>
    </row>
    <row r="43" spans="2:68" s="32" customFormat="1" ht="18.75" customHeight="1">
      <c r="B43" s="35">
        <f t="shared" si="17"/>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9"/>
        <v>0</v>
      </c>
      <c r="AA43" s="538">
        <f t="shared" si="2"/>
        <v>0</v>
      </c>
      <c r="AB43" s="543">
        <f t="shared" si="3"/>
        <v>0</v>
      </c>
      <c r="AC43" s="539">
        <f t="shared" si="18"/>
        <v>0</v>
      </c>
      <c r="AD43" s="315">
        <f t="shared" si="4"/>
        <v>0</v>
      </c>
      <c r="AE43" s="5"/>
      <c r="AF43" s="5"/>
      <c r="AG43" s="5"/>
      <c r="AH43" s="40"/>
      <c r="AI43" s="6"/>
      <c r="AJ43" s="33">
        <f t="shared" si="19"/>
        <v>0</v>
      </c>
      <c r="AK43" s="34">
        <f t="shared" si="20"/>
        <v>0</v>
      </c>
      <c r="AM43" s="48">
        <v>1</v>
      </c>
      <c r="AN43" s="49"/>
      <c r="AP43" s="240"/>
      <c r="AQ43" s="240"/>
      <c r="AR43" s="240"/>
      <c r="AS43" s="240"/>
      <c r="AT43" s="166"/>
      <c r="AU43" s="164"/>
      <c r="AV43" s="167" t="str">
        <f t="shared" si="14"/>
        <v/>
      </c>
      <c r="AX43" s="166"/>
      <c r="AY43" s="167"/>
      <c r="BA43" s="165">
        <v>0</v>
      </c>
      <c r="BB43" s="4"/>
      <c r="BC43" s="4"/>
      <c r="BD43" s="324"/>
      <c r="BE43" s="437">
        <v>0</v>
      </c>
      <c r="BF43" s="437">
        <v>0</v>
      </c>
      <c r="BH43" s="190">
        <f t="shared" si="5"/>
        <v>0</v>
      </c>
      <c r="BI43" s="191">
        <f t="shared" si="6"/>
        <v>0</v>
      </c>
      <c r="BL43" s="251">
        <f t="shared" si="7"/>
        <v>0</v>
      </c>
      <c r="BM43" s="252">
        <f>IFERROR(ROUNDDOWN(($X43-$BH43)*건강보험율2022,-1),)</f>
        <v>0</v>
      </c>
      <c r="BN43" s="252">
        <f>IFERROR(ROUNDDOWN($BM43*요양보험율2022,-1),)</f>
        <v>0</v>
      </c>
      <c r="BO43" s="253">
        <f t="shared" si="8"/>
        <v>0</v>
      </c>
      <c r="BP43" s="197">
        <f t="shared" si="21"/>
        <v>0</v>
      </c>
    </row>
    <row r="44" spans="2:68" s="32" customFormat="1" ht="18.75" customHeight="1">
      <c r="B44" s="35">
        <f t="shared" si="17"/>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9"/>
        <v>0</v>
      </c>
      <c r="AA44" s="538">
        <f t="shared" si="2"/>
        <v>0</v>
      </c>
      <c r="AB44" s="543">
        <f t="shared" si="3"/>
        <v>0</v>
      </c>
      <c r="AC44" s="539">
        <f t="shared" si="18"/>
        <v>0</v>
      </c>
      <c r="AD44" s="315">
        <f t="shared" si="4"/>
        <v>0</v>
      </c>
      <c r="AE44" s="5"/>
      <c r="AF44" s="5"/>
      <c r="AG44" s="5"/>
      <c r="AH44" s="40"/>
      <c r="AI44" s="6"/>
      <c r="AJ44" s="33">
        <f t="shared" si="19"/>
        <v>0</v>
      </c>
      <c r="AK44" s="34">
        <f t="shared" si="20"/>
        <v>0</v>
      </c>
      <c r="AM44" s="48">
        <v>1</v>
      </c>
      <c r="AN44" s="49"/>
      <c r="AP44" s="240"/>
      <c r="AQ44" s="240"/>
      <c r="AR44" s="240"/>
      <c r="AS44" s="240"/>
      <c r="AT44" s="166"/>
      <c r="AU44" s="164"/>
      <c r="AV44" s="167" t="str">
        <f t="shared" si="14"/>
        <v/>
      </c>
      <c r="AX44" s="166"/>
      <c r="AY44" s="167"/>
      <c r="BA44" s="165">
        <v>0</v>
      </c>
      <c r="BB44" s="4"/>
      <c r="BC44" s="4"/>
      <c r="BD44" s="324"/>
      <c r="BE44" s="437">
        <v>0</v>
      </c>
      <c r="BF44" s="437">
        <v>0</v>
      </c>
      <c r="BH44" s="190">
        <f t="shared" si="5"/>
        <v>0</v>
      </c>
      <c r="BI44" s="191">
        <f t="shared" si="6"/>
        <v>0</v>
      </c>
      <c r="BL44" s="251">
        <f t="shared" si="7"/>
        <v>0</v>
      </c>
      <c r="BM44" s="252">
        <f>IFERROR(ROUNDDOWN(($X44-$BH44)*건강보험율2022,-1),)</f>
        <v>0</v>
      </c>
      <c r="BN44" s="252">
        <f>IFERROR(ROUNDDOWN($BM44*요양보험율2022,-1),)</f>
        <v>0</v>
      </c>
      <c r="BO44" s="253">
        <f t="shared" si="8"/>
        <v>0</v>
      </c>
      <c r="BP44" s="197">
        <f t="shared" si="21"/>
        <v>0</v>
      </c>
    </row>
    <row r="45" spans="2:68" s="32" customFormat="1" ht="18.75" customHeight="1">
      <c r="B45" s="35">
        <f t="shared" si="17"/>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9"/>
        <v>0</v>
      </c>
      <c r="AA45" s="538">
        <f t="shared" si="2"/>
        <v>0</v>
      </c>
      <c r="AB45" s="543">
        <f t="shared" si="3"/>
        <v>0</v>
      </c>
      <c r="AC45" s="539">
        <f t="shared" si="18"/>
        <v>0</v>
      </c>
      <c r="AD45" s="315">
        <f t="shared" si="4"/>
        <v>0</v>
      </c>
      <c r="AE45" s="5"/>
      <c r="AF45" s="5"/>
      <c r="AG45" s="5"/>
      <c r="AH45" s="40"/>
      <c r="AI45" s="6"/>
      <c r="AJ45" s="33">
        <f t="shared" si="19"/>
        <v>0</v>
      </c>
      <c r="AK45" s="34">
        <f t="shared" si="20"/>
        <v>0</v>
      </c>
      <c r="AM45" s="48">
        <v>1</v>
      </c>
      <c r="AN45" s="49"/>
      <c r="AP45" s="240"/>
      <c r="AQ45" s="240"/>
      <c r="AR45" s="240"/>
      <c r="AS45" s="240"/>
      <c r="AT45" s="166"/>
      <c r="AU45" s="164"/>
      <c r="AV45" s="167" t="str">
        <f t="shared" si="14"/>
        <v/>
      </c>
      <c r="AX45" s="166"/>
      <c r="AY45" s="167"/>
      <c r="BA45" s="165">
        <v>0</v>
      </c>
      <c r="BB45" s="4"/>
      <c r="BC45" s="4"/>
      <c r="BD45" s="324"/>
      <c r="BE45" s="437">
        <v>0</v>
      </c>
      <c r="BF45" s="437">
        <v>0</v>
      </c>
      <c r="BH45" s="190">
        <f t="shared" si="5"/>
        <v>0</v>
      </c>
      <c r="BI45" s="191">
        <f t="shared" si="6"/>
        <v>0</v>
      </c>
      <c r="BL45" s="251">
        <f t="shared" si="7"/>
        <v>0</v>
      </c>
      <c r="BM45" s="252">
        <f>IFERROR(ROUNDDOWN(($X45-$BH45)*건강보험율2022,-1),)</f>
        <v>0</v>
      </c>
      <c r="BN45" s="252">
        <f>IFERROR(ROUNDDOWN($BM45*요양보험율2022,-1),)</f>
        <v>0</v>
      </c>
      <c r="BO45" s="253">
        <f t="shared" si="8"/>
        <v>0</v>
      </c>
      <c r="BP45" s="197">
        <f t="shared" si="21"/>
        <v>0</v>
      </c>
    </row>
    <row r="46" spans="2:68" s="32" customFormat="1" ht="18.75" customHeight="1">
      <c r="B46" s="35">
        <f t="shared" si="17"/>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9"/>
        <v>0</v>
      </c>
      <c r="AA46" s="538">
        <f t="shared" si="2"/>
        <v>0</v>
      </c>
      <c r="AB46" s="543">
        <f t="shared" si="3"/>
        <v>0</v>
      </c>
      <c r="AC46" s="539">
        <f t="shared" si="18"/>
        <v>0</v>
      </c>
      <c r="AD46" s="315">
        <f t="shared" si="4"/>
        <v>0</v>
      </c>
      <c r="AE46" s="5"/>
      <c r="AF46" s="5"/>
      <c r="AG46" s="5"/>
      <c r="AH46" s="40"/>
      <c r="AI46" s="6"/>
      <c r="AJ46" s="33">
        <f t="shared" si="19"/>
        <v>0</v>
      </c>
      <c r="AK46" s="34">
        <f t="shared" si="20"/>
        <v>0</v>
      </c>
      <c r="AM46" s="48">
        <v>1</v>
      </c>
      <c r="AN46" s="49"/>
      <c r="AP46" s="240"/>
      <c r="AQ46" s="240"/>
      <c r="AR46" s="240"/>
      <c r="AS46" s="240"/>
      <c r="AT46" s="166"/>
      <c r="AU46" s="164"/>
      <c r="AV46" s="167" t="str">
        <f t="shared" si="14"/>
        <v/>
      </c>
      <c r="AX46" s="166"/>
      <c r="AY46" s="167"/>
      <c r="BA46" s="165">
        <v>0</v>
      </c>
      <c r="BB46" s="4"/>
      <c r="BC46" s="4"/>
      <c r="BD46" s="324"/>
      <c r="BE46" s="437">
        <v>0</v>
      </c>
      <c r="BF46" s="437">
        <v>0</v>
      </c>
      <c r="BH46" s="190">
        <f t="shared" si="5"/>
        <v>0</v>
      </c>
      <c r="BI46" s="191">
        <f t="shared" si="6"/>
        <v>0</v>
      </c>
      <c r="BL46" s="251">
        <f t="shared" si="7"/>
        <v>0</v>
      </c>
      <c r="BM46" s="252">
        <f>IFERROR(ROUNDDOWN(($X46-$BH46)*건강보험율2022,-1),)</f>
        <v>0</v>
      </c>
      <c r="BN46" s="252">
        <f>IFERROR(ROUNDDOWN($BM46*요양보험율2022,-1),)</f>
        <v>0</v>
      </c>
      <c r="BO46" s="253">
        <f t="shared" si="8"/>
        <v>0</v>
      </c>
      <c r="BP46" s="197">
        <f t="shared" si="21"/>
        <v>0</v>
      </c>
    </row>
    <row r="47" spans="2:68" s="32" customFormat="1" ht="18.75" customHeight="1">
      <c r="B47" s="35">
        <f t="shared" si="17"/>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9"/>
        <v>0</v>
      </c>
      <c r="AA47" s="538">
        <f t="shared" si="2"/>
        <v>0</v>
      </c>
      <c r="AB47" s="543">
        <f t="shared" si="3"/>
        <v>0</v>
      </c>
      <c r="AC47" s="539">
        <f t="shared" si="18"/>
        <v>0</v>
      </c>
      <c r="AD47" s="315">
        <f t="shared" si="4"/>
        <v>0</v>
      </c>
      <c r="AE47" s="5"/>
      <c r="AF47" s="5"/>
      <c r="AG47" s="5"/>
      <c r="AH47" s="40"/>
      <c r="AI47" s="6"/>
      <c r="AJ47" s="33">
        <f t="shared" si="19"/>
        <v>0</v>
      </c>
      <c r="AK47" s="34">
        <f t="shared" si="20"/>
        <v>0</v>
      </c>
      <c r="AM47" s="48">
        <v>1</v>
      </c>
      <c r="AN47" s="49"/>
      <c r="AP47" s="240"/>
      <c r="AQ47" s="240"/>
      <c r="AR47" s="240"/>
      <c r="AS47" s="240"/>
      <c r="AT47" s="166"/>
      <c r="AU47" s="164"/>
      <c r="AV47" s="167" t="str">
        <f t="shared" si="14"/>
        <v/>
      </c>
      <c r="AX47" s="166"/>
      <c r="AY47" s="167"/>
      <c r="BA47" s="165">
        <v>0</v>
      </c>
      <c r="BB47" s="4"/>
      <c r="BC47" s="4"/>
      <c r="BD47" s="324"/>
      <c r="BE47" s="437">
        <v>0</v>
      </c>
      <c r="BF47" s="437">
        <v>0</v>
      </c>
      <c r="BH47" s="190">
        <f t="shared" si="5"/>
        <v>0</v>
      </c>
      <c r="BI47" s="191">
        <f t="shared" si="6"/>
        <v>0</v>
      </c>
      <c r="BL47" s="251">
        <f t="shared" si="7"/>
        <v>0</v>
      </c>
      <c r="BM47" s="252">
        <f>IFERROR(ROUNDDOWN(($X47-$BH47)*건강보험율2022,-1),)</f>
        <v>0</v>
      </c>
      <c r="BN47" s="252">
        <f>IFERROR(ROUNDDOWN($BM47*요양보험율2022,-1),)</f>
        <v>0</v>
      </c>
      <c r="BO47" s="253">
        <f t="shared" si="8"/>
        <v>0</v>
      </c>
      <c r="BP47" s="197">
        <f t="shared" si="21"/>
        <v>0</v>
      </c>
    </row>
    <row r="48" spans="2:68" s="32" customFormat="1" ht="18.75" customHeight="1">
      <c r="B48" s="35">
        <f t="shared" si="17"/>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9"/>
        <v>0</v>
      </c>
      <c r="AA48" s="538">
        <f t="shared" si="2"/>
        <v>0</v>
      </c>
      <c r="AB48" s="543">
        <f t="shared" si="3"/>
        <v>0</v>
      </c>
      <c r="AC48" s="539">
        <f t="shared" si="18"/>
        <v>0</v>
      </c>
      <c r="AD48" s="315">
        <f t="shared" si="4"/>
        <v>0</v>
      </c>
      <c r="AE48" s="5"/>
      <c r="AF48" s="5"/>
      <c r="AG48" s="5"/>
      <c r="AH48" s="40"/>
      <c r="AI48" s="6"/>
      <c r="AJ48" s="33">
        <f t="shared" si="19"/>
        <v>0</v>
      </c>
      <c r="AK48" s="34">
        <f t="shared" si="20"/>
        <v>0</v>
      </c>
      <c r="AM48" s="48">
        <v>1</v>
      </c>
      <c r="AN48" s="49"/>
      <c r="AP48" s="240"/>
      <c r="AQ48" s="240"/>
      <c r="AR48" s="240"/>
      <c r="AS48" s="240"/>
      <c r="AT48" s="166"/>
      <c r="AU48" s="164"/>
      <c r="AV48" s="167" t="str">
        <f t="shared" si="14"/>
        <v/>
      </c>
      <c r="AX48" s="166"/>
      <c r="AY48" s="167"/>
      <c r="BA48" s="165">
        <v>0</v>
      </c>
      <c r="BB48" s="4"/>
      <c r="BC48" s="4"/>
      <c r="BD48" s="324"/>
      <c r="BE48" s="437">
        <v>0</v>
      </c>
      <c r="BF48" s="437">
        <v>0</v>
      </c>
      <c r="BH48" s="190">
        <f t="shared" si="5"/>
        <v>0</v>
      </c>
      <c r="BI48" s="191">
        <f t="shared" si="6"/>
        <v>0</v>
      </c>
      <c r="BL48" s="251">
        <f t="shared" si="7"/>
        <v>0</v>
      </c>
      <c r="BM48" s="252">
        <f>IFERROR(ROUNDDOWN(($X48-$BH48)*건강보험율2022,-1),)</f>
        <v>0</v>
      </c>
      <c r="BN48" s="252">
        <f>IFERROR(ROUNDDOWN($BM48*요양보험율2022,-1),)</f>
        <v>0</v>
      </c>
      <c r="BO48" s="253">
        <f t="shared" si="8"/>
        <v>0</v>
      </c>
      <c r="BP48" s="197">
        <f t="shared" si="21"/>
        <v>0</v>
      </c>
    </row>
    <row r="49" spans="2:68" s="32" customFormat="1" ht="18.75" customHeight="1" thickBot="1">
      <c r="B49" s="35">
        <f t="shared" si="17"/>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9"/>
        <v>0</v>
      </c>
      <c r="AA49" s="538">
        <f t="shared" si="2"/>
        <v>0</v>
      </c>
      <c r="AB49" s="543">
        <f t="shared" si="3"/>
        <v>0</v>
      </c>
      <c r="AC49" s="541">
        <f t="shared" si="18"/>
        <v>0</v>
      </c>
      <c r="AD49" s="315">
        <f t="shared" si="4"/>
        <v>0</v>
      </c>
      <c r="AE49" s="5"/>
      <c r="AF49" s="5"/>
      <c r="AG49" s="5"/>
      <c r="AH49" s="40"/>
      <c r="AI49" s="6"/>
      <c r="AJ49" s="33">
        <f t="shared" si="19"/>
        <v>0</v>
      </c>
      <c r="AK49" s="34">
        <f t="shared" si="20"/>
        <v>0</v>
      </c>
      <c r="AM49" s="48">
        <v>1</v>
      </c>
      <c r="AN49" s="49"/>
      <c r="AP49" s="240"/>
      <c r="AQ49" s="240"/>
      <c r="AR49" s="240"/>
      <c r="AS49" s="240"/>
      <c r="AT49" s="166"/>
      <c r="AU49" s="164"/>
      <c r="AV49" s="167" t="str">
        <f t="shared" si="14"/>
        <v/>
      </c>
      <c r="AX49" s="166"/>
      <c r="AY49" s="167"/>
      <c r="BA49" s="165">
        <v>0</v>
      </c>
      <c r="BB49" s="4"/>
      <c r="BC49" s="4"/>
      <c r="BD49" s="324"/>
      <c r="BE49" s="437">
        <v>0</v>
      </c>
      <c r="BF49" s="437">
        <v>0</v>
      </c>
      <c r="BH49" s="190">
        <f t="shared" si="5"/>
        <v>0</v>
      </c>
      <c r="BI49" s="191">
        <f t="shared" si="6"/>
        <v>0</v>
      </c>
      <c r="BL49" s="251">
        <f t="shared" si="7"/>
        <v>0</v>
      </c>
      <c r="BM49" s="252">
        <f>IFERROR(ROUNDDOWN(($X49-$BH49)*건강보험율2022,-1),)</f>
        <v>0</v>
      </c>
      <c r="BN49" s="252">
        <f>IFERROR(ROUNDDOWN($BM49*요양보험율2022,-1),)</f>
        <v>0</v>
      </c>
      <c r="BO49" s="253">
        <f t="shared" si="8"/>
        <v>0</v>
      </c>
      <c r="BP49" s="197">
        <f t="shared" si="21"/>
        <v>0</v>
      </c>
    </row>
    <row r="50" spans="2:68" ht="18.75" customHeight="1" thickBot="1">
      <c r="B50" s="59" t="s">
        <v>90</v>
      </c>
      <c r="C50" s="60"/>
      <c r="D50" s="60"/>
      <c r="E50" s="61"/>
      <c r="F50" s="62"/>
      <c r="G50" s="63"/>
      <c r="H50" s="64"/>
      <c r="I50" s="57">
        <f>SUM(I10:I49)</f>
        <v>267750000</v>
      </c>
      <c r="J50" s="57">
        <f>SUM(J10:J39)</f>
        <v>0</v>
      </c>
      <c r="K50" s="57"/>
      <c r="L50" s="57">
        <f>SUM(L10:L39)</f>
        <v>0</v>
      </c>
      <c r="M50" s="57"/>
      <c r="N50" s="57"/>
      <c r="O50" s="57">
        <f t="shared" ref="O50:T50" si="22">SUM(O10:O39)</f>
        <v>0</v>
      </c>
      <c r="P50" s="175">
        <f t="shared" si="22"/>
        <v>0</v>
      </c>
      <c r="Q50" s="57">
        <f t="shared" si="22"/>
        <v>0</v>
      </c>
      <c r="R50" s="57">
        <f t="shared" si="22"/>
        <v>0</v>
      </c>
      <c r="S50" s="57">
        <f t="shared" si="22"/>
        <v>0</v>
      </c>
      <c r="T50" s="175">
        <f t="shared" si="22"/>
        <v>0</v>
      </c>
      <c r="U50" s="180">
        <f t="shared" ref="U50:AD50" si="23">SUM(U10:U49)</f>
        <v>300000</v>
      </c>
      <c r="V50" s="57">
        <f t="shared" si="23"/>
        <v>1200000</v>
      </c>
      <c r="W50" s="58">
        <f t="shared" si="23"/>
        <v>1600000</v>
      </c>
      <c r="X50" s="179">
        <f t="shared" si="23"/>
        <v>270850000</v>
      </c>
      <c r="Y50" s="57">
        <f t="shared" si="23"/>
        <v>68732530</v>
      </c>
      <c r="Z50" s="175">
        <f t="shared" si="23"/>
        <v>6873140</v>
      </c>
      <c r="AA50" s="316">
        <f t="shared" si="23"/>
        <v>4047750</v>
      </c>
      <c r="AB50" s="317">
        <f t="shared" si="23"/>
        <v>9357770</v>
      </c>
      <c r="AC50" s="318">
        <f t="shared" si="23"/>
        <v>1148050</v>
      </c>
      <c r="AD50" s="262">
        <f t="shared" si="23"/>
        <v>1446000</v>
      </c>
      <c r="AE50" s="179">
        <f>SUM(AE10:AE39)</f>
        <v>0</v>
      </c>
      <c r="AF50" s="57">
        <f>SUM(AF10:AF39)</f>
        <v>0</v>
      </c>
      <c r="AG50" s="57">
        <f>SUM(AG10:AG39)</f>
        <v>0</v>
      </c>
      <c r="AH50" s="57">
        <f>SUM(AH10:AH39)</f>
        <v>0</v>
      </c>
      <c r="AI50" s="57">
        <f>SUM(AI10:AI39)</f>
        <v>0</v>
      </c>
      <c r="AJ50" s="57">
        <f>SUM(AJ10:AJ49)</f>
        <v>91605240</v>
      </c>
      <c r="AK50" s="58">
        <f>SUM(AK10:AK49)</f>
        <v>179244760</v>
      </c>
      <c r="AP50" s="180">
        <f>SUM(AP10:AP49)</f>
        <v>0</v>
      </c>
      <c r="AQ50" s="58">
        <f>SUM(AQ10:AQ49)</f>
        <v>0</v>
      </c>
      <c r="AR50" s="262">
        <f>SUM(AR10:AR49)</f>
        <v>0</v>
      </c>
      <c r="BH50" s="192">
        <f>SUM(BH10:BH49)</f>
        <v>3100000</v>
      </c>
      <c r="BI50" s="187">
        <f>SUM(BI10:BI49)</f>
        <v>267750000</v>
      </c>
      <c r="BL50" s="192">
        <f>SUM(BL10:BL49)</f>
        <v>12048750</v>
      </c>
      <c r="BM50" s="192">
        <f>SUM(BM10:BM49)</f>
        <v>9357770</v>
      </c>
      <c r="BN50" s="192">
        <f>SUM(BN10:BN49)</f>
        <v>1148050</v>
      </c>
      <c r="BO50" s="192">
        <f>SUM(BO10:BO49)</f>
        <v>1446000</v>
      </c>
      <c r="BP50" s="192">
        <f>SUM(BP10:BP49)</f>
        <v>24000570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12048750</v>
      </c>
      <c r="BM52" s="436">
        <f>BM50</f>
        <v>9357770</v>
      </c>
      <c r="BN52" s="436">
        <f>BN50</f>
        <v>1148050</v>
      </c>
      <c r="BO52" s="436">
        <f>BO50</f>
        <v>1446000</v>
      </c>
      <c r="BP52" s="436">
        <f>BP50</f>
        <v>24000570</v>
      </c>
    </row>
    <row r="53" spans="2:68" ht="18.75" customHeight="1">
      <c r="B53" s="245"/>
      <c r="C53" s="243" t="s">
        <v>386</v>
      </c>
      <c r="D53" s="243"/>
      <c r="E53" s="279">
        <f>N4</f>
        <v>2021</v>
      </c>
      <c r="F53" s="280"/>
      <c r="G53" s="281"/>
      <c r="H53" s="282" t="s">
        <v>405</v>
      </c>
      <c r="I53" s="283">
        <f>U4</f>
        <v>1</v>
      </c>
      <c r="J53" s="243" t="s">
        <v>406</v>
      </c>
      <c r="K53" s="243"/>
      <c r="L53" s="243"/>
      <c r="M53" s="243"/>
      <c r="N53" s="243"/>
      <c r="O53" s="243"/>
      <c r="P53" s="243"/>
      <c r="Q53" s="246"/>
      <c r="BI53" s="435">
        <v>0.01</v>
      </c>
      <c r="BJ53" s="14">
        <f>TRUNC(BI50*BI53,-1)</f>
        <v>2677500</v>
      </c>
      <c r="BK53" s="109" t="s">
        <v>646</v>
      </c>
      <c r="BL53" s="436">
        <f>BL52</f>
        <v>12048750</v>
      </c>
      <c r="BM53" s="436">
        <f>BM52</f>
        <v>9357770</v>
      </c>
      <c r="BN53" s="436">
        <f>BN52</f>
        <v>1148050</v>
      </c>
      <c r="BO53" s="109">
        <f>TRUNC((BO52/0.65%)*0.9%,0)</f>
        <v>2002153</v>
      </c>
      <c r="BP53" s="436">
        <f>SUM(BJ53,BL53:BO53)</f>
        <v>27234223</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V54" s="494" t="s">
        <v>1113</v>
      </c>
      <c r="X54" s="185"/>
    </row>
    <row r="55" spans="2:68" ht="18.75" customHeight="1">
      <c r="B55" s="245"/>
      <c r="C55" s="269" t="s">
        <v>376</v>
      </c>
      <c r="D55" s="286">
        <v>802</v>
      </c>
      <c r="E55" s="284" t="s">
        <v>391</v>
      </c>
      <c r="F55" s="280"/>
      <c r="G55" s="281"/>
      <c r="H55" s="285"/>
      <c r="I55" s="271">
        <f t="array" ref="I55">SUM(($C$10:$C$49=$C55)*($X$10:$X$49))-I56</f>
        <v>213400000</v>
      </c>
      <c r="J55" s="243"/>
      <c r="K55" s="243"/>
      <c r="L55" s="273" t="s">
        <v>391</v>
      </c>
      <c r="M55" s="286">
        <v>254</v>
      </c>
      <c r="N55" s="243" t="s">
        <v>397</v>
      </c>
      <c r="O55" s="271">
        <f>Y50</f>
        <v>68732530</v>
      </c>
      <c r="P55" s="243" t="s">
        <v>399</v>
      </c>
      <c r="Q55" s="246"/>
      <c r="BK55" s="109" t="s">
        <v>647</v>
      </c>
      <c r="BL55" s="436">
        <f>SUM(BL52:BL53)</f>
        <v>24097500</v>
      </c>
      <c r="BM55" s="436">
        <f>SUM(BM52:BM53)</f>
        <v>18715540</v>
      </c>
      <c r="BN55" s="436">
        <f>SUM(BN52:BN53)</f>
        <v>2296100</v>
      </c>
      <c r="BO55" s="436">
        <f>SUM(BO52:BO53)</f>
        <v>3448153</v>
      </c>
      <c r="BP55" s="436">
        <f>SUM(BP52:BP53)</f>
        <v>51234793</v>
      </c>
    </row>
    <row r="56" spans="2:68" s="240" customFormat="1" ht="18.75" customHeight="1">
      <c r="B56" s="245"/>
      <c r="C56" s="269" t="s">
        <v>376</v>
      </c>
      <c r="D56" s="286">
        <v>803</v>
      </c>
      <c r="E56" s="284" t="s">
        <v>390</v>
      </c>
      <c r="F56" s="280"/>
      <c r="G56" s="281"/>
      <c r="H56" s="285"/>
      <c r="I56" s="271">
        <f t="array" ref="I56">SUM(($C$10:$C$49=$C56)*($J$10:$J$49))</f>
        <v>0</v>
      </c>
      <c r="J56" s="243"/>
      <c r="K56" s="243"/>
      <c r="L56" s="273" t="s">
        <v>391</v>
      </c>
      <c r="M56" s="286">
        <v>254</v>
      </c>
      <c r="N56" s="243" t="s">
        <v>397</v>
      </c>
      <c r="O56" s="271">
        <f>Z50</f>
        <v>6873140</v>
      </c>
      <c r="P56" s="243" t="s">
        <v>400</v>
      </c>
      <c r="Q56" s="246"/>
    </row>
    <row r="57" spans="2:68" ht="18.75" customHeight="1">
      <c r="B57" s="245"/>
      <c r="C57" s="270" t="s">
        <v>377</v>
      </c>
      <c r="D57" s="286">
        <v>504</v>
      </c>
      <c r="E57" s="284" t="s">
        <v>389</v>
      </c>
      <c r="F57" s="280"/>
      <c r="G57" s="281"/>
      <c r="H57" s="285"/>
      <c r="I57" s="271">
        <f t="array" ref="I57">SUM(($C$10:$C$49=$C57)*($X$10:$X$49))-I58</f>
        <v>57450000</v>
      </c>
      <c r="J57" s="243"/>
      <c r="K57" s="243"/>
      <c r="L57" s="273" t="s">
        <v>391</v>
      </c>
      <c r="M57" s="286">
        <v>254</v>
      </c>
      <c r="N57" s="243" t="s">
        <v>397</v>
      </c>
      <c r="O57" s="271">
        <f>AA50</f>
        <v>4047750</v>
      </c>
      <c r="P57" s="272" t="s">
        <v>401</v>
      </c>
      <c r="Q57" s="246"/>
      <c r="V57" s="494" t="s">
        <v>1017</v>
      </c>
    </row>
    <row r="58" spans="2:68" s="240" customFormat="1" ht="18.75" customHeight="1">
      <c r="B58" s="245"/>
      <c r="C58" s="270" t="s">
        <v>377</v>
      </c>
      <c r="D58" s="286">
        <v>505</v>
      </c>
      <c r="E58" s="284" t="s">
        <v>390</v>
      </c>
      <c r="F58" s="280"/>
      <c r="G58" s="281"/>
      <c r="H58" s="285"/>
      <c r="I58" s="271">
        <f t="array" ref="I58">SUM(($C$10:$C$49=$C58)*($J$10:$J$49))</f>
        <v>0</v>
      </c>
      <c r="J58" s="243"/>
      <c r="K58" s="243"/>
      <c r="L58" s="273" t="s">
        <v>391</v>
      </c>
      <c r="M58" s="286">
        <v>254</v>
      </c>
      <c r="N58" s="243" t="s">
        <v>397</v>
      </c>
      <c r="O58" s="271">
        <f>SUM(AB50:AC50)</f>
        <v>10505820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391</v>
      </c>
      <c r="M59" s="286">
        <v>254</v>
      </c>
      <c r="N59" s="243" t="s">
        <v>397</v>
      </c>
      <c r="O59" s="271">
        <f>AD50</f>
        <v>1446000</v>
      </c>
      <c r="P59" s="272" t="s">
        <v>403</v>
      </c>
      <c r="Q59" s="246"/>
    </row>
    <row r="60" spans="2:68" s="240" customFormat="1" ht="18.75" customHeight="1">
      <c r="B60" s="245"/>
      <c r="C60" s="270" t="s">
        <v>383</v>
      </c>
      <c r="D60" s="286">
        <v>605</v>
      </c>
      <c r="E60" s="284" t="s">
        <v>390</v>
      </c>
      <c r="F60" s="280"/>
      <c r="G60" s="281"/>
      <c r="H60" s="285"/>
      <c r="I60" s="271">
        <f t="array" ref="I60">SUM(($C$10:$C$49=$C60)*($J$10:$J$49))</f>
        <v>0</v>
      </c>
      <c r="J60" s="243"/>
      <c r="K60" s="243"/>
      <c r="L60" s="273" t="s">
        <v>391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391</v>
      </c>
      <c r="M61" s="286">
        <v>254</v>
      </c>
      <c r="N61" s="243" t="s">
        <v>397</v>
      </c>
      <c r="O61" s="271">
        <f>AF50</f>
        <v>0</v>
      </c>
      <c r="P61" s="243" t="str">
        <f>AF9</f>
        <v>중도·연말
정산
주민세</v>
      </c>
      <c r="Q61" s="246"/>
    </row>
    <row r="62" spans="2:68" s="240" customFormat="1" ht="18.75" customHeight="1">
      <c r="B62" s="245"/>
      <c r="C62" s="270" t="s">
        <v>384</v>
      </c>
      <c r="D62" s="286">
        <v>705</v>
      </c>
      <c r="E62" s="284" t="s">
        <v>390</v>
      </c>
      <c r="F62" s="280"/>
      <c r="G62" s="281"/>
      <c r="H62" s="285"/>
      <c r="I62" s="271">
        <f t="array" ref="I62">SUM(($C$10:$C$49=$C62)*($J$10:$J$49))</f>
        <v>0</v>
      </c>
      <c r="J62" s="243"/>
      <c r="K62" s="243"/>
      <c r="L62" s="273" t="s">
        <v>391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391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391</v>
      </c>
      <c r="M64" s="286">
        <v>262</v>
      </c>
      <c r="N64" s="289" t="s">
        <v>404</v>
      </c>
      <c r="O64" s="271">
        <f>AK50</f>
        <v>179244760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270850000</v>
      </c>
      <c r="J66" s="243"/>
      <c r="K66" s="243"/>
      <c r="L66" s="273"/>
      <c r="M66" s="243"/>
      <c r="N66" s="243"/>
      <c r="O66" s="271">
        <f>SUM(O55:O65)</f>
        <v>270850000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07000000}"/>
  <dataConsolidate/>
  <mergeCells count="21">
    <mergeCell ref="BA8:BD8"/>
    <mergeCell ref="BE8:BF8"/>
    <mergeCell ref="B4:I5"/>
    <mergeCell ref="B6:D6"/>
    <mergeCell ref="H6:J6"/>
    <mergeCell ref="AJ8:AJ9"/>
    <mergeCell ref="AK8:AK9"/>
    <mergeCell ref="X8:X9"/>
    <mergeCell ref="B8:B9"/>
    <mergeCell ref="D8:D9"/>
    <mergeCell ref="C8:C9"/>
    <mergeCell ref="AX8:AY8"/>
    <mergeCell ref="AT8:AV8"/>
    <mergeCell ref="AM8:AM9"/>
    <mergeCell ref="AN8:AN9"/>
    <mergeCell ref="AP8:AR8"/>
    <mergeCell ref="N4:O4"/>
    <mergeCell ref="G8:G9"/>
    <mergeCell ref="H8:H9"/>
    <mergeCell ref="E8:E9"/>
    <mergeCell ref="F8:F9"/>
  </mergeCells>
  <phoneticPr fontId="1" type="noConversion"/>
  <conditionalFormatting sqref="W10:W65536 U10:U65536">
    <cfRule type="cellIs" dxfId="630" priority="52" operator="greaterThan">
      <formula>100000</formula>
    </cfRule>
  </conditionalFormatting>
  <conditionalFormatting sqref="V10:V65536">
    <cfRule type="cellIs" dxfId="629" priority="51" operator="greaterThan">
      <formula>200000</formula>
    </cfRule>
  </conditionalFormatting>
  <conditionalFormatting sqref="AM10:AM49">
    <cfRule type="cellIs" dxfId="628" priority="45" operator="greaterThan">
      <formula>1</formula>
    </cfRule>
    <cfRule type="cellIs" dxfId="627" priority="49" operator="lessThan">
      <formula>1</formula>
    </cfRule>
  </conditionalFormatting>
  <conditionalFormatting sqref="F10:F65536">
    <cfRule type="cellIs" dxfId="626" priority="48" operator="greaterThan">
      <formula>0</formula>
    </cfRule>
  </conditionalFormatting>
  <conditionalFormatting sqref="F6">
    <cfRule type="cellIs" dxfId="625" priority="46" operator="equal">
      <formula>"토요일"</formula>
    </cfRule>
    <cfRule type="cellIs" dxfId="624" priority="47" operator="equal">
      <formula>"일요일"</formula>
    </cfRule>
  </conditionalFormatting>
  <conditionalFormatting sqref="AW52:AZ65536 AO50:AO65536 AS50:AS65536 AP51:AR65536 AT10:AV65536 AN10:AN65536 AX10:AY65536 AN56:AZ56 AN58:AZ58 AN60:AZ60 AN62:AZ62">
    <cfRule type="cellIs" dxfId="623" priority="44" operator="greaterThan">
      <formula>0</formula>
    </cfRule>
  </conditionalFormatting>
  <conditionalFormatting sqref="AM10:AM65536">
    <cfRule type="cellIs" dxfId="622" priority="43" operator="greaterThan">
      <formula>1</formula>
    </cfRule>
  </conditionalFormatting>
  <conditionalFormatting sqref="BI10:BI49 BI51:BI65536">
    <cfRule type="cellIs" dxfId="621" priority="38" operator="between">
      <formula>1</formula>
      <formula>1899999</formula>
    </cfRule>
  </conditionalFormatting>
  <conditionalFormatting sqref="U4">
    <cfRule type="cellIs" dxfId="620" priority="36" operator="greaterThan">
      <formula>12</formula>
    </cfRule>
    <cfRule type="cellIs" dxfId="619" priority="37" operator="lessThan">
      <formula>1</formula>
    </cfRule>
  </conditionalFormatting>
  <conditionalFormatting sqref="C10:C49 C55:C64">
    <cfRule type="cellIs" dxfId="618" priority="30" operator="equal">
      <formula>"개발비"</formula>
    </cfRule>
    <cfRule type="cellIs" dxfId="617" priority="31" operator="equal">
      <formula>"경상연구"</formula>
    </cfRule>
    <cfRule type="cellIs" dxfId="616" priority="32" operator="equal">
      <formula>"분양"</formula>
    </cfRule>
    <cfRule type="cellIs" dxfId="615" priority="33" operator="equal">
      <formula>"도급"</formula>
    </cfRule>
    <cfRule type="cellIs" dxfId="614" priority="34" operator="equal">
      <formula>"제조"</formula>
    </cfRule>
    <cfRule type="cellIs" dxfId="613" priority="35" operator="equal">
      <formula>"판관"</formula>
    </cfRule>
  </conditionalFormatting>
  <conditionalFormatting sqref="O65 O67 I67">
    <cfRule type="cellIs" dxfId="612" priority="17" operator="equal">
      <formula>TRUE</formula>
    </cfRule>
  </conditionalFormatting>
  <conditionalFormatting sqref="BA10:BA49">
    <cfRule type="cellIs" dxfId="611" priority="14" operator="lessThan">
      <formula>0</formula>
    </cfRule>
    <cfRule type="cellIs" dxfId="610" priority="15" operator="greaterThan">
      <formula>0</formula>
    </cfRule>
    <cfRule type="cellIs" dxfId="609" priority="16" operator="equal">
      <formula>0</formula>
    </cfRule>
  </conditionalFormatting>
  <conditionalFormatting sqref="BE10:BF49">
    <cfRule type="cellIs" dxfId="608" priority="11" operator="lessThan">
      <formula>0</formula>
    </cfRule>
    <cfRule type="cellIs" dxfId="607" priority="12" operator="greaterThan">
      <formula>0</formula>
    </cfRule>
    <cfRule type="cellIs" dxfId="606" priority="13" operator="equal">
      <formula>0</formula>
    </cfRule>
  </conditionalFormatting>
  <conditionalFormatting sqref="BI10:BI49">
    <cfRule type="cellIs" dxfId="605" priority="9" operator="greaterThan">
      <formula>99615293</formula>
    </cfRule>
    <cfRule type="cellIs" dxfId="604" priority="10" operator="lessThan">
      <formula>278861</formula>
    </cfRule>
  </conditionalFormatting>
  <conditionalFormatting sqref="BM10:BM49">
    <cfRule type="cellIs" dxfId="603" priority="7" operator="lessThan">
      <formula>9300</formula>
    </cfRule>
    <cfRule type="cellIs" dxfId="602" priority="8" operator="greaterThan">
      <formula>3322170</formula>
    </cfRule>
  </conditionalFormatting>
  <conditionalFormatting sqref="BL10:BL49">
    <cfRule type="cellIs" dxfId="601" priority="5" operator="lessThan">
      <formula>14400</formula>
    </cfRule>
    <cfRule type="cellIs" dxfId="600" priority="6" operator="greaterThan">
      <formula>226350</formula>
    </cfRule>
  </conditionalFormatting>
  <conditionalFormatting sqref="AA10:AA49">
    <cfRule type="cellIs" dxfId="599" priority="3" operator="greaterThan">
      <formula>226350</formula>
    </cfRule>
    <cfRule type="cellIs" dxfId="598" priority="4" operator="lessThan">
      <formula>14400</formula>
    </cfRule>
  </conditionalFormatting>
  <conditionalFormatting sqref="AB10:AB49">
    <cfRule type="cellIs" dxfId="597" priority="1" operator="lessThan">
      <formula>9300</formula>
    </cfRule>
    <cfRule type="cellIs" dxfId="596" priority="2" operator="greaterThan">
      <formula>3322170</formula>
    </cfRule>
  </conditionalFormatting>
  <dataValidations count="10">
    <dataValidation allowBlank="1" showInputMessage="1" showErrorMessage="1" prompt="직책에 &quot;대표이사&quot; 또는 &quot;원장&quot; 이라고 기재하면 고용보험 제외 " sqref="AD9" xr:uid="{00000000-0002-0000-0700-000000000000}"/>
    <dataValidation type="list" allowBlank="1" showInputMessage="1" showErrorMessage="1" sqref="BA10:BA49" xr:uid="{00000000-0002-0000-0700-000001000000}">
      <formula1>"0%,50%,100%,70%,90%"</formula1>
    </dataValidation>
    <dataValidation type="list" allowBlank="1" showInputMessage="1" showErrorMessage="1" sqref="BE10:BF49" xr:uid="{00000000-0002-0000-0700-000002000000}">
      <formula1>"0%,40%,80%,90%"</formula1>
    </dataValidation>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700-000003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700-000004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700-000005000000}"/>
    <dataValidation allowBlank="1" showInputMessage="1" showErrorMessage="1" prompt="&quot;-&quot;없이 숫자만 입력" sqref="G8:G9" xr:uid="{00000000-0002-0000-0700-000006000000}"/>
    <dataValidation allowBlank="1" showInputMessage="1" showErrorMessage="1" prompt="직책에 &quot;대표이사&quot;  &quot;대표&quot; 또는 &quot;원장&quot; 이라고 기재하면 고용보험 제외" sqref="H8:H9" xr:uid="{00000000-0002-0000-0700-000007000000}"/>
    <dataValidation type="list" allowBlank="1" showInputMessage="1" showErrorMessage="1" sqref="C10:C49 C55:C64" xr:uid="{00000000-0002-0000-0700-000008000000}">
      <formula1>"판관,제조,도급,분양,경상연구,개발비"</formula1>
    </dataValidation>
    <dataValidation type="list" allowBlank="1" showInputMessage="1" showErrorMessage="1" sqref="BD10:BD49" xr:uid="{00000000-0002-0000-0700-000009000000}">
      <formula1>"한도없음,150만원 한도"</formula1>
    </dataValidation>
  </dataValidations>
  <hyperlinks>
    <hyperlink ref="BL5" r:id="rId1" xr:uid="{00000000-0004-0000-0700-000000000000}"/>
    <hyperlink ref="BL3" r:id="rId2" xr:uid="{00000000-0004-0000-0700-000001000000}"/>
    <hyperlink ref="BI3" r:id="rId3" xr:uid="{00000000-0004-0000-0700-000002000000}"/>
    <hyperlink ref="BI5" r:id="rId4" xr:uid="{00000000-0004-0000-0700-000003000000}"/>
    <hyperlink ref="BX3" r:id="rId5" xr:uid="{00000000-0004-0000-0700-000004000000}"/>
    <hyperlink ref="BX5" r:id="rId6" xr:uid="{00000000-0004-0000-0700-000005000000}"/>
    <hyperlink ref="BF6" r:id="rId7" xr:uid="{00000000-0004-0000-0700-000006000000}"/>
    <hyperlink ref="BA6" r:id="rId8" xr:uid="{00000000-0004-0000-0700-000007000000}"/>
    <hyperlink ref="BS6" r:id="rId9" xr:uid="{00000000-0004-0000-0700-000008000000}"/>
    <hyperlink ref="H51" r:id="rId10" xr:uid="{00000000-0004-0000-0700-000009000000}"/>
    <hyperlink ref="AM6" r:id="rId11" xr:uid="{00000000-0004-0000-07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1063" r:id="rId15" name="Group Box 39">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1064" r:id="rId16" name="Option Button 40">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1065" r:id="rId17" name="Option Button 41">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BX67"/>
  <sheetViews>
    <sheetView showGridLines="0" tabSelected="1" workbookViewId="0">
      <pane xSplit="8" ySplit="9" topLeftCell="I10" activePane="bottomRight" state="frozen"/>
      <selection pane="topRight" activeCell="I1" sqref="I1"/>
      <selection pane="bottomLeft" activeCell="A10" sqref="A10"/>
      <selection pane="bottomRight" activeCell="D10" sqref="D10"/>
    </sheetView>
  </sheetViews>
  <sheetFormatPr defaultRowHeight="18.75" customHeight="1" outlineLevelCol="1"/>
  <cols>
    <col min="1" max="1" width="0.75" style="240" customWidth="1"/>
    <col min="2" max="2" width="4.375" style="240" bestFit="1" customWidth="1"/>
    <col min="3" max="3" width="4.375" style="240" customWidth="1"/>
    <col min="4" max="4" width="5.25" style="240" bestFit="1" customWidth="1"/>
    <col min="5" max="5" width="8.625" style="37" customWidth="1"/>
    <col min="6" max="6" width="8.625" style="39" hidden="1" customWidth="1" outlineLevel="1"/>
    <col min="7" max="7" width="13" style="38" hidden="1" customWidth="1" outlineLevel="1"/>
    <col min="8" max="8" width="7.5" style="2" customWidth="1" collapsed="1"/>
    <col min="9" max="15" width="8.125" style="240" customWidth="1"/>
    <col min="16" max="17" width="9" style="240" customWidth="1"/>
    <col min="18" max="18" width="9" style="240" hidden="1" customWidth="1" outlineLevel="1" collapsed="1"/>
    <col min="19" max="20" width="9" style="240" hidden="1" customWidth="1" outlineLevel="1"/>
    <col min="21" max="23" width="8.125" style="240" customWidth="1" collapsed="1"/>
    <col min="24" max="24" width="8.75" style="240" customWidth="1"/>
    <col min="25" max="30" width="7.5" style="240" customWidth="1"/>
    <col min="31" max="35" width="7.5" style="240" hidden="1" customWidth="1" outlineLevel="1"/>
    <col min="36" max="36" width="8.625" style="240" customWidth="1" collapsed="1"/>
    <col min="37" max="37" width="9.625" style="240" customWidth="1"/>
    <col min="38" max="38" width="9" style="240" customWidth="1"/>
    <col min="39" max="39" width="10.5" style="240" customWidth="1"/>
    <col min="40" max="40" width="9" style="240"/>
    <col min="41" max="41" width="10.375" style="240" customWidth="1"/>
    <col min="42" max="44" width="12.5" style="240" customWidth="1" outlineLevel="1"/>
    <col min="45" max="45" width="8.75" style="240" customWidth="1" outlineLevel="1"/>
    <col min="46" max="46" width="9" style="240" customWidth="1" outlineLevel="1"/>
    <col min="47" max="47" width="26.625" style="240" customWidth="1" outlineLevel="1"/>
    <col min="48" max="48" width="9.25" style="240" customWidth="1" outlineLevel="1"/>
    <col min="49" max="49" width="2.5" style="240" customWidth="1" outlineLevel="1"/>
    <col min="50" max="51" width="12.875" style="240" customWidth="1" outlineLevel="1"/>
    <col min="52" max="52" width="2.5" style="240" customWidth="1" outlineLevel="1"/>
    <col min="53" max="58" width="11.25" style="240" customWidth="1" outlineLevel="1"/>
    <col min="59" max="59" width="9" style="240" customWidth="1" outlineLevel="1"/>
    <col min="60" max="61" width="11.25" style="240" customWidth="1" outlineLevel="1"/>
    <col min="62" max="62" width="9" style="240" customWidth="1" outlineLevel="1"/>
    <col min="63" max="63" width="18" style="240" customWidth="1" outlineLevel="1"/>
    <col min="64" max="67" width="9" style="240" customWidth="1"/>
    <col min="68" max="68" width="10.375" style="240" customWidth="1"/>
    <col min="69" max="16384" width="9" style="240"/>
  </cols>
  <sheetData>
    <row r="1" spans="2:76" ht="7.5" customHeight="1"/>
    <row r="2" spans="2:76" ht="16.5">
      <c r="E2" s="240"/>
      <c r="F2" s="240"/>
      <c r="G2" s="240"/>
      <c r="H2" s="240"/>
      <c r="I2" s="240" t="str">
        <f ca="1">"printed on date/time "&amp;CONCATENATE(TEXT(TODAY(),"yyyy-mm-dd")&amp;" "&amp;TEXT(TODAY(),"aaaa"))&amp;" "&amp;TEXT(NOW(),"hh:mm AM/PM")&amp;" current"</f>
        <v>printed on date/time 2021-12-31 금요일 10:24 AM current</v>
      </c>
      <c r="BE2" s="240" t="s">
        <v>144</v>
      </c>
    </row>
    <row r="3" spans="2:76" ht="16.5">
      <c r="E3" s="240"/>
      <c r="F3" s="240"/>
      <c r="G3" s="240"/>
      <c r="H3" s="240"/>
      <c r="Z3" s="449"/>
      <c r="BE3" s="240" t="s">
        <v>650</v>
      </c>
      <c r="BI3" s="36" t="s">
        <v>141</v>
      </c>
      <c r="BL3" s="36" t="s">
        <v>84</v>
      </c>
      <c r="BX3" s="36" t="s">
        <v>407</v>
      </c>
    </row>
    <row r="4" spans="2:76" ht="24" customHeight="1">
      <c r="B4" s="690" t="str">
        <f>'기본입력사항(입사일,퇴사일)'!$B$3</f>
        <v>선우회계법인</v>
      </c>
      <c r="C4" s="690"/>
      <c r="D4" s="690"/>
      <c r="E4" s="690"/>
      <c r="F4" s="690"/>
      <c r="G4" s="690"/>
      <c r="H4" s="690"/>
      <c r="I4" s="690"/>
      <c r="N4" s="670">
        <v>2022</v>
      </c>
      <c r="O4" s="670"/>
      <c r="P4" s="181" t="s">
        <v>78</v>
      </c>
      <c r="Q4" s="182"/>
      <c r="U4" s="448"/>
      <c r="V4" s="173"/>
      <c r="X4" s="172"/>
      <c r="BE4" s="240" t="s">
        <v>652</v>
      </c>
      <c r="BI4" s="240" t="s">
        <v>142</v>
      </c>
      <c r="BL4" s="240" t="s">
        <v>82</v>
      </c>
      <c r="BX4" s="240" t="s">
        <v>408</v>
      </c>
    </row>
    <row r="5" spans="2:76" ht="16.5" customHeight="1">
      <c r="B5" s="690"/>
      <c r="C5" s="690"/>
      <c r="D5" s="690"/>
      <c r="E5" s="690"/>
      <c r="F5" s="690"/>
      <c r="G5" s="690"/>
      <c r="H5" s="690"/>
      <c r="I5" s="690"/>
      <c r="O5" s="183"/>
      <c r="U5" s="172"/>
      <c r="V5" s="173"/>
      <c r="W5" s="173"/>
      <c r="X5" s="172"/>
      <c r="AM5" s="250">
        <v>1</v>
      </c>
      <c r="BI5" s="36" t="s">
        <v>143</v>
      </c>
      <c r="BL5" s="36" t="s">
        <v>81</v>
      </c>
      <c r="BX5" s="36" t="s">
        <v>409</v>
      </c>
    </row>
    <row r="6" spans="2:76" ht="16.5">
      <c r="B6" s="691" t="s">
        <v>74</v>
      </c>
      <c r="C6" s="691"/>
      <c r="D6" s="691"/>
      <c r="E6" s="42"/>
      <c r="F6" s="41" t="str">
        <f>TEXT(E6,"aaaa")</f>
        <v>토요일</v>
      </c>
      <c r="G6" s="240"/>
      <c r="H6" s="692">
        <f>E6</f>
        <v>0</v>
      </c>
      <c r="I6" s="692"/>
      <c r="J6" s="692"/>
      <c r="K6" s="583"/>
      <c r="M6" s="113" t="s">
        <v>551</v>
      </c>
      <c r="AM6" s="36" t="s">
        <v>905</v>
      </c>
      <c r="BA6" s="36" t="s">
        <v>423</v>
      </c>
      <c r="BF6" s="36" t="s">
        <v>407</v>
      </c>
      <c r="BI6" s="240" t="s">
        <v>144</v>
      </c>
      <c r="BL6" s="240" t="s">
        <v>83</v>
      </c>
      <c r="BS6" s="36" t="s">
        <v>644</v>
      </c>
      <c r="BX6" s="272" t="s">
        <v>142</v>
      </c>
    </row>
    <row r="7" spans="2:76" ht="3.75" customHeight="1" thickBot="1">
      <c r="E7" s="240"/>
      <c r="F7" s="240"/>
      <c r="G7" s="240"/>
      <c r="H7" s="240"/>
    </row>
    <row r="8" spans="2:76" s="1" customFormat="1" ht="16.5" customHeight="1" thickBot="1">
      <c r="B8" s="699" t="s">
        <v>0</v>
      </c>
      <c r="C8" s="677" t="s">
        <v>375</v>
      </c>
      <c r="D8" s="701" t="s">
        <v>1</v>
      </c>
      <c r="E8" s="675" t="s">
        <v>7</v>
      </c>
      <c r="F8" s="677" t="s">
        <v>189</v>
      </c>
      <c r="G8" s="671" t="s">
        <v>48</v>
      </c>
      <c r="H8" s="673" t="s">
        <v>94</v>
      </c>
      <c r="I8" s="300" t="s">
        <v>2</v>
      </c>
      <c r="J8" s="301"/>
      <c r="K8" s="301"/>
      <c r="L8" s="301"/>
      <c r="M8" s="301"/>
      <c r="N8" s="301"/>
      <c r="O8" s="302"/>
      <c r="P8" s="301"/>
      <c r="Q8" s="301"/>
      <c r="R8" s="65"/>
      <c r="S8" s="65"/>
      <c r="T8" s="65"/>
      <c r="U8" s="308" t="s">
        <v>154</v>
      </c>
      <c r="V8" s="309"/>
      <c r="W8" s="308"/>
      <c r="X8" s="697" t="s">
        <v>416</v>
      </c>
      <c r="Y8" s="66" t="s">
        <v>1000</v>
      </c>
      <c r="Z8" s="67"/>
      <c r="AA8" s="67"/>
      <c r="AB8" s="67"/>
      <c r="AC8" s="67"/>
      <c r="AD8" s="68"/>
      <c r="AE8" s="66" t="s">
        <v>45</v>
      </c>
      <c r="AF8" s="67"/>
      <c r="AG8" s="67"/>
      <c r="AH8" s="67"/>
      <c r="AI8" s="68"/>
      <c r="AJ8" s="693" t="s">
        <v>417</v>
      </c>
      <c r="AK8" s="695" t="s">
        <v>87</v>
      </c>
      <c r="AM8" s="681" t="s">
        <v>95</v>
      </c>
      <c r="AN8" s="683" t="s">
        <v>3</v>
      </c>
      <c r="AO8" s="240"/>
      <c r="AP8" s="685" t="str">
        <f>"퇴직연금 지급(불입)월 "&amp;N4&amp;"년"&amp;U4&amp;"월"</f>
        <v>퇴직연금 지급(불입)월 2022년월</v>
      </c>
      <c r="AQ8" s="685"/>
      <c r="AR8" s="685"/>
      <c r="AS8" s="240"/>
      <c r="AT8" s="680" t="s">
        <v>147</v>
      </c>
      <c r="AU8" s="671"/>
      <c r="AV8" s="673"/>
      <c r="AW8" s="240"/>
      <c r="AX8" s="678" t="s">
        <v>149</v>
      </c>
      <c r="AY8" s="679"/>
      <c r="AZ8" s="240"/>
      <c r="BA8" s="686" t="s">
        <v>146</v>
      </c>
      <c r="BB8" s="687"/>
      <c r="BC8" s="687"/>
      <c r="BD8" s="687"/>
      <c r="BE8" s="688" t="s">
        <v>145</v>
      </c>
      <c r="BF8" s="689"/>
      <c r="BH8" s="188" t="s">
        <v>5</v>
      </c>
      <c r="BI8" s="189" t="s">
        <v>30</v>
      </c>
      <c r="BL8" s="1" t="s">
        <v>85</v>
      </c>
    </row>
    <row r="9" spans="2:76" s="2" customFormat="1" ht="51" customHeight="1" thickBot="1">
      <c r="B9" s="700"/>
      <c r="C9" s="676"/>
      <c r="D9" s="672"/>
      <c r="E9" s="676"/>
      <c r="F9" s="676"/>
      <c r="G9" s="672"/>
      <c r="H9" s="674"/>
      <c r="I9" s="303" t="s">
        <v>4</v>
      </c>
      <c r="J9" s="304" t="s">
        <v>29</v>
      </c>
      <c r="K9" s="304" t="s">
        <v>1019</v>
      </c>
      <c r="L9" s="305" t="s">
        <v>91</v>
      </c>
      <c r="M9" s="305" t="s">
        <v>92</v>
      </c>
      <c r="N9" s="305" t="s">
        <v>93</v>
      </c>
      <c r="O9" s="306" t="s">
        <v>86</v>
      </c>
      <c r="P9" s="307" t="s">
        <v>47</v>
      </c>
      <c r="Q9" s="305" t="s">
        <v>46</v>
      </c>
      <c r="R9" s="70" t="s">
        <v>190</v>
      </c>
      <c r="S9" s="69" t="s">
        <v>49</v>
      </c>
      <c r="T9" s="174" t="s">
        <v>50</v>
      </c>
      <c r="U9" s="310" t="s">
        <v>414</v>
      </c>
      <c r="V9" s="311" t="s">
        <v>415</v>
      </c>
      <c r="W9" s="312" t="s">
        <v>413</v>
      </c>
      <c r="X9" s="698"/>
      <c r="Y9" s="313" t="s">
        <v>177</v>
      </c>
      <c r="Z9" s="314" t="s">
        <v>178</v>
      </c>
      <c r="AA9" s="545" t="s">
        <v>179</v>
      </c>
      <c r="AB9" s="546" t="s">
        <v>1116</v>
      </c>
      <c r="AC9" s="546" t="s">
        <v>1118</v>
      </c>
      <c r="AD9" s="431" t="s">
        <v>663</v>
      </c>
      <c r="AE9" s="73" t="s">
        <v>411</v>
      </c>
      <c r="AF9" s="71" t="s">
        <v>412</v>
      </c>
      <c r="AG9" s="71" t="s">
        <v>52</v>
      </c>
      <c r="AH9" s="71" t="s">
        <v>53</v>
      </c>
      <c r="AI9" s="72" t="s">
        <v>54</v>
      </c>
      <c r="AJ9" s="694"/>
      <c r="AK9" s="696"/>
      <c r="AM9" s="682"/>
      <c r="AN9" s="684"/>
      <c r="AO9" s="240"/>
      <c r="AP9" s="264" t="s">
        <v>379</v>
      </c>
      <c r="AQ9" s="264" t="s">
        <v>380</v>
      </c>
      <c r="AR9" s="265" t="s">
        <v>381</v>
      </c>
      <c r="AS9" s="240"/>
      <c r="AT9" s="536" t="s">
        <v>152</v>
      </c>
      <c r="AU9" s="205" t="s">
        <v>148</v>
      </c>
      <c r="AV9" s="537" t="s">
        <v>153</v>
      </c>
      <c r="AW9" s="240"/>
      <c r="AX9" s="536" t="s">
        <v>150</v>
      </c>
      <c r="AY9" s="537" t="s">
        <v>151</v>
      </c>
      <c r="AZ9" s="240"/>
      <c r="BA9" s="203" t="s">
        <v>420</v>
      </c>
      <c r="BB9" s="204" t="s">
        <v>422</v>
      </c>
      <c r="BC9" s="204" t="s">
        <v>79</v>
      </c>
      <c r="BD9" s="432" t="s">
        <v>421</v>
      </c>
      <c r="BE9" s="203" t="s">
        <v>425</v>
      </c>
      <c r="BF9" s="322" t="s">
        <v>424</v>
      </c>
      <c r="BH9" s="201" t="s">
        <v>6</v>
      </c>
      <c r="BI9" s="202" t="s">
        <v>31</v>
      </c>
      <c r="BL9" s="193" t="s">
        <v>927</v>
      </c>
      <c r="BM9" s="194" t="s">
        <v>1117</v>
      </c>
      <c r="BN9" s="194" t="s">
        <v>1119</v>
      </c>
      <c r="BO9" s="198" t="s">
        <v>51</v>
      </c>
      <c r="BP9" s="195" t="s">
        <v>80</v>
      </c>
    </row>
    <row r="10" spans="2:76" ht="18.75" customHeight="1" thickTop="1">
      <c r="B10" s="249">
        <v>1</v>
      </c>
      <c r="C10" s="266" t="s">
        <v>376</v>
      </c>
      <c r="D10" s="405"/>
      <c r="E10" s="405"/>
      <c r="F10" s="406"/>
      <c r="G10" s="407"/>
      <c r="H10" s="408"/>
      <c r="I10" s="414"/>
      <c r="J10" s="415"/>
      <c r="K10" s="415"/>
      <c r="L10" s="416"/>
      <c r="M10" s="416"/>
      <c r="N10" s="416"/>
      <c r="O10" s="415"/>
      <c r="P10" s="416"/>
      <c r="Q10" s="416"/>
      <c r="R10" s="416"/>
      <c r="S10" s="416"/>
      <c r="T10" s="417"/>
      <c r="U10" s="414"/>
      <c r="V10" s="415"/>
      <c r="W10" s="418"/>
      <c r="X10" s="176">
        <f t="shared" ref="X10:X49" si="0">SUM(I10:W10)</f>
        <v>0</v>
      </c>
      <c r="Y10" s="30">
        <f t="shared" ref="Y10:Y49" si="1">IF(BI10&lt;=10000000,VLOOKUP(BI10/1000,간이세액표2021,AM10+AN10+2),VLOOKUP(BI10/1000,간이세액표2021,AM10+AN10+2)+VLOOKUP(BI10,근로세율,3)+(BI10-VLOOKUP(BI10,근로세율,4))*VLOOKUP(BI10,근로세율,5)*VLOOKUP(BI10,근로세율,6))</f>
        <v>0</v>
      </c>
      <c r="Z10" s="184">
        <f>IF(ISERROR(ROUNDDOWN(Y10*10%,-1)),0,ROUNDDOWN(Y10*10%,-1))</f>
        <v>0</v>
      </c>
      <c r="AA10" s="542">
        <f t="shared" ref="AA10:AA49" si="2">IF($AM$5=1,0,IF(BL10&gt;0,MIN(MAX(BL10,연금하한202107),연금상한202107),0))</f>
        <v>0</v>
      </c>
      <c r="AB10" s="543">
        <f t="shared" ref="AB10:AB49" si="3">IF($AM$5=1,0,IF(BM10&gt;0,MIN(MAX(BM10,건강하한),건강상한),0))</f>
        <v>0</v>
      </c>
      <c r="AC10" s="544">
        <f t="shared" ref="AC10:AC49" si="4">IF($AM$5=1,0,BN10)</f>
        <v>0</v>
      </c>
      <c r="AD10" s="315">
        <f t="shared" ref="AD10:AD49" si="5">IFERROR(IF(OR($H10="대표이사",$H10="원장",$H10="대표"),0,ROUNDDOWN(($X10-$BH10)*고용보험율,-1)),0)</f>
        <v>0</v>
      </c>
      <c r="AE10" s="50"/>
      <c r="AF10" s="50"/>
      <c r="AG10" s="50"/>
      <c r="AH10" s="51"/>
      <c r="AI10" s="52"/>
      <c r="AJ10" s="53">
        <f>SUM(Y10:AH10)</f>
        <v>0</v>
      </c>
      <c r="AK10" s="54">
        <f>X10-AJ10</f>
        <v>0</v>
      </c>
      <c r="AM10" s="55">
        <v>1</v>
      </c>
      <c r="AN10" s="56"/>
      <c r="AP10" s="31"/>
      <c r="AQ10" s="31"/>
      <c r="AR10" s="263">
        <f>SUM(AP10:AQ10)</f>
        <v>0</v>
      </c>
      <c r="AT10" s="168"/>
      <c r="AU10" s="186"/>
      <c r="AV10" s="169" t="str">
        <f>IF(D10="","",D10)</f>
        <v/>
      </c>
      <c r="AX10" s="168"/>
      <c r="AY10" s="169"/>
      <c r="BA10" s="170">
        <v>0</v>
      </c>
      <c r="BB10" s="171"/>
      <c r="BC10" s="171"/>
      <c r="BD10" s="323"/>
      <c r="BE10" s="437">
        <v>0</v>
      </c>
      <c r="BF10" s="437">
        <v>0</v>
      </c>
      <c r="BH10" s="199">
        <f t="shared" ref="BH10:BH49" si="6">IF(W10&gt;=100000,100000,W10)+IF(V10&gt;=200000,200000,V10)++IF(U10&gt;=100000,100000,U10)</f>
        <v>0</v>
      </c>
      <c r="BI10" s="200">
        <f t="shared" ref="BI10:BI49" si="7">X10-BH10</f>
        <v>0</v>
      </c>
      <c r="BL10" s="251">
        <f t="shared" ref="BL10:BL49" si="8">IFERROR(ROUNDDOWN(TRUNC(($X10-$BH10),-3)*국민연금율*(1-BE10),-1),0)</f>
        <v>0</v>
      </c>
      <c r="BM10" s="252">
        <f>IFERROR(ROUNDDOWN(($X10-$BH10)*건강보험율2022,-1),)</f>
        <v>0</v>
      </c>
      <c r="BN10" s="252">
        <f>IFERROR(ROUNDDOWN($BM10*요양보험율2022,-1),)</f>
        <v>0</v>
      </c>
      <c r="BO10" s="253">
        <f t="shared" ref="BO10:BO49" si="9">IFERROR(IF($H10&lt;&gt;"대표이사",ROUNDDOWN(($X10-$BH10)*고용보험율*(1-BF10),-1),0),)</f>
        <v>0</v>
      </c>
      <c r="BP10" s="254">
        <f>SUM(BL10:BO10)</f>
        <v>0</v>
      </c>
    </row>
    <row r="11" spans="2:76" ht="18.75" customHeight="1">
      <c r="B11" s="35">
        <f>B10+1</f>
        <v>2</v>
      </c>
      <c r="C11" s="267" t="s">
        <v>376</v>
      </c>
      <c r="D11" s="409"/>
      <c r="E11" s="409"/>
      <c r="F11" s="410"/>
      <c r="G11" s="411"/>
      <c r="H11" s="412"/>
      <c r="I11" s="419"/>
      <c r="J11" s="420"/>
      <c r="K11" s="420"/>
      <c r="L11" s="421"/>
      <c r="M11" s="421"/>
      <c r="N11" s="421"/>
      <c r="O11" s="420"/>
      <c r="P11" s="421"/>
      <c r="Q11" s="421"/>
      <c r="R11" s="421"/>
      <c r="S11" s="421"/>
      <c r="T11" s="422"/>
      <c r="U11" s="419"/>
      <c r="V11" s="420"/>
      <c r="W11" s="423"/>
      <c r="X11" s="177">
        <f t="shared" si="0"/>
        <v>0</v>
      </c>
      <c r="Y11" s="30">
        <f t="shared" si="1"/>
        <v>0</v>
      </c>
      <c r="Z11" s="184">
        <f t="shared" ref="Z11:Z49" si="10">IF(ISERROR(ROUNDDOWN(Y11*10%,-1)),0,ROUNDDOWN(Y11*10%,-1))</f>
        <v>0</v>
      </c>
      <c r="AA11" s="538">
        <f t="shared" si="2"/>
        <v>0</v>
      </c>
      <c r="AB11" s="543">
        <f t="shared" si="3"/>
        <v>0</v>
      </c>
      <c r="AC11" s="539">
        <f t="shared" si="4"/>
        <v>0</v>
      </c>
      <c r="AD11" s="315">
        <f t="shared" si="5"/>
        <v>0</v>
      </c>
      <c r="AE11" s="5"/>
      <c r="AF11" s="5"/>
      <c r="AG11" s="5"/>
      <c r="AH11" s="40"/>
      <c r="AI11" s="6"/>
      <c r="AJ11" s="33">
        <f t="shared" ref="AJ11:AJ49" si="11">SUM(Y11:AH11)</f>
        <v>0</v>
      </c>
      <c r="AK11" s="34">
        <f t="shared" ref="AK11:AK49" si="12">X11-AJ11</f>
        <v>0</v>
      </c>
      <c r="AM11" s="48">
        <v>1</v>
      </c>
      <c r="AN11" s="49"/>
      <c r="AP11" s="109"/>
      <c r="AQ11" s="109"/>
      <c r="AR11" s="261">
        <f t="shared" ref="AR11:AR39" si="13">SUM(AP11:AQ11)</f>
        <v>0</v>
      </c>
      <c r="AT11" s="166"/>
      <c r="AU11" s="164"/>
      <c r="AV11" s="167" t="str">
        <f t="shared" ref="AV11:AV49" si="14">IF(D11="","",D11)</f>
        <v/>
      </c>
      <c r="AX11" s="166"/>
      <c r="AY11" s="167"/>
      <c r="BA11" s="165">
        <v>0</v>
      </c>
      <c r="BB11" s="4"/>
      <c r="BC11" s="4"/>
      <c r="BD11" s="324"/>
      <c r="BE11" s="437">
        <v>0</v>
      </c>
      <c r="BF11" s="437">
        <v>0</v>
      </c>
      <c r="BH11" s="190">
        <f t="shared" si="6"/>
        <v>0</v>
      </c>
      <c r="BI11" s="191">
        <f t="shared" si="7"/>
        <v>0</v>
      </c>
      <c r="BL11" s="251">
        <f t="shared" si="8"/>
        <v>0</v>
      </c>
      <c r="BM11" s="252">
        <f>IFERROR(ROUNDDOWN(($X11-$BH11)*건강보험율2022,-1),)</f>
        <v>0</v>
      </c>
      <c r="BN11" s="252">
        <f>IFERROR(ROUNDDOWN($BM11*요양보험율2022,-1),)</f>
        <v>0</v>
      </c>
      <c r="BO11" s="253">
        <f t="shared" si="9"/>
        <v>0</v>
      </c>
      <c r="BP11" s="255">
        <f t="shared" ref="BP11:BP49" si="15">SUM(BL11:BO11)</f>
        <v>0</v>
      </c>
    </row>
    <row r="12" spans="2:76" ht="18.75" customHeight="1">
      <c r="B12" s="35">
        <f t="shared" ref="B12:B49" si="16">B11+1</f>
        <v>3</v>
      </c>
      <c r="C12" s="267" t="s">
        <v>376</v>
      </c>
      <c r="D12" s="409"/>
      <c r="E12" s="409"/>
      <c r="F12" s="410"/>
      <c r="G12" s="411"/>
      <c r="H12" s="412"/>
      <c r="I12" s="419"/>
      <c r="J12" s="420"/>
      <c r="K12" s="420"/>
      <c r="L12" s="421"/>
      <c r="M12" s="421"/>
      <c r="N12" s="421"/>
      <c r="O12" s="420"/>
      <c r="P12" s="421"/>
      <c r="Q12" s="421"/>
      <c r="R12" s="421"/>
      <c r="S12" s="421"/>
      <c r="T12" s="422"/>
      <c r="U12" s="419"/>
      <c r="V12" s="420"/>
      <c r="W12" s="423"/>
      <c r="X12" s="177">
        <f t="shared" si="0"/>
        <v>0</v>
      </c>
      <c r="Y12" s="30">
        <f t="shared" si="1"/>
        <v>0</v>
      </c>
      <c r="Z12" s="184">
        <f t="shared" si="10"/>
        <v>0</v>
      </c>
      <c r="AA12" s="538">
        <f t="shared" si="2"/>
        <v>0</v>
      </c>
      <c r="AB12" s="543">
        <f t="shared" si="3"/>
        <v>0</v>
      </c>
      <c r="AC12" s="539">
        <f t="shared" si="4"/>
        <v>0</v>
      </c>
      <c r="AD12" s="315">
        <f t="shared" si="5"/>
        <v>0</v>
      </c>
      <c r="AE12" s="5"/>
      <c r="AF12" s="5"/>
      <c r="AG12" s="5"/>
      <c r="AH12" s="40"/>
      <c r="AI12" s="6"/>
      <c r="AJ12" s="33">
        <f t="shared" si="11"/>
        <v>0</v>
      </c>
      <c r="AK12" s="34">
        <f t="shared" si="12"/>
        <v>0</v>
      </c>
      <c r="AM12" s="48">
        <v>1</v>
      </c>
      <c r="AN12" s="49"/>
      <c r="AP12" s="109"/>
      <c r="AQ12" s="109"/>
      <c r="AR12" s="261">
        <f t="shared" si="13"/>
        <v>0</v>
      </c>
      <c r="AT12" s="166"/>
      <c r="AU12" s="164"/>
      <c r="AV12" s="167" t="str">
        <f t="shared" si="14"/>
        <v/>
      </c>
      <c r="AX12" s="166"/>
      <c r="AY12" s="167"/>
      <c r="BA12" s="165">
        <v>0</v>
      </c>
      <c r="BB12" s="4"/>
      <c r="BC12" s="4"/>
      <c r="BD12" s="324"/>
      <c r="BE12" s="437">
        <v>0</v>
      </c>
      <c r="BF12" s="437">
        <v>0</v>
      </c>
      <c r="BH12" s="190">
        <f t="shared" si="6"/>
        <v>0</v>
      </c>
      <c r="BI12" s="191">
        <f t="shared" si="7"/>
        <v>0</v>
      </c>
      <c r="BL12" s="251">
        <f t="shared" si="8"/>
        <v>0</v>
      </c>
      <c r="BM12" s="252">
        <f>IFERROR(ROUNDDOWN(($X12-$BH12)*건강보험율2022,-1),)</f>
        <v>0</v>
      </c>
      <c r="BN12" s="252">
        <f>IFERROR(ROUNDDOWN($BM12*요양보험율2022,-1),)</f>
        <v>0</v>
      </c>
      <c r="BO12" s="253">
        <f t="shared" si="9"/>
        <v>0</v>
      </c>
      <c r="BP12" s="255">
        <f t="shared" si="15"/>
        <v>0</v>
      </c>
    </row>
    <row r="13" spans="2:76" ht="18.75" customHeight="1">
      <c r="B13" s="35">
        <f t="shared" si="16"/>
        <v>4</v>
      </c>
      <c r="C13" s="267" t="s">
        <v>376</v>
      </c>
      <c r="D13" s="409"/>
      <c r="E13" s="409"/>
      <c r="F13" s="410"/>
      <c r="G13" s="411"/>
      <c r="H13" s="412"/>
      <c r="I13" s="419"/>
      <c r="J13" s="420"/>
      <c r="K13" s="420"/>
      <c r="L13" s="421"/>
      <c r="M13" s="421"/>
      <c r="N13" s="421"/>
      <c r="O13" s="420"/>
      <c r="P13" s="421"/>
      <c r="Q13" s="421"/>
      <c r="R13" s="421"/>
      <c r="S13" s="421"/>
      <c r="T13" s="422"/>
      <c r="U13" s="419"/>
      <c r="V13" s="420"/>
      <c r="W13" s="423"/>
      <c r="X13" s="177">
        <f t="shared" si="0"/>
        <v>0</v>
      </c>
      <c r="Y13" s="30">
        <f t="shared" si="1"/>
        <v>0</v>
      </c>
      <c r="Z13" s="184">
        <f t="shared" si="10"/>
        <v>0</v>
      </c>
      <c r="AA13" s="538">
        <f t="shared" si="2"/>
        <v>0</v>
      </c>
      <c r="AB13" s="543">
        <f t="shared" si="3"/>
        <v>0</v>
      </c>
      <c r="AC13" s="539">
        <f t="shared" si="4"/>
        <v>0</v>
      </c>
      <c r="AD13" s="315">
        <f t="shared" si="5"/>
        <v>0</v>
      </c>
      <c r="AE13" s="5"/>
      <c r="AF13" s="5"/>
      <c r="AG13" s="5"/>
      <c r="AH13" s="40"/>
      <c r="AI13" s="6"/>
      <c r="AJ13" s="33">
        <f t="shared" si="11"/>
        <v>0</v>
      </c>
      <c r="AK13" s="34">
        <f t="shared" si="12"/>
        <v>0</v>
      </c>
      <c r="AM13" s="48">
        <v>1</v>
      </c>
      <c r="AN13" s="49"/>
      <c r="AP13" s="109"/>
      <c r="AQ13" s="109"/>
      <c r="AR13" s="261">
        <f t="shared" si="13"/>
        <v>0</v>
      </c>
      <c r="AT13" s="166"/>
      <c r="AU13" s="164"/>
      <c r="AV13" s="167" t="str">
        <f t="shared" si="14"/>
        <v/>
      </c>
      <c r="AX13" s="166"/>
      <c r="AY13" s="167"/>
      <c r="BA13" s="165">
        <v>0</v>
      </c>
      <c r="BB13" s="4"/>
      <c r="BC13" s="4"/>
      <c r="BD13" s="324"/>
      <c r="BE13" s="437">
        <v>0</v>
      </c>
      <c r="BF13" s="437">
        <v>0</v>
      </c>
      <c r="BH13" s="190">
        <f t="shared" si="6"/>
        <v>0</v>
      </c>
      <c r="BI13" s="191">
        <f t="shared" si="7"/>
        <v>0</v>
      </c>
      <c r="BL13" s="251">
        <f t="shared" si="8"/>
        <v>0</v>
      </c>
      <c r="BM13" s="252">
        <f>IFERROR(ROUNDDOWN(($X13-$BH13)*건강보험율2022,-1),)</f>
        <v>0</v>
      </c>
      <c r="BN13" s="252">
        <f>IFERROR(ROUNDDOWN($BM13*요양보험율2022,-1),)</f>
        <v>0</v>
      </c>
      <c r="BO13" s="253">
        <f t="shared" si="9"/>
        <v>0</v>
      </c>
      <c r="BP13" s="255">
        <f t="shared" si="15"/>
        <v>0</v>
      </c>
    </row>
    <row r="14" spans="2:76" ht="18.75" customHeight="1">
      <c r="B14" s="35">
        <f t="shared" si="16"/>
        <v>5</v>
      </c>
      <c r="C14" s="267" t="s">
        <v>376</v>
      </c>
      <c r="D14" s="409"/>
      <c r="E14" s="409"/>
      <c r="F14" s="410"/>
      <c r="G14" s="411"/>
      <c r="H14" s="412"/>
      <c r="I14" s="419"/>
      <c r="J14" s="420"/>
      <c r="K14" s="420"/>
      <c r="L14" s="421"/>
      <c r="M14" s="421"/>
      <c r="N14" s="421"/>
      <c r="O14" s="420"/>
      <c r="P14" s="421"/>
      <c r="Q14" s="421"/>
      <c r="R14" s="421"/>
      <c r="S14" s="421"/>
      <c r="T14" s="422"/>
      <c r="U14" s="419"/>
      <c r="V14" s="420"/>
      <c r="W14" s="423"/>
      <c r="X14" s="177">
        <f t="shared" si="0"/>
        <v>0</v>
      </c>
      <c r="Y14" s="30">
        <f t="shared" si="1"/>
        <v>0</v>
      </c>
      <c r="Z14" s="184">
        <f t="shared" si="10"/>
        <v>0</v>
      </c>
      <c r="AA14" s="538">
        <f t="shared" si="2"/>
        <v>0</v>
      </c>
      <c r="AB14" s="543">
        <f t="shared" si="3"/>
        <v>0</v>
      </c>
      <c r="AC14" s="539">
        <f t="shared" si="4"/>
        <v>0</v>
      </c>
      <c r="AD14" s="315">
        <f t="shared" si="5"/>
        <v>0</v>
      </c>
      <c r="AE14" s="5"/>
      <c r="AF14" s="5"/>
      <c r="AG14" s="5"/>
      <c r="AH14" s="40"/>
      <c r="AI14" s="6"/>
      <c r="AJ14" s="33">
        <f t="shared" si="11"/>
        <v>0</v>
      </c>
      <c r="AK14" s="34">
        <f t="shared" si="12"/>
        <v>0</v>
      </c>
      <c r="AM14" s="48">
        <v>1</v>
      </c>
      <c r="AN14" s="49"/>
      <c r="AP14" s="109"/>
      <c r="AQ14" s="109"/>
      <c r="AR14" s="261">
        <f t="shared" si="13"/>
        <v>0</v>
      </c>
      <c r="AT14" s="166"/>
      <c r="AU14" s="164"/>
      <c r="AV14" s="167" t="str">
        <f t="shared" si="14"/>
        <v/>
      </c>
      <c r="AX14" s="166"/>
      <c r="AY14" s="167"/>
      <c r="BA14" s="165">
        <v>0</v>
      </c>
      <c r="BB14" s="4"/>
      <c r="BC14" s="4"/>
      <c r="BD14" s="324"/>
      <c r="BE14" s="437">
        <v>0</v>
      </c>
      <c r="BF14" s="437">
        <v>0</v>
      </c>
      <c r="BH14" s="190">
        <f t="shared" si="6"/>
        <v>0</v>
      </c>
      <c r="BI14" s="191">
        <f t="shared" si="7"/>
        <v>0</v>
      </c>
      <c r="BL14" s="251">
        <f t="shared" si="8"/>
        <v>0</v>
      </c>
      <c r="BM14" s="252">
        <f>IFERROR(ROUNDDOWN(($X14-$BH14)*건강보험율2022,-1),)</f>
        <v>0</v>
      </c>
      <c r="BN14" s="252">
        <f>IFERROR(ROUNDDOWN($BM14*요양보험율2022,-1),)</f>
        <v>0</v>
      </c>
      <c r="BO14" s="253">
        <f t="shared" si="9"/>
        <v>0</v>
      </c>
      <c r="BP14" s="255">
        <f t="shared" si="15"/>
        <v>0</v>
      </c>
    </row>
    <row r="15" spans="2:76" ht="18.75" customHeight="1">
      <c r="B15" s="35">
        <f t="shared" si="16"/>
        <v>6</v>
      </c>
      <c r="C15" s="267" t="s">
        <v>376</v>
      </c>
      <c r="D15" s="409"/>
      <c r="E15" s="409"/>
      <c r="F15" s="410"/>
      <c r="G15" s="411"/>
      <c r="H15" s="412"/>
      <c r="I15" s="419"/>
      <c r="J15" s="420"/>
      <c r="K15" s="420"/>
      <c r="L15" s="421"/>
      <c r="M15" s="421"/>
      <c r="N15" s="421"/>
      <c r="O15" s="420"/>
      <c r="P15" s="421"/>
      <c r="Q15" s="421"/>
      <c r="R15" s="421"/>
      <c r="S15" s="421"/>
      <c r="T15" s="422"/>
      <c r="U15" s="419"/>
      <c r="V15" s="420"/>
      <c r="W15" s="423"/>
      <c r="X15" s="177">
        <f t="shared" si="0"/>
        <v>0</v>
      </c>
      <c r="Y15" s="30">
        <f t="shared" si="1"/>
        <v>0</v>
      </c>
      <c r="Z15" s="184">
        <f t="shared" si="10"/>
        <v>0</v>
      </c>
      <c r="AA15" s="538">
        <f t="shared" si="2"/>
        <v>0</v>
      </c>
      <c r="AB15" s="543">
        <f t="shared" si="3"/>
        <v>0</v>
      </c>
      <c r="AC15" s="539">
        <f t="shared" si="4"/>
        <v>0</v>
      </c>
      <c r="AD15" s="315">
        <f t="shared" si="5"/>
        <v>0</v>
      </c>
      <c r="AE15" s="5"/>
      <c r="AF15" s="5"/>
      <c r="AG15" s="5"/>
      <c r="AH15" s="40"/>
      <c r="AI15" s="6"/>
      <c r="AJ15" s="33">
        <f t="shared" si="11"/>
        <v>0</v>
      </c>
      <c r="AK15" s="34">
        <f t="shared" si="12"/>
        <v>0</v>
      </c>
      <c r="AM15" s="48">
        <v>1</v>
      </c>
      <c r="AN15" s="49"/>
      <c r="AP15" s="109"/>
      <c r="AQ15" s="109"/>
      <c r="AR15" s="261">
        <f t="shared" si="13"/>
        <v>0</v>
      </c>
      <c r="AT15" s="166"/>
      <c r="AU15" s="164"/>
      <c r="AV15" s="167" t="str">
        <f t="shared" si="14"/>
        <v/>
      </c>
      <c r="AX15" s="166"/>
      <c r="AY15" s="167"/>
      <c r="BA15" s="165">
        <v>0</v>
      </c>
      <c r="BB15" s="4"/>
      <c r="BC15" s="4"/>
      <c r="BD15" s="324"/>
      <c r="BE15" s="437">
        <v>0</v>
      </c>
      <c r="BF15" s="437">
        <v>0</v>
      </c>
      <c r="BH15" s="190">
        <f t="shared" si="6"/>
        <v>0</v>
      </c>
      <c r="BI15" s="191">
        <f t="shared" si="7"/>
        <v>0</v>
      </c>
      <c r="BL15" s="251">
        <f t="shared" si="8"/>
        <v>0</v>
      </c>
      <c r="BM15" s="252">
        <f>IFERROR(ROUNDDOWN(($X15-$BH15)*건강보험율2022,-1),)</f>
        <v>0</v>
      </c>
      <c r="BN15" s="252">
        <f>IFERROR(ROUNDDOWN($BM15*요양보험율2022,-1),)</f>
        <v>0</v>
      </c>
      <c r="BO15" s="253">
        <f t="shared" si="9"/>
        <v>0</v>
      </c>
      <c r="BP15" s="255">
        <f t="shared" si="15"/>
        <v>0</v>
      </c>
    </row>
    <row r="16" spans="2:76" ht="18.75" customHeight="1">
      <c r="B16" s="35">
        <f t="shared" si="16"/>
        <v>7</v>
      </c>
      <c r="C16" s="267" t="s">
        <v>376</v>
      </c>
      <c r="D16" s="409"/>
      <c r="E16" s="409"/>
      <c r="F16" s="410"/>
      <c r="G16" s="411"/>
      <c r="H16" s="412"/>
      <c r="I16" s="419"/>
      <c r="J16" s="420"/>
      <c r="K16" s="420"/>
      <c r="L16" s="421"/>
      <c r="M16" s="421"/>
      <c r="N16" s="421"/>
      <c r="O16" s="420"/>
      <c r="P16" s="421"/>
      <c r="Q16" s="421"/>
      <c r="R16" s="421"/>
      <c r="S16" s="421"/>
      <c r="T16" s="422"/>
      <c r="U16" s="419"/>
      <c r="V16" s="420"/>
      <c r="W16" s="423"/>
      <c r="X16" s="177">
        <f t="shared" si="0"/>
        <v>0</v>
      </c>
      <c r="Y16" s="30">
        <f t="shared" si="1"/>
        <v>0</v>
      </c>
      <c r="Z16" s="184">
        <f t="shared" si="10"/>
        <v>0</v>
      </c>
      <c r="AA16" s="538">
        <f t="shared" si="2"/>
        <v>0</v>
      </c>
      <c r="AB16" s="543">
        <f t="shared" si="3"/>
        <v>0</v>
      </c>
      <c r="AC16" s="539">
        <f t="shared" si="4"/>
        <v>0</v>
      </c>
      <c r="AD16" s="315">
        <f t="shared" si="5"/>
        <v>0</v>
      </c>
      <c r="AE16" s="5"/>
      <c r="AF16" s="5"/>
      <c r="AG16" s="5"/>
      <c r="AH16" s="40"/>
      <c r="AI16" s="6"/>
      <c r="AJ16" s="33">
        <f t="shared" si="11"/>
        <v>0</v>
      </c>
      <c r="AK16" s="34">
        <f t="shared" si="12"/>
        <v>0</v>
      </c>
      <c r="AM16" s="48">
        <v>1</v>
      </c>
      <c r="AN16" s="49"/>
      <c r="AP16" s="109"/>
      <c r="AQ16" s="109"/>
      <c r="AR16" s="261">
        <f t="shared" si="13"/>
        <v>0</v>
      </c>
      <c r="AT16" s="166"/>
      <c r="AU16" s="164"/>
      <c r="AV16" s="167" t="str">
        <f t="shared" si="14"/>
        <v/>
      </c>
      <c r="AX16" s="166"/>
      <c r="AY16" s="167"/>
      <c r="BA16" s="165">
        <v>0</v>
      </c>
      <c r="BB16" s="4"/>
      <c r="BC16" s="4"/>
      <c r="BD16" s="324"/>
      <c r="BE16" s="437">
        <v>0</v>
      </c>
      <c r="BF16" s="437">
        <v>0</v>
      </c>
      <c r="BH16" s="190">
        <f t="shared" si="6"/>
        <v>0</v>
      </c>
      <c r="BI16" s="191">
        <f t="shared" si="7"/>
        <v>0</v>
      </c>
      <c r="BL16" s="251">
        <f t="shared" si="8"/>
        <v>0</v>
      </c>
      <c r="BM16" s="252">
        <f>IFERROR(ROUNDDOWN(($X16-$BH16)*건강보험율2022,-1),)</f>
        <v>0</v>
      </c>
      <c r="BN16" s="252">
        <f>IFERROR(ROUNDDOWN($BM16*요양보험율2022,-1),)</f>
        <v>0</v>
      </c>
      <c r="BO16" s="253">
        <f t="shared" si="9"/>
        <v>0</v>
      </c>
      <c r="BP16" s="255">
        <f t="shared" si="15"/>
        <v>0</v>
      </c>
    </row>
    <row r="17" spans="2:68" ht="18.75" customHeight="1">
      <c r="B17" s="35">
        <f t="shared" si="16"/>
        <v>8</v>
      </c>
      <c r="C17" s="267" t="s">
        <v>376</v>
      </c>
      <c r="D17" s="409"/>
      <c r="E17" s="409"/>
      <c r="F17" s="410"/>
      <c r="G17" s="411"/>
      <c r="H17" s="412"/>
      <c r="I17" s="419"/>
      <c r="J17" s="420"/>
      <c r="K17" s="420"/>
      <c r="L17" s="421"/>
      <c r="M17" s="421"/>
      <c r="N17" s="421"/>
      <c r="O17" s="420"/>
      <c r="P17" s="421"/>
      <c r="Q17" s="421"/>
      <c r="R17" s="421"/>
      <c r="S17" s="421"/>
      <c r="T17" s="422"/>
      <c r="U17" s="419"/>
      <c r="V17" s="420"/>
      <c r="W17" s="423"/>
      <c r="X17" s="177">
        <f t="shared" si="0"/>
        <v>0</v>
      </c>
      <c r="Y17" s="30">
        <f t="shared" si="1"/>
        <v>0</v>
      </c>
      <c r="Z17" s="184">
        <f t="shared" si="10"/>
        <v>0</v>
      </c>
      <c r="AA17" s="538">
        <f t="shared" si="2"/>
        <v>0</v>
      </c>
      <c r="AB17" s="543">
        <f t="shared" si="3"/>
        <v>0</v>
      </c>
      <c r="AC17" s="539">
        <f t="shared" si="4"/>
        <v>0</v>
      </c>
      <c r="AD17" s="315">
        <f t="shared" si="5"/>
        <v>0</v>
      </c>
      <c r="AE17" s="5"/>
      <c r="AF17" s="5"/>
      <c r="AG17" s="5"/>
      <c r="AH17" s="40"/>
      <c r="AI17" s="6"/>
      <c r="AJ17" s="33">
        <f t="shared" si="11"/>
        <v>0</v>
      </c>
      <c r="AK17" s="34">
        <f t="shared" si="12"/>
        <v>0</v>
      </c>
      <c r="AM17" s="48">
        <v>1</v>
      </c>
      <c r="AN17" s="49"/>
      <c r="AP17" s="109"/>
      <c r="AQ17" s="109"/>
      <c r="AR17" s="261">
        <f t="shared" si="13"/>
        <v>0</v>
      </c>
      <c r="AT17" s="166"/>
      <c r="AU17" s="164"/>
      <c r="AV17" s="167" t="str">
        <f t="shared" si="14"/>
        <v/>
      </c>
      <c r="AX17" s="166"/>
      <c r="AY17" s="167"/>
      <c r="BA17" s="165">
        <v>0</v>
      </c>
      <c r="BB17" s="4"/>
      <c r="BC17" s="4"/>
      <c r="BD17" s="324"/>
      <c r="BE17" s="437">
        <v>0</v>
      </c>
      <c r="BF17" s="437">
        <v>0</v>
      </c>
      <c r="BH17" s="190">
        <f t="shared" si="6"/>
        <v>0</v>
      </c>
      <c r="BI17" s="191">
        <f t="shared" si="7"/>
        <v>0</v>
      </c>
      <c r="BL17" s="251">
        <f t="shared" si="8"/>
        <v>0</v>
      </c>
      <c r="BM17" s="252">
        <f>IFERROR(ROUNDDOWN(($X17-$BH17)*건강보험율2022,-1),)</f>
        <v>0</v>
      </c>
      <c r="BN17" s="252">
        <f>IFERROR(ROUNDDOWN($BM17*요양보험율2022,-1),)</f>
        <v>0</v>
      </c>
      <c r="BO17" s="253">
        <f t="shared" si="9"/>
        <v>0</v>
      </c>
      <c r="BP17" s="255">
        <f t="shared" si="15"/>
        <v>0</v>
      </c>
    </row>
    <row r="18" spans="2:68" ht="18.75" customHeight="1">
      <c r="B18" s="35">
        <f t="shared" si="16"/>
        <v>9</v>
      </c>
      <c r="C18" s="267" t="s">
        <v>376</v>
      </c>
      <c r="D18" s="409"/>
      <c r="E18" s="409"/>
      <c r="F18" s="410"/>
      <c r="G18" s="411"/>
      <c r="H18" s="412"/>
      <c r="I18" s="419"/>
      <c r="J18" s="420"/>
      <c r="K18" s="420"/>
      <c r="L18" s="421"/>
      <c r="M18" s="421"/>
      <c r="N18" s="421"/>
      <c r="O18" s="420"/>
      <c r="P18" s="421"/>
      <c r="Q18" s="421"/>
      <c r="R18" s="421"/>
      <c r="S18" s="421"/>
      <c r="T18" s="422"/>
      <c r="U18" s="419"/>
      <c r="V18" s="420"/>
      <c r="W18" s="423"/>
      <c r="X18" s="177">
        <f t="shared" si="0"/>
        <v>0</v>
      </c>
      <c r="Y18" s="30">
        <f t="shared" si="1"/>
        <v>0</v>
      </c>
      <c r="Z18" s="184">
        <f t="shared" si="10"/>
        <v>0</v>
      </c>
      <c r="AA18" s="538">
        <f t="shared" si="2"/>
        <v>0</v>
      </c>
      <c r="AB18" s="543">
        <f t="shared" si="3"/>
        <v>0</v>
      </c>
      <c r="AC18" s="539">
        <f t="shared" si="4"/>
        <v>0</v>
      </c>
      <c r="AD18" s="315">
        <f t="shared" si="5"/>
        <v>0</v>
      </c>
      <c r="AE18" s="5"/>
      <c r="AF18" s="5"/>
      <c r="AG18" s="5"/>
      <c r="AH18" s="40"/>
      <c r="AI18" s="6"/>
      <c r="AJ18" s="33">
        <f t="shared" si="11"/>
        <v>0</v>
      </c>
      <c r="AK18" s="34">
        <f t="shared" si="12"/>
        <v>0</v>
      </c>
      <c r="AM18" s="48">
        <v>1</v>
      </c>
      <c r="AN18" s="49"/>
      <c r="AP18" s="109"/>
      <c r="AQ18" s="109"/>
      <c r="AR18" s="261">
        <f t="shared" si="13"/>
        <v>0</v>
      </c>
      <c r="AT18" s="166"/>
      <c r="AU18" s="164"/>
      <c r="AV18" s="167" t="str">
        <f t="shared" si="14"/>
        <v/>
      </c>
      <c r="AX18" s="166"/>
      <c r="AY18" s="167"/>
      <c r="BA18" s="165">
        <v>0</v>
      </c>
      <c r="BB18" s="4"/>
      <c r="BC18" s="4"/>
      <c r="BD18" s="324"/>
      <c r="BE18" s="437">
        <v>0</v>
      </c>
      <c r="BF18" s="437">
        <v>0</v>
      </c>
      <c r="BH18" s="190">
        <f t="shared" si="6"/>
        <v>0</v>
      </c>
      <c r="BI18" s="191">
        <f t="shared" si="7"/>
        <v>0</v>
      </c>
      <c r="BL18" s="251">
        <f t="shared" si="8"/>
        <v>0</v>
      </c>
      <c r="BM18" s="252">
        <f>IFERROR(ROUNDDOWN(($X18-$BH18)*건강보험율2022,-1),)</f>
        <v>0</v>
      </c>
      <c r="BN18" s="252">
        <f>IFERROR(ROUNDDOWN($BM18*요양보험율2022,-1),)</f>
        <v>0</v>
      </c>
      <c r="BO18" s="253">
        <f t="shared" si="9"/>
        <v>0</v>
      </c>
      <c r="BP18" s="255">
        <f t="shared" si="15"/>
        <v>0</v>
      </c>
    </row>
    <row r="19" spans="2:68" ht="18.75" customHeight="1">
      <c r="B19" s="35">
        <f t="shared" si="16"/>
        <v>10</v>
      </c>
      <c r="C19" s="267" t="s">
        <v>377</v>
      </c>
      <c r="D19" s="409"/>
      <c r="E19" s="409"/>
      <c r="F19" s="410"/>
      <c r="G19" s="411"/>
      <c r="H19" s="412"/>
      <c r="I19" s="419"/>
      <c r="J19" s="420"/>
      <c r="K19" s="420"/>
      <c r="L19" s="421"/>
      <c r="M19" s="421"/>
      <c r="N19" s="421"/>
      <c r="O19" s="420"/>
      <c r="P19" s="421"/>
      <c r="Q19" s="421"/>
      <c r="R19" s="421"/>
      <c r="S19" s="421"/>
      <c r="T19" s="422"/>
      <c r="U19" s="419"/>
      <c r="V19" s="420"/>
      <c r="W19" s="423"/>
      <c r="X19" s="177">
        <f t="shared" si="0"/>
        <v>0</v>
      </c>
      <c r="Y19" s="30">
        <f t="shared" si="1"/>
        <v>0</v>
      </c>
      <c r="Z19" s="184">
        <f t="shared" si="10"/>
        <v>0</v>
      </c>
      <c r="AA19" s="538">
        <f t="shared" si="2"/>
        <v>0</v>
      </c>
      <c r="AB19" s="543">
        <f t="shared" si="3"/>
        <v>0</v>
      </c>
      <c r="AC19" s="539">
        <f t="shared" si="4"/>
        <v>0</v>
      </c>
      <c r="AD19" s="315">
        <f t="shared" si="5"/>
        <v>0</v>
      </c>
      <c r="AE19" s="5"/>
      <c r="AF19" s="5"/>
      <c r="AG19" s="5"/>
      <c r="AH19" s="40"/>
      <c r="AI19" s="6"/>
      <c r="AJ19" s="33">
        <f t="shared" si="11"/>
        <v>0</v>
      </c>
      <c r="AK19" s="34">
        <f t="shared" si="12"/>
        <v>0</v>
      </c>
      <c r="AM19" s="48">
        <v>1</v>
      </c>
      <c r="AN19" s="49"/>
      <c r="AP19" s="109"/>
      <c r="AQ19" s="109"/>
      <c r="AR19" s="261">
        <f t="shared" si="13"/>
        <v>0</v>
      </c>
      <c r="AT19" s="166"/>
      <c r="AU19" s="164"/>
      <c r="AV19" s="167" t="str">
        <f t="shared" si="14"/>
        <v/>
      </c>
      <c r="AX19" s="166"/>
      <c r="AY19" s="167"/>
      <c r="BA19" s="165">
        <v>0</v>
      </c>
      <c r="BB19" s="4"/>
      <c r="BC19" s="4"/>
      <c r="BD19" s="324"/>
      <c r="BE19" s="437">
        <v>0</v>
      </c>
      <c r="BF19" s="437">
        <v>0</v>
      </c>
      <c r="BH19" s="190">
        <f t="shared" si="6"/>
        <v>0</v>
      </c>
      <c r="BI19" s="191">
        <f t="shared" si="7"/>
        <v>0</v>
      </c>
      <c r="BL19" s="251">
        <f t="shared" si="8"/>
        <v>0</v>
      </c>
      <c r="BM19" s="252">
        <f>IFERROR(ROUNDDOWN(($X19-$BH19)*건강보험율2022,-1),)</f>
        <v>0</v>
      </c>
      <c r="BN19" s="252">
        <f>IFERROR(ROUNDDOWN($BM19*요양보험율2022,-1),)</f>
        <v>0</v>
      </c>
      <c r="BO19" s="253">
        <f t="shared" si="9"/>
        <v>0</v>
      </c>
      <c r="BP19" s="255">
        <f t="shared" si="15"/>
        <v>0</v>
      </c>
    </row>
    <row r="20" spans="2:68" ht="18.75" customHeight="1">
      <c r="B20" s="35">
        <f t="shared" si="16"/>
        <v>11</v>
      </c>
      <c r="C20" s="267" t="s">
        <v>377</v>
      </c>
      <c r="D20" s="409"/>
      <c r="E20" s="409"/>
      <c r="F20" s="410"/>
      <c r="G20" s="411"/>
      <c r="H20" s="412"/>
      <c r="I20" s="419"/>
      <c r="J20" s="420"/>
      <c r="K20" s="420"/>
      <c r="L20" s="421"/>
      <c r="M20" s="421"/>
      <c r="N20" s="421"/>
      <c r="O20" s="420"/>
      <c r="P20" s="421"/>
      <c r="Q20" s="421"/>
      <c r="R20" s="421"/>
      <c r="S20" s="421"/>
      <c r="T20" s="422"/>
      <c r="U20" s="419"/>
      <c r="V20" s="420"/>
      <c r="W20" s="423"/>
      <c r="X20" s="177">
        <f t="shared" si="0"/>
        <v>0</v>
      </c>
      <c r="Y20" s="30">
        <f t="shared" si="1"/>
        <v>0</v>
      </c>
      <c r="Z20" s="184">
        <f t="shared" si="10"/>
        <v>0</v>
      </c>
      <c r="AA20" s="538">
        <f t="shared" si="2"/>
        <v>0</v>
      </c>
      <c r="AB20" s="543">
        <f t="shared" si="3"/>
        <v>0</v>
      </c>
      <c r="AC20" s="539">
        <f t="shared" si="4"/>
        <v>0</v>
      </c>
      <c r="AD20" s="315">
        <f t="shared" si="5"/>
        <v>0</v>
      </c>
      <c r="AE20" s="5"/>
      <c r="AF20" s="5"/>
      <c r="AG20" s="5"/>
      <c r="AH20" s="40"/>
      <c r="AI20" s="6"/>
      <c r="AJ20" s="33">
        <f t="shared" si="11"/>
        <v>0</v>
      </c>
      <c r="AK20" s="34">
        <f t="shared" si="12"/>
        <v>0</v>
      </c>
      <c r="AM20" s="48">
        <v>1</v>
      </c>
      <c r="AN20" s="49"/>
      <c r="AP20" s="109"/>
      <c r="AQ20" s="109"/>
      <c r="AR20" s="261">
        <f t="shared" si="13"/>
        <v>0</v>
      </c>
      <c r="AT20" s="166"/>
      <c r="AU20" s="164"/>
      <c r="AV20" s="167" t="str">
        <f t="shared" si="14"/>
        <v/>
      </c>
      <c r="AX20" s="166"/>
      <c r="AY20" s="167"/>
      <c r="BA20" s="165">
        <v>0</v>
      </c>
      <c r="BB20" s="4"/>
      <c r="BC20" s="4"/>
      <c r="BD20" s="324"/>
      <c r="BE20" s="437">
        <v>0</v>
      </c>
      <c r="BF20" s="437">
        <v>0</v>
      </c>
      <c r="BH20" s="190">
        <f t="shared" si="6"/>
        <v>0</v>
      </c>
      <c r="BI20" s="191">
        <f t="shared" si="7"/>
        <v>0</v>
      </c>
      <c r="BL20" s="251">
        <f t="shared" si="8"/>
        <v>0</v>
      </c>
      <c r="BM20" s="252">
        <f>IFERROR(ROUNDDOWN(($X20-$BH20)*건강보험율2022,-1),)</f>
        <v>0</v>
      </c>
      <c r="BN20" s="252">
        <f>IFERROR(ROUNDDOWN($BM20*요양보험율2022,-1),)</f>
        <v>0</v>
      </c>
      <c r="BO20" s="253">
        <f t="shared" si="9"/>
        <v>0</v>
      </c>
      <c r="BP20" s="255">
        <f t="shared" si="15"/>
        <v>0</v>
      </c>
    </row>
    <row r="21" spans="2:68" ht="18.75" customHeight="1">
      <c r="B21" s="35">
        <f t="shared" si="16"/>
        <v>12</v>
      </c>
      <c r="C21" s="267" t="s">
        <v>377</v>
      </c>
      <c r="D21" s="409"/>
      <c r="E21" s="409"/>
      <c r="F21" s="410"/>
      <c r="G21" s="411"/>
      <c r="H21" s="412"/>
      <c r="I21" s="419"/>
      <c r="J21" s="420"/>
      <c r="K21" s="420"/>
      <c r="L21" s="421"/>
      <c r="M21" s="421"/>
      <c r="N21" s="421"/>
      <c r="O21" s="420"/>
      <c r="P21" s="421"/>
      <c r="Q21" s="421"/>
      <c r="R21" s="421"/>
      <c r="S21" s="421"/>
      <c r="T21" s="422"/>
      <c r="U21" s="419"/>
      <c r="V21" s="420"/>
      <c r="W21" s="423"/>
      <c r="X21" s="177">
        <f t="shared" si="0"/>
        <v>0</v>
      </c>
      <c r="Y21" s="30">
        <f t="shared" si="1"/>
        <v>0</v>
      </c>
      <c r="Z21" s="184">
        <f t="shared" si="10"/>
        <v>0</v>
      </c>
      <c r="AA21" s="538">
        <f t="shared" si="2"/>
        <v>0</v>
      </c>
      <c r="AB21" s="543">
        <f t="shared" si="3"/>
        <v>0</v>
      </c>
      <c r="AC21" s="539">
        <f t="shared" si="4"/>
        <v>0</v>
      </c>
      <c r="AD21" s="315">
        <f t="shared" si="5"/>
        <v>0</v>
      </c>
      <c r="AE21" s="5"/>
      <c r="AF21" s="5"/>
      <c r="AG21" s="5"/>
      <c r="AH21" s="40"/>
      <c r="AI21" s="6"/>
      <c r="AJ21" s="33">
        <f t="shared" si="11"/>
        <v>0</v>
      </c>
      <c r="AK21" s="34">
        <f t="shared" si="12"/>
        <v>0</v>
      </c>
      <c r="AM21" s="48">
        <v>1</v>
      </c>
      <c r="AN21" s="49"/>
      <c r="AP21" s="109"/>
      <c r="AQ21" s="109"/>
      <c r="AR21" s="261">
        <f t="shared" si="13"/>
        <v>0</v>
      </c>
      <c r="AT21" s="166"/>
      <c r="AU21" s="164"/>
      <c r="AV21" s="167" t="str">
        <f t="shared" si="14"/>
        <v/>
      </c>
      <c r="AX21" s="166"/>
      <c r="AY21" s="167"/>
      <c r="BA21" s="165">
        <v>0</v>
      </c>
      <c r="BB21" s="4"/>
      <c r="BC21" s="4"/>
      <c r="BD21" s="324"/>
      <c r="BE21" s="437">
        <v>0</v>
      </c>
      <c r="BF21" s="437">
        <v>0</v>
      </c>
      <c r="BH21" s="190">
        <f t="shared" si="6"/>
        <v>0</v>
      </c>
      <c r="BI21" s="191">
        <f t="shared" si="7"/>
        <v>0</v>
      </c>
      <c r="BL21" s="251">
        <f t="shared" si="8"/>
        <v>0</v>
      </c>
      <c r="BM21" s="252">
        <f>IFERROR(ROUNDDOWN(($X21-$BH21)*건강보험율2022,-1),)</f>
        <v>0</v>
      </c>
      <c r="BN21" s="252">
        <f>IFERROR(ROUNDDOWN($BM21*요양보험율2022,-1),)</f>
        <v>0</v>
      </c>
      <c r="BO21" s="253">
        <f t="shared" si="9"/>
        <v>0</v>
      </c>
      <c r="BP21" s="255">
        <f t="shared" si="15"/>
        <v>0</v>
      </c>
    </row>
    <row r="22" spans="2:68" ht="18.75" customHeight="1">
      <c r="B22" s="35">
        <f t="shared" si="16"/>
        <v>13</v>
      </c>
      <c r="C22" s="267" t="s">
        <v>377</v>
      </c>
      <c r="D22" s="409"/>
      <c r="E22" s="409"/>
      <c r="F22" s="410"/>
      <c r="G22" s="411"/>
      <c r="H22" s="412"/>
      <c r="I22" s="419"/>
      <c r="J22" s="420"/>
      <c r="K22" s="420"/>
      <c r="L22" s="421"/>
      <c r="M22" s="421"/>
      <c r="N22" s="421"/>
      <c r="O22" s="420"/>
      <c r="P22" s="421"/>
      <c r="Q22" s="421"/>
      <c r="R22" s="421"/>
      <c r="S22" s="421"/>
      <c r="T22" s="422"/>
      <c r="U22" s="419"/>
      <c r="V22" s="420"/>
      <c r="W22" s="423"/>
      <c r="X22" s="177">
        <f t="shared" si="0"/>
        <v>0</v>
      </c>
      <c r="Y22" s="30">
        <f t="shared" si="1"/>
        <v>0</v>
      </c>
      <c r="Z22" s="184">
        <f t="shared" si="10"/>
        <v>0</v>
      </c>
      <c r="AA22" s="538">
        <f t="shared" si="2"/>
        <v>0</v>
      </c>
      <c r="AB22" s="543">
        <f t="shared" si="3"/>
        <v>0</v>
      </c>
      <c r="AC22" s="539">
        <f t="shared" si="4"/>
        <v>0</v>
      </c>
      <c r="AD22" s="315">
        <f t="shared" si="5"/>
        <v>0</v>
      </c>
      <c r="AE22" s="5"/>
      <c r="AF22" s="5"/>
      <c r="AG22" s="5"/>
      <c r="AH22" s="40"/>
      <c r="AI22" s="6"/>
      <c r="AJ22" s="33">
        <f t="shared" si="11"/>
        <v>0</v>
      </c>
      <c r="AK22" s="34">
        <f t="shared" si="12"/>
        <v>0</v>
      </c>
      <c r="AM22" s="48">
        <v>1</v>
      </c>
      <c r="AN22" s="49"/>
      <c r="AP22" s="109"/>
      <c r="AQ22" s="109"/>
      <c r="AR22" s="261">
        <f t="shared" si="13"/>
        <v>0</v>
      </c>
      <c r="AT22" s="166"/>
      <c r="AU22" s="164"/>
      <c r="AV22" s="167" t="str">
        <f t="shared" si="14"/>
        <v/>
      </c>
      <c r="AX22" s="166"/>
      <c r="AY22" s="167"/>
      <c r="BA22" s="165">
        <v>0</v>
      </c>
      <c r="BB22" s="4"/>
      <c r="BC22" s="4"/>
      <c r="BD22" s="324"/>
      <c r="BE22" s="437">
        <v>0</v>
      </c>
      <c r="BF22" s="437">
        <v>0</v>
      </c>
      <c r="BH22" s="190">
        <f t="shared" si="6"/>
        <v>0</v>
      </c>
      <c r="BI22" s="191">
        <f t="shared" si="7"/>
        <v>0</v>
      </c>
      <c r="BL22" s="251">
        <f t="shared" si="8"/>
        <v>0</v>
      </c>
      <c r="BM22" s="252">
        <f>IFERROR(ROUNDDOWN(($X22-$BH22)*건강보험율2022,-1),)</f>
        <v>0</v>
      </c>
      <c r="BN22" s="252">
        <f>IFERROR(ROUNDDOWN($BM22*요양보험율2022,-1),)</f>
        <v>0</v>
      </c>
      <c r="BO22" s="253">
        <f t="shared" si="9"/>
        <v>0</v>
      </c>
      <c r="BP22" s="255">
        <f t="shared" si="15"/>
        <v>0</v>
      </c>
    </row>
    <row r="23" spans="2:68" ht="18.75" customHeight="1">
      <c r="B23" s="35">
        <f t="shared" si="16"/>
        <v>14</v>
      </c>
      <c r="C23" s="267" t="s">
        <v>377</v>
      </c>
      <c r="D23" s="409"/>
      <c r="E23" s="409"/>
      <c r="F23" s="410"/>
      <c r="G23" s="411"/>
      <c r="H23" s="412"/>
      <c r="I23" s="419"/>
      <c r="J23" s="420"/>
      <c r="K23" s="420"/>
      <c r="L23" s="421"/>
      <c r="M23" s="421"/>
      <c r="N23" s="421"/>
      <c r="O23" s="420"/>
      <c r="P23" s="421"/>
      <c r="Q23" s="421"/>
      <c r="R23" s="421"/>
      <c r="S23" s="421"/>
      <c r="T23" s="422"/>
      <c r="U23" s="419"/>
      <c r="V23" s="420"/>
      <c r="W23" s="423"/>
      <c r="X23" s="177">
        <f t="shared" si="0"/>
        <v>0</v>
      </c>
      <c r="Y23" s="30">
        <f t="shared" si="1"/>
        <v>0</v>
      </c>
      <c r="Z23" s="184">
        <f t="shared" si="10"/>
        <v>0</v>
      </c>
      <c r="AA23" s="538">
        <f t="shared" si="2"/>
        <v>0</v>
      </c>
      <c r="AB23" s="543">
        <f t="shared" si="3"/>
        <v>0</v>
      </c>
      <c r="AC23" s="539">
        <f t="shared" si="4"/>
        <v>0</v>
      </c>
      <c r="AD23" s="315">
        <f t="shared" si="5"/>
        <v>0</v>
      </c>
      <c r="AE23" s="5"/>
      <c r="AF23" s="5"/>
      <c r="AG23" s="5"/>
      <c r="AH23" s="40"/>
      <c r="AI23" s="6"/>
      <c r="AJ23" s="33">
        <f t="shared" si="11"/>
        <v>0</v>
      </c>
      <c r="AK23" s="34">
        <f t="shared" si="12"/>
        <v>0</v>
      </c>
      <c r="AM23" s="48">
        <v>1</v>
      </c>
      <c r="AN23" s="49"/>
      <c r="AP23" s="109"/>
      <c r="AQ23" s="109"/>
      <c r="AR23" s="261">
        <f t="shared" si="13"/>
        <v>0</v>
      </c>
      <c r="AT23" s="166"/>
      <c r="AU23" s="164"/>
      <c r="AV23" s="167" t="str">
        <f t="shared" si="14"/>
        <v/>
      </c>
      <c r="AX23" s="166"/>
      <c r="AY23" s="167"/>
      <c r="BA23" s="165">
        <v>0</v>
      </c>
      <c r="BB23" s="4"/>
      <c r="BC23" s="4"/>
      <c r="BD23" s="324"/>
      <c r="BE23" s="437">
        <v>0</v>
      </c>
      <c r="BF23" s="437">
        <v>0</v>
      </c>
      <c r="BH23" s="190">
        <f t="shared" si="6"/>
        <v>0</v>
      </c>
      <c r="BI23" s="191">
        <f t="shared" si="7"/>
        <v>0</v>
      </c>
      <c r="BL23" s="251">
        <f t="shared" si="8"/>
        <v>0</v>
      </c>
      <c r="BM23" s="252">
        <f>IFERROR(ROUNDDOWN(($X23-$BH23)*건강보험율2022,-1),)</f>
        <v>0</v>
      </c>
      <c r="BN23" s="252">
        <f>IFERROR(ROUNDDOWN($BM23*요양보험율2022,-1),)</f>
        <v>0</v>
      </c>
      <c r="BO23" s="253">
        <f t="shared" si="9"/>
        <v>0</v>
      </c>
      <c r="BP23" s="255">
        <f t="shared" si="15"/>
        <v>0</v>
      </c>
    </row>
    <row r="24" spans="2:68" ht="18.75" customHeight="1">
      <c r="B24" s="35">
        <f t="shared" si="16"/>
        <v>15</v>
      </c>
      <c r="C24" s="267" t="s">
        <v>377</v>
      </c>
      <c r="D24" s="409"/>
      <c r="E24" s="409"/>
      <c r="F24" s="410"/>
      <c r="G24" s="411"/>
      <c r="H24" s="412"/>
      <c r="I24" s="419"/>
      <c r="J24" s="420"/>
      <c r="K24" s="420"/>
      <c r="L24" s="421"/>
      <c r="M24" s="421"/>
      <c r="N24" s="421"/>
      <c r="O24" s="420"/>
      <c r="P24" s="421"/>
      <c r="Q24" s="421"/>
      <c r="R24" s="421"/>
      <c r="S24" s="421"/>
      <c r="T24" s="422"/>
      <c r="U24" s="419"/>
      <c r="V24" s="420"/>
      <c r="W24" s="423"/>
      <c r="X24" s="177">
        <f t="shared" si="0"/>
        <v>0</v>
      </c>
      <c r="Y24" s="30">
        <f t="shared" si="1"/>
        <v>0</v>
      </c>
      <c r="Z24" s="184">
        <f t="shared" si="10"/>
        <v>0</v>
      </c>
      <c r="AA24" s="538">
        <f t="shared" si="2"/>
        <v>0</v>
      </c>
      <c r="AB24" s="543">
        <f t="shared" si="3"/>
        <v>0</v>
      </c>
      <c r="AC24" s="539">
        <f t="shared" si="4"/>
        <v>0</v>
      </c>
      <c r="AD24" s="315">
        <f t="shared" si="5"/>
        <v>0</v>
      </c>
      <c r="AE24" s="5"/>
      <c r="AF24" s="5"/>
      <c r="AG24" s="5"/>
      <c r="AH24" s="40"/>
      <c r="AI24" s="6"/>
      <c r="AJ24" s="33">
        <f t="shared" si="11"/>
        <v>0</v>
      </c>
      <c r="AK24" s="34">
        <f t="shared" si="12"/>
        <v>0</v>
      </c>
      <c r="AM24" s="48">
        <v>1</v>
      </c>
      <c r="AN24" s="49"/>
      <c r="AP24" s="109"/>
      <c r="AQ24" s="109"/>
      <c r="AR24" s="261">
        <f t="shared" si="13"/>
        <v>0</v>
      </c>
      <c r="AT24" s="166"/>
      <c r="AU24" s="164"/>
      <c r="AV24" s="167" t="str">
        <f t="shared" si="14"/>
        <v/>
      </c>
      <c r="AX24" s="166"/>
      <c r="AY24" s="167"/>
      <c r="BA24" s="165">
        <v>0</v>
      </c>
      <c r="BB24" s="4"/>
      <c r="BC24" s="4"/>
      <c r="BD24" s="324"/>
      <c r="BE24" s="437">
        <v>0</v>
      </c>
      <c r="BF24" s="437">
        <v>0</v>
      </c>
      <c r="BH24" s="190">
        <f t="shared" si="6"/>
        <v>0</v>
      </c>
      <c r="BI24" s="191">
        <f t="shared" si="7"/>
        <v>0</v>
      </c>
      <c r="BL24" s="251">
        <f t="shared" si="8"/>
        <v>0</v>
      </c>
      <c r="BM24" s="252">
        <f>IFERROR(ROUNDDOWN(($X24-$BH24)*건강보험율2022,-1),)</f>
        <v>0</v>
      </c>
      <c r="BN24" s="252">
        <f>IFERROR(ROUNDDOWN($BM24*요양보험율2022,-1),)</f>
        <v>0</v>
      </c>
      <c r="BO24" s="253">
        <f t="shared" si="9"/>
        <v>0</v>
      </c>
      <c r="BP24" s="255">
        <f t="shared" si="15"/>
        <v>0</v>
      </c>
    </row>
    <row r="25" spans="2:68" ht="18.75" customHeight="1">
      <c r="B25" s="35">
        <f t="shared" si="16"/>
        <v>16</v>
      </c>
      <c r="C25" s="267" t="s">
        <v>377</v>
      </c>
      <c r="D25" s="409"/>
      <c r="E25" s="409"/>
      <c r="F25" s="410"/>
      <c r="G25" s="411"/>
      <c r="H25" s="412"/>
      <c r="I25" s="419"/>
      <c r="J25" s="420"/>
      <c r="K25" s="420"/>
      <c r="L25" s="421"/>
      <c r="M25" s="421"/>
      <c r="N25" s="421"/>
      <c r="O25" s="420"/>
      <c r="P25" s="421"/>
      <c r="Q25" s="421"/>
      <c r="R25" s="421"/>
      <c r="S25" s="421"/>
      <c r="T25" s="422"/>
      <c r="U25" s="419"/>
      <c r="V25" s="420"/>
      <c r="W25" s="423"/>
      <c r="X25" s="177">
        <f t="shared" si="0"/>
        <v>0</v>
      </c>
      <c r="Y25" s="30">
        <f t="shared" si="1"/>
        <v>0</v>
      </c>
      <c r="Z25" s="184">
        <f t="shared" si="10"/>
        <v>0</v>
      </c>
      <c r="AA25" s="538">
        <f t="shared" si="2"/>
        <v>0</v>
      </c>
      <c r="AB25" s="543">
        <f t="shared" si="3"/>
        <v>0</v>
      </c>
      <c r="AC25" s="539">
        <f t="shared" si="4"/>
        <v>0</v>
      </c>
      <c r="AD25" s="315">
        <f t="shared" si="5"/>
        <v>0</v>
      </c>
      <c r="AE25" s="5"/>
      <c r="AF25" s="5"/>
      <c r="AG25" s="5"/>
      <c r="AH25" s="40"/>
      <c r="AI25" s="6"/>
      <c r="AJ25" s="33">
        <f t="shared" si="11"/>
        <v>0</v>
      </c>
      <c r="AK25" s="34">
        <f t="shared" si="12"/>
        <v>0</v>
      </c>
      <c r="AM25" s="48">
        <v>1</v>
      </c>
      <c r="AN25" s="49"/>
      <c r="AP25" s="109"/>
      <c r="AQ25" s="109"/>
      <c r="AR25" s="261">
        <f t="shared" si="13"/>
        <v>0</v>
      </c>
      <c r="AT25" s="166"/>
      <c r="AU25" s="164"/>
      <c r="AV25" s="167" t="str">
        <f t="shared" si="14"/>
        <v/>
      </c>
      <c r="AX25" s="166"/>
      <c r="AY25" s="167"/>
      <c r="BA25" s="165">
        <v>0</v>
      </c>
      <c r="BB25" s="4"/>
      <c r="BC25" s="4"/>
      <c r="BD25" s="324"/>
      <c r="BE25" s="437">
        <v>0</v>
      </c>
      <c r="BF25" s="437">
        <v>0</v>
      </c>
      <c r="BH25" s="190">
        <f t="shared" si="6"/>
        <v>0</v>
      </c>
      <c r="BI25" s="191">
        <f t="shared" si="7"/>
        <v>0</v>
      </c>
      <c r="BL25" s="251">
        <f t="shared" si="8"/>
        <v>0</v>
      </c>
      <c r="BM25" s="252">
        <f>IFERROR(ROUNDDOWN(($X25-$BH25)*건강보험율2022,-1),)</f>
        <v>0</v>
      </c>
      <c r="BN25" s="252">
        <f>IFERROR(ROUNDDOWN($BM25*요양보험율2022,-1),)</f>
        <v>0</v>
      </c>
      <c r="BO25" s="253">
        <f t="shared" si="9"/>
        <v>0</v>
      </c>
      <c r="BP25" s="255">
        <f t="shared" si="15"/>
        <v>0</v>
      </c>
    </row>
    <row r="26" spans="2:68" ht="18.75" customHeight="1">
      <c r="B26" s="35">
        <f t="shared" si="16"/>
        <v>17</v>
      </c>
      <c r="C26" s="267" t="s">
        <v>377</v>
      </c>
      <c r="D26" s="409"/>
      <c r="E26" s="409"/>
      <c r="F26" s="410"/>
      <c r="G26" s="411"/>
      <c r="H26" s="412"/>
      <c r="I26" s="419"/>
      <c r="J26" s="420"/>
      <c r="K26" s="420"/>
      <c r="L26" s="421"/>
      <c r="M26" s="421"/>
      <c r="N26" s="421"/>
      <c r="O26" s="420"/>
      <c r="P26" s="421"/>
      <c r="Q26" s="421"/>
      <c r="R26" s="421"/>
      <c r="S26" s="421"/>
      <c r="T26" s="422"/>
      <c r="U26" s="419"/>
      <c r="V26" s="420"/>
      <c r="W26" s="423"/>
      <c r="X26" s="177">
        <f t="shared" si="0"/>
        <v>0</v>
      </c>
      <c r="Y26" s="30">
        <f t="shared" si="1"/>
        <v>0</v>
      </c>
      <c r="Z26" s="184">
        <f t="shared" si="10"/>
        <v>0</v>
      </c>
      <c r="AA26" s="538">
        <f t="shared" si="2"/>
        <v>0</v>
      </c>
      <c r="AB26" s="543">
        <f t="shared" si="3"/>
        <v>0</v>
      </c>
      <c r="AC26" s="539">
        <f t="shared" si="4"/>
        <v>0</v>
      </c>
      <c r="AD26" s="315">
        <f t="shared" si="5"/>
        <v>0</v>
      </c>
      <c r="AE26" s="5"/>
      <c r="AF26" s="5"/>
      <c r="AG26" s="5"/>
      <c r="AH26" s="40"/>
      <c r="AI26" s="6"/>
      <c r="AJ26" s="33">
        <f t="shared" si="11"/>
        <v>0</v>
      </c>
      <c r="AK26" s="34">
        <f t="shared" si="12"/>
        <v>0</v>
      </c>
      <c r="AM26" s="48">
        <v>1</v>
      </c>
      <c r="AN26" s="49"/>
      <c r="AP26" s="109"/>
      <c r="AQ26" s="109"/>
      <c r="AR26" s="261">
        <f t="shared" si="13"/>
        <v>0</v>
      </c>
      <c r="AT26" s="166"/>
      <c r="AU26" s="164"/>
      <c r="AV26" s="167" t="str">
        <f t="shared" si="14"/>
        <v/>
      </c>
      <c r="AX26" s="166"/>
      <c r="AY26" s="167"/>
      <c r="BA26" s="165">
        <v>0</v>
      </c>
      <c r="BB26" s="4"/>
      <c r="BC26" s="4"/>
      <c r="BD26" s="324"/>
      <c r="BE26" s="437">
        <v>0</v>
      </c>
      <c r="BF26" s="437">
        <v>0</v>
      </c>
      <c r="BH26" s="190">
        <f t="shared" si="6"/>
        <v>0</v>
      </c>
      <c r="BI26" s="191">
        <f t="shared" si="7"/>
        <v>0</v>
      </c>
      <c r="BL26" s="251">
        <f t="shared" si="8"/>
        <v>0</v>
      </c>
      <c r="BM26" s="252">
        <f>IFERROR(ROUNDDOWN(($X26-$BH26)*건강보험율2022,-1),)</f>
        <v>0</v>
      </c>
      <c r="BN26" s="252">
        <f>IFERROR(ROUNDDOWN($BM26*요양보험율2022,-1),)</f>
        <v>0</v>
      </c>
      <c r="BO26" s="253">
        <f t="shared" si="9"/>
        <v>0</v>
      </c>
      <c r="BP26" s="255">
        <f t="shared" si="15"/>
        <v>0</v>
      </c>
    </row>
    <row r="27" spans="2:68" ht="18.75" customHeight="1">
      <c r="B27" s="35">
        <f t="shared" si="16"/>
        <v>18</v>
      </c>
      <c r="C27" s="267" t="s">
        <v>377</v>
      </c>
      <c r="D27" s="409"/>
      <c r="E27" s="409"/>
      <c r="F27" s="410"/>
      <c r="G27" s="411"/>
      <c r="H27" s="412"/>
      <c r="I27" s="419"/>
      <c r="J27" s="420"/>
      <c r="K27" s="420"/>
      <c r="L27" s="421"/>
      <c r="M27" s="421"/>
      <c r="N27" s="421"/>
      <c r="O27" s="420"/>
      <c r="P27" s="421"/>
      <c r="Q27" s="421"/>
      <c r="R27" s="421"/>
      <c r="S27" s="421"/>
      <c r="T27" s="422"/>
      <c r="U27" s="419"/>
      <c r="V27" s="420"/>
      <c r="W27" s="423"/>
      <c r="X27" s="177">
        <f t="shared" si="0"/>
        <v>0</v>
      </c>
      <c r="Y27" s="30">
        <f t="shared" si="1"/>
        <v>0</v>
      </c>
      <c r="Z27" s="184">
        <f t="shared" si="10"/>
        <v>0</v>
      </c>
      <c r="AA27" s="538">
        <f t="shared" si="2"/>
        <v>0</v>
      </c>
      <c r="AB27" s="543">
        <f t="shared" si="3"/>
        <v>0</v>
      </c>
      <c r="AC27" s="539">
        <f t="shared" si="4"/>
        <v>0</v>
      </c>
      <c r="AD27" s="315">
        <f t="shared" si="5"/>
        <v>0</v>
      </c>
      <c r="AE27" s="5"/>
      <c r="AF27" s="5"/>
      <c r="AG27" s="5"/>
      <c r="AH27" s="40"/>
      <c r="AI27" s="6"/>
      <c r="AJ27" s="33">
        <f t="shared" si="11"/>
        <v>0</v>
      </c>
      <c r="AK27" s="34">
        <f t="shared" si="12"/>
        <v>0</v>
      </c>
      <c r="AM27" s="48">
        <v>1</v>
      </c>
      <c r="AN27" s="49"/>
      <c r="AP27" s="109"/>
      <c r="AQ27" s="109"/>
      <c r="AR27" s="261">
        <f t="shared" si="13"/>
        <v>0</v>
      </c>
      <c r="AT27" s="166"/>
      <c r="AU27" s="164"/>
      <c r="AV27" s="167" t="str">
        <f t="shared" si="14"/>
        <v/>
      </c>
      <c r="AX27" s="166"/>
      <c r="AY27" s="167"/>
      <c r="BA27" s="165">
        <v>0</v>
      </c>
      <c r="BB27" s="4"/>
      <c r="BC27" s="4"/>
      <c r="BD27" s="324"/>
      <c r="BE27" s="437">
        <v>0</v>
      </c>
      <c r="BF27" s="437">
        <v>0</v>
      </c>
      <c r="BH27" s="190">
        <f t="shared" si="6"/>
        <v>0</v>
      </c>
      <c r="BI27" s="191">
        <f t="shared" si="7"/>
        <v>0</v>
      </c>
      <c r="BL27" s="251">
        <f t="shared" si="8"/>
        <v>0</v>
      </c>
      <c r="BM27" s="252">
        <f>IFERROR(ROUNDDOWN(($X27-$BH27)*건강보험율2022,-1),)</f>
        <v>0</v>
      </c>
      <c r="BN27" s="252">
        <f>IFERROR(ROUNDDOWN($BM27*요양보험율2022,-1),)</f>
        <v>0</v>
      </c>
      <c r="BO27" s="253">
        <f t="shared" si="9"/>
        <v>0</v>
      </c>
      <c r="BP27" s="255">
        <f t="shared" si="15"/>
        <v>0</v>
      </c>
    </row>
    <row r="28" spans="2:68" ht="18.75" customHeight="1">
      <c r="B28" s="35">
        <f t="shared" si="16"/>
        <v>19</v>
      </c>
      <c r="C28" s="267" t="s">
        <v>377</v>
      </c>
      <c r="D28" s="409"/>
      <c r="E28" s="409"/>
      <c r="F28" s="410"/>
      <c r="G28" s="411"/>
      <c r="H28" s="412"/>
      <c r="I28" s="419"/>
      <c r="J28" s="420"/>
      <c r="K28" s="420"/>
      <c r="L28" s="421"/>
      <c r="M28" s="421"/>
      <c r="N28" s="421"/>
      <c r="O28" s="420"/>
      <c r="P28" s="421"/>
      <c r="Q28" s="421"/>
      <c r="R28" s="421"/>
      <c r="S28" s="421"/>
      <c r="T28" s="422"/>
      <c r="U28" s="419"/>
      <c r="V28" s="420"/>
      <c r="W28" s="423"/>
      <c r="X28" s="177">
        <f t="shared" si="0"/>
        <v>0</v>
      </c>
      <c r="Y28" s="30">
        <f t="shared" si="1"/>
        <v>0</v>
      </c>
      <c r="Z28" s="184">
        <f t="shared" si="10"/>
        <v>0</v>
      </c>
      <c r="AA28" s="538">
        <f t="shared" si="2"/>
        <v>0</v>
      </c>
      <c r="AB28" s="543">
        <f t="shared" si="3"/>
        <v>0</v>
      </c>
      <c r="AC28" s="539">
        <f t="shared" si="4"/>
        <v>0</v>
      </c>
      <c r="AD28" s="315">
        <f t="shared" si="5"/>
        <v>0</v>
      </c>
      <c r="AE28" s="5"/>
      <c r="AF28" s="5"/>
      <c r="AG28" s="5"/>
      <c r="AH28" s="40"/>
      <c r="AI28" s="6"/>
      <c r="AJ28" s="33">
        <f t="shared" si="11"/>
        <v>0</v>
      </c>
      <c r="AK28" s="34">
        <f t="shared" si="12"/>
        <v>0</v>
      </c>
      <c r="AM28" s="48">
        <v>1</v>
      </c>
      <c r="AN28" s="49"/>
      <c r="AP28" s="109"/>
      <c r="AQ28" s="109"/>
      <c r="AR28" s="261">
        <f t="shared" si="13"/>
        <v>0</v>
      </c>
      <c r="AT28" s="166"/>
      <c r="AU28" s="164"/>
      <c r="AV28" s="167" t="str">
        <f t="shared" si="14"/>
        <v/>
      </c>
      <c r="AX28" s="166"/>
      <c r="AY28" s="167"/>
      <c r="BA28" s="165">
        <v>0</v>
      </c>
      <c r="BB28" s="4"/>
      <c r="BC28" s="4"/>
      <c r="BD28" s="324"/>
      <c r="BE28" s="437">
        <v>0</v>
      </c>
      <c r="BF28" s="437">
        <v>0</v>
      </c>
      <c r="BH28" s="190">
        <f t="shared" si="6"/>
        <v>0</v>
      </c>
      <c r="BI28" s="191">
        <f t="shared" si="7"/>
        <v>0</v>
      </c>
      <c r="BL28" s="251">
        <f t="shared" si="8"/>
        <v>0</v>
      </c>
      <c r="BM28" s="252">
        <f>IFERROR(ROUNDDOWN(($X28-$BH28)*건강보험율2022,-1),)</f>
        <v>0</v>
      </c>
      <c r="BN28" s="252">
        <f>IFERROR(ROUNDDOWN($BM28*요양보험율2022,-1),)</f>
        <v>0</v>
      </c>
      <c r="BO28" s="253">
        <f t="shared" si="9"/>
        <v>0</v>
      </c>
      <c r="BP28" s="255">
        <f t="shared" si="15"/>
        <v>0</v>
      </c>
    </row>
    <row r="29" spans="2:68" ht="18.75" customHeight="1">
      <c r="B29" s="35">
        <f t="shared" si="16"/>
        <v>20</v>
      </c>
      <c r="C29" s="267" t="s">
        <v>377</v>
      </c>
      <c r="D29" s="409"/>
      <c r="E29" s="409"/>
      <c r="F29" s="410"/>
      <c r="G29" s="411"/>
      <c r="H29" s="412"/>
      <c r="I29" s="419"/>
      <c r="J29" s="420"/>
      <c r="K29" s="420"/>
      <c r="L29" s="421"/>
      <c r="M29" s="421"/>
      <c r="N29" s="421"/>
      <c r="O29" s="420"/>
      <c r="P29" s="421"/>
      <c r="Q29" s="421"/>
      <c r="R29" s="421"/>
      <c r="S29" s="421"/>
      <c r="T29" s="422"/>
      <c r="U29" s="419"/>
      <c r="V29" s="420"/>
      <c r="W29" s="423"/>
      <c r="X29" s="177">
        <f t="shared" si="0"/>
        <v>0</v>
      </c>
      <c r="Y29" s="30">
        <f t="shared" si="1"/>
        <v>0</v>
      </c>
      <c r="Z29" s="184">
        <f t="shared" si="10"/>
        <v>0</v>
      </c>
      <c r="AA29" s="538">
        <f t="shared" si="2"/>
        <v>0</v>
      </c>
      <c r="AB29" s="543">
        <f t="shared" si="3"/>
        <v>0</v>
      </c>
      <c r="AC29" s="539">
        <f t="shared" si="4"/>
        <v>0</v>
      </c>
      <c r="AD29" s="315">
        <f t="shared" si="5"/>
        <v>0</v>
      </c>
      <c r="AE29" s="5"/>
      <c r="AF29" s="5"/>
      <c r="AG29" s="5"/>
      <c r="AH29" s="40"/>
      <c r="AI29" s="6"/>
      <c r="AJ29" s="33">
        <f t="shared" si="11"/>
        <v>0</v>
      </c>
      <c r="AK29" s="34">
        <f t="shared" si="12"/>
        <v>0</v>
      </c>
      <c r="AM29" s="48">
        <v>1</v>
      </c>
      <c r="AN29" s="49"/>
      <c r="AP29" s="109"/>
      <c r="AQ29" s="109"/>
      <c r="AR29" s="261">
        <f t="shared" si="13"/>
        <v>0</v>
      </c>
      <c r="AT29" s="166"/>
      <c r="AU29" s="164"/>
      <c r="AV29" s="167" t="str">
        <f t="shared" si="14"/>
        <v/>
      </c>
      <c r="AX29" s="166"/>
      <c r="AY29" s="167"/>
      <c r="BA29" s="165">
        <v>0</v>
      </c>
      <c r="BB29" s="4"/>
      <c r="BC29" s="4"/>
      <c r="BD29" s="324"/>
      <c r="BE29" s="437">
        <v>0</v>
      </c>
      <c r="BF29" s="437">
        <v>0</v>
      </c>
      <c r="BH29" s="190">
        <f t="shared" si="6"/>
        <v>0</v>
      </c>
      <c r="BI29" s="191">
        <f t="shared" si="7"/>
        <v>0</v>
      </c>
      <c r="BL29" s="251">
        <f t="shared" si="8"/>
        <v>0</v>
      </c>
      <c r="BM29" s="252">
        <f>IFERROR(ROUNDDOWN(($X29-$BH29)*건강보험율2022,-1),)</f>
        <v>0</v>
      </c>
      <c r="BN29" s="252">
        <f>IFERROR(ROUNDDOWN($BM29*요양보험율2022,-1),)</f>
        <v>0</v>
      </c>
      <c r="BO29" s="253">
        <f t="shared" si="9"/>
        <v>0</v>
      </c>
      <c r="BP29" s="255">
        <f t="shared" si="15"/>
        <v>0</v>
      </c>
    </row>
    <row r="30" spans="2:68" ht="18.75" customHeight="1">
      <c r="B30" s="35">
        <f t="shared" si="16"/>
        <v>21</v>
      </c>
      <c r="C30" s="267" t="s">
        <v>377</v>
      </c>
      <c r="D30" s="409"/>
      <c r="E30" s="409"/>
      <c r="F30" s="410"/>
      <c r="G30" s="411"/>
      <c r="H30" s="412"/>
      <c r="I30" s="419"/>
      <c r="J30" s="420"/>
      <c r="K30" s="420"/>
      <c r="L30" s="421"/>
      <c r="M30" s="421"/>
      <c r="N30" s="421"/>
      <c r="O30" s="420"/>
      <c r="P30" s="421"/>
      <c r="Q30" s="421"/>
      <c r="R30" s="421"/>
      <c r="S30" s="421"/>
      <c r="T30" s="422"/>
      <c r="U30" s="419"/>
      <c r="V30" s="420"/>
      <c r="W30" s="423"/>
      <c r="X30" s="177">
        <f t="shared" si="0"/>
        <v>0</v>
      </c>
      <c r="Y30" s="30">
        <f t="shared" si="1"/>
        <v>0</v>
      </c>
      <c r="Z30" s="184">
        <f t="shared" si="10"/>
        <v>0</v>
      </c>
      <c r="AA30" s="538">
        <f t="shared" si="2"/>
        <v>0</v>
      </c>
      <c r="AB30" s="543">
        <f t="shared" si="3"/>
        <v>0</v>
      </c>
      <c r="AC30" s="539">
        <f t="shared" si="4"/>
        <v>0</v>
      </c>
      <c r="AD30" s="315">
        <f t="shared" si="5"/>
        <v>0</v>
      </c>
      <c r="AE30" s="5"/>
      <c r="AF30" s="5"/>
      <c r="AG30" s="5"/>
      <c r="AH30" s="40"/>
      <c r="AI30" s="6"/>
      <c r="AJ30" s="33">
        <f t="shared" si="11"/>
        <v>0</v>
      </c>
      <c r="AK30" s="34">
        <f t="shared" si="12"/>
        <v>0</v>
      </c>
      <c r="AM30" s="48">
        <v>1</v>
      </c>
      <c r="AN30" s="49"/>
      <c r="AP30" s="109"/>
      <c r="AQ30" s="109"/>
      <c r="AR30" s="261">
        <f t="shared" si="13"/>
        <v>0</v>
      </c>
      <c r="AT30" s="166"/>
      <c r="AU30" s="164"/>
      <c r="AV30" s="167" t="str">
        <f t="shared" si="14"/>
        <v/>
      </c>
      <c r="AX30" s="166"/>
      <c r="AY30" s="167"/>
      <c r="BA30" s="165">
        <v>0</v>
      </c>
      <c r="BB30" s="4"/>
      <c r="BC30" s="4"/>
      <c r="BD30" s="324"/>
      <c r="BE30" s="437">
        <v>0</v>
      </c>
      <c r="BF30" s="437">
        <v>0</v>
      </c>
      <c r="BH30" s="190">
        <f t="shared" si="6"/>
        <v>0</v>
      </c>
      <c r="BI30" s="191">
        <f t="shared" si="7"/>
        <v>0</v>
      </c>
      <c r="BL30" s="251">
        <f t="shared" si="8"/>
        <v>0</v>
      </c>
      <c r="BM30" s="252">
        <f>IFERROR(ROUNDDOWN(($X30-$BH30)*건강보험율2022,-1),)</f>
        <v>0</v>
      </c>
      <c r="BN30" s="252">
        <f>IFERROR(ROUNDDOWN($BM30*요양보험율2022,-1),)</f>
        <v>0</v>
      </c>
      <c r="BO30" s="253">
        <f t="shared" si="9"/>
        <v>0</v>
      </c>
      <c r="BP30" s="255">
        <f t="shared" si="15"/>
        <v>0</v>
      </c>
    </row>
    <row r="31" spans="2:68" ht="18.75" customHeight="1">
      <c r="B31" s="35">
        <f t="shared" si="16"/>
        <v>22</v>
      </c>
      <c r="C31" s="267" t="s">
        <v>377</v>
      </c>
      <c r="D31" s="409"/>
      <c r="E31" s="409"/>
      <c r="F31" s="410"/>
      <c r="G31" s="411"/>
      <c r="H31" s="412"/>
      <c r="I31" s="419"/>
      <c r="J31" s="420"/>
      <c r="K31" s="420"/>
      <c r="L31" s="421"/>
      <c r="M31" s="421"/>
      <c r="N31" s="421"/>
      <c r="O31" s="420"/>
      <c r="P31" s="421"/>
      <c r="Q31" s="421"/>
      <c r="R31" s="421"/>
      <c r="S31" s="421"/>
      <c r="T31" s="422"/>
      <c r="U31" s="419"/>
      <c r="V31" s="420"/>
      <c r="W31" s="423"/>
      <c r="X31" s="177">
        <f t="shared" si="0"/>
        <v>0</v>
      </c>
      <c r="Y31" s="30">
        <f t="shared" si="1"/>
        <v>0</v>
      </c>
      <c r="Z31" s="184">
        <f t="shared" si="10"/>
        <v>0</v>
      </c>
      <c r="AA31" s="538">
        <f t="shared" si="2"/>
        <v>0</v>
      </c>
      <c r="AB31" s="543">
        <f t="shared" si="3"/>
        <v>0</v>
      </c>
      <c r="AC31" s="539">
        <f t="shared" si="4"/>
        <v>0</v>
      </c>
      <c r="AD31" s="315">
        <f t="shared" si="5"/>
        <v>0</v>
      </c>
      <c r="AE31" s="5"/>
      <c r="AF31" s="5"/>
      <c r="AG31" s="5"/>
      <c r="AH31" s="40"/>
      <c r="AI31" s="6"/>
      <c r="AJ31" s="33">
        <f t="shared" si="11"/>
        <v>0</v>
      </c>
      <c r="AK31" s="34">
        <f t="shared" si="12"/>
        <v>0</v>
      </c>
      <c r="AM31" s="48">
        <v>1</v>
      </c>
      <c r="AN31" s="49"/>
      <c r="AP31" s="109"/>
      <c r="AQ31" s="109"/>
      <c r="AR31" s="261">
        <f t="shared" si="13"/>
        <v>0</v>
      </c>
      <c r="AT31" s="166"/>
      <c r="AU31" s="164"/>
      <c r="AV31" s="167" t="str">
        <f t="shared" si="14"/>
        <v/>
      </c>
      <c r="AX31" s="166"/>
      <c r="AY31" s="167"/>
      <c r="BA31" s="165">
        <v>0</v>
      </c>
      <c r="BB31" s="4"/>
      <c r="BC31" s="4"/>
      <c r="BD31" s="324"/>
      <c r="BE31" s="437">
        <v>0</v>
      </c>
      <c r="BF31" s="437">
        <v>0</v>
      </c>
      <c r="BH31" s="190">
        <f t="shared" si="6"/>
        <v>0</v>
      </c>
      <c r="BI31" s="191">
        <f t="shared" si="7"/>
        <v>0</v>
      </c>
      <c r="BL31" s="251">
        <f t="shared" si="8"/>
        <v>0</v>
      </c>
      <c r="BM31" s="252">
        <f>IFERROR(ROUNDDOWN(($X31-$BH31)*건강보험율2022,-1),)</f>
        <v>0</v>
      </c>
      <c r="BN31" s="252">
        <f>IFERROR(ROUNDDOWN($BM31*요양보험율2022,-1),)</f>
        <v>0</v>
      </c>
      <c r="BO31" s="253">
        <f t="shared" si="9"/>
        <v>0</v>
      </c>
      <c r="BP31" s="255">
        <f t="shared" si="15"/>
        <v>0</v>
      </c>
    </row>
    <row r="32" spans="2:68" ht="18.75" customHeight="1">
      <c r="B32" s="35">
        <f t="shared" si="16"/>
        <v>23</v>
      </c>
      <c r="C32" s="267" t="s">
        <v>377</v>
      </c>
      <c r="D32" s="409"/>
      <c r="E32" s="409"/>
      <c r="F32" s="410"/>
      <c r="G32" s="411"/>
      <c r="H32" s="412"/>
      <c r="I32" s="419"/>
      <c r="J32" s="420"/>
      <c r="K32" s="420"/>
      <c r="L32" s="421"/>
      <c r="M32" s="421"/>
      <c r="N32" s="421"/>
      <c r="O32" s="420"/>
      <c r="P32" s="421"/>
      <c r="Q32" s="421"/>
      <c r="R32" s="421"/>
      <c r="S32" s="421"/>
      <c r="T32" s="422"/>
      <c r="U32" s="419"/>
      <c r="V32" s="420"/>
      <c r="W32" s="423"/>
      <c r="X32" s="177">
        <f t="shared" si="0"/>
        <v>0</v>
      </c>
      <c r="Y32" s="30">
        <f t="shared" si="1"/>
        <v>0</v>
      </c>
      <c r="Z32" s="184">
        <f t="shared" si="10"/>
        <v>0</v>
      </c>
      <c r="AA32" s="538">
        <f t="shared" si="2"/>
        <v>0</v>
      </c>
      <c r="AB32" s="543">
        <f t="shared" si="3"/>
        <v>0</v>
      </c>
      <c r="AC32" s="539">
        <f t="shared" si="4"/>
        <v>0</v>
      </c>
      <c r="AD32" s="315">
        <f t="shared" si="5"/>
        <v>0</v>
      </c>
      <c r="AE32" s="5"/>
      <c r="AF32" s="5"/>
      <c r="AG32" s="5"/>
      <c r="AH32" s="40"/>
      <c r="AI32" s="6"/>
      <c r="AJ32" s="33">
        <f t="shared" si="11"/>
        <v>0</v>
      </c>
      <c r="AK32" s="34">
        <f t="shared" si="12"/>
        <v>0</v>
      </c>
      <c r="AM32" s="48">
        <v>1</v>
      </c>
      <c r="AN32" s="49"/>
      <c r="AP32" s="109"/>
      <c r="AQ32" s="109"/>
      <c r="AR32" s="261">
        <f t="shared" si="13"/>
        <v>0</v>
      </c>
      <c r="AT32" s="166"/>
      <c r="AU32" s="164"/>
      <c r="AV32" s="167" t="str">
        <f t="shared" si="14"/>
        <v/>
      </c>
      <c r="AX32" s="166"/>
      <c r="AY32" s="167"/>
      <c r="BA32" s="165">
        <v>0</v>
      </c>
      <c r="BB32" s="4"/>
      <c r="BC32" s="4"/>
      <c r="BD32" s="324"/>
      <c r="BE32" s="437">
        <v>0</v>
      </c>
      <c r="BF32" s="437">
        <v>0</v>
      </c>
      <c r="BH32" s="190">
        <f t="shared" si="6"/>
        <v>0</v>
      </c>
      <c r="BI32" s="191">
        <f t="shared" si="7"/>
        <v>0</v>
      </c>
      <c r="BL32" s="251">
        <f t="shared" si="8"/>
        <v>0</v>
      </c>
      <c r="BM32" s="252">
        <f>IFERROR(ROUNDDOWN(($X32-$BH32)*건강보험율2022,-1),)</f>
        <v>0</v>
      </c>
      <c r="BN32" s="252">
        <f>IFERROR(ROUNDDOWN($BM32*요양보험율2022,-1),)</f>
        <v>0</v>
      </c>
      <c r="BO32" s="253">
        <f t="shared" si="9"/>
        <v>0</v>
      </c>
      <c r="BP32" s="255">
        <f t="shared" si="15"/>
        <v>0</v>
      </c>
    </row>
    <row r="33" spans="2:68" ht="18.75" customHeight="1">
      <c r="B33" s="35">
        <f t="shared" si="16"/>
        <v>24</v>
      </c>
      <c r="C33" s="267" t="s">
        <v>377</v>
      </c>
      <c r="D33" s="409"/>
      <c r="E33" s="409"/>
      <c r="F33" s="410"/>
      <c r="G33" s="411"/>
      <c r="H33" s="412"/>
      <c r="I33" s="419"/>
      <c r="J33" s="420"/>
      <c r="K33" s="420"/>
      <c r="L33" s="421"/>
      <c r="M33" s="421"/>
      <c r="N33" s="421"/>
      <c r="O33" s="420"/>
      <c r="P33" s="421"/>
      <c r="Q33" s="421"/>
      <c r="R33" s="421"/>
      <c r="S33" s="421"/>
      <c r="T33" s="422"/>
      <c r="U33" s="419"/>
      <c r="V33" s="420"/>
      <c r="W33" s="423"/>
      <c r="X33" s="177">
        <f t="shared" si="0"/>
        <v>0</v>
      </c>
      <c r="Y33" s="30">
        <f t="shared" si="1"/>
        <v>0</v>
      </c>
      <c r="Z33" s="184">
        <f t="shared" si="10"/>
        <v>0</v>
      </c>
      <c r="AA33" s="538">
        <f t="shared" si="2"/>
        <v>0</v>
      </c>
      <c r="AB33" s="543">
        <f t="shared" si="3"/>
        <v>0</v>
      </c>
      <c r="AC33" s="539">
        <f t="shared" si="4"/>
        <v>0</v>
      </c>
      <c r="AD33" s="315">
        <f t="shared" si="5"/>
        <v>0</v>
      </c>
      <c r="AE33" s="5"/>
      <c r="AF33" s="5"/>
      <c r="AG33" s="5"/>
      <c r="AH33" s="40"/>
      <c r="AI33" s="6"/>
      <c r="AJ33" s="33">
        <f t="shared" si="11"/>
        <v>0</v>
      </c>
      <c r="AK33" s="34">
        <f t="shared" si="12"/>
        <v>0</v>
      </c>
      <c r="AM33" s="48">
        <v>1</v>
      </c>
      <c r="AN33" s="49"/>
      <c r="AP33" s="109"/>
      <c r="AQ33" s="109"/>
      <c r="AR33" s="261">
        <f t="shared" si="13"/>
        <v>0</v>
      </c>
      <c r="AT33" s="166"/>
      <c r="AU33" s="164"/>
      <c r="AV33" s="167" t="str">
        <f t="shared" si="14"/>
        <v/>
      </c>
      <c r="AX33" s="166"/>
      <c r="AY33" s="167"/>
      <c r="BA33" s="165">
        <v>0</v>
      </c>
      <c r="BB33" s="4"/>
      <c r="BC33" s="4"/>
      <c r="BD33" s="324"/>
      <c r="BE33" s="437">
        <v>0</v>
      </c>
      <c r="BF33" s="437">
        <v>0</v>
      </c>
      <c r="BH33" s="190">
        <f t="shared" si="6"/>
        <v>0</v>
      </c>
      <c r="BI33" s="191">
        <f t="shared" si="7"/>
        <v>0</v>
      </c>
      <c r="BL33" s="251">
        <f t="shared" si="8"/>
        <v>0</v>
      </c>
      <c r="BM33" s="252">
        <f>IFERROR(ROUNDDOWN(($X33-$BH33)*건강보험율2022,-1),)</f>
        <v>0</v>
      </c>
      <c r="BN33" s="252">
        <f>IFERROR(ROUNDDOWN($BM33*요양보험율2022,-1),)</f>
        <v>0</v>
      </c>
      <c r="BO33" s="253">
        <f t="shared" si="9"/>
        <v>0</v>
      </c>
      <c r="BP33" s="255">
        <f t="shared" si="15"/>
        <v>0</v>
      </c>
    </row>
    <row r="34" spans="2:68" ht="18.75" customHeight="1">
      <c r="B34" s="35">
        <f t="shared" si="16"/>
        <v>25</v>
      </c>
      <c r="C34" s="267" t="s">
        <v>377</v>
      </c>
      <c r="D34" s="409"/>
      <c r="E34" s="409"/>
      <c r="F34" s="410"/>
      <c r="G34" s="411"/>
      <c r="H34" s="412"/>
      <c r="I34" s="419"/>
      <c r="J34" s="420"/>
      <c r="K34" s="420"/>
      <c r="L34" s="421"/>
      <c r="M34" s="421"/>
      <c r="N34" s="421"/>
      <c r="O34" s="420"/>
      <c r="P34" s="421"/>
      <c r="Q34" s="421"/>
      <c r="R34" s="421"/>
      <c r="S34" s="421"/>
      <c r="T34" s="422"/>
      <c r="U34" s="419"/>
      <c r="V34" s="420"/>
      <c r="W34" s="423"/>
      <c r="X34" s="177">
        <f t="shared" si="0"/>
        <v>0</v>
      </c>
      <c r="Y34" s="30">
        <f t="shared" si="1"/>
        <v>0</v>
      </c>
      <c r="Z34" s="184">
        <f t="shared" si="10"/>
        <v>0</v>
      </c>
      <c r="AA34" s="538">
        <f t="shared" si="2"/>
        <v>0</v>
      </c>
      <c r="AB34" s="543">
        <f t="shared" si="3"/>
        <v>0</v>
      </c>
      <c r="AC34" s="539">
        <f t="shared" si="4"/>
        <v>0</v>
      </c>
      <c r="AD34" s="315">
        <f t="shared" si="5"/>
        <v>0</v>
      </c>
      <c r="AE34" s="5"/>
      <c r="AF34" s="5"/>
      <c r="AG34" s="5"/>
      <c r="AH34" s="40"/>
      <c r="AI34" s="6"/>
      <c r="AJ34" s="33">
        <f t="shared" si="11"/>
        <v>0</v>
      </c>
      <c r="AK34" s="34">
        <f t="shared" si="12"/>
        <v>0</v>
      </c>
      <c r="AM34" s="48">
        <v>1</v>
      </c>
      <c r="AN34" s="49"/>
      <c r="AP34" s="109"/>
      <c r="AQ34" s="109"/>
      <c r="AR34" s="261">
        <f t="shared" si="13"/>
        <v>0</v>
      </c>
      <c r="AT34" s="166"/>
      <c r="AU34" s="164"/>
      <c r="AV34" s="167" t="str">
        <f t="shared" si="14"/>
        <v/>
      </c>
      <c r="AX34" s="166"/>
      <c r="AY34" s="167"/>
      <c r="BA34" s="165">
        <v>0</v>
      </c>
      <c r="BB34" s="4"/>
      <c r="BC34" s="4"/>
      <c r="BD34" s="324"/>
      <c r="BE34" s="437">
        <v>0</v>
      </c>
      <c r="BF34" s="437">
        <v>0</v>
      </c>
      <c r="BH34" s="190">
        <f t="shared" si="6"/>
        <v>0</v>
      </c>
      <c r="BI34" s="191">
        <f t="shared" si="7"/>
        <v>0</v>
      </c>
      <c r="BL34" s="251">
        <f t="shared" si="8"/>
        <v>0</v>
      </c>
      <c r="BM34" s="252">
        <f>IFERROR(ROUNDDOWN(($X34-$BH34)*건강보험율2022,-1),)</f>
        <v>0</v>
      </c>
      <c r="BN34" s="252">
        <f>IFERROR(ROUNDDOWN($BM34*요양보험율2022,-1),)</f>
        <v>0</v>
      </c>
      <c r="BO34" s="253">
        <f t="shared" si="9"/>
        <v>0</v>
      </c>
      <c r="BP34" s="255">
        <f t="shared" si="15"/>
        <v>0</v>
      </c>
    </row>
    <row r="35" spans="2:68" ht="18.75" customHeight="1">
      <c r="B35" s="35">
        <f t="shared" si="16"/>
        <v>26</v>
      </c>
      <c r="C35" s="267" t="s">
        <v>377</v>
      </c>
      <c r="D35" s="409"/>
      <c r="E35" s="409"/>
      <c r="F35" s="410"/>
      <c r="G35" s="411"/>
      <c r="H35" s="412"/>
      <c r="I35" s="419"/>
      <c r="J35" s="420"/>
      <c r="K35" s="420"/>
      <c r="L35" s="421"/>
      <c r="M35" s="421"/>
      <c r="N35" s="421"/>
      <c r="O35" s="420"/>
      <c r="P35" s="421"/>
      <c r="Q35" s="421"/>
      <c r="R35" s="421"/>
      <c r="S35" s="421"/>
      <c r="T35" s="422"/>
      <c r="U35" s="419"/>
      <c r="V35" s="420"/>
      <c r="W35" s="423"/>
      <c r="X35" s="177">
        <f t="shared" si="0"/>
        <v>0</v>
      </c>
      <c r="Y35" s="30">
        <f t="shared" si="1"/>
        <v>0</v>
      </c>
      <c r="Z35" s="184">
        <f t="shared" si="10"/>
        <v>0</v>
      </c>
      <c r="AA35" s="538">
        <f t="shared" si="2"/>
        <v>0</v>
      </c>
      <c r="AB35" s="543">
        <f t="shared" si="3"/>
        <v>0</v>
      </c>
      <c r="AC35" s="539">
        <f t="shared" si="4"/>
        <v>0</v>
      </c>
      <c r="AD35" s="315">
        <f t="shared" si="5"/>
        <v>0</v>
      </c>
      <c r="AE35" s="5"/>
      <c r="AF35" s="5"/>
      <c r="AG35" s="5"/>
      <c r="AH35" s="40"/>
      <c r="AI35" s="6"/>
      <c r="AJ35" s="33">
        <f t="shared" si="11"/>
        <v>0</v>
      </c>
      <c r="AK35" s="34">
        <f t="shared" si="12"/>
        <v>0</v>
      </c>
      <c r="AM35" s="48">
        <v>1</v>
      </c>
      <c r="AN35" s="49"/>
      <c r="AP35" s="109"/>
      <c r="AQ35" s="109"/>
      <c r="AR35" s="261">
        <f t="shared" si="13"/>
        <v>0</v>
      </c>
      <c r="AT35" s="166"/>
      <c r="AU35" s="164"/>
      <c r="AV35" s="167" t="str">
        <f t="shared" si="14"/>
        <v/>
      </c>
      <c r="AX35" s="166"/>
      <c r="AY35" s="167"/>
      <c r="BA35" s="165">
        <v>0</v>
      </c>
      <c r="BB35" s="4"/>
      <c r="BC35" s="4"/>
      <c r="BD35" s="324"/>
      <c r="BE35" s="437">
        <v>0</v>
      </c>
      <c r="BF35" s="437">
        <v>0</v>
      </c>
      <c r="BH35" s="190">
        <f t="shared" si="6"/>
        <v>0</v>
      </c>
      <c r="BI35" s="191">
        <f t="shared" si="7"/>
        <v>0</v>
      </c>
      <c r="BL35" s="251">
        <f t="shared" si="8"/>
        <v>0</v>
      </c>
      <c r="BM35" s="252">
        <f>IFERROR(ROUNDDOWN(($X35-$BH35)*건강보험율2022,-1),)</f>
        <v>0</v>
      </c>
      <c r="BN35" s="252">
        <f>IFERROR(ROUNDDOWN($BM35*요양보험율2022,-1),)</f>
        <v>0</v>
      </c>
      <c r="BO35" s="253">
        <f t="shared" si="9"/>
        <v>0</v>
      </c>
      <c r="BP35" s="255">
        <f t="shared" si="15"/>
        <v>0</v>
      </c>
    </row>
    <row r="36" spans="2:68" ht="18.75" customHeight="1">
      <c r="B36" s="35">
        <f t="shared" si="16"/>
        <v>27</v>
      </c>
      <c r="C36" s="267" t="s">
        <v>377</v>
      </c>
      <c r="D36" s="409"/>
      <c r="E36" s="409"/>
      <c r="F36" s="410"/>
      <c r="G36" s="411"/>
      <c r="H36" s="412"/>
      <c r="I36" s="419"/>
      <c r="J36" s="420"/>
      <c r="K36" s="420"/>
      <c r="L36" s="421"/>
      <c r="M36" s="421"/>
      <c r="N36" s="421"/>
      <c r="O36" s="420"/>
      <c r="P36" s="421"/>
      <c r="Q36" s="421"/>
      <c r="R36" s="421"/>
      <c r="S36" s="421"/>
      <c r="T36" s="422"/>
      <c r="U36" s="419"/>
      <c r="V36" s="420"/>
      <c r="W36" s="423"/>
      <c r="X36" s="177">
        <f>SUM(I36:W36)</f>
        <v>0</v>
      </c>
      <c r="Y36" s="30">
        <f t="shared" si="1"/>
        <v>0</v>
      </c>
      <c r="Z36" s="184">
        <f t="shared" si="10"/>
        <v>0</v>
      </c>
      <c r="AA36" s="538">
        <f t="shared" si="2"/>
        <v>0</v>
      </c>
      <c r="AB36" s="543">
        <f t="shared" si="3"/>
        <v>0</v>
      </c>
      <c r="AC36" s="539">
        <f t="shared" si="4"/>
        <v>0</v>
      </c>
      <c r="AD36" s="315">
        <f t="shared" si="5"/>
        <v>0</v>
      </c>
      <c r="AE36" s="5"/>
      <c r="AF36" s="5"/>
      <c r="AG36" s="5"/>
      <c r="AH36" s="40"/>
      <c r="AI36" s="6"/>
      <c r="AJ36" s="33">
        <f t="shared" si="11"/>
        <v>0</v>
      </c>
      <c r="AK36" s="34">
        <f t="shared" si="12"/>
        <v>0</v>
      </c>
      <c r="AM36" s="48">
        <v>1</v>
      </c>
      <c r="AN36" s="49"/>
      <c r="AP36" s="109"/>
      <c r="AQ36" s="109"/>
      <c r="AR36" s="261">
        <f t="shared" si="13"/>
        <v>0</v>
      </c>
      <c r="AT36" s="166"/>
      <c r="AU36" s="164"/>
      <c r="AV36" s="167" t="str">
        <f t="shared" si="14"/>
        <v/>
      </c>
      <c r="AX36" s="166"/>
      <c r="AY36" s="167"/>
      <c r="BA36" s="165">
        <v>0</v>
      </c>
      <c r="BB36" s="4"/>
      <c r="BC36" s="4"/>
      <c r="BD36" s="324"/>
      <c r="BE36" s="437">
        <v>0</v>
      </c>
      <c r="BF36" s="437">
        <v>0</v>
      </c>
      <c r="BH36" s="190">
        <f t="shared" si="6"/>
        <v>0</v>
      </c>
      <c r="BI36" s="191">
        <f t="shared" si="7"/>
        <v>0</v>
      </c>
      <c r="BL36" s="251">
        <f t="shared" si="8"/>
        <v>0</v>
      </c>
      <c r="BM36" s="252">
        <f>IFERROR(ROUNDDOWN(($X36-$BH36)*건강보험율2022,-1),)</f>
        <v>0</v>
      </c>
      <c r="BN36" s="252">
        <f>IFERROR(ROUNDDOWN($BM36*요양보험율2022,-1),)</f>
        <v>0</v>
      </c>
      <c r="BO36" s="253">
        <f t="shared" si="9"/>
        <v>0</v>
      </c>
      <c r="BP36" s="255">
        <f>SUM(BL36:BO36)</f>
        <v>0</v>
      </c>
    </row>
    <row r="37" spans="2:68" ht="18.75" customHeight="1">
      <c r="B37" s="35">
        <f t="shared" si="16"/>
        <v>28</v>
      </c>
      <c r="C37" s="267" t="s">
        <v>377</v>
      </c>
      <c r="D37" s="409"/>
      <c r="E37" s="409"/>
      <c r="F37" s="410"/>
      <c r="G37" s="411"/>
      <c r="H37" s="412"/>
      <c r="I37" s="419"/>
      <c r="J37" s="420"/>
      <c r="K37" s="420"/>
      <c r="L37" s="421"/>
      <c r="M37" s="421"/>
      <c r="N37" s="421"/>
      <c r="O37" s="420"/>
      <c r="P37" s="421"/>
      <c r="Q37" s="421"/>
      <c r="R37" s="421"/>
      <c r="S37" s="421"/>
      <c r="T37" s="422"/>
      <c r="U37" s="419"/>
      <c r="V37" s="420"/>
      <c r="W37" s="423"/>
      <c r="X37" s="177">
        <f>SUM(I37:W37)</f>
        <v>0</v>
      </c>
      <c r="Y37" s="30">
        <f t="shared" si="1"/>
        <v>0</v>
      </c>
      <c r="Z37" s="184">
        <f t="shared" si="10"/>
        <v>0</v>
      </c>
      <c r="AA37" s="538">
        <f t="shared" si="2"/>
        <v>0</v>
      </c>
      <c r="AB37" s="543">
        <f t="shared" si="3"/>
        <v>0</v>
      </c>
      <c r="AC37" s="539">
        <f t="shared" si="4"/>
        <v>0</v>
      </c>
      <c r="AD37" s="315">
        <f t="shared" si="5"/>
        <v>0</v>
      </c>
      <c r="AE37" s="5"/>
      <c r="AF37" s="5"/>
      <c r="AG37" s="5"/>
      <c r="AH37" s="40"/>
      <c r="AI37" s="6"/>
      <c r="AJ37" s="33">
        <f t="shared" si="11"/>
        <v>0</v>
      </c>
      <c r="AK37" s="34">
        <f t="shared" si="12"/>
        <v>0</v>
      </c>
      <c r="AM37" s="48">
        <v>1</v>
      </c>
      <c r="AN37" s="49"/>
      <c r="AP37" s="109"/>
      <c r="AQ37" s="109"/>
      <c r="AR37" s="261">
        <f t="shared" si="13"/>
        <v>0</v>
      </c>
      <c r="AT37" s="166"/>
      <c r="AU37" s="164"/>
      <c r="AV37" s="167" t="str">
        <f t="shared" si="14"/>
        <v/>
      </c>
      <c r="AX37" s="166"/>
      <c r="AY37" s="167"/>
      <c r="BA37" s="165">
        <v>0</v>
      </c>
      <c r="BB37" s="4"/>
      <c r="BC37" s="4"/>
      <c r="BD37" s="324"/>
      <c r="BE37" s="437">
        <v>0</v>
      </c>
      <c r="BF37" s="437">
        <v>0</v>
      </c>
      <c r="BH37" s="190">
        <f t="shared" si="6"/>
        <v>0</v>
      </c>
      <c r="BI37" s="191">
        <f t="shared" si="7"/>
        <v>0</v>
      </c>
      <c r="BL37" s="251">
        <f t="shared" si="8"/>
        <v>0</v>
      </c>
      <c r="BM37" s="252">
        <f>IFERROR(ROUNDDOWN(($X37-$BH37)*건강보험율2022,-1),)</f>
        <v>0</v>
      </c>
      <c r="BN37" s="252">
        <f>IFERROR(ROUNDDOWN($BM37*요양보험율2022,-1),)</f>
        <v>0</v>
      </c>
      <c r="BO37" s="253">
        <f t="shared" si="9"/>
        <v>0</v>
      </c>
      <c r="BP37" s="255">
        <f>SUM(BL37:BO37)</f>
        <v>0</v>
      </c>
    </row>
    <row r="38" spans="2:68" ht="18.75" customHeight="1">
      <c r="B38" s="35">
        <f t="shared" si="16"/>
        <v>29</v>
      </c>
      <c r="C38" s="267" t="s">
        <v>377</v>
      </c>
      <c r="D38" s="409"/>
      <c r="E38" s="409"/>
      <c r="F38" s="410"/>
      <c r="G38" s="411"/>
      <c r="H38" s="412"/>
      <c r="I38" s="419"/>
      <c r="J38" s="420"/>
      <c r="K38" s="420"/>
      <c r="L38" s="421"/>
      <c r="M38" s="421"/>
      <c r="N38" s="421"/>
      <c r="O38" s="420"/>
      <c r="P38" s="421"/>
      <c r="Q38" s="421"/>
      <c r="R38" s="421"/>
      <c r="S38" s="421"/>
      <c r="T38" s="422"/>
      <c r="U38" s="419"/>
      <c r="V38" s="420"/>
      <c r="W38" s="423"/>
      <c r="X38" s="177">
        <f t="shared" si="0"/>
        <v>0</v>
      </c>
      <c r="Y38" s="30">
        <f t="shared" si="1"/>
        <v>0</v>
      </c>
      <c r="Z38" s="184">
        <f t="shared" si="10"/>
        <v>0</v>
      </c>
      <c r="AA38" s="538">
        <f t="shared" si="2"/>
        <v>0</v>
      </c>
      <c r="AB38" s="543">
        <f t="shared" si="3"/>
        <v>0</v>
      </c>
      <c r="AC38" s="539">
        <f t="shared" si="4"/>
        <v>0</v>
      </c>
      <c r="AD38" s="315">
        <f t="shared" si="5"/>
        <v>0</v>
      </c>
      <c r="AE38" s="5"/>
      <c r="AF38" s="5"/>
      <c r="AG38" s="5"/>
      <c r="AH38" s="40"/>
      <c r="AI38" s="6"/>
      <c r="AJ38" s="33">
        <f t="shared" si="11"/>
        <v>0</v>
      </c>
      <c r="AK38" s="34">
        <f t="shared" si="12"/>
        <v>0</v>
      </c>
      <c r="AM38" s="48">
        <v>1</v>
      </c>
      <c r="AN38" s="49"/>
      <c r="AP38" s="109"/>
      <c r="AQ38" s="109"/>
      <c r="AR38" s="261">
        <f t="shared" si="13"/>
        <v>0</v>
      </c>
      <c r="AT38" s="166"/>
      <c r="AU38" s="164"/>
      <c r="AV38" s="167" t="str">
        <f t="shared" si="14"/>
        <v/>
      </c>
      <c r="AX38" s="166"/>
      <c r="AY38" s="167"/>
      <c r="BA38" s="165">
        <v>0</v>
      </c>
      <c r="BB38" s="4"/>
      <c r="BC38" s="4"/>
      <c r="BD38" s="324"/>
      <c r="BE38" s="437">
        <v>0</v>
      </c>
      <c r="BF38" s="437">
        <v>0</v>
      </c>
      <c r="BH38" s="190">
        <f t="shared" si="6"/>
        <v>0</v>
      </c>
      <c r="BI38" s="191">
        <f t="shared" si="7"/>
        <v>0</v>
      </c>
      <c r="BL38" s="251">
        <f t="shared" si="8"/>
        <v>0</v>
      </c>
      <c r="BM38" s="252">
        <f>IFERROR(ROUNDDOWN(($X38-$BH38)*건강보험율2022,-1),)</f>
        <v>0</v>
      </c>
      <c r="BN38" s="252">
        <f>IFERROR(ROUNDDOWN($BM38*요양보험율2022,-1),)</f>
        <v>0</v>
      </c>
      <c r="BO38" s="253">
        <f t="shared" si="9"/>
        <v>0</v>
      </c>
      <c r="BP38" s="255">
        <f t="shared" si="15"/>
        <v>0</v>
      </c>
    </row>
    <row r="39" spans="2:68" ht="18.75" customHeight="1">
      <c r="B39" s="35">
        <f t="shared" si="16"/>
        <v>30</v>
      </c>
      <c r="C39" s="267" t="s">
        <v>377</v>
      </c>
      <c r="D39" s="409"/>
      <c r="E39" s="409"/>
      <c r="F39" s="410"/>
      <c r="G39" s="411"/>
      <c r="H39" s="412"/>
      <c r="I39" s="419"/>
      <c r="J39" s="420"/>
      <c r="K39" s="420"/>
      <c r="L39" s="421"/>
      <c r="M39" s="421"/>
      <c r="N39" s="421"/>
      <c r="O39" s="420"/>
      <c r="P39" s="421"/>
      <c r="Q39" s="421"/>
      <c r="R39" s="421"/>
      <c r="S39" s="421"/>
      <c r="T39" s="422"/>
      <c r="U39" s="419"/>
      <c r="V39" s="420"/>
      <c r="W39" s="423"/>
      <c r="X39" s="178">
        <f t="shared" si="0"/>
        <v>0</v>
      </c>
      <c r="Y39" s="30">
        <f t="shared" si="1"/>
        <v>0</v>
      </c>
      <c r="Z39" s="184">
        <f t="shared" si="10"/>
        <v>0</v>
      </c>
      <c r="AA39" s="538">
        <f t="shared" si="2"/>
        <v>0</v>
      </c>
      <c r="AB39" s="543">
        <f t="shared" si="3"/>
        <v>0</v>
      </c>
      <c r="AC39" s="539">
        <f t="shared" si="4"/>
        <v>0</v>
      </c>
      <c r="AD39" s="315">
        <f t="shared" si="5"/>
        <v>0</v>
      </c>
      <c r="AE39" s="43"/>
      <c r="AF39" s="43"/>
      <c r="AG39" s="43"/>
      <c r="AH39" s="44"/>
      <c r="AI39" s="45"/>
      <c r="AJ39" s="46">
        <f t="shared" si="11"/>
        <v>0</v>
      </c>
      <c r="AK39" s="47">
        <f t="shared" si="12"/>
        <v>0</v>
      </c>
      <c r="AM39" s="48">
        <v>1</v>
      </c>
      <c r="AN39" s="49"/>
      <c r="AP39" s="109"/>
      <c r="AQ39" s="109"/>
      <c r="AR39" s="261">
        <f t="shared" si="13"/>
        <v>0</v>
      </c>
      <c r="AT39" s="166"/>
      <c r="AU39" s="164"/>
      <c r="AV39" s="167" t="str">
        <f t="shared" si="14"/>
        <v/>
      </c>
      <c r="AX39" s="166"/>
      <c r="AY39" s="167"/>
      <c r="BA39" s="165">
        <v>0</v>
      </c>
      <c r="BB39" s="4"/>
      <c r="BC39" s="4"/>
      <c r="BD39" s="324"/>
      <c r="BE39" s="437">
        <v>0</v>
      </c>
      <c r="BF39" s="437">
        <v>0</v>
      </c>
      <c r="BH39" s="190">
        <f t="shared" si="6"/>
        <v>0</v>
      </c>
      <c r="BI39" s="191">
        <f t="shared" si="7"/>
        <v>0</v>
      </c>
      <c r="BL39" s="251">
        <f t="shared" si="8"/>
        <v>0</v>
      </c>
      <c r="BM39" s="252">
        <f>IFERROR(ROUNDDOWN(($X39-$BH39)*건강보험율2022,-1),)</f>
        <v>0</v>
      </c>
      <c r="BN39" s="252">
        <f>IFERROR(ROUNDDOWN($BM39*요양보험율2022,-1),)</f>
        <v>0</v>
      </c>
      <c r="BO39" s="253">
        <f t="shared" si="9"/>
        <v>0</v>
      </c>
      <c r="BP39" s="255">
        <f t="shared" si="15"/>
        <v>0</v>
      </c>
    </row>
    <row r="40" spans="2:68" ht="18.75" customHeight="1">
      <c r="B40" s="35">
        <f t="shared" si="16"/>
        <v>31</v>
      </c>
      <c r="C40" s="268"/>
      <c r="D40" s="409"/>
      <c r="E40" s="413"/>
      <c r="F40" s="410"/>
      <c r="G40" s="411"/>
      <c r="H40" s="412"/>
      <c r="I40" s="419"/>
      <c r="J40" s="420"/>
      <c r="K40" s="420"/>
      <c r="L40" s="421"/>
      <c r="M40" s="421"/>
      <c r="N40" s="421"/>
      <c r="O40" s="420"/>
      <c r="P40" s="421"/>
      <c r="Q40" s="421"/>
      <c r="R40" s="421"/>
      <c r="S40" s="421"/>
      <c r="T40" s="422"/>
      <c r="U40" s="419"/>
      <c r="V40" s="420"/>
      <c r="W40" s="423"/>
      <c r="X40" s="177">
        <f t="shared" si="0"/>
        <v>0</v>
      </c>
      <c r="Y40" s="30">
        <f t="shared" si="1"/>
        <v>0</v>
      </c>
      <c r="Z40" s="184">
        <f t="shared" si="10"/>
        <v>0</v>
      </c>
      <c r="AA40" s="538">
        <f t="shared" si="2"/>
        <v>0</v>
      </c>
      <c r="AB40" s="543">
        <f t="shared" si="3"/>
        <v>0</v>
      </c>
      <c r="AC40" s="539">
        <f t="shared" si="4"/>
        <v>0</v>
      </c>
      <c r="AD40" s="315">
        <f t="shared" si="5"/>
        <v>0</v>
      </c>
      <c r="AE40" s="5"/>
      <c r="AF40" s="5"/>
      <c r="AG40" s="5"/>
      <c r="AH40" s="40"/>
      <c r="AI40" s="6"/>
      <c r="AJ40" s="33">
        <f t="shared" si="11"/>
        <v>0</v>
      </c>
      <c r="AK40" s="34">
        <f t="shared" si="12"/>
        <v>0</v>
      </c>
      <c r="AM40" s="55">
        <v>1</v>
      </c>
      <c r="AN40" s="56"/>
      <c r="AT40" s="168"/>
      <c r="AU40" s="186"/>
      <c r="AV40" s="167" t="str">
        <f t="shared" si="14"/>
        <v/>
      </c>
      <c r="AX40" s="168"/>
      <c r="AY40" s="169"/>
      <c r="BA40" s="165">
        <v>0</v>
      </c>
      <c r="BB40" s="171"/>
      <c r="BC40" s="171"/>
      <c r="BD40" s="323"/>
      <c r="BE40" s="437">
        <v>0</v>
      </c>
      <c r="BF40" s="437">
        <v>0</v>
      </c>
      <c r="BH40" s="190">
        <f t="shared" si="6"/>
        <v>0</v>
      </c>
      <c r="BI40" s="191">
        <f t="shared" si="7"/>
        <v>0</v>
      </c>
      <c r="BL40" s="251">
        <f t="shared" si="8"/>
        <v>0</v>
      </c>
      <c r="BM40" s="252">
        <f>IFERROR(ROUNDDOWN(($X40-$BH40)*건강보험율2022,-1),)</f>
        <v>0</v>
      </c>
      <c r="BN40" s="252">
        <f>IFERROR(ROUNDDOWN($BM40*요양보험율2022,-1),)</f>
        <v>0</v>
      </c>
      <c r="BO40" s="253">
        <f t="shared" si="9"/>
        <v>0</v>
      </c>
      <c r="BP40" s="196">
        <f t="shared" si="15"/>
        <v>0</v>
      </c>
    </row>
    <row r="41" spans="2:68" ht="18.75" customHeight="1">
      <c r="B41" s="35">
        <f t="shared" si="16"/>
        <v>32</v>
      </c>
      <c r="C41" s="268"/>
      <c r="D41" s="409"/>
      <c r="E41" s="413"/>
      <c r="F41" s="410"/>
      <c r="G41" s="411"/>
      <c r="H41" s="412"/>
      <c r="I41" s="419"/>
      <c r="J41" s="420"/>
      <c r="K41" s="420"/>
      <c r="L41" s="421"/>
      <c r="M41" s="421"/>
      <c r="N41" s="421"/>
      <c r="O41" s="420"/>
      <c r="P41" s="421"/>
      <c r="Q41" s="421"/>
      <c r="R41" s="421"/>
      <c r="S41" s="421"/>
      <c r="T41" s="422"/>
      <c r="U41" s="419"/>
      <c r="V41" s="420"/>
      <c r="W41" s="423"/>
      <c r="X41" s="177">
        <f t="shared" si="0"/>
        <v>0</v>
      </c>
      <c r="Y41" s="30">
        <f t="shared" si="1"/>
        <v>0</v>
      </c>
      <c r="Z41" s="184">
        <f t="shared" si="10"/>
        <v>0</v>
      </c>
      <c r="AA41" s="538">
        <f t="shared" si="2"/>
        <v>0</v>
      </c>
      <c r="AB41" s="543">
        <f t="shared" si="3"/>
        <v>0</v>
      </c>
      <c r="AC41" s="539">
        <f t="shared" si="4"/>
        <v>0</v>
      </c>
      <c r="AD41" s="315">
        <f t="shared" si="5"/>
        <v>0</v>
      </c>
      <c r="AE41" s="5"/>
      <c r="AF41" s="5"/>
      <c r="AG41" s="5"/>
      <c r="AH41" s="40"/>
      <c r="AI41" s="6"/>
      <c r="AJ41" s="33">
        <f t="shared" si="11"/>
        <v>0</v>
      </c>
      <c r="AK41" s="34">
        <f t="shared" si="12"/>
        <v>0</v>
      </c>
      <c r="AM41" s="48">
        <v>1</v>
      </c>
      <c r="AN41" s="49"/>
      <c r="AT41" s="166"/>
      <c r="AU41" s="164"/>
      <c r="AV41" s="167" t="str">
        <f t="shared" si="14"/>
        <v/>
      </c>
      <c r="AX41" s="166"/>
      <c r="AY41" s="167"/>
      <c r="BA41" s="165">
        <v>0</v>
      </c>
      <c r="BB41" s="4"/>
      <c r="BC41" s="4"/>
      <c r="BD41" s="324"/>
      <c r="BE41" s="437">
        <v>0</v>
      </c>
      <c r="BF41" s="437">
        <v>0</v>
      </c>
      <c r="BH41" s="190">
        <f t="shared" si="6"/>
        <v>0</v>
      </c>
      <c r="BI41" s="191">
        <f t="shared" si="7"/>
        <v>0</v>
      </c>
      <c r="BL41" s="251">
        <f t="shared" si="8"/>
        <v>0</v>
      </c>
      <c r="BM41" s="252">
        <f>IFERROR(ROUNDDOWN(($X41-$BH41)*건강보험율2022,-1),)</f>
        <v>0</v>
      </c>
      <c r="BN41" s="252">
        <f>IFERROR(ROUNDDOWN($BM41*요양보험율2022,-1),)</f>
        <v>0</v>
      </c>
      <c r="BO41" s="253">
        <f t="shared" si="9"/>
        <v>0</v>
      </c>
      <c r="BP41" s="197">
        <f t="shared" si="15"/>
        <v>0</v>
      </c>
    </row>
    <row r="42" spans="2:68" ht="18.75" customHeight="1">
      <c r="B42" s="35">
        <f t="shared" si="16"/>
        <v>33</v>
      </c>
      <c r="C42" s="268"/>
      <c r="D42" s="409"/>
      <c r="E42" s="413"/>
      <c r="F42" s="410"/>
      <c r="G42" s="411"/>
      <c r="H42" s="412"/>
      <c r="I42" s="419"/>
      <c r="J42" s="420"/>
      <c r="K42" s="420"/>
      <c r="L42" s="421"/>
      <c r="M42" s="421"/>
      <c r="N42" s="421"/>
      <c r="O42" s="420"/>
      <c r="P42" s="421"/>
      <c r="Q42" s="421"/>
      <c r="R42" s="421"/>
      <c r="S42" s="421"/>
      <c r="T42" s="422"/>
      <c r="U42" s="419"/>
      <c r="V42" s="420"/>
      <c r="W42" s="423"/>
      <c r="X42" s="177">
        <f t="shared" si="0"/>
        <v>0</v>
      </c>
      <c r="Y42" s="30">
        <f t="shared" si="1"/>
        <v>0</v>
      </c>
      <c r="Z42" s="184">
        <f t="shared" si="10"/>
        <v>0</v>
      </c>
      <c r="AA42" s="538">
        <f t="shared" si="2"/>
        <v>0</v>
      </c>
      <c r="AB42" s="543">
        <f t="shared" si="3"/>
        <v>0</v>
      </c>
      <c r="AC42" s="539">
        <f t="shared" si="4"/>
        <v>0</v>
      </c>
      <c r="AD42" s="315">
        <f t="shared" si="5"/>
        <v>0</v>
      </c>
      <c r="AE42" s="5"/>
      <c r="AF42" s="5"/>
      <c r="AG42" s="5"/>
      <c r="AH42" s="40"/>
      <c r="AI42" s="6"/>
      <c r="AJ42" s="33">
        <f t="shared" si="11"/>
        <v>0</v>
      </c>
      <c r="AK42" s="34">
        <f t="shared" si="12"/>
        <v>0</v>
      </c>
      <c r="AM42" s="48">
        <v>1</v>
      </c>
      <c r="AN42" s="49"/>
      <c r="AT42" s="166"/>
      <c r="AU42" s="164"/>
      <c r="AV42" s="167" t="str">
        <f t="shared" si="14"/>
        <v/>
      </c>
      <c r="AX42" s="166"/>
      <c r="AY42" s="167"/>
      <c r="BA42" s="165">
        <v>0</v>
      </c>
      <c r="BB42" s="4"/>
      <c r="BC42" s="4"/>
      <c r="BD42" s="324"/>
      <c r="BE42" s="437">
        <v>0</v>
      </c>
      <c r="BF42" s="437">
        <v>0</v>
      </c>
      <c r="BH42" s="190">
        <f t="shared" si="6"/>
        <v>0</v>
      </c>
      <c r="BI42" s="191">
        <f t="shared" si="7"/>
        <v>0</v>
      </c>
      <c r="BL42" s="251">
        <f t="shared" si="8"/>
        <v>0</v>
      </c>
      <c r="BM42" s="252">
        <f>IFERROR(ROUNDDOWN(($X42-$BH42)*건강보험율2022,-1),)</f>
        <v>0</v>
      </c>
      <c r="BN42" s="252">
        <f>IFERROR(ROUNDDOWN($BM42*요양보험율2022,-1),)</f>
        <v>0</v>
      </c>
      <c r="BO42" s="253">
        <f t="shared" si="9"/>
        <v>0</v>
      </c>
      <c r="BP42" s="197">
        <f t="shared" si="15"/>
        <v>0</v>
      </c>
    </row>
    <row r="43" spans="2:68" ht="18.75" customHeight="1">
      <c r="B43" s="35">
        <f t="shared" si="16"/>
        <v>34</v>
      </c>
      <c r="C43" s="268"/>
      <c r="D43" s="409"/>
      <c r="E43" s="413"/>
      <c r="F43" s="410"/>
      <c r="G43" s="411"/>
      <c r="H43" s="412"/>
      <c r="I43" s="419"/>
      <c r="J43" s="420"/>
      <c r="K43" s="420"/>
      <c r="L43" s="421"/>
      <c r="M43" s="421"/>
      <c r="N43" s="421"/>
      <c r="O43" s="420"/>
      <c r="P43" s="421"/>
      <c r="Q43" s="421"/>
      <c r="R43" s="421"/>
      <c r="S43" s="421"/>
      <c r="T43" s="422"/>
      <c r="U43" s="419"/>
      <c r="V43" s="420"/>
      <c r="W43" s="423"/>
      <c r="X43" s="177">
        <f t="shared" si="0"/>
        <v>0</v>
      </c>
      <c r="Y43" s="30">
        <f t="shared" si="1"/>
        <v>0</v>
      </c>
      <c r="Z43" s="184">
        <f t="shared" si="10"/>
        <v>0</v>
      </c>
      <c r="AA43" s="538">
        <f t="shared" si="2"/>
        <v>0</v>
      </c>
      <c r="AB43" s="543">
        <f t="shared" si="3"/>
        <v>0</v>
      </c>
      <c r="AC43" s="539">
        <f t="shared" si="4"/>
        <v>0</v>
      </c>
      <c r="AD43" s="315">
        <f t="shared" si="5"/>
        <v>0</v>
      </c>
      <c r="AE43" s="5"/>
      <c r="AF43" s="5"/>
      <c r="AG43" s="5"/>
      <c r="AH43" s="40"/>
      <c r="AI43" s="6"/>
      <c r="AJ43" s="33">
        <f t="shared" si="11"/>
        <v>0</v>
      </c>
      <c r="AK43" s="34">
        <f t="shared" si="12"/>
        <v>0</v>
      </c>
      <c r="AM43" s="48">
        <v>1</v>
      </c>
      <c r="AN43" s="49"/>
      <c r="AT43" s="166"/>
      <c r="AU43" s="164"/>
      <c r="AV43" s="167" t="str">
        <f t="shared" si="14"/>
        <v/>
      </c>
      <c r="AX43" s="166"/>
      <c r="AY43" s="167"/>
      <c r="BA43" s="165">
        <v>0</v>
      </c>
      <c r="BB43" s="4"/>
      <c r="BC43" s="4"/>
      <c r="BD43" s="324"/>
      <c r="BE43" s="437">
        <v>0</v>
      </c>
      <c r="BF43" s="437">
        <v>0</v>
      </c>
      <c r="BH43" s="190">
        <f t="shared" si="6"/>
        <v>0</v>
      </c>
      <c r="BI43" s="191">
        <f t="shared" si="7"/>
        <v>0</v>
      </c>
      <c r="BL43" s="251">
        <f t="shared" si="8"/>
        <v>0</v>
      </c>
      <c r="BM43" s="252">
        <f>IFERROR(ROUNDDOWN(($X43-$BH43)*건강보험율2022,-1),)</f>
        <v>0</v>
      </c>
      <c r="BN43" s="252">
        <f>IFERROR(ROUNDDOWN($BM43*요양보험율2022,-1),)</f>
        <v>0</v>
      </c>
      <c r="BO43" s="253">
        <f t="shared" si="9"/>
        <v>0</v>
      </c>
      <c r="BP43" s="197">
        <f t="shared" si="15"/>
        <v>0</v>
      </c>
    </row>
    <row r="44" spans="2:68" ht="18.75" customHeight="1">
      <c r="B44" s="35">
        <f t="shared" si="16"/>
        <v>35</v>
      </c>
      <c r="C44" s="268"/>
      <c r="D44" s="409"/>
      <c r="E44" s="413"/>
      <c r="F44" s="410"/>
      <c r="G44" s="411"/>
      <c r="H44" s="412"/>
      <c r="I44" s="419"/>
      <c r="J44" s="420"/>
      <c r="K44" s="420"/>
      <c r="L44" s="421"/>
      <c r="M44" s="421"/>
      <c r="N44" s="421"/>
      <c r="O44" s="420"/>
      <c r="P44" s="421"/>
      <c r="Q44" s="421"/>
      <c r="R44" s="421"/>
      <c r="S44" s="421"/>
      <c r="T44" s="422"/>
      <c r="U44" s="419"/>
      <c r="V44" s="420"/>
      <c r="W44" s="423"/>
      <c r="X44" s="177">
        <f t="shared" si="0"/>
        <v>0</v>
      </c>
      <c r="Y44" s="30">
        <f t="shared" si="1"/>
        <v>0</v>
      </c>
      <c r="Z44" s="184">
        <f t="shared" si="10"/>
        <v>0</v>
      </c>
      <c r="AA44" s="538">
        <f t="shared" si="2"/>
        <v>0</v>
      </c>
      <c r="AB44" s="543">
        <f t="shared" si="3"/>
        <v>0</v>
      </c>
      <c r="AC44" s="539">
        <f t="shared" si="4"/>
        <v>0</v>
      </c>
      <c r="AD44" s="315">
        <f t="shared" si="5"/>
        <v>0</v>
      </c>
      <c r="AE44" s="5"/>
      <c r="AF44" s="5"/>
      <c r="AG44" s="5"/>
      <c r="AH44" s="40"/>
      <c r="AI44" s="6"/>
      <c r="AJ44" s="33">
        <f t="shared" si="11"/>
        <v>0</v>
      </c>
      <c r="AK44" s="34">
        <f t="shared" si="12"/>
        <v>0</v>
      </c>
      <c r="AM44" s="48">
        <v>1</v>
      </c>
      <c r="AN44" s="49"/>
      <c r="AT44" s="166"/>
      <c r="AU44" s="164"/>
      <c r="AV44" s="167" t="str">
        <f t="shared" si="14"/>
        <v/>
      </c>
      <c r="AX44" s="166"/>
      <c r="AY44" s="167"/>
      <c r="BA44" s="165">
        <v>0</v>
      </c>
      <c r="BB44" s="4"/>
      <c r="BC44" s="4"/>
      <c r="BD44" s="324"/>
      <c r="BE44" s="437">
        <v>0</v>
      </c>
      <c r="BF44" s="437">
        <v>0</v>
      </c>
      <c r="BH44" s="190">
        <f t="shared" si="6"/>
        <v>0</v>
      </c>
      <c r="BI44" s="191">
        <f t="shared" si="7"/>
        <v>0</v>
      </c>
      <c r="BL44" s="251">
        <f t="shared" si="8"/>
        <v>0</v>
      </c>
      <c r="BM44" s="252">
        <f>IFERROR(ROUNDDOWN(($X44-$BH44)*건강보험율2022,-1),)</f>
        <v>0</v>
      </c>
      <c r="BN44" s="252">
        <f>IFERROR(ROUNDDOWN($BM44*요양보험율2022,-1),)</f>
        <v>0</v>
      </c>
      <c r="BO44" s="253">
        <f t="shared" si="9"/>
        <v>0</v>
      </c>
      <c r="BP44" s="197">
        <f t="shared" si="15"/>
        <v>0</v>
      </c>
    </row>
    <row r="45" spans="2:68" ht="18.75" customHeight="1">
      <c r="B45" s="35">
        <f t="shared" si="16"/>
        <v>36</v>
      </c>
      <c r="C45" s="268"/>
      <c r="D45" s="409"/>
      <c r="E45" s="413"/>
      <c r="F45" s="410"/>
      <c r="G45" s="411"/>
      <c r="H45" s="412"/>
      <c r="I45" s="419"/>
      <c r="J45" s="420"/>
      <c r="K45" s="420"/>
      <c r="L45" s="421"/>
      <c r="M45" s="421"/>
      <c r="N45" s="421"/>
      <c r="O45" s="420"/>
      <c r="P45" s="421"/>
      <c r="Q45" s="421"/>
      <c r="R45" s="421"/>
      <c r="S45" s="421"/>
      <c r="T45" s="422"/>
      <c r="U45" s="419"/>
      <c r="V45" s="420"/>
      <c r="W45" s="423"/>
      <c r="X45" s="177">
        <f t="shared" si="0"/>
        <v>0</v>
      </c>
      <c r="Y45" s="30">
        <f t="shared" si="1"/>
        <v>0</v>
      </c>
      <c r="Z45" s="184">
        <f t="shared" si="10"/>
        <v>0</v>
      </c>
      <c r="AA45" s="538">
        <f t="shared" si="2"/>
        <v>0</v>
      </c>
      <c r="AB45" s="543">
        <f t="shared" si="3"/>
        <v>0</v>
      </c>
      <c r="AC45" s="539">
        <f t="shared" si="4"/>
        <v>0</v>
      </c>
      <c r="AD45" s="315">
        <f t="shared" si="5"/>
        <v>0</v>
      </c>
      <c r="AE45" s="5"/>
      <c r="AF45" s="5"/>
      <c r="AG45" s="5"/>
      <c r="AH45" s="40"/>
      <c r="AI45" s="6"/>
      <c r="AJ45" s="33">
        <f t="shared" si="11"/>
        <v>0</v>
      </c>
      <c r="AK45" s="34">
        <f t="shared" si="12"/>
        <v>0</v>
      </c>
      <c r="AM45" s="48">
        <v>1</v>
      </c>
      <c r="AN45" s="49"/>
      <c r="AT45" s="166"/>
      <c r="AU45" s="164"/>
      <c r="AV45" s="167" t="str">
        <f t="shared" si="14"/>
        <v/>
      </c>
      <c r="AX45" s="166"/>
      <c r="AY45" s="167"/>
      <c r="BA45" s="165">
        <v>0</v>
      </c>
      <c r="BB45" s="4"/>
      <c r="BC45" s="4"/>
      <c r="BD45" s="324"/>
      <c r="BE45" s="437">
        <v>0</v>
      </c>
      <c r="BF45" s="437">
        <v>0</v>
      </c>
      <c r="BH45" s="190">
        <f t="shared" si="6"/>
        <v>0</v>
      </c>
      <c r="BI45" s="191">
        <f t="shared" si="7"/>
        <v>0</v>
      </c>
      <c r="BL45" s="251">
        <f t="shared" si="8"/>
        <v>0</v>
      </c>
      <c r="BM45" s="252">
        <f>IFERROR(ROUNDDOWN(($X45-$BH45)*건강보험율2022,-1),)</f>
        <v>0</v>
      </c>
      <c r="BN45" s="252">
        <f>IFERROR(ROUNDDOWN($BM45*요양보험율2022,-1),)</f>
        <v>0</v>
      </c>
      <c r="BO45" s="253">
        <f t="shared" si="9"/>
        <v>0</v>
      </c>
      <c r="BP45" s="197">
        <f t="shared" si="15"/>
        <v>0</v>
      </c>
    </row>
    <row r="46" spans="2:68" ht="18.75" customHeight="1">
      <c r="B46" s="35">
        <f t="shared" si="16"/>
        <v>37</v>
      </c>
      <c r="C46" s="268"/>
      <c r="D46" s="409"/>
      <c r="E46" s="413"/>
      <c r="F46" s="410"/>
      <c r="G46" s="411"/>
      <c r="H46" s="412"/>
      <c r="I46" s="419"/>
      <c r="J46" s="420"/>
      <c r="K46" s="420"/>
      <c r="L46" s="421"/>
      <c r="M46" s="421"/>
      <c r="N46" s="421"/>
      <c r="O46" s="420"/>
      <c r="P46" s="421"/>
      <c r="Q46" s="421"/>
      <c r="R46" s="421"/>
      <c r="S46" s="421"/>
      <c r="T46" s="422"/>
      <c r="U46" s="419"/>
      <c r="V46" s="420"/>
      <c r="W46" s="423"/>
      <c r="X46" s="177">
        <f t="shared" si="0"/>
        <v>0</v>
      </c>
      <c r="Y46" s="30">
        <f t="shared" si="1"/>
        <v>0</v>
      </c>
      <c r="Z46" s="184">
        <f t="shared" si="10"/>
        <v>0</v>
      </c>
      <c r="AA46" s="538">
        <f t="shared" si="2"/>
        <v>0</v>
      </c>
      <c r="AB46" s="543">
        <f t="shared" si="3"/>
        <v>0</v>
      </c>
      <c r="AC46" s="539">
        <f t="shared" si="4"/>
        <v>0</v>
      </c>
      <c r="AD46" s="315">
        <f t="shared" si="5"/>
        <v>0</v>
      </c>
      <c r="AE46" s="5"/>
      <c r="AF46" s="5"/>
      <c r="AG46" s="5"/>
      <c r="AH46" s="40"/>
      <c r="AI46" s="6"/>
      <c r="AJ46" s="33">
        <f t="shared" si="11"/>
        <v>0</v>
      </c>
      <c r="AK46" s="34">
        <f t="shared" si="12"/>
        <v>0</v>
      </c>
      <c r="AM46" s="48">
        <v>1</v>
      </c>
      <c r="AN46" s="49"/>
      <c r="AT46" s="166"/>
      <c r="AU46" s="164"/>
      <c r="AV46" s="167" t="str">
        <f t="shared" si="14"/>
        <v/>
      </c>
      <c r="AX46" s="166"/>
      <c r="AY46" s="167"/>
      <c r="BA46" s="165">
        <v>0</v>
      </c>
      <c r="BB46" s="4"/>
      <c r="BC46" s="4"/>
      <c r="BD46" s="324"/>
      <c r="BE46" s="437">
        <v>0</v>
      </c>
      <c r="BF46" s="437">
        <v>0</v>
      </c>
      <c r="BH46" s="190">
        <f t="shared" si="6"/>
        <v>0</v>
      </c>
      <c r="BI46" s="191">
        <f t="shared" si="7"/>
        <v>0</v>
      </c>
      <c r="BL46" s="251">
        <f t="shared" si="8"/>
        <v>0</v>
      </c>
      <c r="BM46" s="252">
        <f>IFERROR(ROUNDDOWN(($X46-$BH46)*건강보험율2022,-1),)</f>
        <v>0</v>
      </c>
      <c r="BN46" s="252">
        <f>IFERROR(ROUNDDOWN($BM46*요양보험율2022,-1),)</f>
        <v>0</v>
      </c>
      <c r="BO46" s="253">
        <f t="shared" si="9"/>
        <v>0</v>
      </c>
      <c r="BP46" s="197">
        <f t="shared" si="15"/>
        <v>0</v>
      </c>
    </row>
    <row r="47" spans="2:68" ht="18.75" customHeight="1">
      <c r="B47" s="35">
        <f t="shared" si="16"/>
        <v>38</v>
      </c>
      <c r="C47" s="268"/>
      <c r="D47" s="409"/>
      <c r="E47" s="413"/>
      <c r="F47" s="410"/>
      <c r="G47" s="411"/>
      <c r="H47" s="412"/>
      <c r="I47" s="419"/>
      <c r="J47" s="420"/>
      <c r="K47" s="420"/>
      <c r="L47" s="421"/>
      <c r="M47" s="421"/>
      <c r="N47" s="421"/>
      <c r="O47" s="420"/>
      <c r="P47" s="421"/>
      <c r="Q47" s="421"/>
      <c r="R47" s="421"/>
      <c r="S47" s="421"/>
      <c r="T47" s="422"/>
      <c r="U47" s="419"/>
      <c r="V47" s="420"/>
      <c r="W47" s="423"/>
      <c r="X47" s="177">
        <f t="shared" si="0"/>
        <v>0</v>
      </c>
      <c r="Y47" s="30">
        <f t="shared" si="1"/>
        <v>0</v>
      </c>
      <c r="Z47" s="184">
        <f t="shared" si="10"/>
        <v>0</v>
      </c>
      <c r="AA47" s="538">
        <f t="shared" si="2"/>
        <v>0</v>
      </c>
      <c r="AB47" s="543">
        <f t="shared" si="3"/>
        <v>0</v>
      </c>
      <c r="AC47" s="539">
        <f t="shared" si="4"/>
        <v>0</v>
      </c>
      <c r="AD47" s="315">
        <f t="shared" si="5"/>
        <v>0</v>
      </c>
      <c r="AE47" s="5"/>
      <c r="AF47" s="5"/>
      <c r="AG47" s="5"/>
      <c r="AH47" s="40"/>
      <c r="AI47" s="6"/>
      <c r="AJ47" s="33">
        <f t="shared" si="11"/>
        <v>0</v>
      </c>
      <c r="AK47" s="34">
        <f t="shared" si="12"/>
        <v>0</v>
      </c>
      <c r="AM47" s="48">
        <v>1</v>
      </c>
      <c r="AN47" s="49"/>
      <c r="AT47" s="166"/>
      <c r="AU47" s="164"/>
      <c r="AV47" s="167" t="str">
        <f t="shared" si="14"/>
        <v/>
      </c>
      <c r="AX47" s="166"/>
      <c r="AY47" s="167"/>
      <c r="BA47" s="165">
        <v>0</v>
      </c>
      <c r="BB47" s="4"/>
      <c r="BC47" s="4"/>
      <c r="BD47" s="324"/>
      <c r="BE47" s="437">
        <v>0</v>
      </c>
      <c r="BF47" s="437">
        <v>0</v>
      </c>
      <c r="BH47" s="190">
        <f t="shared" si="6"/>
        <v>0</v>
      </c>
      <c r="BI47" s="191">
        <f t="shared" si="7"/>
        <v>0</v>
      </c>
      <c r="BL47" s="251">
        <f t="shared" si="8"/>
        <v>0</v>
      </c>
      <c r="BM47" s="252">
        <f>IFERROR(ROUNDDOWN(($X47-$BH47)*건강보험율2022,-1),)</f>
        <v>0</v>
      </c>
      <c r="BN47" s="252">
        <f>IFERROR(ROUNDDOWN($BM47*요양보험율2022,-1),)</f>
        <v>0</v>
      </c>
      <c r="BO47" s="253">
        <f t="shared" si="9"/>
        <v>0</v>
      </c>
      <c r="BP47" s="197">
        <f t="shared" si="15"/>
        <v>0</v>
      </c>
    </row>
    <row r="48" spans="2:68" ht="18.75" customHeight="1">
      <c r="B48" s="35">
        <f t="shared" si="16"/>
        <v>39</v>
      </c>
      <c r="C48" s="268"/>
      <c r="D48" s="409"/>
      <c r="E48" s="413"/>
      <c r="F48" s="410"/>
      <c r="G48" s="411"/>
      <c r="H48" s="412"/>
      <c r="I48" s="419"/>
      <c r="J48" s="420"/>
      <c r="K48" s="420"/>
      <c r="L48" s="421"/>
      <c r="M48" s="421"/>
      <c r="N48" s="421"/>
      <c r="O48" s="420"/>
      <c r="P48" s="421"/>
      <c r="Q48" s="421"/>
      <c r="R48" s="421"/>
      <c r="S48" s="421"/>
      <c r="T48" s="422"/>
      <c r="U48" s="419"/>
      <c r="V48" s="420"/>
      <c r="W48" s="423"/>
      <c r="X48" s="177">
        <f t="shared" si="0"/>
        <v>0</v>
      </c>
      <c r="Y48" s="30">
        <f t="shared" si="1"/>
        <v>0</v>
      </c>
      <c r="Z48" s="184">
        <f t="shared" si="10"/>
        <v>0</v>
      </c>
      <c r="AA48" s="538">
        <f t="shared" si="2"/>
        <v>0</v>
      </c>
      <c r="AB48" s="543">
        <f t="shared" si="3"/>
        <v>0</v>
      </c>
      <c r="AC48" s="539">
        <f t="shared" si="4"/>
        <v>0</v>
      </c>
      <c r="AD48" s="315">
        <f t="shared" si="5"/>
        <v>0</v>
      </c>
      <c r="AE48" s="5"/>
      <c r="AF48" s="5"/>
      <c r="AG48" s="5"/>
      <c r="AH48" s="40"/>
      <c r="AI48" s="6"/>
      <c r="AJ48" s="33">
        <f t="shared" si="11"/>
        <v>0</v>
      </c>
      <c r="AK48" s="34">
        <f t="shared" si="12"/>
        <v>0</v>
      </c>
      <c r="AM48" s="48">
        <v>1</v>
      </c>
      <c r="AN48" s="49"/>
      <c r="AT48" s="166"/>
      <c r="AU48" s="164"/>
      <c r="AV48" s="167" t="str">
        <f t="shared" si="14"/>
        <v/>
      </c>
      <c r="AX48" s="166"/>
      <c r="AY48" s="167"/>
      <c r="BA48" s="165">
        <v>0</v>
      </c>
      <c r="BB48" s="4"/>
      <c r="BC48" s="4"/>
      <c r="BD48" s="324"/>
      <c r="BE48" s="437">
        <v>0</v>
      </c>
      <c r="BF48" s="437">
        <v>0</v>
      </c>
      <c r="BH48" s="190">
        <f t="shared" si="6"/>
        <v>0</v>
      </c>
      <c r="BI48" s="191">
        <f t="shared" si="7"/>
        <v>0</v>
      </c>
      <c r="BL48" s="251">
        <f t="shared" si="8"/>
        <v>0</v>
      </c>
      <c r="BM48" s="252">
        <f>IFERROR(ROUNDDOWN(($X48-$BH48)*건강보험율2022,-1),)</f>
        <v>0</v>
      </c>
      <c r="BN48" s="252">
        <f>IFERROR(ROUNDDOWN($BM48*요양보험율2022,-1),)</f>
        <v>0</v>
      </c>
      <c r="BO48" s="253">
        <f t="shared" si="9"/>
        <v>0</v>
      </c>
      <c r="BP48" s="197">
        <f t="shared" si="15"/>
        <v>0</v>
      </c>
    </row>
    <row r="49" spans="2:68" ht="18.75" customHeight="1" thickBot="1">
      <c r="B49" s="35">
        <f t="shared" si="16"/>
        <v>40</v>
      </c>
      <c r="C49" s="268"/>
      <c r="D49" s="409"/>
      <c r="E49" s="413"/>
      <c r="F49" s="410"/>
      <c r="G49" s="411"/>
      <c r="H49" s="412"/>
      <c r="I49" s="419"/>
      <c r="J49" s="420"/>
      <c r="K49" s="420"/>
      <c r="L49" s="421"/>
      <c r="M49" s="421"/>
      <c r="N49" s="421"/>
      <c r="O49" s="420"/>
      <c r="P49" s="421"/>
      <c r="Q49" s="421"/>
      <c r="R49" s="421"/>
      <c r="S49" s="421"/>
      <c r="T49" s="422"/>
      <c r="U49" s="419"/>
      <c r="V49" s="420"/>
      <c r="W49" s="423"/>
      <c r="X49" s="177">
        <f t="shared" si="0"/>
        <v>0</v>
      </c>
      <c r="Y49" s="30">
        <f t="shared" si="1"/>
        <v>0</v>
      </c>
      <c r="Z49" s="184">
        <f t="shared" si="10"/>
        <v>0</v>
      </c>
      <c r="AA49" s="538">
        <f t="shared" si="2"/>
        <v>0</v>
      </c>
      <c r="AB49" s="543">
        <f t="shared" si="3"/>
        <v>0</v>
      </c>
      <c r="AC49" s="541">
        <f t="shared" si="4"/>
        <v>0</v>
      </c>
      <c r="AD49" s="315">
        <f t="shared" si="5"/>
        <v>0</v>
      </c>
      <c r="AE49" s="5"/>
      <c r="AF49" s="5"/>
      <c r="AG49" s="5"/>
      <c r="AH49" s="40"/>
      <c r="AI49" s="6"/>
      <c r="AJ49" s="33">
        <f t="shared" si="11"/>
        <v>0</v>
      </c>
      <c r="AK49" s="34">
        <f t="shared" si="12"/>
        <v>0</v>
      </c>
      <c r="AM49" s="48">
        <v>1</v>
      </c>
      <c r="AN49" s="49"/>
      <c r="AT49" s="166"/>
      <c r="AU49" s="164"/>
      <c r="AV49" s="167" t="str">
        <f t="shared" si="14"/>
        <v/>
      </c>
      <c r="AX49" s="166"/>
      <c r="AY49" s="167"/>
      <c r="BA49" s="165">
        <v>0</v>
      </c>
      <c r="BB49" s="4"/>
      <c r="BC49" s="4"/>
      <c r="BD49" s="324"/>
      <c r="BE49" s="437">
        <v>0</v>
      </c>
      <c r="BF49" s="437">
        <v>0</v>
      </c>
      <c r="BH49" s="190">
        <f t="shared" si="6"/>
        <v>0</v>
      </c>
      <c r="BI49" s="191">
        <f t="shared" si="7"/>
        <v>0</v>
      </c>
      <c r="BL49" s="251">
        <f t="shared" si="8"/>
        <v>0</v>
      </c>
      <c r="BM49" s="252">
        <f>IFERROR(ROUNDDOWN(($X49-$BH49)*건강보험율2022,-1),)</f>
        <v>0</v>
      </c>
      <c r="BN49" s="252">
        <f>IFERROR(ROUNDDOWN($BM49*요양보험율2022,-1),)</f>
        <v>0</v>
      </c>
      <c r="BO49" s="253">
        <f t="shared" si="9"/>
        <v>0</v>
      </c>
      <c r="BP49" s="197">
        <f t="shared" si="15"/>
        <v>0</v>
      </c>
    </row>
    <row r="50" spans="2:68" ht="18.75" customHeight="1" thickBot="1">
      <c r="B50" s="59" t="s">
        <v>90</v>
      </c>
      <c r="C50" s="60"/>
      <c r="D50" s="60"/>
      <c r="E50" s="61"/>
      <c r="F50" s="62"/>
      <c r="G50" s="63"/>
      <c r="H50" s="64"/>
      <c r="I50" s="57">
        <f>SUM(I10:I49)</f>
        <v>0</v>
      </c>
      <c r="J50" s="57">
        <f t="shared" ref="J50:T50" si="17">SUM(J10:J39)</f>
        <v>0</v>
      </c>
      <c r="K50" s="57"/>
      <c r="L50" s="57">
        <f t="shared" si="17"/>
        <v>0</v>
      </c>
      <c r="M50" s="57"/>
      <c r="N50" s="57"/>
      <c r="O50" s="57">
        <f t="shared" si="17"/>
        <v>0</v>
      </c>
      <c r="P50" s="175">
        <f>SUM(P10:P39)</f>
        <v>0</v>
      </c>
      <c r="Q50" s="57">
        <f>SUM(Q10:Q39)</f>
        <v>0</v>
      </c>
      <c r="R50" s="57">
        <f t="shared" si="17"/>
        <v>0</v>
      </c>
      <c r="S50" s="57">
        <f t="shared" si="17"/>
        <v>0</v>
      </c>
      <c r="T50" s="175">
        <f t="shared" si="17"/>
        <v>0</v>
      </c>
      <c r="U50" s="180">
        <f t="shared" ref="U50:AD50" si="18">SUM(U10:U49)</f>
        <v>0</v>
      </c>
      <c r="V50" s="57">
        <f t="shared" si="18"/>
        <v>0</v>
      </c>
      <c r="W50" s="58">
        <f t="shared" si="18"/>
        <v>0</v>
      </c>
      <c r="X50" s="179">
        <f t="shared" si="18"/>
        <v>0</v>
      </c>
      <c r="Y50" s="57">
        <f t="shared" si="18"/>
        <v>0</v>
      </c>
      <c r="Z50" s="175">
        <f t="shared" si="18"/>
        <v>0</v>
      </c>
      <c r="AA50" s="316">
        <f t="shared" si="18"/>
        <v>0</v>
      </c>
      <c r="AB50" s="317">
        <f t="shared" si="18"/>
        <v>0</v>
      </c>
      <c r="AC50" s="318">
        <f t="shared" si="18"/>
        <v>0</v>
      </c>
      <c r="AD50" s="262">
        <f t="shared" si="18"/>
        <v>0</v>
      </c>
      <c r="AE50" s="179">
        <f>SUM(AE10:AE39)</f>
        <v>0</v>
      </c>
      <c r="AF50" s="57">
        <f>SUM(AF10:AF39)</f>
        <v>0</v>
      </c>
      <c r="AG50" s="57">
        <f>SUM(AG10:AG39)</f>
        <v>0</v>
      </c>
      <c r="AH50" s="57">
        <f>SUM(AH10:AH39)</f>
        <v>0</v>
      </c>
      <c r="AI50" s="57">
        <f>SUM(AI10:AI39)</f>
        <v>0</v>
      </c>
      <c r="AJ50" s="57">
        <f>SUM(AJ10:AJ49)</f>
        <v>0</v>
      </c>
      <c r="AK50" s="58">
        <f>SUM(AK10:AK49)</f>
        <v>0</v>
      </c>
      <c r="AP50" s="180">
        <f>SUM(AP10:AP49)</f>
        <v>0</v>
      </c>
      <c r="AQ50" s="58">
        <f>SUM(AQ10:AQ49)</f>
        <v>0</v>
      </c>
      <c r="AR50" s="262">
        <f>SUM(AR10:AR49)</f>
        <v>0</v>
      </c>
      <c r="BH50" s="192">
        <f>SUM(BH10:BH49)</f>
        <v>0</v>
      </c>
      <c r="BI50" s="187">
        <f>SUM(BI10:BI49)</f>
        <v>0</v>
      </c>
      <c r="BL50" s="192">
        <f>SUM(BL10:BL49)</f>
        <v>0</v>
      </c>
      <c r="BM50" s="192">
        <f>SUM(BM10:BM49)</f>
        <v>0</v>
      </c>
      <c r="BN50" s="192">
        <f>SUM(BN10:BN49)</f>
        <v>0</v>
      </c>
      <c r="BO50" s="192">
        <f>SUM(BO10:BO49)</f>
        <v>0</v>
      </c>
      <c r="BP50" s="192">
        <f>SUM(BP10:BP49)</f>
        <v>0</v>
      </c>
    </row>
    <row r="51" spans="2:68" ht="18.75" customHeight="1" thickBot="1">
      <c r="B51" s="240" t="s">
        <v>653</v>
      </c>
      <c r="H51" s="441" t="s">
        <v>654</v>
      </c>
    </row>
    <row r="52" spans="2:68" ht="18.75" customHeight="1">
      <c r="B52" s="274"/>
      <c r="C52" s="233"/>
      <c r="D52" s="233"/>
      <c r="E52" s="275"/>
      <c r="F52" s="276"/>
      <c r="G52" s="277"/>
      <c r="H52" s="278"/>
      <c r="I52" s="233"/>
      <c r="J52" s="233"/>
      <c r="K52" s="233"/>
      <c r="L52" s="233"/>
      <c r="M52" s="233"/>
      <c r="N52" s="233"/>
      <c r="O52" s="233"/>
      <c r="P52" s="233"/>
      <c r="Q52" s="232"/>
      <c r="BI52" s="434" t="s">
        <v>648</v>
      </c>
      <c r="BJ52" s="433" t="s">
        <v>649</v>
      </c>
      <c r="BK52" s="109" t="s">
        <v>645</v>
      </c>
      <c r="BL52" s="436">
        <f>BL50</f>
        <v>0</v>
      </c>
      <c r="BM52" s="436">
        <f>BM50</f>
        <v>0</v>
      </c>
      <c r="BN52" s="436">
        <f>BN50</f>
        <v>0</v>
      </c>
      <c r="BO52" s="436">
        <f>BO50</f>
        <v>0</v>
      </c>
      <c r="BP52" s="436">
        <f>BP50</f>
        <v>0</v>
      </c>
    </row>
    <row r="53" spans="2:68" ht="18.75" customHeight="1">
      <c r="B53" s="245"/>
      <c r="C53" s="243" t="s">
        <v>386</v>
      </c>
      <c r="D53" s="243"/>
      <c r="E53" s="279">
        <f>N4</f>
        <v>2022</v>
      </c>
      <c r="F53" s="280"/>
      <c r="G53" s="281"/>
      <c r="H53" s="282" t="s">
        <v>405</v>
      </c>
      <c r="I53" s="283">
        <f>U4</f>
        <v>0</v>
      </c>
      <c r="J53" s="243" t="s">
        <v>406</v>
      </c>
      <c r="K53" s="243"/>
      <c r="L53" s="243"/>
      <c r="M53" s="243"/>
      <c r="N53" s="243"/>
      <c r="O53" s="243"/>
      <c r="P53" s="243"/>
      <c r="Q53" s="246"/>
      <c r="BI53" s="435">
        <v>0.01</v>
      </c>
      <c r="BJ53" s="14">
        <f>TRUNC(BI50*BI53,-1)</f>
        <v>0</v>
      </c>
      <c r="BK53" s="109" t="s">
        <v>646</v>
      </c>
      <c r="BL53" s="436">
        <f>BL52</f>
        <v>0</v>
      </c>
      <c r="BM53" s="436">
        <f>BM52</f>
        <v>0</v>
      </c>
      <c r="BN53" s="436">
        <f>BN52</f>
        <v>0</v>
      </c>
      <c r="BO53" s="109">
        <f>TRUNC((BO52/0.65%)*0.9%,0)</f>
        <v>0</v>
      </c>
      <c r="BP53" s="436">
        <f>SUM(BJ53,BL53:BO53)</f>
        <v>0</v>
      </c>
    </row>
    <row r="54" spans="2:68" ht="18.75" customHeight="1">
      <c r="B54" s="245"/>
      <c r="C54" s="243" t="s">
        <v>395</v>
      </c>
      <c r="D54" s="243"/>
      <c r="E54" s="284"/>
      <c r="F54" s="280"/>
      <c r="G54" s="281"/>
      <c r="H54" s="285"/>
      <c r="I54" s="243"/>
      <c r="J54" s="243"/>
      <c r="K54" s="243"/>
      <c r="L54" s="273" t="s">
        <v>398</v>
      </c>
      <c r="M54" s="243" t="s">
        <v>396</v>
      </c>
      <c r="N54" s="243"/>
      <c r="O54" s="243"/>
      <c r="P54" s="243" t="s">
        <v>398</v>
      </c>
      <c r="Q54" s="246"/>
      <c r="X54" s="185"/>
    </row>
    <row r="55" spans="2:68" ht="18.75" customHeight="1">
      <c r="B55" s="245"/>
      <c r="C55" s="269" t="s">
        <v>376</v>
      </c>
      <c r="D55" s="286">
        <v>802</v>
      </c>
      <c r="E55" s="284" t="s">
        <v>31</v>
      </c>
      <c r="F55" s="280"/>
      <c r="G55" s="281"/>
      <c r="H55" s="285"/>
      <c r="I55" s="271">
        <f t="array" ref="I55">SUM(($C$10:$C$49=$C55)*($X$10:$X$49))-I56</f>
        <v>0</v>
      </c>
      <c r="J55" s="243"/>
      <c r="K55" s="243"/>
      <c r="L55" s="273" t="s">
        <v>31</v>
      </c>
      <c r="M55" s="286">
        <v>254</v>
      </c>
      <c r="N55" s="243" t="s">
        <v>397</v>
      </c>
      <c r="O55" s="271">
        <f>Y50</f>
        <v>0</v>
      </c>
      <c r="P55" s="243" t="s">
        <v>399</v>
      </c>
      <c r="Q55" s="246"/>
      <c r="BK55" s="109" t="s">
        <v>647</v>
      </c>
      <c r="BL55" s="436">
        <f>SUM(BL52:BL53)</f>
        <v>0</v>
      </c>
      <c r="BM55" s="436">
        <f>SUM(BM52:BM53)</f>
        <v>0</v>
      </c>
      <c r="BN55" s="436">
        <f>SUM(BN52:BN53)</f>
        <v>0</v>
      </c>
      <c r="BO55" s="436">
        <f>SUM(BO52:BO53)</f>
        <v>0</v>
      </c>
      <c r="BP55" s="436">
        <f>SUM(BP52:BP53)</f>
        <v>0</v>
      </c>
    </row>
    <row r="56" spans="2:68" ht="18.75" customHeight="1">
      <c r="B56" s="245"/>
      <c r="C56" s="269" t="s">
        <v>376</v>
      </c>
      <c r="D56" s="286">
        <v>803</v>
      </c>
      <c r="E56" s="284" t="s">
        <v>390</v>
      </c>
      <c r="F56" s="280"/>
      <c r="G56" s="281"/>
      <c r="H56" s="285"/>
      <c r="I56" s="271">
        <f t="array" ref="I56">SUM(($C$10:$C$49=$C56)*($J$10:$J$49))</f>
        <v>0</v>
      </c>
      <c r="J56" s="243"/>
      <c r="K56" s="243"/>
      <c r="L56" s="273" t="s">
        <v>31</v>
      </c>
      <c r="M56" s="286">
        <v>254</v>
      </c>
      <c r="N56" s="243" t="s">
        <v>397</v>
      </c>
      <c r="O56" s="271">
        <f>Z50</f>
        <v>0</v>
      </c>
      <c r="P56" s="243" t="s">
        <v>400</v>
      </c>
      <c r="Q56" s="246"/>
    </row>
    <row r="57" spans="2:68" ht="18.75" customHeight="1">
      <c r="B57" s="245"/>
      <c r="C57" s="270" t="s">
        <v>377</v>
      </c>
      <c r="D57" s="286">
        <v>504</v>
      </c>
      <c r="E57" s="284" t="s">
        <v>389</v>
      </c>
      <c r="F57" s="280"/>
      <c r="G57" s="281"/>
      <c r="H57" s="285"/>
      <c r="I57" s="271">
        <f t="array" ref="I57">SUM(($C$10:$C$49=$C57)*($X$10:$X$49))-I58</f>
        <v>0</v>
      </c>
      <c r="J57" s="243"/>
      <c r="K57" s="243"/>
      <c r="L57" s="273" t="s">
        <v>31</v>
      </c>
      <c r="M57" s="286">
        <v>254</v>
      </c>
      <c r="N57" s="243" t="s">
        <v>397</v>
      </c>
      <c r="O57" s="271">
        <f>AA50</f>
        <v>0</v>
      </c>
      <c r="P57" s="272" t="s">
        <v>401</v>
      </c>
      <c r="Q57" s="246"/>
    </row>
    <row r="58" spans="2:68" ht="18.75" customHeight="1">
      <c r="B58" s="245"/>
      <c r="C58" s="270" t="s">
        <v>377</v>
      </c>
      <c r="D58" s="286">
        <v>505</v>
      </c>
      <c r="E58" s="284" t="s">
        <v>390</v>
      </c>
      <c r="F58" s="280"/>
      <c r="G58" s="281"/>
      <c r="H58" s="285"/>
      <c r="I58" s="271">
        <f t="array" ref="I58">SUM(($C$10:$C$49=$C58)*($J$10:$J$49))</f>
        <v>0</v>
      </c>
      <c r="J58" s="243"/>
      <c r="K58" s="243"/>
      <c r="L58" s="273" t="s">
        <v>31</v>
      </c>
      <c r="M58" s="286">
        <v>254</v>
      </c>
      <c r="N58" s="243" t="s">
        <v>397</v>
      </c>
      <c r="O58" s="271">
        <f>SUM(AB50:AC50)</f>
        <v>0</v>
      </c>
      <c r="P58" s="272" t="s">
        <v>402</v>
      </c>
      <c r="Q58" s="246"/>
    </row>
    <row r="59" spans="2:68" ht="18.75" customHeight="1">
      <c r="B59" s="245"/>
      <c r="C59" s="270" t="s">
        <v>383</v>
      </c>
      <c r="D59" s="286">
        <v>604</v>
      </c>
      <c r="E59" s="284" t="s">
        <v>389</v>
      </c>
      <c r="F59" s="280"/>
      <c r="G59" s="281"/>
      <c r="H59" s="285"/>
      <c r="I59" s="271">
        <f t="array" ref="I59">SUM(($C$10:$C$49=$C59)*($X$10:$X$49))-I60</f>
        <v>0</v>
      </c>
      <c r="J59" s="243"/>
      <c r="K59" s="243"/>
      <c r="L59" s="273" t="s">
        <v>31</v>
      </c>
      <c r="M59" s="286">
        <v>254</v>
      </c>
      <c r="N59" s="243" t="s">
        <v>397</v>
      </c>
      <c r="O59" s="271">
        <f>AD50</f>
        <v>0</v>
      </c>
      <c r="P59" s="272" t="s">
        <v>403</v>
      </c>
      <c r="Q59" s="246"/>
    </row>
    <row r="60" spans="2:68" ht="18.75" customHeight="1">
      <c r="B60" s="245"/>
      <c r="C60" s="270" t="s">
        <v>383</v>
      </c>
      <c r="D60" s="286">
        <v>605</v>
      </c>
      <c r="E60" s="284" t="s">
        <v>390</v>
      </c>
      <c r="F60" s="280"/>
      <c r="G60" s="281"/>
      <c r="H60" s="285"/>
      <c r="I60" s="271">
        <f t="array" ref="I60">SUM(($C$10:$C$49=$C60)*($J$10:$J$49))</f>
        <v>0</v>
      </c>
      <c r="J60" s="243"/>
      <c r="K60" s="243"/>
      <c r="L60" s="273" t="s">
        <v>31</v>
      </c>
      <c r="M60" s="286">
        <v>254</v>
      </c>
      <c r="N60" s="243" t="s">
        <v>397</v>
      </c>
      <c r="O60" s="271">
        <f>AE50</f>
        <v>0</v>
      </c>
      <c r="P60" s="243" t="str">
        <f>AE9</f>
        <v>중도·연말
정산
소득세</v>
      </c>
      <c r="Q60" s="246"/>
    </row>
    <row r="61" spans="2:68" ht="18.75" customHeight="1">
      <c r="B61" s="245"/>
      <c r="C61" s="270" t="s">
        <v>384</v>
      </c>
      <c r="D61" s="286">
        <v>704</v>
      </c>
      <c r="E61" s="284" t="s">
        <v>389</v>
      </c>
      <c r="F61" s="280"/>
      <c r="G61" s="281"/>
      <c r="H61" s="285"/>
      <c r="I61" s="271">
        <f t="array" ref="I61">SUM(($C$10:$C$49=$C61)*($X$10:$X$49))-I62</f>
        <v>0</v>
      </c>
      <c r="J61" s="243"/>
      <c r="K61" s="243"/>
      <c r="L61" s="273" t="s">
        <v>31</v>
      </c>
      <c r="M61" s="286">
        <v>254</v>
      </c>
      <c r="N61" s="243" t="s">
        <v>397</v>
      </c>
      <c r="O61" s="271">
        <f>AF50</f>
        <v>0</v>
      </c>
      <c r="P61" s="243" t="str">
        <f>AF9</f>
        <v>중도·연말
정산
주민세</v>
      </c>
      <c r="Q61" s="246"/>
    </row>
    <row r="62" spans="2:68" ht="18.75" customHeight="1">
      <c r="B62" s="245"/>
      <c r="C62" s="270" t="s">
        <v>384</v>
      </c>
      <c r="D62" s="286">
        <v>705</v>
      </c>
      <c r="E62" s="284" t="s">
        <v>390</v>
      </c>
      <c r="F62" s="280"/>
      <c r="G62" s="281"/>
      <c r="H62" s="285"/>
      <c r="I62" s="271">
        <f t="array" ref="I62">SUM(($C$10:$C$49=$C62)*($J$10:$J$49))</f>
        <v>0</v>
      </c>
      <c r="J62" s="243"/>
      <c r="K62" s="243"/>
      <c r="L62" s="273" t="s">
        <v>31</v>
      </c>
      <c r="M62" s="286">
        <v>254</v>
      </c>
      <c r="N62" s="243" t="s">
        <v>397</v>
      </c>
      <c r="O62" s="271">
        <f>SUM(AG50:AH50)</f>
        <v>0</v>
      </c>
      <c r="P62" s="243" t="str">
        <f>AG9</f>
        <v>건강보험
정산</v>
      </c>
      <c r="Q62" s="246"/>
    </row>
    <row r="63" spans="2:68" ht="18.75" customHeight="1">
      <c r="B63" s="287" t="s">
        <v>387</v>
      </c>
      <c r="C63" s="270" t="s">
        <v>382</v>
      </c>
      <c r="D63" s="286">
        <v>823</v>
      </c>
      <c r="E63" s="284" t="s">
        <v>392</v>
      </c>
      <c r="F63" s="280"/>
      <c r="G63" s="281"/>
      <c r="H63" s="285"/>
      <c r="I63" s="271">
        <f t="array" ref="I63">SUM(($C$10:$C$49=$C63)*($X$10:$X$49))</f>
        <v>0</v>
      </c>
      <c r="J63" s="243"/>
      <c r="K63" s="243"/>
      <c r="L63" s="273" t="s">
        <v>31</v>
      </c>
      <c r="M63" s="286">
        <v>254</v>
      </c>
      <c r="N63" s="243" t="s">
        <v>397</v>
      </c>
      <c r="O63" s="271">
        <f>AI50</f>
        <v>0</v>
      </c>
      <c r="P63" s="243" t="str">
        <f>AI9</f>
        <v>학자금
상환액</v>
      </c>
      <c r="Q63" s="246"/>
    </row>
    <row r="64" spans="2:68" ht="18.75" customHeight="1">
      <c r="B64" s="288" t="s">
        <v>388</v>
      </c>
      <c r="C64" s="270" t="s">
        <v>385</v>
      </c>
      <c r="D64" s="286">
        <v>239</v>
      </c>
      <c r="E64" s="284" t="s">
        <v>393</v>
      </c>
      <c r="F64" s="280"/>
      <c r="G64" s="281"/>
      <c r="H64" s="285"/>
      <c r="I64" s="271">
        <f t="array" ref="I64">SUM(($C$10:$C$49=$C64)*($X$10:$X$49))</f>
        <v>0</v>
      </c>
      <c r="J64" s="243"/>
      <c r="K64" s="243"/>
      <c r="L64" s="273" t="s">
        <v>31</v>
      </c>
      <c r="M64" s="286">
        <v>262</v>
      </c>
      <c r="N64" s="289" t="s">
        <v>404</v>
      </c>
      <c r="O64" s="271">
        <f>AK50</f>
        <v>0</v>
      </c>
      <c r="P64" s="243"/>
      <c r="Q64" s="246"/>
    </row>
    <row r="65" spans="2:17" ht="18.75" customHeight="1">
      <c r="B65" s="245"/>
      <c r="C65" s="243"/>
      <c r="D65" s="243"/>
      <c r="E65" s="284"/>
      <c r="F65" s="280"/>
      <c r="G65" s="281"/>
      <c r="H65" s="285"/>
      <c r="I65" s="243"/>
      <c r="J65" s="243"/>
      <c r="K65" s="243"/>
      <c r="L65" s="273"/>
      <c r="M65" s="243"/>
      <c r="N65" s="243"/>
      <c r="O65" s="243" t="b">
        <f>O64=AK50</f>
        <v>1</v>
      </c>
      <c r="P65" s="243"/>
      <c r="Q65" s="246"/>
    </row>
    <row r="66" spans="2:17" ht="18.75" customHeight="1">
      <c r="B66" s="245"/>
      <c r="C66" s="243"/>
      <c r="D66" s="243"/>
      <c r="E66" s="284" t="s">
        <v>394</v>
      </c>
      <c r="F66" s="280"/>
      <c r="G66" s="281"/>
      <c r="H66" s="285"/>
      <c r="I66" s="271">
        <f>SUM(I55:I65)</f>
        <v>0</v>
      </c>
      <c r="J66" s="243"/>
      <c r="K66" s="243"/>
      <c r="L66" s="273"/>
      <c r="M66" s="243"/>
      <c r="N66" s="243"/>
      <c r="O66" s="271">
        <f>SUM(O55:O65)</f>
        <v>0</v>
      </c>
      <c r="P66" s="243"/>
      <c r="Q66" s="246"/>
    </row>
    <row r="67" spans="2:17" ht="18.75" customHeight="1" thickBot="1">
      <c r="B67" s="236"/>
      <c r="C67" s="242"/>
      <c r="D67" s="242"/>
      <c r="E67" s="290"/>
      <c r="F67" s="291"/>
      <c r="G67" s="292"/>
      <c r="H67" s="293"/>
      <c r="I67" s="242" t="b">
        <f>I66=X50</f>
        <v>1</v>
      </c>
      <c r="J67" s="242"/>
      <c r="K67" s="242"/>
      <c r="L67" s="294"/>
      <c r="M67" s="242"/>
      <c r="N67" s="242"/>
      <c r="O67" s="242" t="b">
        <f>I66=O66</f>
        <v>1</v>
      </c>
      <c r="P67" s="242"/>
      <c r="Q67" s="235"/>
    </row>
  </sheetData>
  <autoFilter ref="C8:C50" xr:uid="{00000000-0009-0000-0000-000008000000}"/>
  <dataConsolidate/>
  <mergeCells count="21">
    <mergeCell ref="AM8:AM9"/>
    <mergeCell ref="AN8:AN9"/>
    <mergeCell ref="B4:I5"/>
    <mergeCell ref="N4:O4"/>
    <mergeCell ref="B6:D6"/>
    <mergeCell ref="H6:J6"/>
    <mergeCell ref="B8:B9"/>
    <mergeCell ref="C8:C9"/>
    <mergeCell ref="D8:D9"/>
    <mergeCell ref="E8:E9"/>
    <mergeCell ref="F8:F9"/>
    <mergeCell ref="G8:G9"/>
    <mergeCell ref="H8:H9"/>
    <mergeCell ref="X8:X9"/>
    <mergeCell ref="AJ8:AJ9"/>
    <mergeCell ref="AK8:AK9"/>
    <mergeCell ref="AP8:AR8"/>
    <mergeCell ref="AT8:AV8"/>
    <mergeCell ref="AX8:AY8"/>
    <mergeCell ref="BA8:BD8"/>
    <mergeCell ref="BE8:BF8"/>
  </mergeCells>
  <phoneticPr fontId="1" type="noConversion"/>
  <conditionalFormatting sqref="W10:W65536 U10:U65536">
    <cfRule type="cellIs" dxfId="595" priority="48" operator="greaterThan">
      <formula>100000</formula>
    </cfRule>
  </conditionalFormatting>
  <conditionalFormatting sqref="V10:V65536">
    <cfRule type="cellIs" dxfId="594" priority="47" operator="greaterThan">
      <formula>200000</formula>
    </cfRule>
  </conditionalFormatting>
  <conditionalFormatting sqref="F10:F65536">
    <cfRule type="cellIs" dxfId="593" priority="45" operator="greaterThan">
      <formula>0</formula>
    </cfRule>
  </conditionalFormatting>
  <conditionalFormatting sqref="F6">
    <cfRule type="cellIs" dxfId="592" priority="43" operator="equal">
      <formula>"토요일"</formula>
    </cfRule>
    <cfRule type="cellIs" dxfId="591" priority="44" operator="equal">
      <formula>"일요일"</formula>
    </cfRule>
  </conditionalFormatting>
  <conditionalFormatting sqref="AW52:AZ65536 AN51:AV65536 AX51:AY51">
    <cfRule type="cellIs" dxfId="590" priority="41" operator="greaterThan">
      <formula>0</formula>
    </cfRule>
  </conditionalFormatting>
  <conditionalFormatting sqref="AM51:AM65536">
    <cfRule type="cellIs" dxfId="589" priority="40" operator="greaterThan">
      <formula>1</formula>
    </cfRule>
  </conditionalFormatting>
  <conditionalFormatting sqref="BI51:BI65536">
    <cfRule type="cellIs" dxfId="588" priority="39" operator="between">
      <formula>1</formula>
      <formula>1899999</formula>
    </cfRule>
  </conditionalFormatting>
  <conditionalFormatting sqref="U4">
    <cfRule type="cellIs" dxfId="587" priority="37" operator="greaterThan">
      <formula>12</formula>
    </cfRule>
    <cfRule type="cellIs" dxfId="586" priority="38" operator="lessThan">
      <formula>1</formula>
    </cfRule>
  </conditionalFormatting>
  <conditionalFormatting sqref="C10:C49 C55:C64">
    <cfRule type="cellIs" dxfId="585" priority="31" operator="equal">
      <formula>"개발비"</formula>
    </cfRule>
    <cfRule type="cellIs" dxfId="584" priority="32" operator="equal">
      <formula>"경상연구"</formula>
    </cfRule>
    <cfRule type="cellIs" dxfId="583" priority="33" operator="equal">
      <formula>"분양"</formula>
    </cfRule>
    <cfRule type="cellIs" dxfId="582" priority="34" operator="equal">
      <formula>"도급"</formula>
    </cfRule>
    <cfRule type="cellIs" dxfId="581" priority="35" operator="equal">
      <formula>"제조"</formula>
    </cfRule>
    <cfRule type="cellIs" dxfId="580" priority="36" operator="equal">
      <formula>"판관"</formula>
    </cfRule>
  </conditionalFormatting>
  <conditionalFormatting sqref="O65 O67 I67">
    <cfRule type="cellIs" dxfId="579" priority="30" operator="equal">
      <formula>TRUE</formula>
    </cfRule>
  </conditionalFormatting>
  <conditionalFormatting sqref="AM10:AM49">
    <cfRule type="cellIs" dxfId="578" priority="20" operator="greaterThan">
      <formula>1</formula>
    </cfRule>
    <cfRule type="cellIs" dxfId="577" priority="21" operator="lessThan">
      <formula>1</formula>
    </cfRule>
  </conditionalFormatting>
  <conditionalFormatting sqref="AO50 AS50 AT10:AV50 AN10:AN50 AX10:AY50">
    <cfRule type="cellIs" dxfId="576" priority="19" operator="greaterThan">
      <formula>0</formula>
    </cfRule>
  </conditionalFormatting>
  <conditionalFormatting sqref="AM10:AM50">
    <cfRule type="cellIs" dxfId="575" priority="18" operator="greaterThan">
      <formula>1</formula>
    </cfRule>
  </conditionalFormatting>
  <conditionalFormatting sqref="BI10:BI49">
    <cfRule type="cellIs" dxfId="574" priority="17" operator="between">
      <formula>1</formula>
      <formula>1899999</formula>
    </cfRule>
  </conditionalFormatting>
  <conditionalFormatting sqref="BA10:BA49">
    <cfRule type="cellIs" dxfId="573" priority="14" operator="lessThan">
      <formula>0</formula>
    </cfRule>
    <cfRule type="cellIs" dxfId="572" priority="15" operator="greaterThan">
      <formula>0</formula>
    </cfRule>
    <cfRule type="cellIs" dxfId="571" priority="16" operator="equal">
      <formula>0</formula>
    </cfRule>
  </conditionalFormatting>
  <conditionalFormatting sqref="BE10:BF49">
    <cfRule type="cellIs" dxfId="570" priority="11" operator="lessThan">
      <formula>0</formula>
    </cfRule>
    <cfRule type="cellIs" dxfId="569" priority="12" operator="greaterThan">
      <formula>0</formula>
    </cfRule>
    <cfRule type="cellIs" dxfId="568" priority="13" operator="equal">
      <formula>0</formula>
    </cfRule>
  </conditionalFormatting>
  <conditionalFormatting sqref="BI10:BI49">
    <cfRule type="cellIs" dxfId="567" priority="9" operator="greaterThan">
      <formula>99615293</formula>
    </cfRule>
    <cfRule type="cellIs" dxfId="566" priority="10" operator="lessThan">
      <formula>278861</formula>
    </cfRule>
  </conditionalFormatting>
  <conditionalFormatting sqref="BM10:BM49">
    <cfRule type="cellIs" dxfId="565" priority="7" operator="lessThan">
      <formula>9300</formula>
    </cfRule>
    <cfRule type="cellIs" dxfId="564" priority="8" operator="greaterThan">
      <formula>3322170</formula>
    </cfRule>
  </conditionalFormatting>
  <conditionalFormatting sqref="BL10:BL49">
    <cfRule type="cellIs" dxfId="563" priority="5" operator="lessThan">
      <formula>14400</formula>
    </cfRule>
    <cfRule type="cellIs" dxfId="562" priority="6" operator="greaterThan">
      <formula>226350</formula>
    </cfRule>
  </conditionalFormatting>
  <conditionalFormatting sqref="AA10:AA49">
    <cfRule type="cellIs" dxfId="561" priority="3" operator="greaterThan">
      <formula>226350</formula>
    </cfRule>
    <cfRule type="cellIs" dxfId="560" priority="4" operator="lessThan">
      <formula>14400</formula>
    </cfRule>
  </conditionalFormatting>
  <conditionalFormatting sqref="AB10:AB49">
    <cfRule type="cellIs" dxfId="559" priority="1" operator="lessThan">
      <formula>9300</formula>
    </cfRule>
    <cfRule type="cellIs" dxfId="558" priority="2" operator="greaterThan">
      <formula>3322170</formula>
    </cfRule>
  </conditionalFormatting>
  <dataValidations disablePrompts="1" count="10">
    <dataValidation type="list" allowBlank="1" showInputMessage="1" showErrorMessage="1" sqref="BD10:BD49" xr:uid="{00000000-0002-0000-0800-000000000000}">
      <formula1>"한도없음,150만원 한도"</formula1>
    </dataValidation>
    <dataValidation type="list" allowBlank="1" showInputMessage="1" showErrorMessage="1" sqref="C10:C49 C55:C64" xr:uid="{00000000-0002-0000-0800-000001000000}">
      <formula1>"판관,제조,도급,분양,경상연구,개발비"</formula1>
    </dataValidation>
    <dataValidation allowBlank="1" showInputMessage="1" showErrorMessage="1" prompt="직책에 &quot;대표이사&quot;  &quot;대표&quot; 또는 &quot;원장&quot; 이라고 기재하면 고용보험 제외" sqref="H8:H9" xr:uid="{00000000-0002-0000-0800-000002000000}"/>
    <dataValidation allowBlank="1" showInputMessage="1" showErrorMessage="1" prompt="&quot;-&quot;없이 숫자만 입력" sqref="G8:G9" xr:uid="{00000000-0002-0000-0800-000003000000}"/>
    <dataValidation allowBlank="1" showInputMessage="1" showErrorMessage="1" prompt="직원명의 차량등록증 회사에서 제출받아 check!!_x000a_반드시 종업원 소유차량이어야 함._x000a_타인(배우자,장애인가족 포함한다) 명의 차량 : 불가_x000a_부부 공동명의 차량 : 가능_x000a_배우자 외의 자와 공동명의 차량 : 불가" sqref="V9" xr:uid="{00000000-0002-0000-0800-000004000000}"/>
    <dataValidation allowBlank="1" showInputMessage="1" showErrorMessage="1" prompt="⑤ 다음의 식사 또는 식사대(소령 17의 2) _x000a__x000a_㉮ 근로자가 사내급식 또는 이와 유사한 방법으로 제공받는 식사 기타 음식물 _x000a_㉯ 식사 기타 음식물을 제공받지 아니하는 근로자가 받는 월 10만원 이하의 식사대 " sqref="W9" xr:uid="{00000000-0002-0000-0800-000005000000}"/>
    <dataValidation allowBlank="1" showInputMessage="1" showErrorMessage="1" prompt="2018년 귀속의 경우 2012.1.1. 이후 출생자에 대하여 월 10만원 이내의 보육수당은 비과세됩니다._x000a__x000a_⑥ 근로자 또는 그 배우자의 출산이나 6세 이하(과세기간 개시일 기준)의 자녀의 보육과 관련하여 사용자로부터 지급받는 급여로서 월 10만원 이내의 금액 " sqref="U9" xr:uid="{00000000-0002-0000-0800-000006000000}"/>
    <dataValidation type="list" allowBlank="1" showInputMessage="1" showErrorMessage="1" sqref="BE10:BF49" xr:uid="{00000000-0002-0000-0800-000007000000}">
      <formula1>"0%,40%,80%,90%"</formula1>
    </dataValidation>
    <dataValidation type="list" allowBlank="1" showInputMessage="1" showErrorMessage="1" sqref="BA10:BA49" xr:uid="{00000000-0002-0000-0800-000008000000}">
      <formula1>"0%,50%,100%,70%,90%"</formula1>
    </dataValidation>
    <dataValidation allowBlank="1" showInputMessage="1" showErrorMessage="1" prompt="직책에 &quot;대표이사&quot; 또는 &quot;원장&quot; 이라고 기재하면 고용보험 제외 " sqref="AD9" xr:uid="{00000000-0002-0000-0800-000009000000}"/>
  </dataValidations>
  <hyperlinks>
    <hyperlink ref="BL5" r:id="rId1" xr:uid="{00000000-0004-0000-0800-000000000000}"/>
    <hyperlink ref="BL3" r:id="rId2" xr:uid="{00000000-0004-0000-0800-000001000000}"/>
    <hyperlink ref="BI3" r:id="rId3" xr:uid="{00000000-0004-0000-0800-000002000000}"/>
    <hyperlink ref="BI5" r:id="rId4" xr:uid="{00000000-0004-0000-0800-000003000000}"/>
    <hyperlink ref="BX3" r:id="rId5" xr:uid="{00000000-0004-0000-0800-000004000000}"/>
    <hyperlink ref="BX5" r:id="rId6" xr:uid="{00000000-0004-0000-0800-000005000000}"/>
    <hyperlink ref="BF6" r:id="rId7" xr:uid="{00000000-0004-0000-0800-000006000000}"/>
    <hyperlink ref="BA6" r:id="rId8" xr:uid="{00000000-0004-0000-0800-000007000000}"/>
    <hyperlink ref="BS6" r:id="rId9" xr:uid="{00000000-0004-0000-0800-000008000000}"/>
    <hyperlink ref="H51" r:id="rId10" xr:uid="{00000000-0004-0000-0800-000009000000}"/>
    <hyperlink ref="AM6" r:id="rId11" xr:uid="{00000000-0004-0000-0800-00000A000000}"/>
  </hyperlinks>
  <printOptions horizontalCentered="1" verticalCentered="1"/>
  <pageMargins left="0.11811023622047245" right="0.11811023622047245" top="0.39370078740157483" bottom="0.15748031496062992" header="0" footer="0"/>
  <pageSetup paperSize="9" scale="59" orientation="landscape" r:id="rId12"/>
  <drawing r:id="rId13"/>
  <legacyDrawing r:id="rId14"/>
  <mc:AlternateContent xmlns:mc="http://schemas.openxmlformats.org/markup-compatibility/2006">
    <mc:Choice Requires="x14">
      <controls>
        <mc:AlternateContent xmlns:mc="http://schemas.openxmlformats.org/markup-compatibility/2006">
          <mc:Choice Requires="x14">
            <control shapeId="26625" r:id="rId15" name="Group Box 1">
              <controlPr defaultSize="0" autoFill="0" autoPict="0">
                <anchor moveWithCells="1">
                  <from>
                    <xdr:col>37</xdr:col>
                    <xdr:colOff>628650</xdr:colOff>
                    <xdr:row>1</xdr:row>
                    <xdr:rowOff>104775</xdr:rowOff>
                  </from>
                  <to>
                    <xdr:col>40</xdr:col>
                    <xdr:colOff>381000</xdr:colOff>
                    <xdr:row>3</xdr:row>
                    <xdr:rowOff>266700</xdr:rowOff>
                  </to>
                </anchor>
              </controlPr>
            </control>
          </mc:Choice>
        </mc:AlternateContent>
        <mc:AlternateContent xmlns:mc="http://schemas.openxmlformats.org/markup-compatibility/2006">
          <mc:Choice Requires="x14">
            <control shapeId="26626" r:id="rId16" name="Option Button 2">
              <controlPr defaultSize="0" autoFill="0" autoLine="0" autoPict="0">
                <anchor moveWithCells="1">
                  <from>
                    <xdr:col>38</xdr:col>
                    <xdr:colOff>66675</xdr:colOff>
                    <xdr:row>2</xdr:row>
                    <xdr:rowOff>104775</xdr:rowOff>
                  </from>
                  <to>
                    <xdr:col>39</xdr:col>
                    <xdr:colOff>47625</xdr:colOff>
                    <xdr:row>3</xdr:row>
                    <xdr:rowOff>133350</xdr:rowOff>
                  </to>
                </anchor>
              </controlPr>
            </control>
          </mc:Choice>
        </mc:AlternateContent>
        <mc:AlternateContent xmlns:mc="http://schemas.openxmlformats.org/markup-compatibility/2006">
          <mc:Choice Requires="x14">
            <control shapeId="26627" r:id="rId17" name="Option Button 3">
              <controlPr defaultSize="0" autoFill="0" autoLine="0" autoPict="0">
                <anchor moveWithCells="1">
                  <from>
                    <xdr:col>39</xdr:col>
                    <xdr:colOff>200025</xdr:colOff>
                    <xdr:row>2</xdr:row>
                    <xdr:rowOff>133350</xdr:rowOff>
                  </from>
                  <to>
                    <xdr:col>40</xdr:col>
                    <xdr:colOff>209550</xdr:colOff>
                    <xdr:row>3</xdr:row>
                    <xdr:rowOff>133350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37</vt:i4>
      </vt:variant>
      <vt:variant>
        <vt:lpstr>이름 지정된 범위</vt:lpstr>
      </vt:variant>
      <vt:variant>
        <vt:i4>40</vt:i4>
      </vt:variant>
    </vt:vector>
  </HeadingPairs>
  <TitlesOfParts>
    <vt:vector size="77" baseType="lpstr">
      <vt:lpstr>요율공제액 (상한 하한적용)</vt:lpstr>
      <vt:lpstr>4대보험요율표</vt:lpstr>
      <vt:lpstr>기본입력사항(입사일,퇴사일)</vt:lpstr>
      <vt:lpstr>두루누리</vt:lpstr>
      <vt:lpstr>일자리안정자금</vt:lpstr>
      <vt:lpstr>중소기업취업자감면</vt:lpstr>
      <vt:lpstr>4대보험가입필요서류</vt:lpstr>
      <vt:lpstr>급여대장-예시</vt:lpstr>
      <vt:lpstr>급여대장-원본</vt:lpstr>
      <vt:lpstr>1월</vt:lpstr>
      <vt:lpstr>2월</vt:lpstr>
      <vt:lpstr>3월</vt:lpstr>
      <vt:lpstr>4월</vt:lpstr>
      <vt:lpstr>5월</vt:lpstr>
      <vt:lpstr>두루누리 보험료지원신청서-31호</vt:lpstr>
      <vt:lpstr>감면대상명세서-목록(표지)</vt:lpstr>
      <vt:lpstr>중소기업취업감면(직원별) (입력)</vt:lpstr>
      <vt:lpstr>중소기업취업감면(직원별 예시)</vt:lpstr>
      <vt:lpstr>명세서조회</vt:lpstr>
      <vt:lpstr>청년 3년 -&gt; 5년</vt:lpstr>
      <vt:lpstr>세법</vt:lpstr>
      <vt:lpstr>QA</vt:lpstr>
      <vt:lpstr>두루누리 보험료지원 제외신청서</vt:lpstr>
      <vt:lpstr>6월</vt:lpstr>
      <vt:lpstr>7월</vt:lpstr>
      <vt:lpstr>8월</vt:lpstr>
      <vt:lpstr>9월</vt:lpstr>
      <vt:lpstr>10월</vt:lpstr>
      <vt:lpstr>11월</vt:lpstr>
      <vt:lpstr>12월</vt:lpstr>
      <vt:lpstr>2021간이세액표</vt:lpstr>
      <vt:lpstr>2020간이세액표</vt:lpstr>
      <vt:lpstr>결재</vt:lpstr>
      <vt:lpstr>임금대장 기재사항</vt:lpstr>
      <vt:lpstr>비과세코드</vt:lpstr>
      <vt:lpstr>최저임금</vt:lpstr>
      <vt:lpstr>연차휴가</vt:lpstr>
      <vt:lpstr>'10월'!Print_Area</vt:lpstr>
      <vt:lpstr>'11월'!Print_Area</vt:lpstr>
      <vt:lpstr>'12월'!Print_Area</vt:lpstr>
      <vt:lpstr>'1월'!Print_Area</vt:lpstr>
      <vt:lpstr>'2월'!Print_Area</vt:lpstr>
      <vt:lpstr>'3월'!Print_Area</vt:lpstr>
      <vt:lpstr>'4월'!Print_Area</vt:lpstr>
      <vt:lpstr>'5월'!Print_Area</vt:lpstr>
      <vt:lpstr>'6월'!Print_Area</vt:lpstr>
      <vt:lpstr>'7월'!Print_Area</vt:lpstr>
      <vt:lpstr>'8월'!Print_Area</vt:lpstr>
      <vt:lpstr>'9월'!Print_Area</vt:lpstr>
      <vt:lpstr>'감면대상명세서-목록(표지)'!Print_Area</vt:lpstr>
      <vt:lpstr>'급여대장-예시'!Print_Area</vt:lpstr>
      <vt:lpstr>'급여대장-원본'!Print_Area</vt:lpstr>
      <vt:lpstr>'두루누리 보험료지원 제외신청서'!Print_Area</vt:lpstr>
      <vt:lpstr>'두루누리 보험료지원신청서-31호'!Print_Area</vt:lpstr>
      <vt:lpstr>'중소기업취업감면(직원별 예시)'!Print_Area</vt:lpstr>
      <vt:lpstr>'중소기업취업감면(직원별) (입력)'!Print_Area</vt:lpstr>
      <vt:lpstr>'2021간이세액표'!Print_Titles</vt:lpstr>
      <vt:lpstr>간이고액</vt:lpstr>
      <vt:lpstr>간이세액표2020</vt:lpstr>
      <vt:lpstr>간이세액표2021</vt:lpstr>
      <vt:lpstr>건강보험율</vt:lpstr>
      <vt:lpstr>건강보험율2022</vt:lpstr>
      <vt:lpstr>건강상한</vt:lpstr>
      <vt:lpstr>건강하한</vt:lpstr>
      <vt:lpstr>고용보험율</vt:lpstr>
      <vt:lpstr>국민연금율</vt:lpstr>
      <vt:lpstr>근로세율</vt:lpstr>
      <vt:lpstr>연금상한</vt:lpstr>
      <vt:lpstr>연금상한202107</vt:lpstr>
      <vt:lpstr>연금하한</vt:lpstr>
      <vt:lpstr>연금하한202107</vt:lpstr>
      <vt:lpstr>요양보험율</vt:lpstr>
      <vt:lpstr>요양보험율2022</vt:lpstr>
      <vt:lpstr>최고건강</vt:lpstr>
      <vt:lpstr>최고연금</vt:lpstr>
      <vt:lpstr>최저건강</vt:lpstr>
      <vt:lpstr>최저연금</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Microsoft</cp:lastModifiedBy>
  <cp:lastPrinted>2018-08-10T16:51:52Z</cp:lastPrinted>
  <dcterms:created xsi:type="dcterms:W3CDTF">2018-07-30T07:44:20Z</dcterms:created>
  <dcterms:modified xsi:type="dcterms:W3CDTF">2021-12-31T01:26:32Z</dcterms:modified>
</cp:coreProperties>
</file>