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ster\Downloads\"/>
    </mc:Choice>
  </mc:AlternateContent>
  <xr:revisionPtr revIDLastSave="0" documentId="13_ncr:1_{523245BC-F37C-4251-B8F7-43B3FD875EE2}" xr6:coauthVersionLast="47" xr6:coauthVersionMax="47" xr10:uidLastSave="{00000000-0000-0000-0000-000000000000}"/>
  <bookViews>
    <workbookView xWindow="-60" yWindow="-60" windowWidth="28920" windowHeight="16320" xr2:uid="{3E20DEF9-9E2A-4338-83B0-5C8902BC3138}"/>
  </bookViews>
  <sheets>
    <sheet name="세금계산서" sheetId="3" r:id="rId1"/>
    <sheet name="계산서" sheetId="2" r:id="rId2"/>
    <sheet name="상품권영수증" sheetId="1" r:id="rId3"/>
    <sheet name="거래명세표" sheetId="4" r:id="rId4"/>
  </sheets>
  <definedNames>
    <definedName name="_xlnm.Print_Area" localSheetId="1">계산서!$A$1:$BJ$45</definedName>
    <definedName name="_xlnm.Print_Area" localSheetId="2">상품권영수증!$A$1:$BI$50</definedName>
    <definedName name="_xlnm.Print_Area" localSheetId="0">세금계산서!$A$1:$BK$46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6" i="3" l="1"/>
  <c r="I29" i="3" s="1"/>
  <c r="AG47" i="4"/>
  <c r="N47" i="4"/>
  <c r="G46" i="4"/>
  <c r="AH45" i="4"/>
  <c r="AB45" i="4"/>
  <c r="X45" i="4"/>
  <c r="U45" i="4"/>
  <c r="R45" i="4"/>
  <c r="G45" i="4"/>
  <c r="C45" i="4"/>
  <c r="A45" i="4"/>
  <c r="AH44" i="4"/>
  <c r="AB44" i="4"/>
  <c r="X44" i="4"/>
  <c r="U44" i="4"/>
  <c r="R44" i="4"/>
  <c r="G44" i="4"/>
  <c r="C44" i="4"/>
  <c r="A44" i="4"/>
  <c r="AH43" i="4"/>
  <c r="X43" i="4"/>
  <c r="U43" i="4"/>
  <c r="R43" i="4"/>
  <c r="G43" i="4"/>
  <c r="C43" i="4"/>
  <c r="A43" i="4"/>
  <c r="AH42" i="4"/>
  <c r="X42" i="4"/>
  <c r="U42" i="4"/>
  <c r="R42" i="4"/>
  <c r="G42" i="4"/>
  <c r="C42" i="4"/>
  <c r="A42" i="4"/>
  <c r="AH41" i="4"/>
  <c r="AB41" i="4"/>
  <c r="X41" i="4"/>
  <c r="U41" i="4"/>
  <c r="R41" i="4"/>
  <c r="G41" i="4"/>
  <c r="C41" i="4"/>
  <c r="A41" i="4"/>
  <c r="AH40" i="4"/>
  <c r="AB40" i="4"/>
  <c r="X40" i="4"/>
  <c r="U40" i="4"/>
  <c r="R40" i="4"/>
  <c r="G40" i="4"/>
  <c r="C40" i="4"/>
  <c r="A40" i="4"/>
  <c r="AH39" i="4"/>
  <c r="X39" i="4"/>
  <c r="U39" i="4"/>
  <c r="R39" i="4"/>
  <c r="G39" i="4"/>
  <c r="C39" i="4"/>
  <c r="A39" i="4"/>
  <c r="AH38" i="4"/>
  <c r="AB38" i="4"/>
  <c r="X38" i="4"/>
  <c r="U38" i="4"/>
  <c r="R38" i="4"/>
  <c r="G38" i="4"/>
  <c r="C38" i="4"/>
  <c r="A38" i="4"/>
  <c r="AH37" i="4"/>
  <c r="AB37" i="4"/>
  <c r="X37" i="4"/>
  <c r="U37" i="4"/>
  <c r="R37" i="4"/>
  <c r="G37" i="4"/>
  <c r="C37" i="4"/>
  <c r="A37" i="4"/>
  <c r="AH36" i="4"/>
  <c r="AB36" i="4"/>
  <c r="X36" i="4"/>
  <c r="U36" i="4"/>
  <c r="R36" i="4"/>
  <c r="G36" i="4"/>
  <c r="C36" i="4"/>
  <c r="A36" i="4"/>
  <c r="AH35" i="4"/>
  <c r="X35" i="4"/>
  <c r="U35" i="4"/>
  <c r="R35" i="4"/>
  <c r="G35" i="4"/>
  <c r="C35" i="4"/>
  <c r="A35" i="4"/>
  <c r="AH34" i="4"/>
  <c r="AB34" i="4"/>
  <c r="X34" i="4"/>
  <c r="U34" i="4"/>
  <c r="R34" i="4"/>
  <c r="G34" i="4"/>
  <c r="C34" i="4"/>
  <c r="A34" i="4"/>
  <c r="AH33" i="4"/>
  <c r="AB33" i="4"/>
  <c r="X33" i="4"/>
  <c r="U33" i="4"/>
  <c r="R33" i="4"/>
  <c r="G33" i="4"/>
  <c r="C33" i="4"/>
  <c r="A33" i="4"/>
  <c r="AH32" i="4"/>
  <c r="AB32" i="4"/>
  <c r="X32" i="4"/>
  <c r="U32" i="4"/>
  <c r="R32" i="4"/>
  <c r="G32" i="4"/>
  <c r="C32" i="4"/>
  <c r="A32" i="4"/>
  <c r="AF30" i="4"/>
  <c r="W30" i="4"/>
  <c r="I30" i="4"/>
  <c r="AF29" i="4"/>
  <c r="W29" i="4"/>
  <c r="W28" i="4"/>
  <c r="D28" i="4"/>
  <c r="AF27" i="4"/>
  <c r="W27" i="4"/>
  <c r="D27" i="4"/>
  <c r="W26" i="4"/>
  <c r="AH21" i="4"/>
  <c r="AH46" i="4" s="1"/>
  <c r="AB20" i="4"/>
  <c r="AB19" i="4"/>
  <c r="AB18" i="4"/>
  <c r="AB43" i="4" s="1"/>
  <c r="AB17" i="4"/>
  <c r="AB42" i="4" s="1"/>
  <c r="AB16" i="4"/>
  <c r="AB15" i="4"/>
  <c r="AB14" i="4"/>
  <c r="AB39" i="4" s="1"/>
  <c r="AB13" i="4"/>
  <c r="AB12" i="4"/>
  <c r="AB11" i="4"/>
  <c r="AB10" i="4"/>
  <c r="AB35" i="4" s="1"/>
  <c r="AB9" i="4"/>
  <c r="AB21" i="4" s="1"/>
  <c r="AB8" i="4"/>
  <c r="AB7" i="4"/>
  <c r="AR42" i="3"/>
  <c r="AH42" i="3"/>
  <c r="V42" i="3"/>
  <c r="K42" i="3"/>
  <c r="BG41" i="3"/>
  <c r="BI39" i="3"/>
  <c r="BD39" i="3"/>
  <c r="AQ39" i="3"/>
  <c r="AI39" i="3"/>
  <c r="AC39" i="3"/>
  <c r="W39" i="3"/>
  <c r="BI38" i="3"/>
  <c r="BD38" i="3"/>
  <c r="AQ38" i="3"/>
  <c r="AI38" i="3"/>
  <c r="AC38" i="3"/>
  <c r="W38" i="3"/>
  <c r="BI37" i="3"/>
  <c r="BD37" i="3"/>
  <c r="AQ37" i="3"/>
  <c r="AI37" i="3"/>
  <c r="AC37" i="3"/>
  <c r="W37" i="3"/>
  <c r="BI36" i="3"/>
  <c r="AI36" i="3"/>
  <c r="AC36" i="3"/>
  <c r="W36" i="3"/>
  <c r="F36" i="3"/>
  <c r="V31" i="3"/>
  <c r="BK28" i="3"/>
  <c r="BF28" i="3"/>
  <c r="AT28" i="3"/>
  <c r="BI27" i="3"/>
  <c r="AY27" i="3"/>
  <c r="AU27" i="3"/>
  <c r="BG26" i="3"/>
  <c r="AU26" i="3"/>
  <c r="BO12" i="3"/>
  <c r="BP12" i="3" s="1"/>
  <c r="BM12" i="3"/>
  <c r="BN12" i="3" s="1"/>
  <c r="BM11" i="3"/>
  <c r="BN11" i="3" s="1"/>
  <c r="H11" i="3"/>
  <c r="H34" i="3" s="1"/>
  <c r="D36" i="3" s="1"/>
  <c r="F11" i="3"/>
  <c r="F34" i="3" s="1"/>
  <c r="B11" i="3"/>
  <c r="B34" i="3" s="1"/>
  <c r="BB10" i="3"/>
  <c r="BB33" i="3" s="1"/>
  <c r="BD8" i="3"/>
  <c r="BD31" i="3" s="1"/>
  <c r="AR8" i="3"/>
  <c r="AR31" i="3" s="1"/>
  <c r="V8" i="3"/>
  <c r="I8" i="3"/>
  <c r="I31" i="3" s="1"/>
  <c r="AR7" i="3"/>
  <c r="AR30" i="3" s="1"/>
  <c r="I7" i="3"/>
  <c r="I30" i="3" s="1"/>
  <c r="BF6" i="3"/>
  <c r="BF29" i="3" s="1"/>
  <c r="AR6" i="3"/>
  <c r="AR29" i="3" s="1"/>
  <c r="W6" i="3"/>
  <c r="W29" i="3" s="1"/>
  <c r="BK5" i="3"/>
  <c r="BI5" i="3"/>
  <c r="BI28" i="3" s="1"/>
  <c r="BH5" i="3"/>
  <c r="BH28" i="3" s="1"/>
  <c r="BG5" i="3"/>
  <c r="BG28" i="3" s="1"/>
  <c r="BF5" i="3"/>
  <c r="BB5" i="3"/>
  <c r="BB28" i="3" s="1"/>
  <c r="AZ5" i="3"/>
  <c r="AZ28" i="3" s="1"/>
  <c r="AV5" i="3"/>
  <c r="AV28" i="3" s="1"/>
  <c r="AT5" i="3"/>
  <c r="AR5" i="3"/>
  <c r="AR28" i="3" s="1"/>
  <c r="I5" i="3"/>
  <c r="I28" i="3" s="1"/>
  <c r="BK4" i="3"/>
  <c r="BK27" i="3" s="1"/>
  <c r="BI4" i="3"/>
  <c r="BH4" i="3"/>
  <c r="BH27" i="3" s="1"/>
  <c r="BG4" i="3"/>
  <c r="BG27" i="3" s="1"/>
  <c r="B19" i="3"/>
  <c r="AQ42" i="2"/>
  <c r="AH42" i="2"/>
  <c r="W42" i="2"/>
  <c r="L42" i="2"/>
  <c r="BE41" i="2"/>
  <c r="BE39" i="2"/>
  <c r="AO39" i="2"/>
  <c r="AI39" i="2"/>
  <c r="AD39" i="2"/>
  <c r="X39" i="2"/>
  <c r="G39" i="2"/>
  <c r="E39" i="2"/>
  <c r="C39" i="2"/>
  <c r="BE38" i="2"/>
  <c r="AO38" i="2"/>
  <c r="AI38" i="2"/>
  <c r="AD38" i="2"/>
  <c r="X38" i="2"/>
  <c r="G38" i="2"/>
  <c r="E38" i="2"/>
  <c r="C38" i="2"/>
  <c r="BE37" i="2"/>
  <c r="AO37" i="2"/>
  <c r="AI37" i="2"/>
  <c r="AD37" i="2"/>
  <c r="X37" i="2"/>
  <c r="G37" i="2"/>
  <c r="E37" i="2"/>
  <c r="C37" i="2"/>
  <c r="BE36" i="2"/>
  <c r="AI36" i="2"/>
  <c r="AD36" i="2"/>
  <c r="X36" i="2"/>
  <c r="G36" i="2"/>
  <c r="I34" i="2"/>
  <c r="G34" i="2"/>
  <c r="AI33" i="2"/>
  <c r="BI27" i="2"/>
  <c r="BG27" i="2"/>
  <c r="BF27" i="2"/>
  <c r="BE27" i="2"/>
  <c r="AW27" i="2"/>
  <c r="AS27" i="2"/>
  <c r="BE26" i="2"/>
  <c r="AS26" i="2"/>
  <c r="C19" i="2"/>
  <c r="C42" i="2" s="1"/>
  <c r="C13" i="2"/>
  <c r="C36" i="2" s="1"/>
  <c r="BL12" i="2"/>
  <c r="BK12" i="2"/>
  <c r="BK11" i="2"/>
  <c r="BL11" i="2" s="1"/>
  <c r="I11" i="2"/>
  <c r="E13" i="2" s="1"/>
  <c r="E36" i="2" s="1"/>
  <c r="G11" i="2"/>
  <c r="C11" i="2"/>
  <c r="C34" i="2" s="1"/>
  <c r="BB8" i="2"/>
  <c r="BB31" i="2" s="1"/>
  <c r="AP8" i="2"/>
  <c r="AP31" i="2" s="1"/>
  <c r="W8" i="2"/>
  <c r="W31" i="2" s="1"/>
  <c r="J8" i="2"/>
  <c r="J31" i="2" s="1"/>
  <c r="AP7" i="2"/>
  <c r="AP30" i="2" s="1"/>
  <c r="J7" i="2"/>
  <c r="J30" i="2" s="1"/>
  <c r="BD6" i="2"/>
  <c r="BD29" i="2" s="1"/>
  <c r="AP6" i="2"/>
  <c r="AP29" i="2" s="1"/>
  <c r="X6" i="2"/>
  <c r="X29" i="2" s="1"/>
  <c r="J6" i="2"/>
  <c r="J29" i="2" s="1"/>
  <c r="BI5" i="2"/>
  <c r="BI28" i="2" s="1"/>
  <c r="BG5" i="2"/>
  <c r="BG28" i="2" s="1"/>
  <c r="BF5" i="2"/>
  <c r="BF28" i="2" s="1"/>
  <c r="BE5" i="2"/>
  <c r="BE28" i="2" s="1"/>
  <c r="BD5" i="2"/>
  <c r="BD28" i="2" s="1"/>
  <c r="AZ5" i="2"/>
  <c r="AZ28" i="2" s="1"/>
  <c r="AX5" i="2"/>
  <c r="AX28" i="2" s="1"/>
  <c r="AT5" i="2"/>
  <c r="AT28" i="2" s="1"/>
  <c r="AR5" i="2"/>
  <c r="AR28" i="2" s="1"/>
  <c r="AP5" i="2"/>
  <c r="AP28" i="2" s="1"/>
  <c r="J5" i="2"/>
  <c r="J28" i="2" s="1"/>
  <c r="AP44" i="1"/>
  <c r="AG44" i="1"/>
  <c r="V44" i="1"/>
  <c r="K44" i="1"/>
  <c r="BD43" i="1"/>
  <c r="BD41" i="1"/>
  <c r="AN41" i="1"/>
  <c r="AH41" i="1"/>
  <c r="AC41" i="1"/>
  <c r="W41" i="1"/>
  <c r="F41" i="1"/>
  <c r="D41" i="1"/>
  <c r="B41" i="1"/>
  <c r="BD40" i="1"/>
  <c r="AN40" i="1"/>
  <c r="AH40" i="1"/>
  <c r="AC40" i="1"/>
  <c r="W40" i="1"/>
  <c r="F40" i="1"/>
  <c r="D40" i="1"/>
  <c r="B40" i="1"/>
  <c r="BD39" i="1"/>
  <c r="AN39" i="1"/>
  <c r="AH39" i="1"/>
  <c r="AC39" i="1"/>
  <c r="W39" i="1"/>
  <c r="F39" i="1"/>
  <c r="D39" i="1"/>
  <c r="B39" i="1"/>
  <c r="BD38" i="1"/>
  <c r="AH38" i="1"/>
  <c r="AC38" i="1"/>
  <c r="W38" i="1"/>
  <c r="F38" i="1"/>
  <c r="F36" i="1"/>
  <c r="B36" i="1"/>
  <c r="AH35" i="1"/>
  <c r="AO33" i="1"/>
  <c r="AO32" i="1"/>
  <c r="I32" i="1"/>
  <c r="W31" i="1"/>
  <c r="I31" i="1"/>
  <c r="BE30" i="1"/>
  <c r="BD30" i="1"/>
  <c r="AW30" i="1"/>
  <c r="AS30" i="1"/>
  <c r="I30" i="1"/>
  <c r="BH29" i="1"/>
  <c r="BF29" i="1"/>
  <c r="BE29" i="1"/>
  <c r="BD29" i="1"/>
  <c r="AV29" i="1"/>
  <c r="AR29" i="1"/>
  <c r="BD28" i="1"/>
  <c r="AR28" i="1"/>
  <c r="B18" i="1"/>
  <c r="B44" i="1" s="1"/>
  <c r="BK12" i="1"/>
  <c r="BJ12" i="1"/>
  <c r="BJ11" i="1"/>
  <c r="BK11" i="1" s="1"/>
  <c r="H10" i="1"/>
  <c r="D12" i="1" s="1"/>
  <c r="D38" i="1" s="1"/>
  <c r="F10" i="1"/>
  <c r="B12" i="1" s="1"/>
  <c r="B38" i="1" s="1"/>
  <c r="B10" i="1"/>
  <c r="BA7" i="1"/>
  <c r="BA33" i="1" s="1"/>
  <c r="V7" i="1"/>
  <c r="V33" i="1" s="1"/>
  <c r="I7" i="1"/>
  <c r="I33" i="1" s="1"/>
  <c r="AO6" i="1"/>
  <c r="I6" i="1"/>
  <c r="BC5" i="1"/>
  <c r="BC31" i="1" s="1"/>
  <c r="AO5" i="1"/>
  <c r="AO31" i="1" s="1"/>
  <c r="W5" i="1"/>
  <c r="I5" i="1"/>
  <c r="BH4" i="1"/>
  <c r="BH30" i="1" s="1"/>
  <c r="BF4" i="1"/>
  <c r="BF30" i="1" s="1"/>
  <c r="BE4" i="1"/>
  <c r="BD4" i="1"/>
  <c r="BC4" i="1"/>
  <c r="BC30" i="1" s="1"/>
  <c r="AY4" i="1"/>
  <c r="AY30" i="1" s="1"/>
  <c r="AW4" i="1"/>
  <c r="AS4" i="1"/>
  <c r="AQ4" i="1"/>
  <c r="AQ30" i="1" s="1"/>
  <c r="AO4" i="1"/>
  <c r="AO30" i="1" s="1"/>
  <c r="I4" i="1"/>
  <c r="AB46" i="4" l="1"/>
  <c r="E22" i="4"/>
  <c r="B42" i="3"/>
  <c r="AQ13" i="3"/>
  <c r="BD13" i="3" s="1"/>
  <c r="AN12" i="1"/>
  <c r="H36" i="1"/>
  <c r="AO13" i="2"/>
  <c r="D13" i="3"/>
  <c r="B13" i="3"/>
  <c r="B36" i="3" s="1"/>
  <c r="AX11" i="3" l="1"/>
  <c r="AX34" i="3" s="1"/>
  <c r="AP11" i="3"/>
  <c r="AP34" i="3" s="1"/>
  <c r="AH11" i="3"/>
  <c r="AH34" i="3" s="1"/>
  <c r="BD36" i="3"/>
  <c r="AV11" i="3"/>
  <c r="AV34" i="3" s="1"/>
  <c r="AN11" i="3"/>
  <c r="AN34" i="3" s="1"/>
  <c r="AT11" i="3"/>
  <c r="AT34" i="3" s="1"/>
  <c r="AL11" i="3"/>
  <c r="AL34" i="3" s="1"/>
  <c r="AZ11" i="3"/>
  <c r="AZ34" i="3" s="1"/>
  <c r="AR11" i="3"/>
  <c r="AR34" i="3" s="1"/>
  <c r="AJ11" i="3"/>
  <c r="AJ34" i="3" s="1"/>
  <c r="S34" i="2"/>
  <c r="AC11" i="2"/>
  <c r="AC34" i="2" s="1"/>
  <c r="U11" i="2"/>
  <c r="M11" i="2"/>
  <c r="AO36" i="2"/>
  <c r="O34" i="2"/>
  <c r="AG11" i="2"/>
  <c r="AG34" i="2" s="1"/>
  <c r="Y11" i="2"/>
  <c r="Y34" i="2" s="1"/>
  <c r="Q11" i="2"/>
  <c r="AA11" i="2"/>
  <c r="AA34" i="2" s="1"/>
  <c r="S11" i="2"/>
  <c r="K11" i="2"/>
  <c r="K34" i="2" s="1"/>
  <c r="U34" i="2"/>
  <c r="M34" i="2"/>
  <c r="AE11" i="2"/>
  <c r="AE34" i="2" s="1"/>
  <c r="W11" i="2"/>
  <c r="W34" i="2" s="1"/>
  <c r="O11" i="2"/>
  <c r="Q34" i="2"/>
  <c r="T36" i="1"/>
  <c r="L36" i="1"/>
  <c r="AD10" i="1"/>
  <c r="AD36" i="1" s="1"/>
  <c r="V10" i="1"/>
  <c r="V36" i="1" s="1"/>
  <c r="N10" i="1"/>
  <c r="AN38" i="1"/>
  <c r="N36" i="1"/>
  <c r="X10" i="1"/>
  <c r="X36" i="1" s="1"/>
  <c r="P10" i="1"/>
  <c r="R36" i="1"/>
  <c r="AB10" i="1"/>
  <c r="AB36" i="1" s="1"/>
  <c r="T10" i="1"/>
  <c r="L10" i="1"/>
  <c r="P36" i="1"/>
  <c r="Z10" i="1"/>
  <c r="Z36" i="1" s="1"/>
  <c r="R10" i="1"/>
  <c r="J10" i="1"/>
  <c r="J36" i="1" s="1"/>
  <c r="AF10" i="1"/>
  <c r="AF36" i="1" s="1"/>
  <c r="X22" i="4"/>
  <c r="X47" i="4" s="1"/>
  <c r="E47" i="4"/>
  <c r="Z11" i="3"/>
  <c r="Z34" i="3" s="1"/>
  <c r="R11" i="3"/>
  <c r="R34" i="3" s="1"/>
  <c r="J11" i="3"/>
  <c r="J34" i="3" s="1"/>
  <c r="AF11" i="3"/>
  <c r="AF34" i="3" s="1"/>
  <c r="X11" i="3"/>
  <c r="X34" i="3" s="1"/>
  <c r="P11" i="3"/>
  <c r="P34" i="3" s="1"/>
  <c r="AQ36" i="3"/>
  <c r="AD11" i="3"/>
  <c r="AD34" i="3" s="1"/>
  <c r="V11" i="3"/>
  <c r="V34" i="3" s="1"/>
  <c r="N11" i="3"/>
  <c r="N34" i="3" s="1"/>
  <c r="AB11" i="3"/>
  <c r="AB34" i="3" s="1"/>
  <c r="T11" i="3"/>
  <c r="T34" i="3" s="1"/>
  <c r="L11" i="3"/>
  <c r="L34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주황규</author>
  </authors>
  <commentList>
    <comment ref="BD13" authorId="0" shapeId="0" xr:uid="{300075D5-D35C-4EF5-A6D2-495AA166B60E}">
      <text>
        <r>
          <rPr>
            <sz val="9"/>
            <color indexed="81"/>
            <rFont val="굴림"/>
            <family val="3"/>
            <charset val="129"/>
          </rPr>
          <t xml:space="preserve">세무서에 낼 금액
</t>
        </r>
      </text>
    </comment>
    <comment ref="B19" authorId="0" shapeId="0" xr:uid="{528EB46E-6C64-4656-B5AD-A8A640E9FE53}">
      <text>
        <r>
          <rPr>
            <b/>
            <sz val="9"/>
            <color indexed="81"/>
            <rFont val="굴림"/>
            <family val="3"/>
            <charset val="129"/>
          </rPr>
          <t>받는 금액 입력</t>
        </r>
      </text>
    </comment>
    <comment ref="B42" authorId="0" shapeId="0" xr:uid="{9C9ED8DC-454B-4382-94D5-E69D261D3563}">
      <text>
        <r>
          <rPr>
            <b/>
            <sz val="9"/>
            <color indexed="81"/>
            <rFont val="굴림"/>
            <family val="3"/>
            <charset val="129"/>
          </rPr>
          <t>받는 금액 입력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주황규</author>
  </authors>
  <commentList>
    <comment ref="C19" authorId="0" shapeId="0" xr:uid="{690D9184-03D5-4CD5-8FF6-653BF6417C5F}">
      <text>
        <r>
          <rPr>
            <b/>
            <sz val="9"/>
            <color indexed="81"/>
            <rFont val="굴림"/>
            <family val="3"/>
            <charset val="129"/>
          </rPr>
          <t>받는 금액 입력</t>
        </r>
      </text>
    </comment>
    <comment ref="C42" authorId="0" shapeId="0" xr:uid="{61192AC7-A0EA-4167-A96C-DA8A2F94ED93}">
      <text>
        <r>
          <rPr>
            <b/>
            <sz val="9"/>
            <color indexed="81"/>
            <rFont val="굴림"/>
            <family val="3"/>
            <charset val="129"/>
          </rPr>
          <t>받는 금액 입력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주황규</author>
  </authors>
  <commentList>
    <comment ref="B18" authorId="0" shapeId="0" xr:uid="{4559EEB1-7ED4-47D3-A44A-4DEB7F689245}">
      <text>
        <r>
          <rPr>
            <b/>
            <sz val="9"/>
            <color indexed="81"/>
            <rFont val="굴림"/>
            <family val="3"/>
            <charset val="129"/>
          </rPr>
          <t>받는 금액 입력</t>
        </r>
      </text>
    </comment>
    <comment ref="B44" authorId="0" shapeId="0" xr:uid="{AD823CB2-99D5-487B-BAFB-AFD00838D045}">
      <text>
        <r>
          <rPr>
            <b/>
            <sz val="9"/>
            <color indexed="81"/>
            <rFont val="굴림"/>
            <family val="3"/>
            <charset val="129"/>
          </rPr>
          <t>받는 금액 입력</t>
        </r>
      </text>
    </comment>
  </commentList>
</comments>
</file>

<file path=xl/sharedStrings.xml><?xml version="1.0" encoding="utf-8"?>
<sst xmlns="http://schemas.openxmlformats.org/spreadsheetml/2006/main" count="578" uniqueCount="161">
  <si>
    <t>[별지 제11호 서식]</t>
    <phoneticPr fontId="4" type="noConversion"/>
  </si>
  <si>
    <t>Red Receipt</t>
    <phoneticPr fontId="4" type="noConversion"/>
  </si>
  <si>
    <t>작성일자</t>
    <phoneticPr fontId="4" type="noConversion"/>
  </si>
  <si>
    <t>합계금액</t>
    <phoneticPr fontId="4" type="noConversion"/>
  </si>
  <si>
    <t>상품권 영수증</t>
    <phoneticPr fontId="4" type="noConversion"/>
  </si>
  <si>
    <t>(</t>
    <phoneticPr fontId="4" type="noConversion"/>
  </si>
  <si>
    <t>공   급    자
보     관     용</t>
    <phoneticPr fontId="4" type="noConversion"/>
  </si>
  <si>
    <t>)</t>
    <phoneticPr fontId="4" type="noConversion"/>
  </si>
  <si>
    <t>책번호</t>
    <phoneticPr fontId="4" type="noConversion"/>
  </si>
  <si>
    <t>권</t>
    <phoneticPr fontId="4" type="noConversion"/>
  </si>
  <si>
    <t>호</t>
    <phoneticPr fontId="4" type="noConversion"/>
  </si>
  <si>
    <t>일련번호</t>
    <phoneticPr fontId="4" type="noConversion"/>
  </si>
  <si>
    <t>-</t>
    <phoneticPr fontId="4" type="noConversion"/>
  </si>
  <si>
    <t>구분</t>
    <phoneticPr fontId="4" type="noConversion"/>
  </si>
  <si>
    <t>공급자</t>
    <phoneticPr fontId="4" type="noConversion"/>
  </si>
  <si>
    <t>공급받는자</t>
    <phoneticPr fontId="4" type="noConversion"/>
  </si>
  <si>
    <t>공
급
자</t>
    <phoneticPr fontId="4" type="noConversion"/>
  </si>
  <si>
    <t>등 록
번 호</t>
    <phoneticPr fontId="4" type="noConversion"/>
  </si>
  <si>
    <t>공
급
받
는
자</t>
    <phoneticPr fontId="4" type="noConversion"/>
  </si>
  <si>
    <t>상호</t>
    <phoneticPr fontId="4" type="noConversion"/>
  </si>
  <si>
    <t>황규서림</t>
    <phoneticPr fontId="4" type="noConversion"/>
  </si>
  <si>
    <t>천안세무서</t>
    <phoneticPr fontId="4" type="noConversion"/>
  </si>
  <si>
    <t>상 호
(법인명)</t>
    <phoneticPr fontId="4" type="noConversion"/>
  </si>
  <si>
    <t>성
명</t>
    <phoneticPr fontId="4" type="noConversion"/>
  </si>
  <si>
    <t>인</t>
    <phoneticPr fontId="4" type="noConversion"/>
  </si>
  <si>
    <t>상    호
(법인명)</t>
    <phoneticPr fontId="4" type="noConversion"/>
  </si>
  <si>
    <t>사업자등록번호</t>
    <phoneticPr fontId="4" type="noConversion"/>
  </si>
  <si>
    <t>사업장
주   소</t>
    <phoneticPr fontId="4" type="noConversion"/>
  </si>
  <si>
    <t>대표자</t>
    <phoneticPr fontId="4" type="noConversion"/>
  </si>
  <si>
    <t>주황규</t>
    <phoneticPr fontId="4" type="noConversion"/>
  </si>
  <si>
    <t>주을규</t>
    <phoneticPr fontId="4" type="noConversion"/>
  </si>
  <si>
    <t>업   태</t>
    <phoneticPr fontId="4" type="noConversion"/>
  </si>
  <si>
    <t>종
목</t>
    <phoneticPr fontId="4" type="noConversion"/>
  </si>
  <si>
    <t>업    태</t>
    <phoneticPr fontId="4" type="noConversion"/>
  </si>
  <si>
    <t>국가단체</t>
    <phoneticPr fontId="4" type="noConversion"/>
  </si>
  <si>
    <t>업태</t>
    <phoneticPr fontId="4" type="noConversion"/>
  </si>
  <si>
    <t>도소매</t>
    <phoneticPr fontId="4" type="noConversion"/>
  </si>
  <si>
    <t>비영리법인</t>
    <phoneticPr fontId="4" type="noConversion"/>
  </si>
  <si>
    <t>작       성</t>
    <phoneticPr fontId="4" type="noConversion"/>
  </si>
  <si>
    <t>공      급      가      액</t>
    <phoneticPr fontId="4" type="noConversion"/>
  </si>
  <si>
    <t>비         고</t>
    <phoneticPr fontId="4" type="noConversion"/>
  </si>
  <si>
    <t>종목</t>
    <phoneticPr fontId="4" type="noConversion"/>
  </si>
  <si>
    <t>서적,서점</t>
    <phoneticPr fontId="4" type="noConversion"/>
  </si>
  <si>
    <t>세무서</t>
    <phoneticPr fontId="4" type="noConversion"/>
  </si>
  <si>
    <t>년</t>
    <phoneticPr fontId="4" type="noConversion"/>
  </si>
  <si>
    <t>월</t>
    <phoneticPr fontId="4" type="noConversion"/>
  </si>
  <si>
    <t>일</t>
    <phoneticPr fontId="4" type="noConversion"/>
  </si>
  <si>
    <t>공란수</t>
    <phoneticPr fontId="4" type="noConversion"/>
  </si>
  <si>
    <t>백</t>
    <phoneticPr fontId="4" type="noConversion"/>
  </si>
  <si>
    <t>십</t>
    <phoneticPr fontId="4" type="noConversion"/>
  </si>
  <si>
    <t>억</t>
    <phoneticPr fontId="4" type="noConversion"/>
  </si>
  <si>
    <t>천</t>
    <phoneticPr fontId="4" type="noConversion"/>
  </si>
  <si>
    <t>만</t>
    <phoneticPr fontId="4" type="noConversion"/>
  </si>
  <si>
    <t>세무카페 조세실 http://cafe.daum.net/transtax</t>
    <phoneticPr fontId="3" type="noConversion"/>
  </si>
  <si>
    <t>사업장주소</t>
    <phoneticPr fontId="4" type="noConversion"/>
  </si>
  <si>
    <t>천안시 서북구 두정동 1369 청풍프라자 6층</t>
    <phoneticPr fontId="4" type="noConversion"/>
  </si>
  <si>
    <t>천안시 동남구 청수로14로 80</t>
    <phoneticPr fontId="4" type="noConversion"/>
  </si>
  <si>
    <t>품          목</t>
    <phoneticPr fontId="4" type="noConversion"/>
  </si>
  <si>
    <t>규 격</t>
    <phoneticPr fontId="4" type="noConversion"/>
  </si>
  <si>
    <t>수 량</t>
    <phoneticPr fontId="4" type="noConversion"/>
  </si>
  <si>
    <t>단   가</t>
    <phoneticPr fontId="4" type="noConversion"/>
  </si>
  <si>
    <t>공 급 가 액</t>
  </si>
  <si>
    <t>비고</t>
    <phoneticPr fontId="4" type="noConversion"/>
  </si>
  <si>
    <t>문화상품권</t>
    <phoneticPr fontId="4" type="noConversion"/>
  </si>
  <si>
    <t>일만원권</t>
    <phoneticPr fontId="4" type="noConversion"/>
  </si>
  <si>
    <t>합  계 금 액</t>
    <phoneticPr fontId="4" type="noConversion"/>
  </si>
  <si>
    <t>현   금</t>
    <phoneticPr fontId="4" type="noConversion"/>
  </si>
  <si>
    <t>수   표</t>
    <phoneticPr fontId="4" type="noConversion"/>
  </si>
  <si>
    <t>어  음</t>
    <phoneticPr fontId="4" type="noConversion"/>
  </si>
  <si>
    <t>외상 미수금</t>
    <phoneticPr fontId="4" type="noConversion"/>
  </si>
  <si>
    <t>이 금액을</t>
    <phoneticPr fontId="4" type="noConversion"/>
  </si>
  <si>
    <t>청구</t>
    <phoneticPr fontId="4" type="noConversion"/>
  </si>
  <si>
    <t>함.</t>
    <phoneticPr fontId="4" type="noConversion"/>
  </si>
  <si>
    <t>■ 아래의 근거에 의거하여 당사는 계산서를 발행하지 않으며, 매출/매입계산서 신고대상에서 제외됨</t>
    <phoneticPr fontId="4" type="noConversion"/>
  </si>
  <si>
    <t xml:space="preserve">   상품권을 판매하는 경우 사업자가 재화 또는 용역을 공급하는 경우에 해당하지 않는 것이므로 소득세법 제163조 제1항의 규정에</t>
    <phoneticPr fontId="3" type="noConversion"/>
  </si>
  <si>
    <t xml:space="preserve">   의하여 계산서를 교부할 수 없는 것이고, 상품권을 구입하는 경우 소득세법 제160조의 2(경비 등의 지출증빙 수취보관)의 규정 및</t>
    <phoneticPr fontId="3" type="noConversion"/>
  </si>
  <si>
    <t xml:space="preserve">   같은법 제81조 제8항에 규정하는 경비 등의 지출증빙 수취관련 가산세가 적용되지 아니한다.</t>
    <phoneticPr fontId="3" type="noConversion"/>
  </si>
  <si>
    <t>Blue Receipt</t>
    <phoneticPr fontId="4" type="noConversion"/>
  </si>
  <si>
    <t>공 급 받 는 자
보     관     용</t>
    <phoneticPr fontId="4" type="noConversion"/>
  </si>
  <si>
    <t>단  가</t>
    <phoneticPr fontId="4" type="noConversion"/>
  </si>
  <si>
    <t>Red Invoice</t>
    <phoneticPr fontId="4" type="noConversion"/>
  </si>
  <si>
    <r>
      <t xml:space="preserve">    계   산   서</t>
    </r>
    <r>
      <rPr>
        <sz val="11"/>
        <color indexed="10"/>
        <rFont val="돋움"/>
        <family val="3"/>
        <charset val="129"/>
      </rPr>
      <t xml:space="preserve">  (공급자 보관용)</t>
    </r>
    <phoneticPr fontId="4" type="noConversion"/>
  </si>
  <si>
    <t>비엠더블유파이낸셜서비스코리아(주)</t>
    <phoneticPr fontId="4" type="noConversion"/>
  </si>
  <si>
    <t>○○건설(주)</t>
    <phoneticPr fontId="4" type="noConversion"/>
  </si>
  <si>
    <t>추안포압</t>
    <phoneticPr fontId="4" type="noConversion"/>
  </si>
  <si>
    <t>주화유</t>
    <phoneticPr fontId="4" type="noConversion"/>
  </si>
  <si>
    <t>금융</t>
    <phoneticPr fontId="4" type="noConversion"/>
  </si>
  <si>
    <t>건설,부동산업</t>
    <phoneticPr fontId="4" type="noConversion"/>
  </si>
  <si>
    <t>기타여신금융,할부금융,시설대여</t>
    <phoneticPr fontId="4" type="noConversion"/>
  </si>
  <si>
    <t>일반건축공사</t>
    <phoneticPr fontId="4" type="noConversion"/>
  </si>
  <si>
    <t>서울시 강남구 논현동 70-13 보전빌딩 8층</t>
    <phoneticPr fontId="4" type="noConversion"/>
  </si>
  <si>
    <t>충남 천안시 서북구 오성로 103</t>
    <phoneticPr fontId="4" type="noConversion"/>
  </si>
  <si>
    <t>운용리스료</t>
    <phoneticPr fontId="4" type="noConversion"/>
  </si>
  <si>
    <t>대수</t>
    <phoneticPr fontId="4" type="noConversion"/>
  </si>
  <si>
    <r>
      <t>B</t>
    </r>
    <r>
      <rPr>
        <sz val="11"/>
        <rFont val="돋움"/>
        <family val="3"/>
        <charset val="129"/>
      </rPr>
      <t>945661/04버4421</t>
    </r>
    <phoneticPr fontId="4" type="noConversion"/>
  </si>
  <si>
    <t>법인 (과세사업자및 겸영사업자 발행가능),법인사업자라 하더라도 면세사업자 발행불가</t>
    <phoneticPr fontId="4" type="noConversion"/>
  </si>
  <si>
    <t>간이과세자 세금계산서 발행 불가</t>
    <phoneticPr fontId="4" type="noConversion"/>
  </si>
  <si>
    <t>면세사업자 세금계산서 발행 불가</t>
    <phoneticPr fontId="4" type="noConversion"/>
  </si>
  <si>
    <t>고유번호및 비영리사업자 세금계산서 발행불가</t>
    <phoneticPr fontId="4" type="noConversion"/>
  </si>
  <si>
    <t>22226-28131일 '96.3.27승인</t>
    <phoneticPr fontId="4" type="noConversion"/>
  </si>
  <si>
    <t>인쇄용지(특급)34g/m2 182mmx128mm</t>
  </si>
  <si>
    <t>Blue Invoice</t>
    <phoneticPr fontId="4" type="noConversion"/>
  </si>
  <si>
    <t xml:space="preserve">    계   산   서</t>
    <phoneticPr fontId="4" type="noConversion"/>
  </si>
  <si>
    <t>Red Tax Invoice</t>
    <phoneticPr fontId="4" type="noConversion"/>
  </si>
  <si>
    <r>
      <t xml:space="preserve">     세 금 계 산 서</t>
    </r>
    <r>
      <rPr>
        <sz val="11"/>
        <color indexed="10"/>
        <rFont val="돋움"/>
        <family val="3"/>
        <charset val="129"/>
      </rPr>
      <t xml:space="preserve">  (공급자 보관용)</t>
    </r>
    <phoneticPr fontId="4" type="noConversion"/>
  </si>
  <si>
    <t>세무법인 세교</t>
    <phoneticPr fontId="4" type="noConversion"/>
  </si>
  <si>
    <t>선우회계법인</t>
    <phoneticPr fontId="4" type="noConversion"/>
  </si>
  <si>
    <t>서비스</t>
    <phoneticPr fontId="4" type="noConversion"/>
  </si>
  <si>
    <t>세무사</t>
    <phoneticPr fontId="4" type="noConversion"/>
  </si>
  <si>
    <t>회계사</t>
    <phoneticPr fontId="4" type="noConversion"/>
  </si>
  <si>
    <t>세            액</t>
    <phoneticPr fontId="4" type="noConversion"/>
  </si>
  <si>
    <t>충남 천안시 동남구 청수14로 66, 802호 (선우법조타운 8층)</t>
    <phoneticPr fontId="4" type="noConversion"/>
  </si>
  <si>
    <t>충남 천안시 서북구 오성로 103,6층(두정동,청풍프라자)</t>
    <phoneticPr fontId="4" type="noConversion"/>
  </si>
  <si>
    <t>세 액</t>
    <phoneticPr fontId="4" type="noConversion"/>
  </si>
  <si>
    <t>어   음</t>
    <phoneticPr fontId="4" type="noConversion"/>
  </si>
  <si>
    <t>외 상 미수금</t>
    <phoneticPr fontId="4" type="noConversion"/>
  </si>
  <si>
    <t>Blue Tax Invoice</t>
    <phoneticPr fontId="4" type="noConversion"/>
  </si>
  <si>
    <r>
      <t xml:space="preserve">  세 금 계 산 서</t>
    </r>
    <r>
      <rPr>
        <sz val="11"/>
        <color indexed="12"/>
        <rFont val="돋움"/>
        <family val="3"/>
        <charset val="129"/>
      </rPr>
      <t/>
    </r>
    <phoneticPr fontId="4" type="noConversion"/>
  </si>
  <si>
    <t>Page</t>
    <phoneticPr fontId="4" type="noConversion"/>
  </si>
  <si>
    <t>1/2</t>
    <phoneticPr fontId="4" type="noConversion"/>
  </si>
  <si>
    <t>거래명세서</t>
    <phoneticPr fontId="4" type="noConversion"/>
  </si>
  <si>
    <t>등록
번호</t>
    <phoneticPr fontId="4" type="noConversion"/>
  </si>
  <si>
    <t>발행일자</t>
    <phoneticPr fontId="4" type="noConversion"/>
  </si>
  <si>
    <t>선우문구</t>
    <phoneticPr fontId="4" type="noConversion"/>
  </si>
  <si>
    <t>성명</t>
    <phoneticPr fontId="4" type="noConversion"/>
  </si>
  <si>
    <t>거 래</t>
    <phoneticPr fontId="4" type="noConversion"/>
  </si>
  <si>
    <t>천안시의회</t>
    <phoneticPr fontId="4" type="noConversion"/>
  </si>
  <si>
    <t>(공급자 보관용)</t>
    <phoneticPr fontId="4" type="noConversion"/>
  </si>
  <si>
    <t>주소</t>
    <phoneticPr fontId="4" type="noConversion"/>
  </si>
  <si>
    <t>충남 천안시 두정동 1369번지 청풍프라자6층</t>
    <phoneticPr fontId="4" type="noConversion"/>
  </si>
  <si>
    <t>처 명</t>
    <phoneticPr fontId="4" type="noConversion"/>
  </si>
  <si>
    <t>문구 잡화</t>
    <phoneticPr fontId="4" type="noConversion"/>
  </si>
  <si>
    <t>합 계 금 액</t>
    <phoneticPr fontId="4" type="noConversion"/>
  </si>
  <si>
    <t>\</t>
    <phoneticPr fontId="4" type="noConversion"/>
  </si>
  <si>
    <t>전화
번호</t>
    <phoneticPr fontId="4" type="noConversion"/>
  </si>
  <si>
    <t>041-621-2552</t>
    <phoneticPr fontId="4" type="noConversion"/>
  </si>
  <si>
    <t>팩스</t>
    <phoneticPr fontId="4" type="noConversion"/>
  </si>
  <si>
    <t>041-621-2553</t>
    <phoneticPr fontId="4" type="noConversion"/>
  </si>
  <si>
    <t>월일</t>
    <phoneticPr fontId="4" type="noConversion"/>
  </si>
  <si>
    <t>품목코드</t>
    <phoneticPr fontId="4" type="noConversion"/>
  </si>
  <si>
    <t>품목</t>
    <phoneticPr fontId="4" type="noConversion"/>
  </si>
  <si>
    <t>수량</t>
    <phoneticPr fontId="4" type="noConversion"/>
  </si>
  <si>
    <t>단 가</t>
    <phoneticPr fontId="4" type="noConversion"/>
  </si>
  <si>
    <t>공급가액</t>
    <phoneticPr fontId="4" type="noConversion"/>
  </si>
  <si>
    <t>세  액</t>
    <phoneticPr fontId="4" type="noConversion"/>
  </si>
  <si>
    <t>프러스펜/모나미(흑)</t>
    <phoneticPr fontId="4" type="noConversion"/>
  </si>
  <si>
    <t>타</t>
    <phoneticPr fontId="4" type="noConversion"/>
  </si>
  <si>
    <t>프러스펜/모나미(파랑)</t>
    <phoneticPr fontId="4" type="noConversion"/>
  </si>
  <si>
    <t>전 잔 금</t>
    <phoneticPr fontId="4" type="noConversion"/>
  </si>
  <si>
    <t>합    계</t>
    <phoneticPr fontId="4" type="noConversion"/>
  </si>
  <si>
    <t>총합계</t>
    <phoneticPr fontId="4" type="noConversion"/>
  </si>
  <si>
    <t>입금</t>
    <phoneticPr fontId="4" type="noConversion"/>
  </si>
  <si>
    <t>총잔액</t>
    <phoneticPr fontId="4" type="noConversion"/>
  </si>
  <si>
    <t>인수자</t>
    <phoneticPr fontId="4" type="noConversion"/>
  </si>
  <si>
    <t>의사계외</t>
    <phoneticPr fontId="4" type="noConversion"/>
  </si>
  <si>
    <t>http://cafe.daum.net/transtax</t>
  </si>
  <si>
    <t>2/2</t>
    <phoneticPr fontId="4" type="noConversion"/>
  </si>
  <si>
    <t>(공급받는자 보관용)</t>
    <phoneticPr fontId="4" type="noConversion"/>
  </si>
  <si>
    <t>주홍선</t>
    <phoneticPr fontId="4" type="noConversion"/>
  </si>
  <si>
    <t>1월 상가 임대료</t>
    <phoneticPr fontId="4" type="noConversion"/>
  </si>
  <si>
    <t>간이과세자 세금계산서 발행 불가 (단, 2021년 7월 1일 부터 간이과세자(세금계산서 발급사업자)는 세금계산서 의무 발급)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</si>
</sst>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1" formatCode="_-* #,##0_-;\-* #,##0_-;_-* &quot;-&quot;_-;_-@_-"/>
    <numFmt numFmtId="176" formatCode="###\ \-\ ##\ \-\ #####"/>
    <numFmt numFmtId="177" formatCode="0_ "/>
    <numFmt numFmtId="178" formatCode="###\-##\-#####"/>
    <numFmt numFmtId="179" formatCode="_-* #,##0.00_-;\-* #,##0.00_-;_-* &quot;-&quot;_-;_-@_-"/>
    <numFmt numFmtId="180" formatCode="0.00_ "/>
    <numFmt numFmtId="181" formatCode="#&quot;/&quot;#"/>
    <numFmt numFmtId="182" formatCode="yyyy\.mm\.dd"/>
    <numFmt numFmtId="183" formatCode="mm\.dd"/>
  </numFmts>
  <fonts count="58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9"/>
      <color indexed="10"/>
      <name val="돋움"/>
      <family val="3"/>
      <charset val="129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indexed="10"/>
      <name val="돋움"/>
      <family val="3"/>
      <charset val="129"/>
    </font>
    <font>
      <b/>
      <sz val="24"/>
      <color rgb="FFFF0000"/>
      <name val="돋움"/>
      <family val="3"/>
      <charset val="129"/>
    </font>
    <font>
      <b/>
      <sz val="20"/>
      <color indexed="12"/>
      <name val="돋움"/>
      <family val="3"/>
      <charset val="129"/>
    </font>
    <font>
      <b/>
      <sz val="11"/>
      <color rgb="FFFF0000"/>
      <name val="돋움"/>
      <family val="3"/>
      <charset val="129"/>
    </font>
    <font>
      <b/>
      <sz val="20"/>
      <color rgb="FFFF0000"/>
      <name val="돋움"/>
      <family val="3"/>
      <charset val="129"/>
    </font>
    <font>
      <sz val="10"/>
      <color rgb="FFFF0000"/>
      <name val="돋움"/>
      <family val="3"/>
      <charset val="129"/>
    </font>
    <font>
      <sz val="11"/>
      <name val="돋움"/>
      <family val="3"/>
      <charset val="129"/>
    </font>
    <font>
      <sz val="10"/>
      <color indexed="10"/>
      <name val="돋움"/>
      <family val="3"/>
      <charset val="129"/>
    </font>
    <font>
      <sz val="11"/>
      <color theme="7"/>
      <name val="맑은 고딕"/>
      <family val="2"/>
      <charset val="129"/>
      <scheme val="minor"/>
    </font>
    <font>
      <b/>
      <sz val="11"/>
      <color theme="7"/>
      <name val="돋움"/>
      <family val="3"/>
      <charset val="129"/>
    </font>
    <font>
      <b/>
      <sz val="14"/>
      <name val="돋움"/>
      <family val="3"/>
      <charset val="129"/>
    </font>
    <font>
      <b/>
      <sz val="11"/>
      <name val="돋움"/>
      <family val="3"/>
      <charset val="129"/>
    </font>
    <font>
      <b/>
      <sz val="11"/>
      <color indexed="10"/>
      <name val="돋움"/>
      <family val="3"/>
      <charset val="129"/>
    </font>
    <font>
      <b/>
      <sz val="11"/>
      <color theme="7"/>
      <name val="맑은 고딕"/>
      <family val="3"/>
      <charset val="129"/>
      <scheme val="minor"/>
    </font>
    <font>
      <sz val="10"/>
      <name val="돋움"/>
      <family val="3"/>
      <charset val="129"/>
    </font>
    <font>
      <b/>
      <sz val="11"/>
      <name val="굴림체"/>
      <family val="3"/>
      <charset val="129"/>
    </font>
    <font>
      <sz val="11"/>
      <color rgb="FF7030A0"/>
      <name val="맑은 고딕"/>
      <family val="2"/>
      <charset val="129"/>
      <scheme val="minor"/>
    </font>
    <font>
      <sz val="11"/>
      <color rgb="FF7030A0"/>
      <name val="돋움"/>
      <family val="3"/>
      <charset val="129"/>
    </font>
    <font>
      <sz val="8"/>
      <color indexed="10"/>
      <name val="돋움"/>
      <family val="3"/>
      <charset val="129"/>
    </font>
    <font>
      <sz val="8.5"/>
      <color theme="1"/>
      <name val="굴림"/>
      <family val="3"/>
      <charset val="129"/>
    </font>
    <font>
      <sz val="8.5"/>
      <color indexed="10"/>
      <name val="굴림"/>
      <family val="3"/>
      <charset val="129"/>
    </font>
    <font>
      <sz val="11"/>
      <color indexed="12"/>
      <name val="돋움"/>
      <family val="3"/>
      <charset val="129"/>
    </font>
    <font>
      <sz val="9"/>
      <color indexed="12"/>
      <name val="돋움"/>
      <family val="3"/>
      <charset val="129"/>
    </font>
    <font>
      <b/>
      <sz val="24"/>
      <color indexed="12"/>
      <name val="돋움"/>
      <family val="3"/>
      <charset val="129"/>
    </font>
    <font>
      <b/>
      <sz val="11"/>
      <color indexed="12"/>
      <name val="돋움"/>
      <family val="3"/>
      <charset val="129"/>
    </font>
    <font>
      <sz val="10"/>
      <color indexed="12"/>
      <name val="돋움"/>
      <family val="3"/>
      <charset val="129"/>
    </font>
    <font>
      <b/>
      <sz val="11"/>
      <color rgb="FF7030A0"/>
      <name val="돋움"/>
      <family val="3"/>
      <charset val="129"/>
    </font>
    <font>
      <sz val="8"/>
      <color indexed="12"/>
      <name val="돋움"/>
      <family val="3"/>
      <charset val="129"/>
    </font>
    <font>
      <sz val="8.5"/>
      <color rgb="FF0070C0"/>
      <name val="굴림"/>
      <family val="3"/>
      <charset val="129"/>
    </font>
    <font>
      <sz val="8.5"/>
      <color indexed="12"/>
      <name val="굴림"/>
      <family val="3"/>
      <charset val="129"/>
    </font>
    <font>
      <b/>
      <sz val="9"/>
      <color indexed="81"/>
      <name val="굴림"/>
      <family val="3"/>
      <charset val="129"/>
    </font>
    <font>
      <b/>
      <sz val="24"/>
      <color indexed="10"/>
      <name val="돋움"/>
      <family val="3"/>
      <charset val="129"/>
    </font>
    <font>
      <b/>
      <sz val="20"/>
      <color indexed="10"/>
      <name val="돋움"/>
      <family val="3"/>
      <charset val="129"/>
    </font>
    <font>
      <sz val="11"/>
      <color theme="5"/>
      <name val="돋움"/>
      <family val="3"/>
      <charset val="129"/>
    </font>
    <font>
      <b/>
      <sz val="11"/>
      <color theme="5"/>
      <name val="돋움"/>
      <family val="3"/>
      <charset val="129"/>
    </font>
    <font>
      <b/>
      <sz val="12"/>
      <name val="돋움"/>
      <family val="3"/>
      <charset val="129"/>
    </font>
    <font>
      <b/>
      <sz val="12"/>
      <color indexed="10"/>
      <name val="돋움"/>
      <family val="3"/>
      <charset val="129"/>
    </font>
    <font>
      <b/>
      <sz val="12"/>
      <color rgb="FF7030A0"/>
      <name val="돋움"/>
      <family val="3"/>
      <charset val="129"/>
    </font>
    <font>
      <b/>
      <sz val="12"/>
      <color indexed="12"/>
      <name val="돋움"/>
      <family val="3"/>
      <charset val="129"/>
    </font>
    <font>
      <sz val="9"/>
      <color indexed="81"/>
      <name val="굴림"/>
      <family val="3"/>
      <charset val="129"/>
    </font>
    <font>
      <sz val="10"/>
      <name val="굴림"/>
      <family val="3"/>
      <charset val="129"/>
    </font>
    <font>
      <b/>
      <sz val="10"/>
      <color rgb="FF7030A0"/>
      <name val="굴림"/>
      <family val="3"/>
      <charset val="129"/>
    </font>
    <font>
      <b/>
      <sz val="20"/>
      <color theme="2" tint="-0.749992370372631"/>
      <name val="굴림"/>
      <family val="3"/>
      <charset val="129"/>
    </font>
    <font>
      <sz val="9"/>
      <name val="굴림"/>
      <family val="3"/>
      <charset val="129"/>
    </font>
    <font>
      <b/>
      <sz val="14"/>
      <color rgb="FF7030A0"/>
      <name val="굴림"/>
      <family val="3"/>
      <charset val="129"/>
    </font>
    <font>
      <b/>
      <sz val="11"/>
      <color rgb="FFFF0000"/>
      <name val="굴림"/>
      <family val="3"/>
      <charset val="129"/>
    </font>
    <font>
      <sz val="12"/>
      <name val="굴림"/>
      <family val="3"/>
      <charset val="129"/>
    </font>
    <font>
      <b/>
      <sz val="14"/>
      <color rgb="FF002060"/>
      <name val="굴림"/>
      <family val="3"/>
      <charset val="129"/>
    </font>
    <font>
      <b/>
      <sz val="10"/>
      <name val="굴림"/>
      <family val="3"/>
      <charset val="129"/>
    </font>
    <font>
      <b/>
      <sz val="6"/>
      <name val="굴림"/>
      <family val="3"/>
      <charset val="129"/>
    </font>
    <font>
      <sz val="10"/>
      <color rgb="FF7030A0"/>
      <name val="굴림"/>
      <family val="3"/>
      <charset val="129"/>
    </font>
    <font>
      <u/>
      <sz val="11"/>
      <color indexed="12"/>
      <name val="돋움"/>
      <family val="3"/>
      <charset val="129"/>
    </font>
    <font>
      <b/>
      <sz val="11"/>
      <color rgb="FF0070C0"/>
      <name val="굴림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1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indexed="12"/>
      </right>
      <top style="thin">
        <color rgb="FFFF0000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rgb="FFFF0000"/>
      </top>
      <bottom style="thin">
        <color indexed="12"/>
      </bottom>
      <diagonal/>
    </border>
    <border>
      <left style="thin">
        <color indexed="12"/>
      </left>
      <right/>
      <top style="thin">
        <color rgb="FFFF0000"/>
      </top>
      <bottom style="thin">
        <color indexed="12"/>
      </bottom>
      <diagonal/>
    </border>
    <border>
      <left/>
      <right/>
      <top style="thin">
        <color rgb="FFFF0000"/>
      </top>
      <bottom style="thin">
        <color indexed="12"/>
      </bottom>
      <diagonal/>
    </border>
    <border>
      <left/>
      <right style="thin">
        <color indexed="12"/>
      </right>
      <top style="thin">
        <color rgb="FFFF0000"/>
      </top>
      <bottom style="thin">
        <color indexed="12"/>
      </bottom>
      <diagonal/>
    </border>
    <border>
      <left/>
      <right style="thin">
        <color indexed="12"/>
      </right>
      <top style="thin">
        <color rgb="FFFF0000"/>
      </top>
      <bottom/>
      <diagonal/>
    </border>
    <border>
      <left style="thin">
        <color indexed="12"/>
      </left>
      <right style="thin">
        <color indexed="12"/>
      </right>
      <top style="thin">
        <color rgb="FFFF0000"/>
      </top>
      <bottom/>
      <diagonal/>
    </border>
    <border>
      <left style="thin">
        <color indexed="12"/>
      </left>
      <right style="thin">
        <color rgb="FFFF0000"/>
      </right>
      <top style="thin">
        <color rgb="FFFF0000"/>
      </top>
      <bottom/>
      <diagonal/>
    </border>
    <border>
      <left/>
      <right/>
      <top style="thin">
        <color indexed="10"/>
      </top>
      <bottom style="thin">
        <color indexed="10"/>
      </bottom>
      <diagonal/>
    </border>
    <border>
      <left/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rgb="FFFF0000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rgb="FFFF0000"/>
      </right>
      <top/>
      <bottom style="thin">
        <color indexed="12"/>
      </bottom>
      <diagonal/>
    </border>
    <border>
      <left/>
      <right/>
      <top style="thin">
        <color indexed="10"/>
      </top>
      <bottom/>
      <diagonal/>
    </border>
    <border>
      <left/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10"/>
      </right>
      <top style="thin">
        <color indexed="10"/>
      </top>
      <bottom/>
      <diagonal/>
    </border>
    <border>
      <left style="thin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/>
      <top style="thin">
        <color indexed="10"/>
      </top>
      <bottom style="thin">
        <color indexed="64"/>
      </bottom>
      <diagonal/>
    </border>
    <border>
      <left style="medium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/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thin">
        <color indexed="10"/>
      </bottom>
      <diagonal/>
    </border>
    <border>
      <left style="thin">
        <color indexed="10"/>
      </left>
      <right/>
      <top style="medium">
        <color indexed="10"/>
      </top>
      <bottom style="thin">
        <color indexed="10"/>
      </bottom>
      <diagonal/>
    </border>
    <border>
      <left/>
      <right/>
      <top style="medium">
        <color indexed="10"/>
      </top>
      <bottom style="thin">
        <color indexed="10"/>
      </bottom>
      <diagonal/>
    </border>
    <border>
      <left/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medium">
        <color indexed="10"/>
      </top>
      <bottom style="medium">
        <color indexed="10"/>
      </bottom>
      <diagonal/>
    </border>
    <border>
      <left/>
      <right/>
      <top style="medium">
        <color indexed="10"/>
      </top>
      <bottom style="medium">
        <color indexed="10"/>
      </bottom>
      <diagonal/>
    </border>
    <border>
      <left/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medium">
        <color indexed="10"/>
      </left>
      <right style="hair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10"/>
      </left>
      <right style="hair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hair">
        <color indexed="10"/>
      </right>
      <top style="medium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 style="medium">
        <color indexed="10"/>
      </bottom>
      <diagonal/>
    </border>
    <border>
      <left/>
      <right/>
      <top style="thin">
        <color indexed="10"/>
      </top>
      <bottom style="medium">
        <color indexed="10"/>
      </bottom>
      <diagonal/>
    </border>
    <border>
      <left/>
      <right style="medium">
        <color indexed="10"/>
      </right>
      <top style="thin">
        <color indexed="10"/>
      </top>
      <bottom style="medium">
        <color indexed="10"/>
      </bottom>
      <diagonal/>
    </border>
    <border>
      <left/>
      <right style="thin">
        <color indexed="10"/>
      </right>
      <top/>
      <bottom/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 style="thin">
        <color indexed="10"/>
      </bottom>
      <diagonal/>
    </border>
    <border>
      <left/>
      <right/>
      <top/>
      <bottom style="thin">
        <color indexed="10"/>
      </bottom>
      <diagonal/>
    </border>
    <border>
      <left/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/>
      <top/>
      <bottom/>
      <diagonal/>
    </border>
    <border>
      <left style="thin">
        <color indexed="10"/>
      </left>
      <right style="thin">
        <color indexed="64"/>
      </right>
      <top style="thin">
        <color indexed="64"/>
      </top>
      <bottom style="medium">
        <color indexed="10"/>
      </bottom>
      <diagonal/>
    </border>
    <border>
      <left style="thin">
        <color indexed="64"/>
      </left>
      <right/>
      <top style="thin">
        <color indexed="64"/>
      </top>
      <bottom style="medium">
        <color indexed="10"/>
      </bottom>
      <diagonal/>
    </border>
    <border>
      <left style="thin">
        <color indexed="10"/>
      </left>
      <right/>
      <top style="thin">
        <color indexed="10"/>
      </top>
      <bottom/>
      <diagonal/>
    </border>
    <border>
      <left style="thin">
        <color indexed="10"/>
      </left>
      <right style="medium">
        <color indexed="10"/>
      </right>
      <top style="medium">
        <color indexed="10"/>
      </top>
      <bottom style="thin">
        <color indexed="10"/>
      </bottom>
      <diagonal/>
    </border>
    <border>
      <left style="medium">
        <color indexed="10"/>
      </left>
      <right/>
      <top style="thin">
        <color indexed="10"/>
      </top>
      <bottom style="thin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/>
      <top style="thin">
        <color indexed="10"/>
      </top>
      <bottom style="thin">
        <color indexed="10"/>
      </bottom>
      <diagonal/>
    </border>
    <border>
      <left/>
      <right style="hair">
        <color indexed="10"/>
      </right>
      <top style="thin">
        <color indexed="10"/>
      </top>
      <bottom style="thin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10"/>
      </left>
      <right/>
      <top style="thin">
        <color indexed="10"/>
      </top>
      <bottom style="medium">
        <color indexed="10"/>
      </bottom>
      <diagonal/>
    </border>
    <border>
      <left style="thin">
        <color indexed="10"/>
      </left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hair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hair">
        <color indexed="10"/>
      </left>
      <right style="medium">
        <color indexed="10"/>
      </right>
      <top style="thin">
        <color indexed="10"/>
      </top>
      <bottom style="medium">
        <color indexed="1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/>
      <top style="thin">
        <color indexed="12"/>
      </top>
      <bottom/>
      <diagonal/>
    </border>
    <border>
      <left/>
      <right/>
      <top style="thin">
        <color indexed="12"/>
      </top>
      <bottom/>
      <diagonal/>
    </border>
    <border>
      <left style="thin">
        <color indexed="12"/>
      </left>
      <right/>
      <top/>
      <bottom/>
      <diagonal/>
    </border>
    <border>
      <left/>
      <right style="thin">
        <color indexed="12"/>
      </right>
      <top/>
      <bottom/>
      <diagonal/>
    </border>
    <border>
      <left style="thin">
        <color indexed="12"/>
      </left>
      <right/>
      <top/>
      <bottom style="thin">
        <color indexed="12"/>
      </bottom>
      <diagonal/>
    </border>
    <border>
      <left/>
      <right/>
      <top/>
      <bottom style="thin">
        <color indexed="12"/>
      </bottom>
      <diagonal/>
    </border>
    <border>
      <left style="thin">
        <color indexed="10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dashed">
        <color indexed="64"/>
      </bottom>
      <diagonal/>
    </border>
    <border>
      <left/>
      <right/>
      <top/>
      <bottom style="medium">
        <color indexed="10"/>
      </bottom>
      <diagonal/>
    </border>
    <border>
      <left style="thin">
        <color indexed="10"/>
      </left>
      <right/>
      <top/>
      <bottom style="medium">
        <color indexed="10"/>
      </bottom>
      <diagonal/>
    </border>
    <border>
      <left/>
      <right style="thin">
        <color indexed="10"/>
      </right>
      <top/>
      <bottom style="medium">
        <color indexed="10"/>
      </bottom>
      <diagonal/>
    </border>
    <border>
      <left/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dashed">
        <color indexed="10"/>
      </right>
      <top style="thin">
        <color indexed="10"/>
      </top>
      <bottom style="thin">
        <color indexed="10"/>
      </bottom>
      <diagonal/>
    </border>
    <border>
      <left style="dashed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/>
      <right style="medium">
        <color indexed="10"/>
      </right>
      <top style="thin">
        <color indexed="10"/>
      </top>
      <bottom style="thin">
        <color indexed="10"/>
      </bottom>
      <diagonal/>
    </border>
    <border>
      <left style="medium">
        <color indexed="10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10"/>
      </top>
      <bottom style="thin">
        <color indexed="64"/>
      </bottom>
      <diagonal/>
    </border>
    <border>
      <left style="thin">
        <color indexed="64"/>
      </left>
      <right style="thin">
        <color indexed="10"/>
      </right>
      <top style="thin">
        <color indexed="10"/>
      </top>
      <bottom style="thin">
        <color indexed="64"/>
      </bottom>
      <diagonal/>
    </border>
    <border>
      <left style="medium">
        <color indexed="10"/>
      </left>
      <right style="dashed">
        <color indexed="10"/>
      </right>
      <top style="thin">
        <color indexed="10"/>
      </top>
      <bottom style="medium">
        <color indexed="10"/>
      </bottom>
      <diagonal/>
    </border>
    <border>
      <left style="dashed">
        <color indexed="10"/>
      </left>
      <right style="thin">
        <color indexed="10"/>
      </right>
      <top style="thin">
        <color indexed="10"/>
      </top>
      <bottom style="medium">
        <color indexed="10"/>
      </bottom>
      <diagonal/>
    </border>
    <border>
      <left style="medium">
        <color indexed="10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10"/>
      </bottom>
      <diagonal/>
    </border>
    <border>
      <left style="thin">
        <color indexed="64"/>
      </left>
      <right style="thin">
        <color indexed="10"/>
      </right>
      <top style="thin">
        <color indexed="64"/>
      </top>
      <bottom style="thin">
        <color indexed="10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/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thin">
        <color indexed="12"/>
      </bottom>
      <diagonal/>
    </border>
    <border>
      <left style="thin">
        <color indexed="12"/>
      </left>
      <right style="medium">
        <color indexed="12"/>
      </right>
      <top style="medium">
        <color indexed="12"/>
      </top>
      <bottom style="thin">
        <color indexed="12"/>
      </bottom>
      <diagonal/>
    </border>
    <border>
      <left style="medium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medium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 style="medium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/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/>
      <top style="thin">
        <color indexed="12"/>
      </top>
      <bottom style="medium">
        <color indexed="12"/>
      </bottom>
      <diagonal/>
    </border>
    <border>
      <left/>
      <right/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thin">
        <color indexed="12"/>
      </left>
      <right/>
      <top style="medium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 style="thin">
        <color indexed="12"/>
      </bottom>
      <diagonal/>
    </border>
    <border>
      <left style="thin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hair">
        <color indexed="12"/>
      </left>
      <right/>
      <top style="thin">
        <color indexed="12"/>
      </top>
      <bottom style="thin">
        <color indexed="12"/>
      </bottom>
      <diagonal/>
    </border>
    <border>
      <left/>
      <right style="hair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 style="dashed">
        <color indexed="12"/>
      </right>
      <top style="thin">
        <color indexed="12"/>
      </top>
      <bottom style="thin">
        <color indexed="12"/>
      </bottom>
      <diagonal/>
    </border>
    <border>
      <left style="dashed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/>
      <right style="medium">
        <color indexed="12"/>
      </right>
      <top style="thin">
        <color indexed="12"/>
      </top>
      <bottom style="thin">
        <color indexed="12"/>
      </bottom>
      <diagonal/>
    </border>
    <border>
      <left style="medium">
        <color indexed="12"/>
      </left>
      <right/>
      <top style="thin">
        <color indexed="12"/>
      </top>
      <bottom/>
      <diagonal/>
    </border>
    <border>
      <left style="medium">
        <color indexed="12"/>
      </left>
      <right/>
      <top style="thin">
        <color indexed="12"/>
      </top>
      <bottom style="medium">
        <color indexed="12"/>
      </bottom>
      <diagonal/>
    </border>
    <border>
      <left style="thin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hair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/>
      <top style="thin">
        <color indexed="12"/>
      </top>
      <bottom style="medium">
        <color indexed="12"/>
      </bottom>
      <diagonal/>
    </border>
    <border>
      <left style="medium">
        <color indexed="12"/>
      </left>
      <right style="dashed">
        <color indexed="12"/>
      </right>
      <top style="thin">
        <color indexed="12"/>
      </top>
      <bottom style="medium">
        <color indexed="12"/>
      </bottom>
      <diagonal/>
    </border>
    <border>
      <left style="dashed">
        <color indexed="12"/>
      </left>
      <right style="thin">
        <color indexed="12"/>
      </right>
      <top style="thin">
        <color indexed="12"/>
      </top>
      <bottom style="medium">
        <color indexed="12"/>
      </bottom>
      <diagonal/>
    </border>
    <border>
      <left style="hair">
        <color indexed="12"/>
      </left>
      <right style="medium">
        <color indexed="12"/>
      </right>
      <top style="thin">
        <color indexed="12"/>
      </top>
      <bottom style="medium">
        <color indexed="12"/>
      </bottom>
      <diagonal/>
    </border>
    <border>
      <left style="medium">
        <color indexed="12"/>
      </left>
      <right/>
      <top/>
      <bottom style="thin">
        <color indexed="12"/>
      </bottom>
      <diagonal/>
    </border>
    <border>
      <left/>
      <right/>
      <top style="medium">
        <color indexed="12"/>
      </top>
      <bottom style="thin">
        <color indexed="12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auto="1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dashDotDot">
        <color auto="1"/>
      </bottom>
      <diagonal/>
    </border>
  </borders>
  <cellStyleXfs count="5">
    <xf numFmtId="0" fontId="0" fillId="0" borderId="0">
      <alignment vertical="center"/>
    </xf>
    <xf numFmtId="41" fontId="1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</cellStyleXfs>
  <cellXfs count="791">
    <xf numFmtId="0" fontId="0" fillId="0" borderId="0" xfId="0">
      <alignment vertical="center"/>
    </xf>
    <xf numFmtId="0" fontId="2" fillId="0" borderId="0" xfId="2" applyFont="1">
      <alignment vertical="center"/>
    </xf>
    <xf numFmtId="0" fontId="1" fillId="0" borderId="0" xfId="2">
      <alignment vertical="center"/>
    </xf>
    <xf numFmtId="0" fontId="1" fillId="0" borderId="0" xfId="2" applyAlignment="1">
      <alignment horizontal="center" vertical="center"/>
    </xf>
    <xf numFmtId="0" fontId="5" fillId="0" borderId="0" xfId="2" applyFont="1" applyAlignment="1">
      <alignment horizontal="right" vertical="center"/>
    </xf>
    <xf numFmtId="0" fontId="1" fillId="2" borderId="1" xfId="2" applyFill="1" applyBorder="1" applyAlignment="1">
      <alignment horizontal="center" vertical="center"/>
    </xf>
    <xf numFmtId="0" fontId="12" fillId="0" borderId="11" xfId="2" applyFont="1" applyBorder="1">
      <alignment vertical="center"/>
    </xf>
    <xf numFmtId="14" fontId="13" fillId="0" borderId="1" xfId="2" applyNumberFormat="1" applyFont="1" applyBorder="1" applyAlignment="1">
      <alignment horizontal="center" vertical="center" shrinkToFit="1"/>
    </xf>
    <xf numFmtId="41" fontId="14" fillId="0" borderId="1" xfId="3" applyFont="1" applyBorder="1" applyAlignment="1">
      <alignment vertical="center" shrinkToFit="1"/>
    </xf>
    <xf numFmtId="0" fontId="11" fillId="0" borderId="25" xfId="2" applyFont="1" applyBorder="1">
      <alignment vertical="center"/>
    </xf>
    <xf numFmtId="0" fontId="16" fillId="0" borderId="41" xfId="2" applyFont="1" applyBorder="1" applyAlignment="1">
      <alignment horizontal="center" vertical="center"/>
    </xf>
    <xf numFmtId="0" fontId="16" fillId="0" borderId="38" xfId="2" applyFont="1" applyBorder="1" applyAlignment="1">
      <alignment horizontal="center" vertical="center"/>
    </xf>
    <xf numFmtId="0" fontId="16" fillId="0" borderId="42" xfId="2" applyFont="1" applyBorder="1" applyAlignment="1">
      <alignment horizontal="center" vertical="center"/>
    </xf>
    <xf numFmtId="0" fontId="1" fillId="0" borderId="1" xfId="2" applyBorder="1" applyAlignment="1">
      <alignment horizontal="center" vertical="center" shrinkToFit="1"/>
    </xf>
    <xf numFmtId="0" fontId="18" fillId="0" borderId="1" xfId="2" applyFont="1" applyBorder="1" applyAlignment="1">
      <alignment horizontal="center" vertical="center" shrinkToFit="1"/>
    </xf>
    <xf numFmtId="0" fontId="5" fillId="0" borderId="55" xfId="2" applyFont="1" applyBorder="1" applyAlignment="1">
      <alignment vertical="center" shrinkToFit="1"/>
    </xf>
    <xf numFmtId="177" fontId="1" fillId="0" borderId="1" xfId="2" applyNumberFormat="1" applyBorder="1" applyAlignment="1">
      <alignment horizontal="center" vertical="center" shrinkToFit="1"/>
    </xf>
    <xf numFmtId="178" fontId="18" fillId="0" borderId="1" xfId="2" applyNumberFormat="1" applyFont="1" applyBorder="1" applyAlignment="1">
      <alignment horizontal="center" vertical="center" shrinkToFit="1"/>
    </xf>
    <xf numFmtId="0" fontId="1" fillId="0" borderId="0" xfId="2" applyAlignment="1">
      <alignment horizontal="center" vertical="center" shrinkToFit="1"/>
    </xf>
    <xf numFmtId="0" fontId="1" fillId="0" borderId="0" xfId="2" applyAlignment="1">
      <alignment horizontal="left" vertical="center"/>
    </xf>
    <xf numFmtId="179" fontId="11" fillId="0" borderId="0" xfId="3" applyNumberFormat="1" applyFont="1" applyAlignment="1">
      <alignment vertical="center" shrinkToFit="1"/>
    </xf>
    <xf numFmtId="0" fontId="5" fillId="0" borderId="0" xfId="2" applyFont="1">
      <alignment vertical="center"/>
    </xf>
    <xf numFmtId="0" fontId="5" fillId="0" borderId="23" xfId="2" applyFont="1" applyBorder="1" applyAlignment="1"/>
    <xf numFmtId="0" fontId="5" fillId="0" borderId="51" xfId="2" applyFont="1" applyBorder="1">
      <alignment vertical="center"/>
    </xf>
    <xf numFmtId="0" fontId="5" fillId="0" borderId="54" xfId="2" applyFont="1" applyBorder="1">
      <alignment vertical="center"/>
    </xf>
    <xf numFmtId="0" fontId="5" fillId="0" borderId="54" xfId="2" applyFont="1" applyBorder="1" applyAlignment="1">
      <alignment vertical="top"/>
    </xf>
    <xf numFmtId="0" fontId="5" fillId="0" borderId="55" xfId="2" applyFont="1" applyBorder="1">
      <alignment vertical="center"/>
    </xf>
    <xf numFmtId="0" fontId="24" fillId="0" borderId="0" xfId="2" applyFont="1">
      <alignment vertical="center"/>
    </xf>
    <xf numFmtId="0" fontId="25" fillId="0" borderId="0" xfId="2" applyFont="1">
      <alignment vertical="center"/>
    </xf>
    <xf numFmtId="0" fontId="24" fillId="0" borderId="0" xfId="2" applyFont="1" applyAlignment="1">
      <alignment horizontal="center" vertical="center"/>
    </xf>
    <xf numFmtId="0" fontId="25" fillId="0" borderId="0" xfId="2" applyFont="1" applyAlignment="1">
      <alignment horizontal="right" vertical="center"/>
    </xf>
    <xf numFmtId="0" fontId="1" fillId="0" borderId="75" xfId="2" applyBorder="1">
      <alignment vertical="center"/>
    </xf>
    <xf numFmtId="0" fontId="2" fillId="0" borderId="75" xfId="2" applyFont="1" applyBorder="1">
      <alignment vertical="center"/>
    </xf>
    <xf numFmtId="0" fontId="1" fillId="0" borderId="75" xfId="2" applyBorder="1" applyAlignment="1">
      <alignment horizontal="center" vertical="center"/>
    </xf>
    <xf numFmtId="0" fontId="26" fillId="0" borderId="0" xfId="2" applyFont="1">
      <alignment vertical="center"/>
    </xf>
    <xf numFmtId="0" fontId="26" fillId="0" borderId="0" xfId="2" applyFont="1" applyAlignment="1">
      <alignment horizontal="center" vertical="center"/>
    </xf>
    <xf numFmtId="0" fontId="27" fillId="0" borderId="0" xfId="2" applyFont="1">
      <alignment vertical="center"/>
    </xf>
    <xf numFmtId="0" fontId="26" fillId="0" borderId="0" xfId="2" applyFont="1" applyAlignment="1">
      <alignment horizontal="right" vertical="center"/>
    </xf>
    <xf numFmtId="0" fontId="30" fillId="0" borderId="19" xfId="2" applyFont="1" applyBorder="1">
      <alignment vertical="center"/>
    </xf>
    <xf numFmtId="0" fontId="11" fillId="0" borderId="16" xfId="2" applyFont="1" applyBorder="1">
      <alignment vertical="center"/>
    </xf>
    <xf numFmtId="0" fontId="16" fillId="0" borderId="16" xfId="2" applyFont="1" applyBorder="1" applyAlignment="1">
      <alignment horizontal="center" vertical="center"/>
    </xf>
    <xf numFmtId="0" fontId="26" fillId="0" borderId="19" xfId="2" applyFont="1" applyBorder="1" applyAlignment="1">
      <alignment vertical="center" shrinkToFit="1"/>
    </xf>
    <xf numFmtId="0" fontId="26" fillId="0" borderId="77" xfId="2" applyFont="1" applyBorder="1">
      <alignment vertical="center"/>
    </xf>
    <xf numFmtId="0" fontId="26" fillId="0" borderId="78" xfId="2" applyFont="1" applyBorder="1">
      <alignment vertical="center"/>
    </xf>
    <xf numFmtId="0" fontId="26" fillId="0" borderId="78" xfId="2" applyFont="1" applyBorder="1" applyAlignment="1"/>
    <xf numFmtId="0" fontId="26" fillId="0" borderId="76" xfId="2" applyFont="1" applyBorder="1">
      <alignment vertical="center"/>
    </xf>
    <xf numFmtId="0" fontId="26" fillId="0" borderId="81" xfId="2" applyFont="1" applyBorder="1">
      <alignment vertical="center"/>
    </xf>
    <xf numFmtId="0" fontId="26" fillId="0" borderId="82" xfId="2" applyFont="1" applyBorder="1">
      <alignment vertical="center"/>
    </xf>
    <xf numFmtId="0" fontId="26" fillId="0" borderId="82" xfId="2" applyFont="1" applyBorder="1" applyAlignment="1">
      <alignment vertical="top"/>
    </xf>
    <xf numFmtId="0" fontId="26" fillId="0" borderId="20" xfId="2" applyFont="1" applyBorder="1">
      <alignment vertical="center"/>
    </xf>
    <xf numFmtId="0" fontId="33" fillId="0" borderId="0" xfId="2" applyFont="1">
      <alignment vertical="center"/>
    </xf>
    <xf numFmtId="0" fontId="33" fillId="0" borderId="0" xfId="2" applyFont="1" applyAlignment="1">
      <alignment horizontal="center" vertical="center"/>
    </xf>
    <xf numFmtId="0" fontId="34" fillId="0" borderId="0" xfId="2" applyFont="1">
      <alignment vertical="center"/>
    </xf>
    <xf numFmtId="0" fontId="34" fillId="0" borderId="0" xfId="2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>
      <alignment vertical="center"/>
    </xf>
    <xf numFmtId="0" fontId="17" fillId="0" borderId="0" xfId="0" applyFont="1" applyAlignment="1">
      <alignment horizontal="right" vertical="center"/>
    </xf>
    <xf numFmtId="14" fontId="0" fillId="0" borderId="1" xfId="0" applyNumberFormat="1" applyBorder="1" applyAlignment="1">
      <alignment horizontal="center" vertical="center" shrinkToFit="1"/>
    </xf>
    <xf numFmtId="41" fontId="11" fillId="0" borderId="1" xfId="1" applyBorder="1" applyAlignment="1">
      <alignment vertical="center" shrinkToFit="1"/>
    </xf>
    <xf numFmtId="0" fontId="12" fillId="0" borderId="11" xfId="0" applyFont="1" applyBorder="1">
      <alignment vertical="center"/>
    </xf>
    <xf numFmtId="0" fontId="11" fillId="0" borderId="25" xfId="0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38" fillId="0" borderId="1" xfId="0" applyFont="1" applyBorder="1" applyAlignment="1">
      <alignment horizontal="center" vertical="center" shrinkToFit="1"/>
    </xf>
    <xf numFmtId="0" fontId="16" fillId="0" borderId="4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16" fillId="0" borderId="42" xfId="0" applyFon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 shrinkToFit="1"/>
    </xf>
    <xf numFmtId="178" fontId="38" fillId="0" borderId="1" xfId="0" applyNumberFormat="1" applyFont="1" applyBorder="1" applyAlignment="1">
      <alignment horizontal="center" vertical="center" shrinkToFit="1"/>
    </xf>
    <xf numFmtId="0" fontId="5" fillId="0" borderId="55" xfId="0" applyFont="1" applyBorder="1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0" xfId="0" applyAlignment="1">
      <alignment horizontal="left" vertical="center"/>
    </xf>
    <xf numFmtId="179" fontId="11" fillId="0" borderId="0" xfId="1" applyNumberFormat="1" applyAlignment="1">
      <alignment vertical="center" shrinkToFit="1"/>
    </xf>
    <xf numFmtId="0" fontId="5" fillId="0" borderId="0" xfId="0" applyFont="1">
      <alignment vertical="center"/>
    </xf>
    <xf numFmtId="0" fontId="5" fillId="0" borderId="23" xfId="0" applyFont="1" applyBorder="1" applyAlignment="1"/>
    <xf numFmtId="0" fontId="5" fillId="0" borderId="51" xfId="0" applyFont="1" applyBorder="1">
      <alignment vertical="center"/>
    </xf>
    <xf numFmtId="0" fontId="5" fillId="0" borderId="54" xfId="0" applyFont="1" applyBorder="1">
      <alignment vertical="center"/>
    </xf>
    <xf numFmtId="0" fontId="5" fillId="0" borderId="54" xfId="0" applyFont="1" applyBorder="1" applyAlignment="1">
      <alignment vertical="top"/>
    </xf>
    <xf numFmtId="0" fontId="5" fillId="0" borderId="55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0" fillId="0" borderId="85" xfId="0" applyBorder="1">
      <alignment vertical="center"/>
    </xf>
    <xf numFmtId="0" fontId="0" fillId="0" borderId="85" xfId="0" applyBorder="1" applyAlignment="1">
      <alignment horizontal="center" vertical="center"/>
    </xf>
    <xf numFmtId="0" fontId="26" fillId="0" borderId="0" xfId="0" applyFont="1">
      <alignment vertical="center"/>
    </xf>
    <xf numFmtId="0" fontId="26" fillId="0" borderId="0" xfId="0" applyFont="1" applyAlignment="1">
      <alignment horizontal="center" vertical="center"/>
    </xf>
    <xf numFmtId="0" fontId="27" fillId="0" borderId="0" xfId="0" applyFont="1">
      <alignment vertical="center"/>
    </xf>
    <xf numFmtId="0" fontId="29" fillId="0" borderId="0" xfId="0" applyFont="1" applyAlignment="1">
      <alignment horizontal="right" vertical="center"/>
    </xf>
    <xf numFmtId="0" fontId="30" fillId="0" borderId="19" xfId="0" applyFont="1" applyBorder="1">
      <alignment vertical="center"/>
    </xf>
    <xf numFmtId="0" fontId="11" fillId="0" borderId="16" xfId="0" applyFont="1" applyBorder="1">
      <alignment vertical="center"/>
    </xf>
    <xf numFmtId="0" fontId="16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vertical="center" shrinkToFit="1"/>
    </xf>
    <xf numFmtId="0" fontId="26" fillId="0" borderId="77" xfId="0" applyFont="1" applyBorder="1">
      <alignment vertical="center"/>
    </xf>
    <xf numFmtId="0" fontId="26" fillId="0" borderId="78" xfId="0" applyFont="1" applyBorder="1">
      <alignment vertical="center"/>
    </xf>
    <xf numFmtId="0" fontId="26" fillId="0" borderId="78" xfId="0" applyFont="1" applyBorder="1" applyAlignment="1"/>
    <xf numFmtId="0" fontId="26" fillId="0" borderId="76" xfId="0" applyFont="1" applyBorder="1">
      <alignment vertical="center"/>
    </xf>
    <xf numFmtId="0" fontId="26" fillId="0" borderId="81" xfId="0" applyFont="1" applyBorder="1">
      <alignment vertical="center"/>
    </xf>
    <xf numFmtId="0" fontId="26" fillId="0" borderId="82" xfId="0" applyFont="1" applyBorder="1">
      <alignment vertical="center"/>
    </xf>
    <xf numFmtId="0" fontId="26" fillId="0" borderId="82" xfId="0" applyFont="1" applyBorder="1" applyAlignment="1">
      <alignment vertical="top"/>
    </xf>
    <xf numFmtId="0" fontId="26" fillId="0" borderId="20" xfId="0" applyFont="1" applyBorder="1">
      <alignment vertical="center"/>
    </xf>
    <xf numFmtId="0" fontId="27" fillId="0" borderId="0" xfId="0" applyFont="1" applyAlignment="1">
      <alignment horizontal="right" vertical="center"/>
    </xf>
    <xf numFmtId="14" fontId="31" fillId="0" borderId="1" xfId="0" applyNumberFormat="1" applyFont="1" applyBorder="1" applyAlignment="1">
      <alignment horizontal="center" vertical="center" shrinkToFit="1"/>
    </xf>
    <xf numFmtId="41" fontId="31" fillId="0" borderId="1" xfId="1" applyFont="1" applyBorder="1" applyAlignment="1">
      <alignment vertical="center" shrinkToFit="1"/>
    </xf>
    <xf numFmtId="0" fontId="31" fillId="0" borderId="1" xfId="0" applyFont="1" applyBorder="1" applyAlignment="1">
      <alignment horizontal="center" vertical="center"/>
    </xf>
    <xf numFmtId="0" fontId="31" fillId="0" borderId="25" xfId="0" applyFont="1" applyBorder="1">
      <alignment vertical="center"/>
    </xf>
    <xf numFmtId="0" fontId="0" fillId="0" borderId="1" xfId="0" applyBorder="1" applyAlignment="1">
      <alignment horizontal="center" vertical="center"/>
    </xf>
    <xf numFmtId="0" fontId="31" fillId="0" borderId="1" xfId="0" applyFont="1" applyBorder="1" applyAlignment="1">
      <alignment horizontal="center" vertical="center" shrinkToFit="1"/>
    </xf>
    <xf numFmtId="0" fontId="40" fillId="0" borderId="41" xfId="0" applyFont="1" applyBorder="1" applyAlignment="1">
      <alignment horizontal="center" vertical="center"/>
    </xf>
    <xf numFmtId="0" fontId="40" fillId="0" borderId="38" xfId="0" applyFont="1" applyBorder="1" applyAlignment="1">
      <alignment horizontal="center" vertical="center"/>
    </xf>
    <xf numFmtId="0" fontId="40" fillId="0" borderId="42" xfId="0" applyFont="1" applyBorder="1" applyAlignment="1">
      <alignment horizontal="center" vertical="center"/>
    </xf>
    <xf numFmtId="178" fontId="42" fillId="0" borderId="1" xfId="0" applyNumberFormat="1" applyFont="1" applyBorder="1" applyAlignment="1">
      <alignment horizontal="center" vertical="center" shrinkToFit="1"/>
    </xf>
    <xf numFmtId="0" fontId="0" fillId="0" borderId="49" xfId="0" applyBorder="1">
      <alignment vertical="center"/>
    </xf>
    <xf numFmtId="0" fontId="5" fillId="0" borderId="50" xfId="0" applyFont="1" applyBorder="1" applyAlignment="1">
      <alignment horizontal="right" vertical="center"/>
    </xf>
    <xf numFmtId="0" fontId="16" fillId="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7" fillId="0" borderId="78" xfId="0" applyFont="1" applyBorder="1">
      <alignment vertical="center"/>
    </xf>
    <xf numFmtId="0" fontId="7" fillId="0" borderId="0" xfId="0" applyFont="1">
      <alignment vertical="center"/>
    </xf>
    <xf numFmtId="0" fontId="11" fillId="0" borderId="15" xfId="0" applyFont="1" applyBorder="1">
      <alignment vertical="center"/>
    </xf>
    <xf numFmtId="0" fontId="40" fillId="0" borderId="110" xfId="0" applyFont="1" applyBorder="1" applyAlignment="1">
      <alignment horizontal="center" vertical="center"/>
    </xf>
    <xf numFmtId="0" fontId="40" fillId="0" borderId="111" xfId="0" applyFont="1" applyBorder="1" applyAlignment="1">
      <alignment horizontal="center" vertical="center"/>
    </xf>
    <xf numFmtId="0" fontId="40" fillId="0" borderId="113" xfId="0" applyFont="1" applyBorder="1" applyAlignment="1">
      <alignment horizontal="center" vertical="center"/>
    </xf>
    <xf numFmtId="0" fontId="26" fillId="0" borderId="115" xfId="0" applyFont="1" applyBorder="1">
      <alignment vertical="center"/>
    </xf>
    <xf numFmtId="0" fontId="26" fillId="0" borderId="119" xfId="0" applyFont="1" applyBorder="1" applyAlignment="1">
      <alignment horizontal="right" vertical="center"/>
    </xf>
    <xf numFmtId="0" fontId="26" fillId="0" borderId="20" xfId="0" applyFont="1" applyBorder="1" applyAlignment="1">
      <alignment vertical="center" shrinkToFit="1"/>
    </xf>
    <xf numFmtId="0" fontId="45" fillId="0" borderId="0" xfId="0" applyFont="1">
      <alignment vertical="center"/>
    </xf>
    <xf numFmtId="0" fontId="45" fillId="0" borderId="147" xfId="0" applyFont="1" applyBorder="1" applyAlignment="1">
      <alignment vertical="center" shrinkToFit="1"/>
    </xf>
    <xf numFmtId="0" fontId="45" fillId="0" borderId="0" xfId="0" applyFont="1" applyAlignment="1">
      <alignment horizontal="center" vertical="center"/>
    </xf>
    <xf numFmtId="0" fontId="51" fillId="0" borderId="44" xfId="0" applyFont="1" applyBorder="1">
      <alignment vertical="center"/>
    </xf>
    <xf numFmtId="0" fontId="51" fillId="5" borderId="44" xfId="0" applyFont="1" applyFill="1" applyBorder="1">
      <alignment vertical="center"/>
    </xf>
    <xf numFmtId="0" fontId="45" fillId="0" borderId="147" xfId="0" applyFont="1" applyBorder="1">
      <alignment vertical="center"/>
    </xf>
    <xf numFmtId="0" fontId="45" fillId="0" borderId="166" xfId="0" applyFont="1" applyBorder="1">
      <alignment vertical="center"/>
    </xf>
    <xf numFmtId="0" fontId="45" fillId="0" borderId="166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26" fillId="0" borderId="0" xfId="0" applyFont="1" applyAlignment="1">
      <alignment horizontal="right" vertical="center"/>
    </xf>
    <xf numFmtId="0" fontId="26" fillId="0" borderId="80" xfId="0" applyFont="1" applyBorder="1" applyAlignment="1">
      <alignment horizontal="right" vertical="center"/>
    </xf>
    <xf numFmtId="41" fontId="16" fillId="0" borderId="16" xfId="1" applyFont="1" applyBorder="1" applyAlignment="1">
      <alignment horizontal="center" vertical="center"/>
    </xf>
    <xf numFmtId="0" fontId="11" fillId="0" borderId="16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/>
    </xf>
    <xf numFmtId="0" fontId="32" fillId="0" borderId="79" xfId="0" applyFont="1" applyBorder="1" applyAlignment="1">
      <alignment horizontal="left" vertical="center"/>
    </xf>
    <xf numFmtId="0" fontId="32" fillId="0" borderId="0" xfId="0" applyFont="1" applyAlignment="1">
      <alignment horizontal="left" vertical="center"/>
    </xf>
    <xf numFmtId="0" fontId="11" fillId="0" borderId="16" xfId="0" applyFont="1" applyBorder="1" applyAlignment="1">
      <alignment horizontal="center" vertical="center" shrinkToFit="1"/>
    </xf>
    <xf numFmtId="0" fontId="11" fillId="0" borderId="17" xfId="0" applyFont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41" fontId="11" fillId="0" borderId="17" xfId="1" applyFont="1" applyBorder="1" applyAlignment="1">
      <alignment horizontal="center" vertical="center" shrinkToFit="1"/>
    </xf>
    <xf numFmtId="41" fontId="11" fillId="0" borderId="18" xfId="1" applyFont="1" applyBorder="1" applyAlignment="1">
      <alignment horizontal="center" vertical="center" shrinkToFit="1"/>
    </xf>
    <xf numFmtId="41" fontId="11" fillId="0" borderId="19" xfId="1" applyFont="1" applyBorder="1" applyAlignment="1">
      <alignment horizontal="center" vertical="center" shrinkToFit="1"/>
    </xf>
    <xf numFmtId="41" fontId="11" fillId="0" borderId="16" xfId="1" applyFont="1" applyBorder="1" applyAlignment="1">
      <alignment horizontal="center" vertical="center" shrinkToFit="1"/>
    </xf>
    <xf numFmtId="0" fontId="26" fillId="0" borderId="120" xfId="0" applyFont="1" applyBorder="1" applyAlignment="1">
      <alignment horizontal="center" vertical="center"/>
    </xf>
    <xf numFmtId="0" fontId="26" fillId="0" borderId="140" xfId="0" applyFont="1" applyBorder="1" applyAlignment="1">
      <alignment horizontal="center" vertical="center"/>
    </xf>
    <xf numFmtId="0" fontId="26" fillId="0" borderId="105" xfId="0" applyFont="1" applyBorder="1" applyAlignment="1">
      <alignment horizontal="center" vertical="center"/>
    </xf>
    <xf numFmtId="0" fontId="26" fillId="0" borderId="53" xfId="0" applyFont="1" applyBorder="1" applyAlignment="1">
      <alignment horizontal="center" vertical="center"/>
    </xf>
    <xf numFmtId="0" fontId="26" fillId="0" borderId="54" xfId="0" applyFont="1" applyBorder="1" applyAlignment="1">
      <alignment horizontal="center" vertical="center"/>
    </xf>
    <xf numFmtId="0" fontId="26" fillId="0" borderId="55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shrinkToFit="1"/>
    </xf>
    <xf numFmtId="0" fontId="22" fillId="0" borderId="16" xfId="0" applyFont="1" applyBorder="1" applyAlignment="1">
      <alignment horizontal="center" vertical="center"/>
    </xf>
    <xf numFmtId="0" fontId="22" fillId="0" borderId="17" xfId="0" applyFont="1" applyBorder="1" applyAlignment="1">
      <alignment horizontal="center" vertical="center"/>
    </xf>
    <xf numFmtId="0" fontId="22" fillId="0" borderId="18" xfId="0" applyFont="1" applyBorder="1" applyAlignment="1">
      <alignment horizontal="center" vertical="center"/>
    </xf>
    <xf numFmtId="0" fontId="22" fillId="0" borderId="19" xfId="0" applyFont="1" applyBorder="1" applyAlignment="1">
      <alignment horizontal="center" vertical="center"/>
    </xf>
    <xf numFmtId="177" fontId="20" fillId="0" borderId="133" xfId="0" applyNumberFormat="1" applyFont="1" applyBorder="1" applyAlignment="1">
      <alignment horizontal="center" vertical="center" shrinkToFit="1"/>
    </xf>
    <xf numFmtId="177" fontId="20" fillId="0" borderId="134" xfId="0" applyNumberFormat="1" applyFont="1" applyBorder="1" applyAlignment="1">
      <alignment horizontal="center" vertical="center" shrinkToFit="1"/>
    </xf>
    <xf numFmtId="177" fontId="20" fillId="0" borderId="132" xfId="0" applyNumberFormat="1" applyFont="1" applyBorder="1" applyAlignment="1">
      <alignment horizontal="center" vertical="center" shrinkToFit="1"/>
    </xf>
    <xf numFmtId="177" fontId="20" fillId="0" borderId="138" xfId="0" applyNumberFormat="1" applyFont="1" applyBorder="1" applyAlignment="1">
      <alignment horizontal="center" vertical="center" shrinkToFit="1"/>
    </xf>
    <xf numFmtId="0" fontId="26" fillId="0" borderId="106" xfId="0" applyFont="1" applyBorder="1" applyAlignment="1">
      <alignment horizontal="center" vertical="center"/>
    </xf>
    <xf numFmtId="0" fontId="26" fillId="0" borderId="21" xfId="0" applyFont="1" applyBorder="1" applyAlignment="1">
      <alignment horizontal="center" vertical="center"/>
    </xf>
    <xf numFmtId="177" fontId="20" fillId="0" borderId="135" xfId="0" applyNumberFormat="1" applyFont="1" applyBorder="1" applyAlignment="1">
      <alignment horizontal="center" vertical="center" shrinkToFit="1"/>
    </xf>
    <xf numFmtId="177" fontId="20" fillId="0" borderId="136" xfId="0" applyNumberFormat="1" applyFont="1" applyBorder="1" applyAlignment="1">
      <alignment horizontal="center" vertical="center" shrinkToFit="1"/>
    </xf>
    <xf numFmtId="177" fontId="20" fillId="0" borderId="137" xfId="0" applyNumberFormat="1" applyFont="1" applyBorder="1" applyAlignment="1">
      <alignment horizontal="center" vertical="center" shrinkToFit="1"/>
    </xf>
    <xf numFmtId="0" fontId="26" fillId="0" borderId="125" xfId="0" applyFont="1" applyBorder="1" applyAlignment="1">
      <alignment horizontal="center" vertical="center"/>
    </xf>
    <xf numFmtId="0" fontId="26" fillId="0" borderId="129" xfId="0" applyFont="1" applyBorder="1" applyAlignment="1">
      <alignment horizontal="center" vertical="center"/>
    </xf>
    <xf numFmtId="0" fontId="19" fillId="0" borderId="130" xfId="0" applyFont="1" applyBorder="1" applyAlignment="1">
      <alignment horizontal="center" vertical="center" wrapText="1"/>
    </xf>
    <xf numFmtId="0" fontId="19" fillId="0" borderId="78" xfId="0" applyFont="1" applyBorder="1" applyAlignment="1">
      <alignment horizontal="center" vertical="center" wrapText="1"/>
    </xf>
    <xf numFmtId="0" fontId="19" fillId="0" borderId="76" xfId="0" applyFont="1" applyBorder="1" applyAlignment="1">
      <alignment horizontal="center" vertical="center" wrapText="1"/>
    </xf>
    <xf numFmtId="0" fontId="19" fillId="0" borderId="139" xfId="0" applyFont="1" applyBorder="1" applyAlignment="1">
      <alignment horizontal="center" vertical="center" wrapText="1"/>
    </xf>
    <xf numFmtId="0" fontId="19" fillId="0" borderId="82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6" fillId="0" borderId="131" xfId="0" applyFont="1" applyBorder="1" applyAlignment="1">
      <alignment horizontal="center" vertical="center" shrinkToFit="1"/>
    </xf>
    <xf numFmtId="0" fontId="16" fillId="0" borderId="118" xfId="0" applyFont="1" applyBorder="1" applyAlignment="1">
      <alignment horizontal="center" vertical="center" shrinkToFit="1"/>
    </xf>
    <xf numFmtId="0" fontId="16" fillId="0" borderId="115" xfId="0" applyFont="1" applyBorder="1" applyAlignment="1">
      <alignment horizontal="center" vertical="center" shrinkToFit="1"/>
    </xf>
    <xf numFmtId="0" fontId="16" fillId="0" borderId="116" xfId="0" applyFont="1" applyBorder="1" applyAlignment="1">
      <alignment horizontal="center" vertical="center" shrinkToFit="1"/>
    </xf>
    <xf numFmtId="41" fontId="11" fillId="0" borderId="116" xfId="0" applyNumberFormat="1" applyFont="1" applyBorder="1" applyAlignment="1">
      <alignment horizontal="center" vertical="center" shrinkToFit="1"/>
    </xf>
    <xf numFmtId="0" fontId="11" fillId="0" borderId="116" xfId="0" applyFont="1" applyBorder="1" applyAlignment="1">
      <alignment horizontal="center" vertical="center" shrinkToFit="1"/>
    </xf>
    <xf numFmtId="0" fontId="26" fillId="0" borderId="123" xfId="0" applyFont="1" applyBorder="1" applyAlignment="1">
      <alignment horizontal="center" vertical="center"/>
    </xf>
    <xf numFmtId="0" fontId="26" fillId="0" borderId="124" xfId="0" applyFont="1" applyBorder="1" applyAlignment="1">
      <alignment horizontal="center" vertical="center"/>
    </xf>
    <xf numFmtId="0" fontId="26" fillId="0" borderId="17" xfId="0" applyFont="1" applyBorder="1" applyAlignment="1">
      <alignment horizontal="center" vertical="center"/>
    </xf>
    <xf numFmtId="0" fontId="26" fillId="0" borderId="126" xfId="0" applyFont="1" applyBorder="1" applyAlignment="1">
      <alignment horizontal="center" vertical="center"/>
    </xf>
    <xf numFmtId="0" fontId="26" fillId="0" borderId="122" xfId="0" applyFont="1" applyBorder="1" applyAlignment="1">
      <alignment horizontal="center" vertical="center"/>
    </xf>
    <xf numFmtId="0" fontId="26" fillId="0" borderId="127" xfId="0" applyFont="1" applyBorder="1" applyAlignment="1">
      <alignment horizontal="center" vertical="center"/>
    </xf>
    <xf numFmtId="0" fontId="26" fillId="0" borderId="128" xfId="0" applyFont="1" applyBorder="1" applyAlignment="1">
      <alignment horizontal="center" vertical="center"/>
    </xf>
    <xf numFmtId="0" fontId="26" fillId="0" borderId="121" xfId="0" applyFont="1" applyBorder="1" applyAlignment="1">
      <alignment horizontal="center" vertical="center"/>
    </xf>
    <xf numFmtId="0" fontId="26" fillId="0" borderId="18" xfId="0" applyFont="1" applyBorder="1" applyAlignment="1">
      <alignment horizontal="center" vertical="center"/>
    </xf>
    <xf numFmtId="0" fontId="26" fillId="0" borderId="19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left" vertical="center" wrapText="1"/>
    </xf>
    <xf numFmtId="0" fontId="26" fillId="0" borderId="16" xfId="0" applyFont="1" applyBorder="1" applyAlignment="1">
      <alignment horizontal="left" vertical="center"/>
    </xf>
    <xf numFmtId="0" fontId="11" fillId="0" borderId="16" xfId="0" applyFont="1" applyBorder="1" applyAlignment="1">
      <alignment horizontal="center" vertical="center" wrapText="1"/>
    </xf>
    <xf numFmtId="0" fontId="26" fillId="0" borderId="104" xfId="0" applyFont="1" applyBorder="1" applyAlignment="1">
      <alignment horizontal="center" vertical="center"/>
    </xf>
    <xf numFmtId="0" fontId="26" fillId="0" borderId="107" xfId="0" applyFont="1" applyBorder="1" applyAlignment="1">
      <alignment horizontal="center" vertical="center"/>
    </xf>
    <xf numFmtId="0" fontId="26" fillId="0" borderId="15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 shrinkToFit="1"/>
    </xf>
    <xf numFmtId="0" fontId="26" fillId="0" borderId="15" xfId="0" applyFont="1" applyBorder="1" applyAlignment="1">
      <alignment horizontal="left" vertical="center" wrapText="1"/>
    </xf>
    <xf numFmtId="0" fontId="11" fillId="0" borderId="15" xfId="0" applyFont="1" applyBorder="1" applyAlignment="1">
      <alignment horizontal="center" vertical="center" wrapText="1"/>
    </xf>
    <xf numFmtId="0" fontId="40" fillId="0" borderId="111" xfId="0" applyFont="1" applyBorder="1" applyAlignment="1">
      <alignment horizontal="center" vertical="center"/>
    </xf>
    <xf numFmtId="0" fontId="30" fillId="0" borderId="114" xfId="0" applyFont="1" applyBorder="1" applyAlignment="1">
      <alignment horizontal="center" vertical="center" wrapText="1"/>
    </xf>
    <xf numFmtId="0" fontId="30" fillId="0" borderId="115" xfId="0" applyFont="1" applyBorder="1" applyAlignment="1">
      <alignment horizontal="center" vertical="center" wrapText="1"/>
    </xf>
    <xf numFmtId="0" fontId="30" fillId="0" borderId="116" xfId="0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 shrinkToFit="1"/>
    </xf>
    <xf numFmtId="0" fontId="26" fillId="0" borderId="116" xfId="0" applyFont="1" applyBorder="1" applyAlignment="1">
      <alignment horizontal="left" vertical="center" wrapText="1"/>
    </xf>
    <xf numFmtId="0" fontId="16" fillId="0" borderId="116" xfId="0" applyFont="1" applyBorder="1" applyAlignment="1">
      <alignment horizontal="center" vertical="center"/>
    </xf>
    <xf numFmtId="0" fontId="16" fillId="0" borderId="117" xfId="0" applyFont="1" applyBorder="1" applyAlignment="1">
      <alignment horizontal="center" vertical="center"/>
    </xf>
    <xf numFmtId="0" fontId="30" fillId="0" borderId="21" xfId="0" applyFont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shrinkToFit="1"/>
    </xf>
    <xf numFmtId="0" fontId="30" fillId="0" borderId="120" xfId="0" applyFont="1" applyBorder="1" applyAlignment="1">
      <alignment horizontal="center" vertical="center" wrapText="1"/>
    </xf>
    <xf numFmtId="0" fontId="30" fillId="0" borderId="105" xfId="0" applyFont="1" applyBorder="1" applyAlignment="1">
      <alignment horizontal="center" vertical="center" wrapText="1"/>
    </xf>
    <xf numFmtId="0" fontId="11" fillId="0" borderId="81" xfId="0" applyFont="1" applyBorder="1" applyAlignment="1">
      <alignment horizontal="center" vertical="center" shrinkToFit="1"/>
    </xf>
    <xf numFmtId="0" fontId="40" fillId="0" borderId="112" xfId="0" applyFont="1" applyBorder="1" applyAlignment="1">
      <alignment horizontal="center" vertical="center"/>
    </xf>
    <xf numFmtId="0" fontId="43" fillId="0" borderId="109" xfId="0" quotePrefix="1" applyFont="1" applyBorder="1" applyAlignment="1">
      <alignment horizontal="center" vertical="center"/>
    </xf>
    <xf numFmtId="0" fontId="40" fillId="0" borderId="110" xfId="0" applyFont="1" applyBorder="1" applyAlignment="1">
      <alignment horizontal="center" vertical="center"/>
    </xf>
    <xf numFmtId="0" fontId="26" fillId="0" borderId="16" xfId="0" applyFont="1" applyBorder="1" applyAlignment="1">
      <alignment horizontal="center" vertical="center" wrapText="1"/>
    </xf>
    <xf numFmtId="0" fontId="26" fillId="0" borderId="104" xfId="0" applyFont="1" applyBorder="1" applyAlignment="1">
      <alignment horizontal="center" vertical="center" wrapText="1"/>
    </xf>
    <xf numFmtId="0" fontId="26" fillId="0" borderId="105" xfId="0" applyFont="1" applyBorder="1" applyAlignment="1">
      <alignment horizontal="center" vertical="center" wrapText="1"/>
    </xf>
    <xf numFmtId="176" fontId="15" fillId="0" borderId="106" xfId="0" applyNumberFormat="1" applyFont="1" applyBorder="1" applyAlignment="1">
      <alignment horizontal="center" vertical="center" shrinkToFit="1"/>
    </xf>
    <xf numFmtId="176" fontId="15" fillId="0" borderId="107" xfId="0" applyNumberFormat="1" applyFont="1" applyBorder="1" applyAlignment="1">
      <alignment horizontal="center" vertical="center" shrinkToFit="1"/>
    </xf>
    <xf numFmtId="0" fontId="26" fillId="0" borderId="19" xfId="0" applyFont="1" applyBorder="1" applyAlignment="1">
      <alignment horizontal="left" vertical="center" wrapText="1"/>
    </xf>
    <xf numFmtId="0" fontId="26" fillId="0" borderId="17" xfId="0" applyFont="1" applyBorder="1" applyAlignment="1">
      <alignment horizontal="left" vertical="center"/>
    </xf>
    <xf numFmtId="0" fontId="26" fillId="0" borderId="19" xfId="0" applyFont="1" applyBorder="1" applyAlignment="1">
      <alignment horizontal="left" vertical="center"/>
    </xf>
    <xf numFmtId="0" fontId="26" fillId="0" borderId="15" xfId="0" applyFont="1" applyBorder="1" applyAlignment="1">
      <alignment horizontal="left" vertical="center"/>
    </xf>
    <xf numFmtId="0" fontId="30" fillId="0" borderId="108" xfId="0" applyFont="1" applyBorder="1" applyAlignment="1">
      <alignment horizontal="center" vertical="center" wrapText="1" shrinkToFit="1"/>
    </xf>
    <xf numFmtId="0" fontId="30" fillId="0" borderId="109" xfId="0" applyFont="1" applyBorder="1" applyAlignment="1">
      <alignment horizontal="center" vertical="center" wrapText="1" shrinkToFit="1"/>
    </xf>
    <xf numFmtId="0" fontId="30" fillId="0" borderId="21" xfId="0" applyFont="1" applyBorder="1" applyAlignment="1">
      <alignment horizontal="center" vertical="center"/>
    </xf>
    <xf numFmtId="0" fontId="19" fillId="0" borderId="21" xfId="0" applyFont="1" applyBorder="1" applyAlignment="1">
      <alignment horizontal="left" vertical="center" wrapText="1"/>
    </xf>
    <xf numFmtId="0" fontId="19" fillId="0" borderId="21" xfId="0" applyFont="1" applyBorder="1">
      <alignment vertical="center"/>
    </xf>
    <xf numFmtId="0" fontId="30" fillId="0" borderId="16" xfId="0" applyFont="1" applyBorder="1" applyAlignment="1">
      <alignment horizontal="center" vertical="center" wrapText="1"/>
    </xf>
    <xf numFmtId="0" fontId="19" fillId="0" borderId="16" xfId="0" applyFont="1" applyBorder="1" applyAlignment="1">
      <alignment horizontal="left" vertical="center" wrapText="1"/>
    </xf>
    <xf numFmtId="0" fontId="30" fillId="0" borderId="19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30" fillId="0" borderId="80" xfId="0" applyFont="1" applyBorder="1" applyAlignment="1">
      <alignment horizontal="right" vertical="center" shrinkToFit="1"/>
    </xf>
    <xf numFmtId="0" fontId="30" fillId="0" borderId="103" xfId="0" applyFont="1" applyBorder="1" applyAlignment="1">
      <alignment horizontal="right" vertical="center" shrinkToFit="1"/>
    </xf>
    <xf numFmtId="0" fontId="11" fillId="0" borderId="15" xfId="0" applyFont="1" applyBorder="1" applyAlignment="1">
      <alignment horizontal="center" vertical="center"/>
    </xf>
    <xf numFmtId="0" fontId="26" fillId="0" borderId="15" xfId="0" quotePrefix="1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8" fillId="0" borderId="18" xfId="0" applyFont="1" applyBorder="1" applyAlignment="1">
      <alignment horizontal="center" vertical="center" wrapText="1"/>
    </xf>
    <xf numFmtId="0" fontId="29" fillId="0" borderId="19" xfId="0" applyFont="1" applyBorder="1" applyAlignment="1">
      <alignment horizontal="distributed" vertical="center" wrapText="1"/>
    </xf>
    <xf numFmtId="0" fontId="29" fillId="0" borderId="16" xfId="0" applyFont="1" applyBorder="1" applyAlignment="1">
      <alignment horizontal="distributed" vertical="center"/>
    </xf>
    <xf numFmtId="0" fontId="29" fillId="0" borderId="17" xfId="0" applyFont="1" applyBorder="1" applyAlignment="1">
      <alignment horizontal="distributed" vertical="center"/>
    </xf>
    <xf numFmtId="0" fontId="29" fillId="0" borderId="19" xfId="0" applyFont="1" applyBorder="1" applyAlignment="1">
      <alignment horizontal="distributed" vertical="center"/>
    </xf>
    <xf numFmtId="0" fontId="29" fillId="0" borderId="77" xfId="0" applyFont="1" applyBorder="1" applyAlignment="1">
      <alignment horizontal="distributed" vertical="center"/>
    </xf>
    <xf numFmtId="0" fontId="7" fillId="0" borderId="18" xfId="0" applyFont="1" applyBorder="1" applyAlignment="1">
      <alignment horizontal="center" vertical="center"/>
    </xf>
    <xf numFmtId="0" fontId="30" fillId="0" borderId="76" xfId="0" applyFont="1" applyBorder="1" applyAlignment="1">
      <alignment horizontal="right" vertical="center" shrinkToFit="1"/>
    </xf>
    <xf numFmtId="0" fontId="30" fillId="0" borderId="15" xfId="0" applyFont="1" applyBorder="1" applyAlignment="1">
      <alignment horizontal="right" vertical="center" shrinkToFit="1"/>
    </xf>
    <xf numFmtId="0" fontId="5" fillId="0" borderId="0" xfId="0" applyFont="1" applyAlignment="1">
      <alignment horizontal="right" vertical="center"/>
    </xf>
    <xf numFmtId="0" fontId="5" fillId="0" borderId="51" xfId="0" applyFont="1" applyBorder="1" applyAlignment="1">
      <alignment horizontal="right" vertical="center"/>
    </xf>
    <xf numFmtId="41" fontId="16" fillId="0" borderId="12" xfId="1" applyFont="1" applyBorder="1" applyAlignment="1">
      <alignment horizontal="center" vertical="center"/>
    </xf>
    <xf numFmtId="0" fontId="11" fillId="0" borderId="59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24" xfId="0" applyFont="1" applyBorder="1" applyAlignment="1">
      <alignment horizontal="center" vertical="center"/>
    </xf>
    <xf numFmtId="0" fontId="11" fillId="0" borderId="56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3" xfId="0" applyFont="1" applyBorder="1" applyAlignment="1">
      <alignment horizontal="center" vertical="center"/>
    </xf>
    <xf numFmtId="0" fontId="11" fillId="0" borderId="54" xfId="0" applyFont="1" applyBorder="1" applyAlignment="1">
      <alignment horizontal="center" vertical="center"/>
    </xf>
    <xf numFmtId="0" fontId="11" fillId="0" borderId="55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41" fontId="11" fillId="0" borderId="13" xfId="1" applyFont="1" applyBorder="1" applyAlignment="1">
      <alignment horizontal="center" vertical="center" shrinkToFit="1"/>
    </xf>
    <xf numFmtId="41" fontId="11" fillId="0" borderId="10" xfId="1" applyFont="1" applyBorder="1" applyAlignment="1">
      <alignment horizontal="center" vertical="center" shrinkToFit="1"/>
    </xf>
    <xf numFmtId="41" fontId="11" fillId="0" borderId="11" xfId="1" applyFont="1" applyBorder="1" applyAlignment="1">
      <alignment horizontal="center" vertical="center" shrinkToFit="1"/>
    </xf>
    <xf numFmtId="41" fontId="11" fillId="0" borderId="12" xfId="1" applyFont="1" applyBorder="1" applyAlignment="1">
      <alignment horizontal="center" vertical="center" shrinkToFit="1"/>
    </xf>
    <xf numFmtId="0" fontId="5" fillId="0" borderId="59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53" xfId="0" applyFont="1" applyBorder="1" applyAlignment="1">
      <alignment horizontal="center" vertical="center"/>
    </xf>
    <xf numFmtId="0" fontId="5" fillId="0" borderId="54" xfId="0" applyFont="1" applyBorder="1" applyAlignment="1">
      <alignment horizontal="center" vertical="center"/>
    </xf>
    <xf numFmtId="0" fontId="5" fillId="0" borderId="55" xfId="0" applyFont="1" applyBorder="1" applyAlignment="1">
      <alignment horizontal="center" vertical="center"/>
    </xf>
    <xf numFmtId="0" fontId="23" fillId="0" borderId="56" xfId="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11" fillId="0" borderId="13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 shrinkToFit="1"/>
    </xf>
    <xf numFmtId="0" fontId="11" fillId="0" borderId="11" xfId="0" applyFont="1" applyBorder="1" applyAlignment="1">
      <alignment horizontal="center" vertical="center" shrinkToFit="1"/>
    </xf>
    <xf numFmtId="0" fontId="11" fillId="0" borderId="10" xfId="0" applyFont="1" applyBorder="1" applyAlignment="1">
      <alignment horizontal="center" vertical="center"/>
    </xf>
    <xf numFmtId="0" fontId="5" fillId="0" borderId="5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 shrinkToFit="1"/>
    </xf>
    <xf numFmtId="0" fontId="22" fillId="0" borderId="10" xfId="0" applyFont="1" applyBorder="1" applyAlignment="1">
      <alignment horizontal="center" vertical="center" shrinkToFit="1"/>
    </xf>
    <xf numFmtId="0" fontId="22" fillId="0" borderId="11" xfId="0" applyFont="1" applyBorder="1" applyAlignment="1">
      <alignment horizontal="center" vertical="center" shrinkToFit="1"/>
    </xf>
    <xf numFmtId="180" fontId="22" fillId="0" borderId="13" xfId="0" applyNumberFormat="1" applyFont="1" applyBorder="1" applyAlignment="1">
      <alignment horizontal="center" vertical="center" shrinkToFit="1"/>
    </xf>
    <xf numFmtId="180" fontId="22" fillId="0" borderId="10" xfId="0" applyNumberFormat="1" applyFont="1" applyBorder="1" applyAlignment="1">
      <alignment horizontal="center" vertical="center" shrinkToFit="1"/>
    </xf>
    <xf numFmtId="180" fontId="22" fillId="0" borderId="11" xfId="0" applyNumberFormat="1" applyFont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2" fillId="0" borderId="10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177" fontId="20" fillId="0" borderId="71" xfId="0" applyNumberFormat="1" applyFont="1" applyBorder="1" applyAlignment="1">
      <alignment horizontal="center" vertical="center" shrinkToFit="1"/>
    </xf>
    <xf numFmtId="177" fontId="20" fillId="0" borderId="72" xfId="0" applyNumberFormat="1" applyFont="1" applyBorder="1" applyAlignment="1">
      <alignment horizontal="center" vertical="center" shrinkToFit="1"/>
    </xf>
    <xf numFmtId="177" fontId="20" fillId="0" borderId="70" xfId="0" applyNumberFormat="1" applyFont="1" applyBorder="1" applyAlignment="1">
      <alignment horizontal="center" vertical="center" shrinkToFit="1"/>
    </xf>
    <xf numFmtId="177" fontId="20" fillId="0" borderId="73" xfId="0" applyNumberFormat="1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177" fontId="20" fillId="0" borderId="98" xfId="0" applyNumberFormat="1" applyFont="1" applyBorder="1" applyAlignment="1">
      <alignment horizontal="center" vertical="center" shrinkToFit="1"/>
    </xf>
    <xf numFmtId="177" fontId="20" fillId="0" borderId="99" xfId="0" applyNumberFormat="1" applyFont="1" applyBorder="1" applyAlignment="1">
      <alignment horizontal="center" vertical="center" shrinkToFit="1"/>
    </xf>
    <xf numFmtId="0" fontId="19" fillId="0" borderId="95" xfId="0" applyFont="1" applyBorder="1" applyAlignment="1">
      <alignment horizontal="center" vertical="center" wrapText="1"/>
    </xf>
    <xf numFmtId="0" fontId="19" fillId="0" borderId="96" xfId="0" applyFont="1" applyBorder="1" applyAlignment="1">
      <alignment horizontal="center" vertical="center"/>
    </xf>
    <xf numFmtId="0" fontId="19" fillId="0" borderId="97" xfId="0" applyFont="1" applyBorder="1" applyAlignment="1">
      <alignment horizontal="center" vertical="center"/>
    </xf>
    <xf numFmtId="0" fontId="19" fillId="0" borderId="100" xfId="0" applyFont="1" applyBorder="1" applyAlignment="1">
      <alignment horizontal="center" vertical="center"/>
    </xf>
    <xf numFmtId="0" fontId="19" fillId="0" borderId="101" xfId="0" applyFont="1" applyBorder="1" applyAlignment="1">
      <alignment horizontal="center" vertical="center"/>
    </xf>
    <xf numFmtId="0" fontId="19" fillId="0" borderId="102" xfId="0" applyFont="1" applyBorder="1" applyAlignment="1">
      <alignment horizontal="center" vertical="center"/>
    </xf>
    <xf numFmtId="0" fontId="16" fillId="0" borderId="69" xfId="0" applyFont="1" applyBorder="1" applyAlignment="1">
      <alignment horizontal="center" vertical="center" shrinkToFit="1"/>
    </xf>
    <xf numFmtId="0" fontId="16" fillId="0" borderId="49" xfId="0" applyFont="1" applyBorder="1" applyAlignment="1">
      <alignment horizontal="center" vertical="center" shrinkToFit="1"/>
    </xf>
    <xf numFmtId="0" fontId="16" fillId="0" borderId="46" xfId="0" applyFont="1" applyBorder="1" applyAlignment="1">
      <alignment horizontal="center" vertical="center" shrinkToFit="1"/>
    </xf>
    <xf numFmtId="0" fontId="16" fillId="0" borderId="47" xfId="0" applyFont="1" applyBorder="1" applyAlignment="1">
      <alignment horizontal="center" vertical="center" shrinkToFit="1"/>
    </xf>
    <xf numFmtId="41" fontId="11" fillId="0" borderId="48" xfId="0" applyNumberFormat="1" applyFont="1" applyBorder="1" applyAlignment="1">
      <alignment horizontal="center" vertical="center" shrinkToFit="1"/>
    </xf>
    <xf numFmtId="0" fontId="11" fillId="0" borderId="46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/>
    </xf>
    <xf numFmtId="0" fontId="5" fillId="0" borderId="66" xfId="0" applyFont="1" applyBorder="1" applyAlignment="1">
      <alignment horizontal="center" vertical="center"/>
    </xf>
    <xf numFmtId="0" fontId="5" fillId="0" borderId="63" xfId="0" applyFont="1" applyBorder="1" applyAlignment="1">
      <alignment horizontal="center" vertical="center"/>
    </xf>
    <xf numFmtId="0" fontId="5" fillId="0" borderId="64" xfId="0" applyFont="1" applyBorder="1" applyAlignment="1">
      <alignment horizontal="center" vertical="center"/>
    </xf>
    <xf numFmtId="0" fontId="5" fillId="0" borderId="62" xfId="0" applyFont="1" applyBorder="1" applyAlignment="1">
      <alignment horizontal="center" vertical="center"/>
    </xf>
    <xf numFmtId="0" fontId="5" fillId="0" borderId="65" xfId="0" applyFont="1" applyBorder="1" applyAlignment="1">
      <alignment horizontal="center" vertical="center"/>
    </xf>
    <xf numFmtId="0" fontId="5" fillId="0" borderId="94" xfId="0" applyFont="1" applyBorder="1" applyAlignment="1">
      <alignment horizontal="center" vertical="center"/>
    </xf>
    <xf numFmtId="0" fontId="5" fillId="0" borderId="67" xfId="0" applyFont="1" applyBorder="1" applyAlignment="1">
      <alignment horizontal="center" vertical="center"/>
    </xf>
    <xf numFmtId="0" fontId="5" fillId="0" borderId="92" xfId="0" applyFont="1" applyBorder="1" applyAlignment="1">
      <alignment horizontal="center" vertical="center"/>
    </xf>
    <xf numFmtId="0" fontId="5" fillId="0" borderId="93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0" fillId="0" borderId="74" xfId="0" applyBorder="1" applyAlignment="1">
      <alignment horizontal="center" vertical="center"/>
    </xf>
    <xf numFmtId="0" fontId="31" fillId="0" borderId="68" xfId="0" applyFont="1" applyBorder="1" applyAlignment="1">
      <alignment horizontal="center" vertical="center" shrinkToFit="1"/>
    </xf>
    <xf numFmtId="0" fontId="31" fillId="0" borderId="74" xfId="0" applyFont="1" applyBorder="1" applyAlignment="1">
      <alignment horizontal="center" vertical="center" shrinkToFit="1"/>
    </xf>
    <xf numFmtId="0" fontId="5" fillId="0" borderId="6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5" fillId="0" borderId="60" xfId="0" applyFont="1" applyBorder="1" applyAlignment="1">
      <alignment horizontal="center" vertical="center"/>
    </xf>
    <xf numFmtId="0" fontId="5" fillId="0" borderId="89" xfId="0" applyFont="1" applyBorder="1" applyAlignment="1">
      <alignment horizontal="center" vertical="center"/>
    </xf>
    <xf numFmtId="0" fontId="5" fillId="0" borderId="90" xfId="0" applyFont="1" applyBorder="1" applyAlignment="1">
      <alignment horizontal="center" vertical="center"/>
    </xf>
    <xf numFmtId="0" fontId="5" fillId="0" borderId="91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0" fillId="0" borderId="48" xfId="0" applyBorder="1" applyAlignment="1">
      <alignment horizontal="center" vertical="center" shrinkToFit="1"/>
    </xf>
    <xf numFmtId="0" fontId="0" fillId="0" borderId="49" xfId="0" applyBorder="1" applyAlignment="1">
      <alignment horizontal="center" vertical="center" shrinkToFit="1"/>
    </xf>
    <xf numFmtId="0" fontId="0" fillId="0" borderId="46" xfId="0" applyBorder="1" applyAlignment="1">
      <alignment horizontal="center" vertical="center" shrinkToFit="1"/>
    </xf>
    <xf numFmtId="0" fontId="5" fillId="0" borderId="48" xfId="0" applyFont="1" applyBorder="1" applyAlignment="1">
      <alignment horizontal="left" vertical="center" wrapText="1"/>
    </xf>
    <xf numFmtId="0" fontId="5" fillId="0" borderId="46" xfId="0" applyFont="1" applyBorder="1" applyAlignment="1">
      <alignment horizontal="left" vertical="center" wrapText="1"/>
    </xf>
    <xf numFmtId="0" fontId="0" fillId="0" borderId="25" xfId="0" applyBorder="1" applyAlignment="1">
      <alignment horizontal="center" vertical="center" wrapText="1"/>
    </xf>
    <xf numFmtId="0" fontId="5" fillId="0" borderId="87" xfId="0" applyFont="1" applyBorder="1" applyAlignment="1">
      <alignment horizontal="center" vertical="center"/>
    </xf>
    <xf numFmtId="0" fontId="5" fillId="0" borderId="86" xfId="0" applyFont="1" applyBorder="1" applyAlignment="1">
      <alignment horizontal="center" vertical="center"/>
    </xf>
    <xf numFmtId="0" fontId="5" fillId="0" borderId="88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shrinkToFit="1"/>
    </xf>
    <xf numFmtId="0" fontId="40" fillId="0" borderId="38" xfId="0" applyFont="1" applyBorder="1" applyAlignment="1">
      <alignment horizontal="center" vertical="center"/>
    </xf>
    <xf numFmtId="0" fontId="12" fillId="0" borderId="45" xfId="0" applyFont="1" applyBorder="1" applyAlignment="1">
      <alignment horizontal="center" vertical="center" wrapText="1"/>
    </xf>
    <xf numFmtId="0" fontId="12" fillId="0" borderId="46" xfId="0" applyFont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 shrinkToFit="1"/>
    </xf>
    <xf numFmtId="0" fontId="12" fillId="0" borderId="48" xfId="0" applyFont="1" applyBorder="1" applyAlignment="1">
      <alignment horizontal="left" vertical="center" wrapText="1"/>
    </xf>
    <xf numFmtId="0" fontId="12" fillId="0" borderId="46" xfId="0" applyFont="1" applyBorder="1" applyAlignment="1">
      <alignment horizontal="left" vertical="center" wrapText="1"/>
    </xf>
    <xf numFmtId="0" fontId="16" fillId="0" borderId="49" xfId="0" applyFont="1" applyBorder="1" applyAlignment="1">
      <alignment horizontal="center" vertical="center"/>
    </xf>
    <xf numFmtId="0" fontId="12" fillId="0" borderId="31" xfId="0" applyFont="1" applyBorder="1" applyAlignment="1">
      <alignment horizontal="center" vertical="center" wrapText="1"/>
    </xf>
    <xf numFmtId="0" fontId="12" fillId="0" borderId="32" xfId="0" applyFont="1" applyBorder="1" applyAlignment="1">
      <alignment horizontal="center" vertical="center" wrapText="1"/>
    </xf>
    <xf numFmtId="0" fontId="12" fillId="0" borderId="29" xfId="0" applyFont="1" applyBorder="1" applyAlignment="1">
      <alignment horizontal="center" vertical="center" wrapText="1"/>
    </xf>
    <xf numFmtId="0" fontId="0" fillId="0" borderId="52" xfId="0" applyBorder="1" applyAlignment="1">
      <alignment horizontal="center" vertical="center" shrinkToFit="1"/>
    </xf>
    <xf numFmtId="0" fontId="0" fillId="0" borderId="53" xfId="0" applyBorder="1" applyAlignment="1">
      <alignment horizontal="center" vertical="center" shrinkToFit="1"/>
    </xf>
    <xf numFmtId="0" fontId="0" fillId="0" borderId="54" xfId="0" applyBorder="1" applyAlignment="1">
      <alignment horizontal="center" vertical="center" shrinkToFit="1"/>
    </xf>
    <xf numFmtId="0" fontId="40" fillId="0" borderId="39" xfId="0" applyFont="1" applyBorder="1" applyAlignment="1">
      <alignment horizontal="center" vertical="center"/>
    </xf>
    <xf numFmtId="0" fontId="41" fillId="0" borderId="40" xfId="0" quotePrefix="1" applyFont="1" applyBorder="1" applyAlignment="1">
      <alignment horizontal="center" vertical="center"/>
    </xf>
    <xf numFmtId="0" fontId="40" fillId="0" borderId="41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 wrapText="1"/>
    </xf>
    <xf numFmtId="0" fontId="5" fillId="0" borderId="27" xfId="0" applyFont="1" applyBorder="1" applyAlignment="1">
      <alignment horizontal="center" vertical="center"/>
    </xf>
    <xf numFmtId="0" fontId="5" fillId="0" borderId="43" xfId="0" applyFont="1" applyBorder="1" applyAlignment="1">
      <alignment horizontal="center" vertical="center"/>
    </xf>
    <xf numFmtId="0" fontId="5" fillId="0" borderId="44" xfId="0" applyFont="1" applyBorder="1" applyAlignment="1">
      <alignment horizontal="center" vertical="center"/>
    </xf>
    <xf numFmtId="0" fontId="5" fillId="0" borderId="83" xfId="0" applyFont="1" applyBorder="1" applyAlignment="1">
      <alignment horizontal="center" vertical="center"/>
    </xf>
    <xf numFmtId="0" fontId="5" fillId="0" borderId="84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29" xfId="0" applyFont="1" applyBorder="1" applyAlignment="1">
      <alignment horizontal="center" vertical="center" wrapText="1"/>
    </xf>
    <xf numFmtId="176" fontId="15" fillId="0" borderId="31" xfId="0" applyNumberFormat="1" applyFont="1" applyBorder="1" applyAlignment="1">
      <alignment horizontal="center" vertical="center" shrinkToFit="1"/>
    </xf>
    <xf numFmtId="176" fontId="15" fillId="0" borderId="32" xfId="0" applyNumberFormat="1" applyFont="1" applyBorder="1" applyAlignment="1">
      <alignment horizontal="center" vertical="center" shrinkToFit="1"/>
    </xf>
    <xf numFmtId="176" fontId="15" fillId="0" borderId="33" xfId="0" applyNumberFormat="1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left" vertical="center" wrapText="1"/>
    </xf>
    <xf numFmtId="0" fontId="5" fillId="0" borderId="2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86" xfId="0" applyFont="1" applyBorder="1" applyAlignment="1">
      <alignment horizontal="left" vertical="center"/>
    </xf>
    <xf numFmtId="0" fontId="12" fillId="0" borderId="34" xfId="0" applyFont="1" applyBorder="1" applyAlignment="1">
      <alignment horizontal="center" vertical="center" wrapText="1" shrinkToFit="1"/>
    </xf>
    <xf numFmtId="0" fontId="12" fillId="0" borderId="35" xfId="0" applyFont="1" applyBorder="1" applyAlignment="1">
      <alignment horizontal="center" vertical="center" wrapText="1" shrinkToFit="1"/>
    </xf>
    <xf numFmtId="0" fontId="12" fillId="0" borderId="36" xfId="0" applyFont="1" applyBorder="1" applyAlignment="1">
      <alignment horizontal="center" vertical="center" wrapText="1" shrinkToFit="1"/>
    </xf>
    <xf numFmtId="0" fontId="40" fillId="0" borderId="3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 wrapText="1"/>
    </xf>
    <xf numFmtId="0" fontId="12" fillId="0" borderId="30" xfId="0" applyFont="1" applyBorder="1" applyAlignment="1">
      <alignment horizontal="center" vertical="center"/>
    </xf>
    <xf numFmtId="0" fontId="19" fillId="0" borderId="31" xfId="0" applyFont="1" applyBorder="1" applyAlignment="1">
      <alignment horizontal="left" vertical="center" wrapText="1"/>
    </xf>
    <xf numFmtId="0" fontId="19" fillId="0" borderId="32" xfId="0" applyFont="1" applyBorder="1">
      <alignment vertical="center"/>
    </xf>
    <xf numFmtId="0" fontId="19" fillId="0" borderId="29" xfId="0" applyFont="1" applyBorder="1">
      <alignment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left" vertical="center" wrapText="1"/>
    </xf>
    <xf numFmtId="0" fontId="19" fillId="0" borderId="10" xfId="0" applyFont="1" applyBorder="1" applyAlignment="1">
      <alignment horizontal="left" vertical="center" wrapText="1"/>
    </xf>
    <xf numFmtId="0" fontId="19" fillId="0" borderId="11" xfId="0" applyFont="1" applyBorder="1" applyAlignment="1">
      <alignment horizontal="left" vertical="center" wrapText="1"/>
    </xf>
    <xf numFmtId="0" fontId="37" fillId="0" borderId="59" xfId="0" applyFont="1" applyBorder="1" applyAlignment="1">
      <alignment horizontal="left" vertical="center"/>
    </xf>
    <xf numFmtId="0" fontId="37" fillId="0" borderId="23" xfId="0" applyFont="1" applyBorder="1" applyAlignment="1">
      <alignment horizontal="left" vertical="center"/>
    </xf>
    <xf numFmtId="0" fontId="37" fillId="0" borderId="56" xfId="0" applyFont="1" applyBorder="1" applyAlignment="1">
      <alignment horizontal="left" vertical="center"/>
    </xf>
    <xf numFmtId="0" fontId="37" fillId="0" borderId="0" xfId="0" applyFont="1" applyAlignment="1">
      <alignment horizontal="left" vertical="center"/>
    </xf>
    <xf numFmtId="0" fontId="12" fillId="0" borderId="23" xfId="0" applyFont="1" applyBorder="1" applyAlignment="1">
      <alignment horizontal="right" vertical="center" shrinkToFit="1"/>
    </xf>
    <xf numFmtId="0" fontId="12" fillId="0" borderId="24" xfId="0" applyFont="1" applyBorder="1" applyAlignment="1">
      <alignment horizontal="right" vertical="center" shrinkToFit="1"/>
    </xf>
    <xf numFmtId="0" fontId="31" fillId="0" borderId="10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/>
    </xf>
    <xf numFmtId="0" fontId="12" fillId="0" borderId="12" xfId="0" applyFont="1" applyBorder="1" applyAlignment="1">
      <alignment horizontal="center" vertical="center"/>
    </xf>
    <xf numFmtId="0" fontId="31" fillId="0" borderId="12" xfId="0" applyFont="1" applyBorder="1" applyAlignment="1">
      <alignment horizontal="center" vertical="center"/>
    </xf>
    <xf numFmtId="0" fontId="31" fillId="0" borderId="13" xfId="0" applyFont="1" applyBorder="1" applyAlignment="1">
      <alignment horizontal="center" vertical="center"/>
    </xf>
    <xf numFmtId="0" fontId="12" fillId="0" borderId="0" xfId="0" applyFont="1" applyAlignment="1">
      <alignment horizontal="right" vertical="center" shrinkToFit="1"/>
    </xf>
    <xf numFmtId="0" fontId="12" fillId="0" borderId="51" xfId="0" applyFont="1" applyBorder="1" applyAlignment="1">
      <alignment horizontal="right" vertical="center" shrinkToFit="1"/>
    </xf>
    <xf numFmtId="0" fontId="31" fillId="0" borderId="23" xfId="0" applyFont="1" applyBorder="1" applyAlignment="1">
      <alignment horizontal="center" vertical="center"/>
    </xf>
    <xf numFmtId="0" fontId="31" fillId="0" borderId="24" xfId="0" applyFont="1" applyBorder="1" applyAlignment="1">
      <alignment horizontal="center" vertical="center"/>
    </xf>
    <xf numFmtId="0" fontId="31" fillId="0" borderId="25" xfId="0" applyFont="1" applyBorder="1" applyAlignment="1">
      <alignment horizontal="center" vertical="center"/>
    </xf>
    <xf numFmtId="0" fontId="5" fillId="0" borderId="25" xfId="0" quotePrefix="1" applyFont="1" applyBorder="1" applyAlignment="1">
      <alignment horizontal="center" vertical="center"/>
    </xf>
    <xf numFmtId="177" fontId="20" fillId="0" borderId="16" xfId="0" applyNumberFormat="1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 shrinkToFit="1"/>
    </xf>
    <xf numFmtId="41" fontId="11" fillId="0" borderId="16" xfId="0" applyNumberFormat="1" applyFont="1" applyBorder="1" applyAlignment="1">
      <alignment horizontal="center" vertical="center" shrinkToFit="1"/>
    </xf>
    <xf numFmtId="0" fontId="16" fillId="0" borderId="16" xfId="0" applyFont="1" applyBorder="1" applyAlignment="1">
      <alignment horizontal="center" vertical="center"/>
    </xf>
    <xf numFmtId="0" fontId="29" fillId="0" borderId="16" xfId="0" quotePrefix="1" applyFont="1" applyBorder="1" applyAlignment="1">
      <alignment horizontal="center" vertical="center"/>
    </xf>
    <xf numFmtId="176" fontId="15" fillId="0" borderId="16" xfId="0" applyNumberFormat="1" applyFont="1" applyBorder="1" applyAlignment="1">
      <alignment horizontal="center" vertical="center" shrinkToFit="1"/>
    </xf>
    <xf numFmtId="0" fontId="26" fillId="0" borderId="16" xfId="0" applyFont="1" applyBorder="1" applyAlignment="1">
      <alignment horizontal="center" vertical="center" wrapText="1" shrinkToFit="1"/>
    </xf>
    <xf numFmtId="0" fontId="30" fillId="0" borderId="20" xfId="0" applyFont="1" applyBorder="1" applyAlignment="1">
      <alignment horizontal="right" vertical="center" shrinkToFit="1"/>
    </xf>
    <xf numFmtId="0" fontId="30" fillId="0" borderId="21" xfId="0" applyFont="1" applyBorder="1" applyAlignment="1">
      <alignment horizontal="right" vertical="center" shrinkToFit="1"/>
    </xf>
    <xf numFmtId="0" fontId="26" fillId="0" borderId="16" xfId="0" quotePrefix="1" applyFont="1" applyBorder="1" applyAlignment="1">
      <alignment horizontal="center" vertical="center"/>
    </xf>
    <xf numFmtId="0" fontId="28" fillId="0" borderId="16" xfId="0" applyFont="1" applyBorder="1" applyAlignment="1">
      <alignment horizontal="center" vertical="center"/>
    </xf>
    <xf numFmtId="0" fontId="28" fillId="0" borderId="17" xfId="0" applyFont="1" applyBorder="1" applyAlignment="1">
      <alignment horizontal="center" vertical="center"/>
    </xf>
    <xf numFmtId="41" fontId="0" fillId="0" borderId="10" xfId="1" applyFont="1" applyBorder="1" applyAlignment="1">
      <alignment horizontal="center" vertical="center" shrinkToFit="1"/>
    </xf>
    <xf numFmtId="0" fontId="39" fillId="0" borderId="13" xfId="0" applyFont="1" applyBorder="1" applyAlignment="1">
      <alignment horizontal="center" vertical="center" shrinkToFit="1"/>
    </xf>
    <xf numFmtId="0" fontId="39" fillId="0" borderId="10" xfId="0" applyFont="1" applyBorder="1" applyAlignment="1">
      <alignment horizontal="center" vertical="center" shrinkToFit="1"/>
    </xf>
    <xf numFmtId="0" fontId="39" fillId="0" borderId="11" xfId="0" applyFont="1" applyBorder="1" applyAlignment="1">
      <alignment horizontal="center" vertical="center" shrinkToFit="1"/>
    </xf>
    <xf numFmtId="0" fontId="39" fillId="0" borderId="12" xfId="0" applyFont="1" applyBorder="1" applyAlignment="1">
      <alignment horizontal="center" vertical="center"/>
    </xf>
    <xf numFmtId="0" fontId="5" fillId="0" borderId="59" xfId="0" applyFont="1" applyBorder="1" applyAlignment="1">
      <alignment horizontal="center" vertical="center" wrapText="1"/>
    </xf>
    <xf numFmtId="0" fontId="38" fillId="0" borderId="68" xfId="0" applyFont="1" applyBorder="1" applyAlignment="1">
      <alignment horizontal="center" vertical="center" shrinkToFit="1"/>
    </xf>
    <xf numFmtId="0" fontId="38" fillId="0" borderId="74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/>
    </xf>
    <xf numFmtId="0" fontId="0" fillId="0" borderId="68" xfId="0" applyBorder="1" applyAlignment="1">
      <alignment horizontal="center" vertical="center" shrinkToFit="1"/>
    </xf>
    <xf numFmtId="0" fontId="0" fillId="0" borderId="74" xfId="0" applyBorder="1" applyAlignment="1">
      <alignment horizontal="center" vertical="center" shrinkToFit="1"/>
    </xf>
    <xf numFmtId="0" fontId="0" fillId="0" borderId="59" xfId="0" applyBorder="1" applyAlignment="1">
      <alignment horizontal="center" vertical="center" shrinkToFit="1"/>
    </xf>
    <xf numFmtId="0" fontId="0" fillId="0" borderId="23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5" fillId="0" borderId="59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left" vertical="center" wrapText="1"/>
    </xf>
    <xf numFmtId="0" fontId="0" fillId="0" borderId="48" xfId="0" applyBorder="1" applyAlignment="1">
      <alignment horizontal="center" vertical="center" wrapText="1"/>
    </xf>
    <xf numFmtId="0" fontId="0" fillId="0" borderId="49" xfId="0" applyBorder="1" applyAlignment="1">
      <alignment horizontal="center" vertical="center" wrapText="1"/>
    </xf>
    <xf numFmtId="0" fontId="0" fillId="0" borderId="46" xfId="0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51" xfId="0" applyFont="1" applyBorder="1" applyAlignment="1">
      <alignment horizontal="center" vertical="center"/>
    </xf>
    <xf numFmtId="0" fontId="16" fillId="0" borderId="38" xfId="0" applyFont="1" applyBorder="1" applyAlignment="1">
      <alignment horizontal="center" vertical="center"/>
    </xf>
    <xf numFmtId="0" fontId="5" fillId="0" borderId="45" xfId="0" applyFont="1" applyBorder="1" applyAlignment="1">
      <alignment horizontal="center" vertical="center" wrapText="1"/>
    </xf>
    <xf numFmtId="0" fontId="5" fillId="0" borderId="46" xfId="0" applyFont="1" applyBorder="1" applyAlignment="1">
      <alignment horizontal="center" vertical="center" wrapText="1"/>
    </xf>
    <xf numFmtId="0" fontId="5" fillId="0" borderId="47" xfId="0" applyFont="1" applyBorder="1" applyAlignment="1">
      <alignment horizontal="center" vertical="center"/>
    </xf>
    <xf numFmtId="0" fontId="16" fillId="0" borderId="48" xfId="0" applyFont="1" applyBorder="1" applyAlignment="1">
      <alignment horizontal="center" vertical="center"/>
    </xf>
    <xf numFmtId="0" fontId="5" fillId="0" borderId="49" xfId="0" applyFont="1" applyBorder="1" applyAlignment="1">
      <alignment horizontal="center" vertical="center"/>
    </xf>
    <xf numFmtId="0" fontId="5" fillId="0" borderId="50" xfId="0" applyFont="1" applyBorder="1" applyAlignment="1">
      <alignment horizontal="center" vertical="center"/>
    </xf>
    <xf numFmtId="0" fontId="5" fillId="0" borderId="52" xfId="0" applyFont="1" applyBorder="1" applyAlignment="1">
      <alignment horizontal="left" vertical="center" wrapText="1"/>
    </xf>
    <xf numFmtId="0" fontId="16" fillId="0" borderId="39" xfId="0" applyFont="1" applyBorder="1" applyAlignment="1">
      <alignment horizontal="center" vertical="center"/>
    </xf>
    <xf numFmtId="0" fontId="17" fillId="0" borderId="40" xfId="0" quotePrefix="1" applyFont="1" applyBorder="1" applyAlignment="1">
      <alignment horizontal="center" vertical="center"/>
    </xf>
    <xf numFmtId="0" fontId="16" fillId="0" borderId="41" xfId="0" applyFont="1" applyBorder="1" applyAlignment="1">
      <alignment horizontal="center" vertical="center"/>
    </xf>
    <xf numFmtId="0" fontId="5" fillId="0" borderId="51" xfId="0" applyFont="1" applyBorder="1" applyAlignment="1">
      <alignment horizontal="left" vertical="center"/>
    </xf>
    <xf numFmtId="0" fontId="5" fillId="0" borderId="56" xfId="0" applyFont="1" applyBorder="1" applyAlignment="1">
      <alignment horizontal="left" vertical="center"/>
    </xf>
    <xf numFmtId="0" fontId="5" fillId="0" borderId="34" xfId="0" applyFont="1" applyBorder="1" applyAlignment="1">
      <alignment horizontal="center" vertical="center" wrapText="1" shrinkToFit="1"/>
    </xf>
    <xf numFmtId="0" fontId="5" fillId="0" borderId="35" xfId="0" applyFont="1" applyBorder="1" applyAlignment="1">
      <alignment horizontal="center" vertical="center" wrapText="1" shrinkToFit="1"/>
    </xf>
    <xf numFmtId="0" fontId="5" fillId="0" borderId="36" xfId="0" applyFont="1" applyBorder="1" applyAlignment="1">
      <alignment horizontal="center" vertical="center" wrapText="1" shrinkToFit="1"/>
    </xf>
    <xf numFmtId="0" fontId="16" fillId="0" borderId="37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 wrapText="1"/>
    </xf>
    <xf numFmtId="0" fontId="19" fillId="0" borderId="3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36" fillId="0" borderId="59" xfId="0" applyFont="1" applyBorder="1" applyAlignment="1">
      <alignment horizontal="center" vertical="center"/>
    </xf>
    <xf numFmtId="0" fontId="37" fillId="0" borderId="23" xfId="0" applyFont="1" applyBorder="1" applyAlignment="1">
      <alignment horizontal="center" vertical="center"/>
    </xf>
    <xf numFmtId="0" fontId="37" fillId="0" borderId="56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/>
    </xf>
    <xf numFmtId="0" fontId="11" fillId="0" borderId="25" xfId="0" applyFont="1" applyBorder="1" applyAlignment="1">
      <alignment horizontal="center" vertical="center"/>
    </xf>
    <xf numFmtId="0" fontId="16" fillId="0" borderId="0" xfId="2" applyFont="1" applyAlignment="1">
      <alignment horizontal="center" vertical="center"/>
    </xf>
    <xf numFmtId="0" fontId="26" fillId="0" borderId="0" xfId="2" applyFont="1" applyAlignment="1">
      <alignment horizontal="right" vertical="center"/>
    </xf>
    <xf numFmtId="0" fontId="26" fillId="0" borderId="80" xfId="2" applyFont="1" applyBorder="1" applyAlignment="1">
      <alignment horizontal="right" vertical="center"/>
    </xf>
    <xf numFmtId="41" fontId="16" fillId="0" borderId="16" xfId="3" applyFont="1" applyBorder="1" applyAlignment="1">
      <alignment horizontal="center" vertical="center"/>
    </xf>
    <xf numFmtId="0" fontId="11" fillId="0" borderId="16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/>
    </xf>
    <xf numFmtId="0" fontId="32" fillId="0" borderId="79" xfId="2" applyFont="1" applyBorder="1" applyAlignment="1">
      <alignment horizontal="left" vertical="center"/>
    </xf>
    <xf numFmtId="0" fontId="32" fillId="0" borderId="0" xfId="2" applyFont="1" applyAlignment="1">
      <alignment horizontal="left" vertical="center"/>
    </xf>
    <xf numFmtId="41" fontId="11" fillId="0" borderId="16" xfId="3" applyFont="1" applyBorder="1" applyAlignment="1">
      <alignment horizontal="center" vertical="center" shrinkToFit="1"/>
    </xf>
    <xf numFmtId="0" fontId="11" fillId="0" borderId="16" xfId="2" applyFont="1" applyBorder="1" applyAlignment="1">
      <alignment horizontal="center" vertical="center" shrinkToFit="1"/>
    </xf>
    <xf numFmtId="0" fontId="31" fillId="0" borderId="16" xfId="2" applyFont="1" applyBorder="1" applyAlignment="1">
      <alignment horizontal="center" vertical="center" shrinkToFit="1"/>
    </xf>
    <xf numFmtId="0" fontId="31" fillId="0" borderId="16" xfId="2" applyFont="1" applyBorder="1" applyAlignment="1">
      <alignment horizontal="center" vertical="center"/>
    </xf>
    <xf numFmtId="3" fontId="31" fillId="0" borderId="16" xfId="2" applyNumberFormat="1" applyFont="1" applyBorder="1" applyAlignment="1">
      <alignment horizontal="center" vertical="center"/>
    </xf>
    <xf numFmtId="177" fontId="20" fillId="0" borderId="16" xfId="2" applyNumberFormat="1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center" vertical="center" shrinkToFit="1"/>
    </xf>
    <xf numFmtId="41" fontId="11" fillId="0" borderId="16" xfId="2" applyNumberFormat="1" applyFont="1" applyBorder="1" applyAlignment="1">
      <alignment horizontal="center" vertical="center" shrinkToFit="1"/>
    </xf>
    <xf numFmtId="0" fontId="26" fillId="0" borderId="16" xfId="2" applyFont="1" applyBorder="1" applyAlignment="1">
      <alignment horizontal="left" vertical="center" wrapText="1"/>
    </xf>
    <xf numFmtId="0" fontId="26" fillId="0" borderId="16" xfId="2" applyFont="1" applyBorder="1" applyAlignment="1">
      <alignment horizontal="left" vertical="center"/>
    </xf>
    <xf numFmtId="0" fontId="11" fillId="0" borderId="16" xfId="2" applyFont="1" applyBorder="1" applyAlignment="1">
      <alignment horizontal="center" vertical="center" wrapText="1"/>
    </xf>
    <xf numFmtId="0" fontId="26" fillId="0" borderId="16" xfId="2" applyFont="1" applyBorder="1" applyAlignment="1">
      <alignment horizontal="center" vertical="center" shrinkToFit="1"/>
    </xf>
    <xf numFmtId="0" fontId="16" fillId="0" borderId="16" xfId="2" applyFont="1" applyBorder="1" applyAlignment="1">
      <alignment horizontal="center" vertical="center"/>
    </xf>
    <xf numFmtId="0" fontId="26" fillId="0" borderId="16" xfId="2" applyFont="1" applyBorder="1" applyAlignment="1">
      <alignment horizontal="center" vertical="center" wrapText="1"/>
    </xf>
    <xf numFmtId="0" fontId="30" fillId="0" borderId="16" xfId="2" applyFont="1" applyBorder="1" applyAlignment="1">
      <alignment horizontal="center" vertical="center" wrapText="1"/>
    </xf>
    <xf numFmtId="0" fontId="11" fillId="0" borderId="17" xfId="2" applyFont="1" applyBorder="1" applyAlignment="1">
      <alignment horizontal="center" vertical="center" shrinkToFit="1"/>
    </xf>
    <xf numFmtId="0" fontId="29" fillId="0" borderId="16" xfId="2" quotePrefix="1" applyFont="1" applyBorder="1" applyAlignment="1">
      <alignment horizontal="center" vertical="center"/>
    </xf>
    <xf numFmtId="176" fontId="15" fillId="0" borderId="16" xfId="2" applyNumberFormat="1" applyFont="1" applyBorder="1" applyAlignment="1">
      <alignment horizontal="center" vertical="center" shrinkToFit="1"/>
    </xf>
    <xf numFmtId="0" fontId="26" fillId="0" borderId="16" xfId="2" applyFont="1" applyBorder="1" applyAlignment="1">
      <alignment horizontal="center" vertical="center" wrapText="1" shrinkToFit="1"/>
    </xf>
    <xf numFmtId="0" fontId="19" fillId="0" borderId="16" xfId="2" applyFont="1" applyBorder="1" applyAlignment="1">
      <alignment horizontal="left" vertical="center" wrapText="1"/>
    </xf>
    <xf numFmtId="0" fontId="30" fillId="0" borderId="76" xfId="2" applyFont="1" applyBorder="1" applyAlignment="1">
      <alignment horizontal="right" vertical="center" shrinkToFit="1"/>
    </xf>
    <xf numFmtId="0" fontId="30" fillId="0" borderId="15" xfId="2" applyFont="1" applyBorder="1" applyAlignment="1">
      <alignment horizontal="right" vertical="center" shrinkToFit="1"/>
    </xf>
    <xf numFmtId="0" fontId="11" fillId="0" borderId="17" xfId="2" applyFont="1" applyBorder="1" applyAlignment="1">
      <alignment horizontal="center" vertical="center"/>
    </xf>
    <xf numFmtId="0" fontId="30" fillId="0" borderId="19" xfId="2" applyFont="1" applyBorder="1" applyAlignment="1">
      <alignment horizontal="center" vertical="center"/>
    </xf>
    <xf numFmtId="0" fontId="30" fillId="0" borderId="16" xfId="2" applyFont="1" applyBorder="1" applyAlignment="1">
      <alignment horizontal="center" vertical="center"/>
    </xf>
    <xf numFmtId="0" fontId="30" fillId="0" borderId="20" xfId="2" applyFont="1" applyBorder="1" applyAlignment="1">
      <alignment horizontal="right" vertical="center" shrinkToFit="1"/>
    </xf>
    <xf numFmtId="0" fontId="30" fillId="0" borderId="21" xfId="2" applyFont="1" applyBorder="1" applyAlignment="1">
      <alignment horizontal="right" vertical="center" shrinkToFit="1"/>
    </xf>
    <xf numFmtId="0" fontId="26" fillId="0" borderId="16" xfId="2" quotePrefix="1" applyFont="1" applyBorder="1" applyAlignment="1">
      <alignment horizontal="center" vertical="center"/>
    </xf>
    <xf numFmtId="41" fontId="16" fillId="0" borderId="12" xfId="3" applyFont="1" applyBorder="1" applyAlignment="1">
      <alignment horizontal="center" vertical="center"/>
    </xf>
    <xf numFmtId="0" fontId="11" fillId="0" borderId="59" xfId="2" applyFont="1" applyBorder="1" applyAlignment="1">
      <alignment horizontal="center" vertical="center"/>
    </xf>
    <xf numFmtId="0" fontId="11" fillId="0" borderId="23" xfId="2" applyFont="1" applyBorder="1" applyAlignment="1">
      <alignment horizontal="center" vertical="center"/>
    </xf>
    <xf numFmtId="0" fontId="11" fillId="0" borderId="24" xfId="2" applyFont="1" applyBorder="1" applyAlignment="1">
      <alignment horizontal="center" vertical="center"/>
    </xf>
    <xf numFmtId="0" fontId="11" fillId="0" borderId="56" xfId="2" applyFont="1" applyBorder="1" applyAlignment="1">
      <alignment horizontal="center" vertical="center"/>
    </xf>
    <xf numFmtId="0" fontId="11" fillId="0" borderId="0" xfId="2" applyFont="1" applyAlignment="1">
      <alignment horizontal="center" vertical="center"/>
    </xf>
    <xf numFmtId="0" fontId="11" fillId="0" borderId="51" xfId="2" applyFont="1" applyBorder="1" applyAlignment="1">
      <alignment horizontal="center" vertical="center"/>
    </xf>
    <xf numFmtId="0" fontId="11" fillId="0" borderId="53" xfId="2" applyFont="1" applyBorder="1" applyAlignment="1">
      <alignment horizontal="center" vertical="center"/>
    </xf>
    <xf numFmtId="0" fontId="11" fillId="0" borderId="54" xfId="2" applyFont="1" applyBorder="1" applyAlignment="1">
      <alignment horizontal="center" vertical="center"/>
    </xf>
    <xf numFmtId="0" fontId="11" fillId="0" borderId="55" xfId="2" applyFont="1" applyBorder="1" applyAlignment="1">
      <alignment horizontal="center" vertical="center"/>
    </xf>
    <xf numFmtId="0" fontId="28" fillId="0" borderId="16" xfId="2" applyFont="1" applyBorder="1" applyAlignment="1">
      <alignment horizontal="center" vertical="center"/>
    </xf>
    <xf numFmtId="0" fontId="28" fillId="0" borderId="17" xfId="2" applyFont="1" applyBorder="1" applyAlignment="1">
      <alignment horizontal="center" vertical="center"/>
    </xf>
    <xf numFmtId="0" fontId="7" fillId="0" borderId="18" xfId="2" applyFont="1" applyBorder="1" applyAlignment="1">
      <alignment horizontal="center" vertical="center"/>
    </xf>
    <xf numFmtId="0" fontId="28" fillId="0" borderId="18" xfId="2" applyFont="1" applyBorder="1" applyAlignment="1">
      <alignment horizontal="center" vertical="center" wrapText="1"/>
    </xf>
    <xf numFmtId="0" fontId="29" fillId="0" borderId="19" xfId="2" applyFont="1" applyBorder="1" applyAlignment="1">
      <alignment horizontal="distributed" vertical="center" wrapText="1"/>
    </xf>
    <xf numFmtId="0" fontId="29" fillId="0" borderId="16" xfId="2" applyFont="1" applyBorder="1" applyAlignment="1">
      <alignment horizontal="distributed" vertical="center"/>
    </xf>
    <xf numFmtId="0" fontId="29" fillId="0" borderId="17" xfId="2" applyFont="1" applyBorder="1" applyAlignment="1">
      <alignment horizontal="distributed" vertical="center"/>
    </xf>
    <xf numFmtId="0" fontId="29" fillId="0" borderId="19" xfId="2" applyFont="1" applyBorder="1" applyAlignment="1">
      <alignment horizontal="distributed" vertical="center"/>
    </xf>
    <xf numFmtId="41" fontId="11" fillId="0" borderId="13" xfId="3" applyFont="1" applyBorder="1" applyAlignment="1">
      <alignment horizontal="center" vertical="center" shrinkToFit="1"/>
    </xf>
    <xf numFmtId="41" fontId="11" fillId="0" borderId="10" xfId="3" applyFont="1" applyBorder="1" applyAlignment="1">
      <alignment horizontal="center" vertical="center" shrinkToFit="1"/>
    </xf>
    <xf numFmtId="41" fontId="11" fillId="0" borderId="11" xfId="3" applyFont="1" applyBorder="1" applyAlignment="1">
      <alignment horizontal="center" vertical="center" shrinkToFit="1"/>
    </xf>
    <xf numFmtId="0" fontId="5" fillId="0" borderId="59" xfId="2" applyFont="1" applyBorder="1" applyAlignment="1">
      <alignment horizontal="center" vertical="center"/>
    </xf>
    <xf numFmtId="0" fontId="5" fillId="0" borderId="23" xfId="2" applyFont="1" applyBorder="1" applyAlignment="1">
      <alignment horizontal="center" vertical="center"/>
    </xf>
    <xf numFmtId="0" fontId="5" fillId="0" borderId="24" xfId="2" applyFont="1" applyBorder="1" applyAlignment="1">
      <alignment horizontal="center" vertical="center"/>
    </xf>
    <xf numFmtId="0" fontId="5" fillId="0" borderId="53" xfId="2" applyFont="1" applyBorder="1" applyAlignment="1">
      <alignment horizontal="center" vertical="center"/>
    </xf>
    <xf numFmtId="0" fontId="5" fillId="0" borderId="54" xfId="2" applyFont="1" applyBorder="1" applyAlignment="1">
      <alignment horizontal="center" vertical="center"/>
    </xf>
    <xf numFmtId="0" fontId="5" fillId="0" borderId="55" xfId="2" applyFont="1" applyBorder="1" applyAlignment="1">
      <alignment horizontal="center" vertical="center"/>
    </xf>
    <xf numFmtId="0" fontId="23" fillId="0" borderId="56" xfId="2" applyFont="1" applyBorder="1" applyAlignment="1">
      <alignment horizontal="left" vertical="center"/>
    </xf>
    <xf numFmtId="0" fontId="23" fillId="0" borderId="0" xfId="2" applyFont="1" applyAlignment="1">
      <alignment horizontal="left" vertical="center"/>
    </xf>
    <xf numFmtId="0" fontId="5" fillId="0" borderId="0" xfId="2" applyFont="1" applyAlignment="1">
      <alignment horizontal="right" vertical="center"/>
    </xf>
    <xf numFmtId="0" fontId="5" fillId="0" borderId="51" xfId="2" applyFont="1" applyBorder="1" applyAlignment="1">
      <alignment horizontal="right" vertical="center"/>
    </xf>
    <xf numFmtId="0" fontId="11" fillId="0" borderId="13" xfId="2" applyFont="1" applyBorder="1" applyAlignment="1">
      <alignment horizontal="center" vertical="center"/>
    </xf>
    <xf numFmtId="0" fontId="11" fillId="0" borderId="11" xfId="2" applyFont="1" applyBorder="1" applyAlignment="1">
      <alignment horizontal="center" vertical="center"/>
    </xf>
    <xf numFmtId="0" fontId="11" fillId="0" borderId="13" xfId="2" applyFont="1" applyBorder="1" applyAlignment="1">
      <alignment horizontal="center" vertical="center" shrinkToFit="1"/>
    </xf>
    <xf numFmtId="0" fontId="11" fillId="0" borderId="10" xfId="2" applyFont="1" applyBorder="1" applyAlignment="1">
      <alignment horizontal="center" vertical="center" shrinkToFit="1"/>
    </xf>
    <xf numFmtId="0" fontId="11" fillId="0" borderId="11" xfId="2" applyFont="1" applyBorder="1" applyAlignment="1">
      <alignment horizontal="center" vertical="center" shrinkToFit="1"/>
    </xf>
    <xf numFmtId="0" fontId="11" fillId="0" borderId="12" xfId="2" applyFont="1" applyBorder="1" applyAlignment="1">
      <alignment horizontal="center" vertical="center"/>
    </xf>
    <xf numFmtId="0" fontId="11" fillId="0" borderId="10" xfId="2" applyFont="1" applyBorder="1" applyAlignment="1">
      <alignment horizontal="center" vertical="center"/>
    </xf>
    <xf numFmtId="0" fontId="5" fillId="0" borderId="13" xfId="2" applyFont="1" applyBorder="1" applyAlignment="1">
      <alignment horizontal="center" vertical="center"/>
    </xf>
    <xf numFmtId="0" fontId="5" fillId="0" borderId="10" xfId="2" applyFont="1" applyBorder="1" applyAlignment="1">
      <alignment horizontal="center" vertical="center"/>
    </xf>
    <xf numFmtId="0" fontId="5" fillId="0" borderId="11" xfId="2" applyFont="1" applyBorder="1" applyAlignment="1">
      <alignment horizontal="center" vertical="center"/>
    </xf>
    <xf numFmtId="0" fontId="21" fillId="0" borderId="13" xfId="2" applyFont="1" applyBorder="1" applyAlignment="1">
      <alignment horizontal="center" vertical="center" shrinkToFit="1"/>
    </xf>
    <xf numFmtId="0" fontId="22" fillId="0" borderId="10" xfId="2" applyFont="1" applyBorder="1" applyAlignment="1">
      <alignment horizontal="center" vertical="center" shrinkToFit="1"/>
    </xf>
    <xf numFmtId="0" fontId="22" fillId="0" borderId="11" xfId="2" applyFont="1" applyBorder="1" applyAlignment="1">
      <alignment horizontal="center" vertical="center" shrinkToFit="1"/>
    </xf>
    <xf numFmtId="0" fontId="21" fillId="0" borderId="12" xfId="2" applyFont="1" applyBorder="1" applyAlignment="1">
      <alignment horizontal="center" vertical="center"/>
    </xf>
    <xf numFmtId="0" fontId="22" fillId="0" borderId="12" xfId="2" applyFont="1" applyBorder="1" applyAlignment="1">
      <alignment horizontal="center" vertical="center"/>
    </xf>
    <xf numFmtId="3" fontId="22" fillId="0" borderId="10" xfId="2" applyNumberFormat="1" applyFont="1" applyBorder="1" applyAlignment="1">
      <alignment horizontal="center" vertical="center"/>
    </xf>
    <xf numFmtId="3" fontId="22" fillId="0" borderId="11" xfId="2" applyNumberFormat="1" applyFont="1" applyBorder="1" applyAlignment="1">
      <alignment horizontal="center" vertical="center"/>
    </xf>
    <xf numFmtId="41" fontId="0" fillId="0" borderId="10" xfId="3" applyFont="1" applyBorder="1" applyAlignment="1">
      <alignment horizontal="center" vertical="center" shrinkToFit="1"/>
    </xf>
    <xf numFmtId="0" fontId="5" fillId="0" borderId="31" xfId="2" applyFont="1" applyBorder="1" applyAlignment="1">
      <alignment horizontal="center" vertical="center"/>
    </xf>
    <xf numFmtId="0" fontId="5" fillId="0" borderId="29" xfId="2" applyFont="1" applyBorder="1" applyAlignment="1">
      <alignment horizontal="center" vertical="center"/>
    </xf>
    <xf numFmtId="0" fontId="5" fillId="0" borderId="32" xfId="2" applyFont="1" applyBorder="1" applyAlignment="1">
      <alignment horizontal="center" vertical="center"/>
    </xf>
    <xf numFmtId="0" fontId="5" fillId="0" borderId="52" xfId="2" applyFont="1" applyBorder="1" applyAlignment="1">
      <alignment horizontal="center" vertical="center"/>
    </xf>
    <xf numFmtId="177" fontId="20" fillId="0" borderId="71" xfId="2" applyNumberFormat="1" applyFont="1" applyBorder="1" applyAlignment="1">
      <alignment horizontal="center" vertical="center" shrinkToFit="1"/>
    </xf>
    <xf numFmtId="177" fontId="20" fillId="0" borderId="72" xfId="2" applyNumberFormat="1" applyFont="1" applyBorder="1" applyAlignment="1">
      <alignment horizontal="center" vertical="center" shrinkToFit="1"/>
    </xf>
    <xf numFmtId="177" fontId="20" fillId="0" borderId="70" xfId="2" applyNumberFormat="1" applyFont="1" applyBorder="1" applyAlignment="1">
      <alignment horizontal="center" vertical="center" shrinkToFit="1"/>
    </xf>
    <xf numFmtId="0" fontId="18" fillId="0" borderId="68" xfId="2" applyFont="1" applyBorder="1" applyAlignment="1">
      <alignment horizontal="center" vertical="center" shrinkToFit="1"/>
    </xf>
    <xf numFmtId="0" fontId="18" fillId="0" borderId="74" xfId="2" applyFont="1" applyBorder="1" applyAlignment="1">
      <alignment horizontal="center" vertical="center" shrinkToFit="1"/>
    </xf>
    <xf numFmtId="0" fontId="16" fillId="0" borderId="69" xfId="2" applyFont="1" applyBorder="1" applyAlignment="1">
      <alignment horizontal="center" vertical="center" shrinkToFit="1"/>
    </xf>
    <xf numFmtId="0" fontId="16" fillId="0" borderId="49" xfId="2" applyFont="1" applyBorder="1" applyAlignment="1">
      <alignment horizontal="center" vertical="center" shrinkToFit="1"/>
    </xf>
    <xf numFmtId="0" fontId="16" fillId="0" borderId="46" xfId="2" applyFont="1" applyBorder="1" applyAlignment="1">
      <alignment horizontal="center" vertical="center" shrinkToFit="1"/>
    </xf>
    <xf numFmtId="0" fontId="16" fillId="0" borderId="47" xfId="2" applyFont="1" applyBorder="1" applyAlignment="1">
      <alignment horizontal="center" vertical="center" shrinkToFit="1"/>
    </xf>
    <xf numFmtId="41" fontId="11" fillId="0" borderId="48" xfId="2" applyNumberFormat="1" applyFont="1" applyBorder="1" applyAlignment="1">
      <alignment horizontal="center" vertical="center" shrinkToFit="1"/>
    </xf>
    <xf numFmtId="0" fontId="11" fillId="0" borderId="46" xfId="2" applyFont="1" applyBorder="1" applyAlignment="1">
      <alignment horizontal="center" vertical="center" shrinkToFit="1"/>
    </xf>
    <xf numFmtId="0" fontId="5" fillId="0" borderId="63" xfId="2" applyFont="1" applyBorder="1" applyAlignment="1">
      <alignment horizontal="center" vertical="center"/>
    </xf>
    <xf numFmtId="0" fontId="5" fillId="0" borderId="64" xfId="2" applyFont="1" applyBorder="1" applyAlignment="1">
      <alignment horizontal="center" vertical="center"/>
    </xf>
    <xf numFmtId="0" fontId="5" fillId="0" borderId="62" xfId="2" applyFont="1" applyBorder="1" applyAlignment="1">
      <alignment horizontal="center" vertical="center"/>
    </xf>
    <xf numFmtId="0" fontId="5" fillId="0" borderId="67" xfId="2" applyFont="1" applyBorder="1" applyAlignment="1">
      <alignment horizontal="center" vertical="center"/>
    </xf>
    <xf numFmtId="0" fontId="5" fillId="0" borderId="59" xfId="2" applyFont="1" applyBorder="1" applyAlignment="1">
      <alignment horizontal="center" vertical="center" wrapText="1"/>
    </xf>
    <xf numFmtId="0" fontId="1" fillId="0" borderId="68" xfId="2" applyBorder="1" applyAlignment="1">
      <alignment horizontal="center" vertical="center" shrinkToFit="1"/>
    </xf>
    <xf numFmtId="0" fontId="1" fillId="0" borderId="74" xfId="2" applyBorder="1" applyAlignment="1">
      <alignment horizontal="center" vertical="center" shrinkToFit="1"/>
    </xf>
    <xf numFmtId="177" fontId="20" fillId="0" borderId="73" xfId="2" applyNumberFormat="1" applyFont="1" applyBorder="1" applyAlignment="1">
      <alignment horizontal="center" vertical="center" shrinkToFit="1"/>
    </xf>
    <xf numFmtId="0" fontId="5" fillId="0" borderId="65" xfId="2" applyFont="1" applyBorder="1" applyAlignment="1">
      <alignment horizontal="center" vertical="center"/>
    </xf>
    <xf numFmtId="0" fontId="5" fillId="0" borderId="66" xfId="2" applyFont="1" applyBorder="1" applyAlignment="1">
      <alignment horizontal="center" vertical="center"/>
    </xf>
    <xf numFmtId="0" fontId="5" fillId="0" borderId="25" xfId="2" applyFont="1" applyBorder="1" applyAlignment="1">
      <alignment horizontal="left" vertical="center" wrapText="1"/>
    </xf>
    <xf numFmtId="0" fontId="5" fillId="0" borderId="25" xfId="2" applyFont="1" applyBorder="1" applyAlignment="1">
      <alignment horizontal="left" vertical="center"/>
    </xf>
    <xf numFmtId="0" fontId="1" fillId="0" borderId="25" xfId="2" applyBorder="1" applyAlignment="1">
      <alignment horizontal="center" vertical="center" wrapText="1"/>
    </xf>
    <xf numFmtId="0" fontId="5" fillId="0" borderId="28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/>
    </xf>
    <xf numFmtId="0" fontId="5" fillId="0" borderId="60" xfId="2" applyFont="1" applyBorder="1" applyAlignment="1">
      <alignment horizontal="center" vertical="center"/>
    </xf>
    <xf numFmtId="0" fontId="5" fillId="0" borderId="61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 shrinkToFit="1"/>
    </xf>
    <xf numFmtId="0" fontId="5" fillId="0" borderId="25" xfId="2" applyFont="1" applyBorder="1" applyAlignment="1">
      <alignment horizontal="center" vertical="center"/>
    </xf>
    <xf numFmtId="0" fontId="1" fillId="0" borderId="59" xfId="2" applyBorder="1" applyAlignment="1">
      <alignment horizontal="center" vertical="center" shrinkToFit="1"/>
    </xf>
    <xf numFmtId="0" fontId="1" fillId="0" borderId="23" xfId="2" applyBorder="1" applyAlignment="1">
      <alignment horizontal="center" vertical="center" shrinkToFit="1"/>
    </xf>
    <xf numFmtId="0" fontId="1" fillId="0" borderId="24" xfId="2" applyBorder="1" applyAlignment="1">
      <alignment horizontal="center" vertical="center" shrinkToFit="1"/>
    </xf>
    <xf numFmtId="0" fontId="5" fillId="0" borderId="59" xfId="2" applyFont="1" applyBorder="1" applyAlignment="1">
      <alignment horizontal="left" vertical="center" wrapText="1"/>
    </xf>
    <xf numFmtId="0" fontId="5" fillId="0" borderId="24" xfId="2" applyFont="1" applyBorder="1" applyAlignment="1">
      <alignment horizontal="left" vertical="center" wrapText="1"/>
    </xf>
    <xf numFmtId="0" fontId="1" fillId="0" borderId="48" xfId="2" applyBorder="1" applyAlignment="1">
      <alignment horizontal="center" vertical="center" wrapText="1"/>
    </xf>
    <xf numFmtId="0" fontId="1" fillId="0" borderId="49" xfId="2" applyBorder="1" applyAlignment="1">
      <alignment horizontal="center" vertical="center" wrapText="1"/>
    </xf>
    <xf numFmtId="0" fontId="1" fillId="0" borderId="46" xfId="2" applyBorder="1" applyAlignment="1">
      <alignment horizontal="center" vertical="center" wrapText="1"/>
    </xf>
    <xf numFmtId="0" fontId="5" fillId="0" borderId="0" xfId="2" applyFont="1" applyAlignment="1">
      <alignment horizontal="center" vertical="center"/>
    </xf>
    <xf numFmtId="0" fontId="5" fillId="0" borderId="51" xfId="2" applyFont="1" applyBorder="1" applyAlignment="1">
      <alignment horizontal="center" vertical="center"/>
    </xf>
    <xf numFmtId="0" fontId="1" fillId="0" borderId="25" xfId="2" applyBorder="1" applyAlignment="1">
      <alignment horizontal="center" vertical="center" shrinkToFit="1"/>
    </xf>
    <xf numFmtId="0" fontId="16" fillId="0" borderId="38" xfId="2" applyFont="1" applyBorder="1" applyAlignment="1">
      <alignment horizontal="center" vertical="center"/>
    </xf>
    <xf numFmtId="0" fontId="5" fillId="0" borderId="45" xfId="2" applyFont="1" applyBorder="1" applyAlignment="1">
      <alignment horizontal="center" vertical="center" wrapText="1"/>
    </xf>
    <xf numFmtId="0" fontId="5" fillId="0" borderId="46" xfId="2" applyFont="1" applyBorder="1" applyAlignment="1">
      <alignment horizontal="center" vertical="center" wrapText="1"/>
    </xf>
    <xf numFmtId="0" fontId="5" fillId="0" borderId="47" xfId="2" applyFont="1" applyBorder="1" applyAlignment="1">
      <alignment horizontal="center" vertical="center"/>
    </xf>
    <xf numFmtId="0" fontId="16" fillId="0" borderId="48" xfId="2" applyFont="1" applyBorder="1" applyAlignment="1">
      <alignment horizontal="center" vertical="center" shrinkToFit="1"/>
    </xf>
    <xf numFmtId="0" fontId="5" fillId="0" borderId="48" xfId="2" applyFont="1" applyBorder="1" applyAlignment="1">
      <alignment horizontal="left" vertical="center" wrapText="1"/>
    </xf>
    <xf numFmtId="0" fontId="5" fillId="0" borderId="46" xfId="2" applyFont="1" applyBorder="1" applyAlignment="1">
      <alignment horizontal="left" vertical="center" wrapText="1"/>
    </xf>
    <xf numFmtId="0" fontId="16" fillId="0" borderId="48" xfId="2" applyFont="1" applyBorder="1" applyAlignment="1">
      <alignment horizontal="center" vertical="center"/>
    </xf>
    <xf numFmtId="0" fontId="16" fillId="0" borderId="49" xfId="2" applyFont="1" applyBorder="1" applyAlignment="1">
      <alignment horizontal="center" vertical="center"/>
    </xf>
    <xf numFmtId="0" fontId="5" fillId="0" borderId="49" xfId="2" applyFont="1" applyBorder="1" applyAlignment="1">
      <alignment horizontal="center" vertical="center"/>
    </xf>
    <xf numFmtId="0" fontId="5" fillId="0" borderId="50" xfId="2" applyFont="1" applyBorder="1" applyAlignment="1">
      <alignment horizontal="center" vertical="center"/>
    </xf>
    <xf numFmtId="0" fontId="12" fillId="0" borderId="32" xfId="2" applyFont="1" applyBorder="1" applyAlignment="1">
      <alignment horizontal="center" vertical="center" wrapText="1"/>
    </xf>
    <xf numFmtId="0" fontId="12" fillId="0" borderId="29" xfId="2" applyFont="1" applyBorder="1" applyAlignment="1">
      <alignment horizontal="center" vertical="center" wrapText="1"/>
    </xf>
    <xf numFmtId="0" fontId="1" fillId="0" borderId="52" xfId="2" applyBorder="1" applyAlignment="1">
      <alignment horizontal="center" vertical="center" shrinkToFit="1"/>
    </xf>
    <xf numFmtId="0" fontId="5" fillId="0" borderId="52" xfId="2" applyFont="1" applyBorder="1" applyAlignment="1">
      <alignment horizontal="left" vertical="center" wrapText="1"/>
    </xf>
    <xf numFmtId="0" fontId="1" fillId="0" borderId="53" xfId="2" applyBorder="1" applyAlignment="1">
      <alignment horizontal="center" vertical="center" shrinkToFit="1"/>
    </xf>
    <xf numFmtId="0" fontId="1" fillId="0" borderId="54" xfId="2" applyBorder="1" applyAlignment="1">
      <alignment horizontal="center" vertical="center" shrinkToFit="1"/>
    </xf>
    <xf numFmtId="0" fontId="16" fillId="0" borderId="39" xfId="2" applyFont="1" applyBorder="1" applyAlignment="1">
      <alignment horizontal="center" vertical="center"/>
    </xf>
    <xf numFmtId="0" fontId="17" fillId="0" borderId="40" xfId="2" quotePrefix="1" applyFont="1" applyBorder="1" applyAlignment="1">
      <alignment horizontal="center" vertical="center"/>
    </xf>
    <xf numFmtId="0" fontId="16" fillId="0" borderId="41" xfId="2" applyFont="1" applyBorder="1" applyAlignment="1">
      <alignment horizontal="center" vertical="center"/>
    </xf>
    <xf numFmtId="0" fontId="5" fillId="0" borderId="26" xfId="2" applyFont="1" applyBorder="1" applyAlignment="1">
      <alignment horizontal="center" vertical="center" wrapText="1"/>
    </xf>
    <xf numFmtId="0" fontId="5" fillId="0" borderId="27" xfId="2" applyFont="1" applyBorder="1" applyAlignment="1">
      <alignment horizontal="center" vertical="center"/>
    </xf>
    <xf numFmtId="0" fontId="5" fillId="0" borderId="43" xfId="2" applyFont="1" applyBorder="1" applyAlignment="1">
      <alignment horizontal="center" vertical="center"/>
    </xf>
    <xf numFmtId="0" fontId="5" fillId="0" borderId="44" xfId="2" applyFont="1" applyBorder="1" applyAlignment="1">
      <alignment horizontal="center" vertical="center"/>
    </xf>
    <xf numFmtId="0" fontId="5" fillId="0" borderId="57" xfId="2" applyFont="1" applyBorder="1" applyAlignment="1">
      <alignment horizontal="center" vertical="center"/>
    </xf>
    <xf numFmtId="0" fontId="5" fillId="0" borderId="58" xfId="2" applyFont="1" applyBorder="1" applyAlignment="1">
      <alignment horizontal="center" vertical="center"/>
    </xf>
    <xf numFmtId="0" fontId="5" fillId="0" borderId="28" xfId="2" applyFont="1" applyBorder="1" applyAlignment="1">
      <alignment horizontal="center" vertical="center" wrapText="1"/>
    </xf>
    <xf numFmtId="0" fontId="5" fillId="0" borderId="29" xfId="2" applyFont="1" applyBorder="1" applyAlignment="1">
      <alignment horizontal="center" vertical="center" wrapText="1"/>
    </xf>
    <xf numFmtId="176" fontId="15" fillId="0" borderId="31" xfId="2" applyNumberFormat="1" applyFont="1" applyBorder="1" applyAlignment="1">
      <alignment horizontal="center" vertical="center" shrinkToFit="1"/>
    </xf>
    <xf numFmtId="176" fontId="15" fillId="0" borderId="32" xfId="2" applyNumberFormat="1" applyFont="1" applyBorder="1" applyAlignment="1">
      <alignment horizontal="center" vertical="center" shrinkToFit="1"/>
    </xf>
    <xf numFmtId="176" fontId="15" fillId="0" borderId="33" xfId="2" applyNumberFormat="1" applyFont="1" applyBorder="1" applyAlignment="1">
      <alignment horizontal="center" vertical="center" shrinkToFit="1"/>
    </xf>
    <xf numFmtId="0" fontId="5" fillId="0" borderId="23" xfId="2" applyFont="1" applyBorder="1" applyAlignment="1">
      <alignment horizontal="left" vertical="center" wrapText="1"/>
    </xf>
    <xf numFmtId="0" fontId="5" fillId="0" borderId="23" xfId="2" applyFont="1" applyBorder="1" applyAlignment="1">
      <alignment horizontal="left" vertical="center"/>
    </xf>
    <xf numFmtId="0" fontId="5" fillId="0" borderId="0" xfId="2" applyFont="1" applyAlignment="1">
      <alignment horizontal="left" vertical="center"/>
    </xf>
    <xf numFmtId="0" fontId="5" fillId="0" borderId="51" xfId="2" applyFont="1" applyBorder="1" applyAlignment="1">
      <alignment horizontal="left" vertical="center"/>
    </xf>
    <xf numFmtId="0" fontId="5" fillId="0" borderId="56" xfId="2" applyFont="1" applyBorder="1" applyAlignment="1">
      <alignment horizontal="left" vertical="center"/>
    </xf>
    <xf numFmtId="0" fontId="5" fillId="0" borderId="34" xfId="2" applyFont="1" applyBorder="1" applyAlignment="1">
      <alignment horizontal="center" vertical="center" wrapText="1" shrinkToFit="1"/>
    </xf>
    <xf numFmtId="0" fontId="5" fillId="0" borderId="35" xfId="2" applyFont="1" applyBorder="1" applyAlignment="1">
      <alignment horizontal="center" vertical="center" wrapText="1" shrinkToFit="1"/>
    </xf>
    <xf numFmtId="0" fontId="5" fillId="0" borderId="36" xfId="2" applyFont="1" applyBorder="1" applyAlignment="1">
      <alignment horizontal="center" vertical="center" wrapText="1" shrinkToFit="1"/>
    </xf>
    <xf numFmtId="0" fontId="16" fillId="0" borderId="37" xfId="2" applyFont="1" applyBorder="1" applyAlignment="1">
      <alignment horizontal="center" vertical="center"/>
    </xf>
    <xf numFmtId="0" fontId="5" fillId="0" borderId="30" xfId="2" applyFont="1" applyBorder="1" applyAlignment="1">
      <alignment horizontal="center" vertical="center" wrapText="1"/>
    </xf>
    <xf numFmtId="0" fontId="19" fillId="0" borderId="31" xfId="2" applyFont="1" applyBorder="1" applyAlignment="1">
      <alignment horizontal="left" vertical="center" wrapText="1"/>
    </xf>
    <xf numFmtId="0" fontId="19" fillId="0" borderId="32" xfId="2" applyFont="1" applyBorder="1" applyAlignment="1">
      <alignment horizontal="left" vertical="center" wrapText="1"/>
    </xf>
    <xf numFmtId="0" fontId="5" fillId="0" borderId="10" xfId="2" applyFont="1" applyBorder="1" applyAlignment="1">
      <alignment horizontal="center" vertical="center" wrapText="1"/>
    </xf>
    <xf numFmtId="0" fontId="5" fillId="0" borderId="11" xfId="2" applyFont="1" applyBorder="1" applyAlignment="1">
      <alignment horizontal="center" vertical="center" wrapText="1"/>
    </xf>
    <xf numFmtId="0" fontId="19" fillId="0" borderId="13" xfId="2" applyFont="1" applyBorder="1" applyAlignment="1">
      <alignment horizontal="left" vertical="center" wrapText="1"/>
    </xf>
    <xf numFmtId="0" fontId="19" fillId="0" borderId="10" xfId="2" applyFont="1" applyBorder="1" applyAlignment="1">
      <alignment horizontal="left" vertical="center" wrapText="1"/>
    </xf>
    <xf numFmtId="0" fontId="19" fillId="0" borderId="11" xfId="2" applyFont="1" applyBorder="1" applyAlignment="1">
      <alignment horizontal="left" vertical="center" wrapText="1"/>
    </xf>
    <xf numFmtId="0" fontId="12" fillId="0" borderId="11" xfId="2" applyFont="1" applyBorder="1" applyAlignment="1">
      <alignment horizontal="center" vertical="center"/>
    </xf>
    <xf numFmtId="0" fontId="12" fillId="0" borderId="12" xfId="2" applyFont="1" applyBorder="1" applyAlignment="1">
      <alignment horizontal="center" vertical="center"/>
    </xf>
    <xf numFmtId="0" fontId="10" fillId="0" borderId="20" xfId="2" applyFont="1" applyBorder="1" applyAlignment="1">
      <alignment horizontal="right" vertical="center" shrinkToFit="1"/>
    </xf>
    <xf numFmtId="0" fontId="10" fillId="0" borderId="21" xfId="2" applyFont="1" applyBorder="1" applyAlignment="1">
      <alignment horizontal="right" vertical="center" shrinkToFit="1"/>
    </xf>
    <xf numFmtId="0" fontId="10" fillId="0" borderId="22" xfId="2" applyFont="1" applyBorder="1" applyAlignment="1">
      <alignment horizontal="right" vertical="center" shrinkToFit="1"/>
    </xf>
    <xf numFmtId="0" fontId="11" fillId="0" borderId="25" xfId="2" applyFont="1" applyBorder="1" applyAlignment="1">
      <alignment horizontal="center" vertical="center"/>
    </xf>
    <xf numFmtId="0" fontId="5" fillId="0" borderId="25" xfId="2" quotePrefix="1" applyFont="1" applyBorder="1" applyAlignment="1">
      <alignment horizontal="center" vertical="center"/>
    </xf>
    <xf numFmtId="0" fontId="6" fillId="0" borderId="2" xfId="2" applyFont="1" applyBorder="1" applyAlignment="1">
      <alignment horizontal="center" vertical="center"/>
    </xf>
    <xf numFmtId="0" fontId="6" fillId="0" borderId="3" xfId="2" applyFont="1" applyBorder="1" applyAlignment="1">
      <alignment horizontal="center" vertical="center"/>
    </xf>
    <xf numFmtId="0" fontId="6" fillId="0" borderId="4" xfId="2" applyFont="1" applyBorder="1" applyAlignment="1">
      <alignment horizontal="center" vertical="center"/>
    </xf>
    <xf numFmtId="0" fontId="6" fillId="0" borderId="14" xfId="2" applyFont="1" applyBorder="1" applyAlignment="1">
      <alignment horizontal="center" vertical="center"/>
    </xf>
    <xf numFmtId="0" fontId="6" fillId="0" borderId="15" xfId="2" applyFont="1" applyBorder="1" applyAlignment="1">
      <alignment horizontal="center" vertical="center"/>
    </xf>
    <xf numFmtId="0" fontId="6" fillId="0" borderId="16" xfId="2" applyFont="1" applyBorder="1" applyAlignment="1">
      <alignment horizontal="center" vertical="center"/>
    </xf>
    <xf numFmtId="0" fontId="6" fillId="0" borderId="17" xfId="2" applyFont="1" applyBorder="1" applyAlignment="1">
      <alignment horizontal="center" vertical="center"/>
    </xf>
    <xf numFmtId="0" fontId="7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wrapText="1"/>
    </xf>
    <xf numFmtId="0" fontId="6" fillId="0" borderId="18" xfId="2" applyFont="1" applyBorder="1" applyAlignment="1">
      <alignment horizontal="center" vertical="center" wrapText="1"/>
    </xf>
    <xf numFmtId="0" fontId="8" fillId="0" borderId="6" xfId="2" applyFont="1" applyBorder="1" applyAlignment="1">
      <alignment horizontal="distributed" vertical="center" wrapText="1"/>
    </xf>
    <xf numFmtId="0" fontId="8" fillId="0" borderId="3" xfId="2" applyFont="1" applyBorder="1" applyAlignment="1">
      <alignment horizontal="distributed" vertical="center"/>
    </xf>
    <xf numFmtId="0" fontId="8" fillId="0" borderId="4" xfId="2" applyFont="1" applyBorder="1" applyAlignment="1">
      <alignment horizontal="distributed" vertical="center"/>
    </xf>
    <xf numFmtId="0" fontId="8" fillId="0" borderId="19" xfId="2" applyFont="1" applyBorder="1" applyAlignment="1">
      <alignment horizontal="distributed" vertical="center"/>
    </xf>
    <xf numFmtId="0" fontId="8" fillId="0" borderId="16" xfId="2" applyFont="1" applyBorder="1" applyAlignment="1">
      <alignment horizontal="distributed" vertical="center"/>
    </xf>
    <xf numFmtId="0" fontId="8" fillId="0" borderId="17" xfId="2" applyFont="1" applyBorder="1" applyAlignment="1">
      <alignment horizontal="distributed" vertical="center"/>
    </xf>
    <xf numFmtId="0" fontId="9" fillId="0" borderId="5" xfId="2" applyFont="1" applyBorder="1" applyAlignment="1">
      <alignment horizontal="center" vertical="center"/>
    </xf>
    <xf numFmtId="0" fontId="9" fillId="0" borderId="18" xfId="2" applyFont="1" applyBorder="1" applyAlignment="1">
      <alignment horizontal="center" vertical="center"/>
    </xf>
    <xf numFmtId="0" fontId="10" fillId="0" borderId="7" xfId="2" applyFont="1" applyBorder="1" applyAlignment="1">
      <alignment horizontal="right" vertical="center" shrinkToFit="1"/>
    </xf>
    <xf numFmtId="0" fontId="10" fillId="0" borderId="8" xfId="2" applyFont="1" applyBorder="1" applyAlignment="1">
      <alignment horizontal="right" vertical="center" shrinkToFit="1"/>
    </xf>
    <xf numFmtId="0" fontId="10" fillId="0" borderId="9" xfId="2" applyFont="1" applyBorder="1" applyAlignment="1">
      <alignment horizontal="right" vertical="center" shrinkToFit="1"/>
    </xf>
    <xf numFmtId="0" fontId="45" fillId="0" borderId="44" xfId="0" applyFont="1" applyBorder="1" applyAlignment="1">
      <alignment horizontal="center" vertical="center"/>
    </xf>
    <xf numFmtId="0" fontId="45" fillId="0" borderId="153" xfId="0" applyFont="1" applyBorder="1" applyAlignment="1">
      <alignment horizontal="center" vertical="center"/>
    </xf>
    <xf numFmtId="0" fontId="45" fillId="0" borderId="147" xfId="0" applyFont="1" applyBorder="1" applyAlignment="1">
      <alignment horizontal="center" vertical="center"/>
    </xf>
    <xf numFmtId="0" fontId="55" fillId="0" borderId="44" xfId="0" applyFont="1" applyBorder="1" applyAlignment="1">
      <alignment horizontal="center" vertical="center" shrinkToFit="1"/>
    </xf>
    <xf numFmtId="0" fontId="55" fillId="0" borderId="153" xfId="0" applyFont="1" applyBorder="1" applyAlignment="1">
      <alignment horizontal="center" vertical="center" shrinkToFit="1"/>
    </xf>
    <xf numFmtId="0" fontId="26" fillId="0" borderId="164" xfId="4" applyFont="1" applyBorder="1" applyAlignment="1" applyProtection="1">
      <alignment horizontal="center" vertical="center"/>
    </xf>
    <xf numFmtId="41" fontId="46" fillId="0" borderId="153" xfId="1" applyFont="1" applyBorder="1" applyAlignment="1">
      <alignment horizontal="center" vertical="center" shrinkToFit="1"/>
    </xf>
    <xf numFmtId="41" fontId="46" fillId="0" borderId="147" xfId="1" applyFont="1" applyBorder="1" applyAlignment="1">
      <alignment horizontal="center" vertical="center" shrinkToFit="1"/>
    </xf>
    <xf numFmtId="41" fontId="53" fillId="0" borderId="44" xfId="1" applyFont="1" applyBorder="1" applyAlignment="1">
      <alignment horizontal="center" vertical="center" shrinkToFit="1"/>
    </xf>
    <xf numFmtId="41" fontId="53" fillId="0" borderId="153" xfId="1" applyFont="1" applyBorder="1" applyAlignment="1">
      <alignment horizontal="center" vertical="center" shrinkToFit="1"/>
    </xf>
    <xf numFmtId="41" fontId="53" fillId="0" borderId="147" xfId="1" applyFont="1" applyBorder="1" applyAlignment="1">
      <alignment horizontal="center" vertical="center" shrinkToFit="1"/>
    </xf>
    <xf numFmtId="3" fontId="53" fillId="0" borderId="44" xfId="1" applyNumberFormat="1" applyFont="1" applyBorder="1" applyAlignment="1">
      <alignment horizontal="right" vertical="center" shrinkToFit="1"/>
    </xf>
    <xf numFmtId="3" fontId="53" fillId="0" borderId="153" xfId="1" applyNumberFormat="1" applyFont="1" applyBorder="1" applyAlignment="1">
      <alignment horizontal="right" vertical="center" shrinkToFit="1"/>
    </xf>
    <xf numFmtId="3" fontId="53" fillId="0" borderId="147" xfId="1" applyNumberFormat="1" applyFont="1" applyBorder="1" applyAlignment="1">
      <alignment horizontal="right" vertical="center" shrinkToFit="1"/>
    </xf>
    <xf numFmtId="0" fontId="45" fillId="5" borderId="44" xfId="0" applyFont="1" applyFill="1" applyBorder="1" applyAlignment="1">
      <alignment horizontal="center" vertical="center"/>
    </xf>
    <xf numFmtId="0" fontId="45" fillId="5" borderId="153" xfId="0" applyFont="1" applyFill="1" applyBorder="1" applyAlignment="1">
      <alignment horizontal="center" vertical="center"/>
    </xf>
    <xf numFmtId="0" fontId="45" fillId="5" borderId="147" xfId="0" applyFont="1" applyFill="1" applyBorder="1" applyAlignment="1">
      <alignment horizontal="center" vertical="center"/>
    </xf>
    <xf numFmtId="41" fontId="46" fillId="5" borderId="153" xfId="1" applyFont="1" applyFill="1" applyBorder="1" applyAlignment="1">
      <alignment horizontal="center" vertical="center"/>
    </xf>
    <xf numFmtId="41" fontId="46" fillId="5" borderId="147" xfId="1" applyFont="1" applyFill="1" applyBorder="1" applyAlignment="1">
      <alignment horizontal="center" vertical="center"/>
    </xf>
    <xf numFmtId="41" fontId="46" fillId="5" borderId="44" xfId="1" applyFont="1" applyFill="1" applyBorder="1" applyAlignment="1">
      <alignment horizontal="center" vertical="center"/>
    </xf>
    <xf numFmtId="41" fontId="45" fillId="5" borderId="44" xfId="0" applyNumberFormat="1" applyFont="1" applyFill="1" applyBorder="1" applyAlignment="1">
      <alignment horizontal="center" vertical="center"/>
    </xf>
    <xf numFmtId="183" fontId="53" fillId="0" borderId="159" xfId="0" applyNumberFormat="1" applyFont="1" applyBorder="1" applyAlignment="1">
      <alignment horizontal="center" vertical="center" shrinkToFit="1"/>
    </xf>
    <xf numFmtId="183" fontId="53" fillId="0" borderId="163" xfId="0" applyNumberFormat="1" applyFont="1" applyBorder="1" applyAlignment="1">
      <alignment horizontal="center" vertical="center" shrinkToFit="1"/>
    </xf>
    <xf numFmtId="0" fontId="53" fillId="0" borderId="159" xfId="0" applyFont="1" applyBorder="1" applyAlignment="1">
      <alignment horizontal="center" vertical="center" shrinkToFit="1"/>
    </xf>
    <xf numFmtId="0" fontId="53" fillId="0" borderId="160" xfId="0" applyFont="1" applyBorder="1" applyAlignment="1">
      <alignment horizontal="center" vertical="center" shrinkToFit="1"/>
    </xf>
    <xf numFmtId="0" fontId="53" fillId="0" borderId="163" xfId="0" applyFont="1" applyBorder="1" applyAlignment="1">
      <alignment horizontal="center" vertical="center" shrinkToFit="1"/>
    </xf>
    <xf numFmtId="0" fontId="53" fillId="0" borderId="44" xfId="0" applyFont="1" applyBorder="1" applyAlignment="1">
      <alignment horizontal="left" vertical="center" shrinkToFit="1"/>
    </xf>
    <xf numFmtId="0" fontId="53" fillId="0" borderId="153" xfId="0" applyFont="1" applyBorder="1" applyAlignment="1">
      <alignment horizontal="left" vertical="center" shrinkToFit="1"/>
    </xf>
    <xf numFmtId="0" fontId="53" fillId="0" borderId="147" xfId="0" applyFont="1" applyBorder="1" applyAlignment="1">
      <alignment horizontal="left" vertical="center" shrinkToFit="1"/>
    </xf>
    <xf numFmtId="0" fontId="54" fillId="0" borderId="44" xfId="0" applyFont="1" applyBorder="1" applyAlignment="1">
      <alignment horizontal="left" vertical="center" shrinkToFit="1"/>
    </xf>
    <xf numFmtId="0" fontId="54" fillId="0" borderId="153" xfId="0" applyFont="1" applyBorder="1" applyAlignment="1">
      <alignment horizontal="left" vertical="center" shrinkToFit="1"/>
    </xf>
    <xf numFmtId="0" fontId="54" fillId="0" borderId="147" xfId="0" applyFont="1" applyBorder="1" applyAlignment="1">
      <alignment horizontal="left" vertical="center" shrinkToFit="1"/>
    </xf>
    <xf numFmtId="41" fontId="53" fillId="0" borderId="44" xfId="1" applyFont="1" applyBorder="1" applyAlignment="1">
      <alignment horizontal="right" vertical="center" shrinkToFit="1"/>
    </xf>
    <xf numFmtId="41" fontId="53" fillId="0" borderId="153" xfId="1" applyFont="1" applyBorder="1" applyAlignment="1">
      <alignment horizontal="right" vertical="center" shrinkToFit="1"/>
    </xf>
    <xf numFmtId="41" fontId="53" fillId="0" borderId="147" xfId="1" applyFont="1" applyBorder="1" applyAlignment="1">
      <alignment horizontal="right" vertical="center" shrinkToFit="1"/>
    </xf>
    <xf numFmtId="183" fontId="53" fillId="4" borderId="44" xfId="0" applyNumberFormat="1" applyFont="1" applyFill="1" applyBorder="1" applyAlignment="1">
      <alignment horizontal="center" vertical="center" shrinkToFit="1"/>
    </xf>
    <xf numFmtId="183" fontId="53" fillId="4" borderId="147" xfId="0" applyNumberFormat="1" applyFont="1" applyFill="1" applyBorder="1" applyAlignment="1">
      <alignment horizontal="center" vertical="center" shrinkToFit="1"/>
    </xf>
    <xf numFmtId="0" fontId="53" fillId="4" borderId="44" xfId="0" applyFont="1" applyFill="1" applyBorder="1" applyAlignment="1">
      <alignment horizontal="center" vertical="center" shrinkToFit="1"/>
    </xf>
    <xf numFmtId="0" fontId="53" fillId="4" borderId="153" xfId="0" applyFont="1" applyFill="1" applyBorder="1" applyAlignment="1">
      <alignment horizontal="center" vertical="center" shrinkToFit="1"/>
    </xf>
    <xf numFmtId="0" fontId="53" fillId="4" borderId="147" xfId="0" applyFont="1" applyFill="1" applyBorder="1" applyAlignment="1">
      <alignment horizontal="center" vertical="center" shrinkToFit="1"/>
    </xf>
    <xf numFmtId="0" fontId="53" fillId="4" borderId="84" xfId="0" applyFont="1" applyFill="1" applyBorder="1" applyAlignment="1">
      <alignment horizontal="left" vertical="center" shrinkToFit="1"/>
    </xf>
    <xf numFmtId="0" fontId="53" fillId="4" borderId="164" xfId="0" applyFont="1" applyFill="1" applyBorder="1" applyAlignment="1">
      <alignment horizontal="left" vertical="center" shrinkToFit="1"/>
    </xf>
    <xf numFmtId="0" fontId="53" fillId="4" borderId="165" xfId="0" applyFont="1" applyFill="1" applyBorder="1" applyAlignment="1">
      <alignment horizontal="left" vertical="center" shrinkToFit="1"/>
    </xf>
    <xf numFmtId="0" fontId="54" fillId="4" borderId="44" xfId="0" applyFont="1" applyFill="1" applyBorder="1" applyAlignment="1">
      <alignment horizontal="left" vertical="center" shrinkToFit="1"/>
    </xf>
    <xf numFmtId="0" fontId="54" fillId="4" borderId="153" xfId="0" applyFont="1" applyFill="1" applyBorder="1" applyAlignment="1">
      <alignment horizontal="left" vertical="center" shrinkToFit="1"/>
    </xf>
    <xf numFmtId="0" fontId="54" fillId="4" borderId="147" xfId="0" applyFont="1" applyFill="1" applyBorder="1" applyAlignment="1">
      <alignment horizontal="left" vertical="center" shrinkToFit="1"/>
    </xf>
    <xf numFmtId="41" fontId="53" fillId="4" borderId="44" xfId="1" applyFont="1" applyFill="1" applyBorder="1" applyAlignment="1">
      <alignment horizontal="right" vertical="center" shrinkToFit="1"/>
    </xf>
    <xf numFmtId="41" fontId="53" fillId="4" borderId="153" xfId="1" applyFont="1" applyFill="1" applyBorder="1" applyAlignment="1">
      <alignment horizontal="right" vertical="center" shrinkToFit="1"/>
    </xf>
    <xf numFmtId="41" fontId="53" fillId="4" borderId="147" xfId="1" applyFont="1" applyFill="1" applyBorder="1" applyAlignment="1">
      <alignment horizontal="right" vertical="center" shrinkToFit="1"/>
    </xf>
    <xf numFmtId="41" fontId="53" fillId="4" borderId="44" xfId="1" applyFont="1" applyFill="1" applyBorder="1" applyAlignment="1">
      <alignment horizontal="center" vertical="center" shrinkToFit="1"/>
    </xf>
    <xf numFmtId="41" fontId="53" fillId="4" borderId="153" xfId="1" applyFont="1" applyFill="1" applyBorder="1" applyAlignment="1">
      <alignment horizontal="center" vertical="center" shrinkToFit="1"/>
    </xf>
    <xf numFmtId="41" fontId="53" fillId="4" borderId="147" xfId="1" applyFont="1" applyFill="1" applyBorder="1" applyAlignment="1">
      <alignment horizontal="center" vertical="center" shrinkToFit="1"/>
    </xf>
    <xf numFmtId="3" fontId="53" fillId="4" borderId="44" xfId="1" applyNumberFormat="1" applyFont="1" applyFill="1" applyBorder="1" applyAlignment="1">
      <alignment horizontal="right" vertical="center" shrinkToFit="1"/>
    </xf>
    <xf numFmtId="3" fontId="53" fillId="4" borderId="153" xfId="1" applyNumberFormat="1" applyFont="1" applyFill="1" applyBorder="1" applyAlignment="1">
      <alignment horizontal="right" vertical="center" shrinkToFit="1"/>
    </xf>
    <xf numFmtId="3" fontId="53" fillId="4" borderId="147" xfId="1" applyNumberFormat="1" applyFont="1" applyFill="1" applyBorder="1" applyAlignment="1">
      <alignment horizontal="right" vertical="center" shrinkToFit="1"/>
    </xf>
    <xf numFmtId="0" fontId="45" fillId="0" borderId="1" xfId="0" applyFont="1" applyBorder="1" applyAlignment="1">
      <alignment horizontal="center" vertical="center" shrinkToFit="1"/>
    </xf>
    <xf numFmtId="0" fontId="46" fillId="0" borderId="44" xfId="0" applyFont="1" applyBorder="1" applyAlignment="1">
      <alignment horizontal="center" vertical="center" shrinkToFit="1"/>
    </xf>
    <xf numFmtId="0" fontId="46" fillId="0" borderId="153" xfId="0" applyFont="1" applyBorder="1" applyAlignment="1">
      <alignment horizontal="center" vertical="center" shrinkToFit="1"/>
    </xf>
    <xf numFmtId="0" fontId="46" fillId="0" borderId="147" xfId="0" applyFont="1" applyBorder="1" applyAlignment="1">
      <alignment horizontal="center" vertical="center" shrinkToFit="1"/>
    </xf>
    <xf numFmtId="0" fontId="48" fillId="0" borderId="147" xfId="0" applyFont="1" applyBorder="1" applyAlignment="1">
      <alignment horizontal="center" vertical="center" shrinkToFit="1"/>
    </xf>
    <xf numFmtId="0" fontId="48" fillId="0" borderId="1" xfId="0" applyFont="1" applyBorder="1" applyAlignment="1">
      <alignment horizontal="center" vertical="center" shrinkToFit="1"/>
    </xf>
    <xf numFmtId="0" fontId="51" fillId="0" borderId="44" xfId="0" applyFont="1" applyBorder="1" applyAlignment="1">
      <alignment horizontal="center" vertical="center"/>
    </xf>
    <xf numFmtId="0" fontId="51" fillId="0" borderId="153" xfId="0" applyFont="1" applyBorder="1" applyAlignment="1">
      <alignment horizontal="center" vertical="center"/>
    </xf>
    <xf numFmtId="0" fontId="51" fillId="0" borderId="147" xfId="0" applyFont="1" applyBorder="1" applyAlignment="1">
      <alignment horizontal="center" vertical="center"/>
    </xf>
    <xf numFmtId="3" fontId="52" fillId="0" borderId="153" xfId="1" applyNumberFormat="1" applyFont="1" applyBorder="1" applyAlignment="1">
      <alignment horizontal="left" vertical="center"/>
    </xf>
    <xf numFmtId="3" fontId="52" fillId="0" borderId="147" xfId="1" applyNumberFormat="1" applyFont="1" applyBorder="1" applyAlignment="1">
      <alignment horizontal="left" vertical="center"/>
    </xf>
    <xf numFmtId="0" fontId="48" fillId="0" borderId="44" xfId="0" applyFont="1" applyBorder="1" applyAlignment="1">
      <alignment horizontal="center" vertical="center" wrapText="1" shrinkToFit="1"/>
    </xf>
    <xf numFmtId="0" fontId="48" fillId="0" borderId="147" xfId="0" applyFont="1" applyBorder="1" applyAlignment="1">
      <alignment horizontal="center" vertical="center" wrapText="1" shrinkToFit="1"/>
    </xf>
    <xf numFmtId="0" fontId="48" fillId="0" borderId="44" xfId="0" applyFont="1" applyBorder="1" applyAlignment="1">
      <alignment horizontal="center" vertical="center" shrinkToFit="1"/>
    </xf>
    <xf numFmtId="0" fontId="46" fillId="0" borderId="1" xfId="0" applyFont="1" applyBorder="1" applyAlignment="1">
      <alignment horizontal="center" vertical="center" shrinkToFit="1"/>
    </xf>
    <xf numFmtId="0" fontId="45" fillId="0" borderId="154" xfId="0" applyFont="1" applyBorder="1" applyAlignment="1">
      <alignment horizontal="center" vertical="center"/>
    </xf>
    <xf numFmtId="0" fontId="45" fillId="0" borderId="155" xfId="0" applyFont="1" applyBorder="1" applyAlignment="1">
      <alignment horizontal="center" vertical="center"/>
    </xf>
    <xf numFmtId="0" fontId="45" fillId="0" borderId="156" xfId="0" applyFont="1" applyBorder="1" applyAlignment="1">
      <alignment horizontal="center" vertical="center"/>
    </xf>
    <xf numFmtId="0" fontId="46" fillId="0" borderId="157" xfId="0" applyFont="1" applyBorder="1" applyAlignment="1">
      <alignment horizontal="center" vertical="center" wrapText="1"/>
    </xf>
    <xf numFmtId="0" fontId="46" fillId="0" borderId="155" xfId="0" applyFont="1" applyBorder="1" applyAlignment="1">
      <alignment horizontal="center" vertical="center" wrapText="1"/>
    </xf>
    <xf numFmtId="0" fontId="46" fillId="0" borderId="158" xfId="0" applyFont="1" applyBorder="1" applyAlignment="1">
      <alignment horizontal="center" vertical="center" wrapText="1"/>
    </xf>
    <xf numFmtId="0" fontId="46" fillId="0" borderId="162" xfId="0" applyFont="1" applyBorder="1" applyAlignment="1">
      <alignment horizontal="center" vertical="center" wrapText="1"/>
    </xf>
    <xf numFmtId="0" fontId="46" fillId="0" borderId="160" xfId="0" applyFont="1" applyBorder="1" applyAlignment="1">
      <alignment horizontal="center" vertical="center" wrapText="1"/>
    </xf>
    <xf numFmtId="0" fontId="46" fillId="0" borderId="163" xfId="0" applyFont="1" applyBorder="1" applyAlignment="1">
      <alignment horizontal="center" vertical="center" wrapText="1"/>
    </xf>
    <xf numFmtId="0" fontId="57" fillId="0" borderId="0" xfId="0" applyFont="1" applyAlignment="1">
      <alignment horizontal="center" vertical="center"/>
    </xf>
    <xf numFmtId="0" fontId="57" fillId="0" borderId="146" xfId="0" applyFont="1" applyBorder="1" applyAlignment="1">
      <alignment horizontal="center" vertical="center"/>
    </xf>
    <xf numFmtId="0" fontId="46" fillId="0" borderId="44" xfId="0" applyFont="1" applyBorder="1" applyAlignment="1">
      <alignment horizontal="left" vertical="center" shrinkToFit="1"/>
    </xf>
    <xf numFmtId="0" fontId="46" fillId="0" borderId="153" xfId="0" applyFont="1" applyBorder="1" applyAlignment="1">
      <alignment horizontal="left" vertical="center" shrinkToFit="1"/>
    </xf>
    <xf numFmtId="0" fontId="46" fillId="0" borderId="147" xfId="0" applyFont="1" applyBorder="1" applyAlignment="1">
      <alignment horizontal="left" vertical="center" shrinkToFit="1"/>
    </xf>
    <xf numFmtId="0" fontId="45" fillId="0" borderId="159" xfId="0" applyFont="1" applyBorder="1" applyAlignment="1">
      <alignment horizontal="center" vertical="center"/>
    </xf>
    <xf numFmtId="0" fontId="45" fillId="0" borderId="160" xfId="0" applyFont="1" applyBorder="1" applyAlignment="1">
      <alignment horizontal="center" vertical="center"/>
    </xf>
    <xf numFmtId="0" fontId="45" fillId="0" borderId="161" xfId="0" applyFont="1" applyBorder="1" applyAlignment="1">
      <alignment horizontal="center" vertical="center"/>
    </xf>
    <xf numFmtId="0" fontId="45" fillId="0" borderId="141" xfId="0" applyFont="1" applyBorder="1" applyAlignment="1">
      <alignment horizontal="center" vertical="center"/>
    </xf>
    <xf numFmtId="0" fontId="45" fillId="0" borderId="142" xfId="0" applyFont="1" applyBorder="1" applyAlignment="1">
      <alignment horizontal="center" vertical="center"/>
    </xf>
    <xf numFmtId="0" fontId="45" fillId="0" borderId="143" xfId="0" applyFont="1" applyBorder="1" applyAlignment="1">
      <alignment horizontal="center" vertical="center"/>
    </xf>
    <xf numFmtId="181" fontId="46" fillId="0" borderId="144" xfId="0" quotePrefix="1" applyNumberFormat="1" applyFont="1" applyBorder="1" applyAlignment="1">
      <alignment horizontal="center" vertical="center"/>
    </xf>
    <xf numFmtId="181" fontId="46" fillId="0" borderId="142" xfId="0" applyNumberFormat="1" applyFont="1" applyBorder="1" applyAlignment="1">
      <alignment horizontal="center" vertical="center"/>
    </xf>
    <xf numFmtId="181" fontId="46" fillId="0" borderId="145" xfId="0" applyNumberFormat="1" applyFont="1" applyBorder="1" applyAlignment="1">
      <alignment horizontal="center" vertical="center"/>
    </xf>
    <xf numFmtId="0" fontId="47" fillId="0" borderId="0" xfId="0" applyFont="1" applyAlignment="1">
      <alignment horizontal="center" vertical="center"/>
    </xf>
    <xf numFmtId="0" fontId="47" fillId="0" borderId="146" xfId="0" applyFont="1" applyBorder="1" applyAlignment="1">
      <alignment horizontal="center" vertical="center"/>
    </xf>
    <xf numFmtId="178" fontId="49" fillId="0" borderId="1" xfId="0" applyNumberFormat="1" applyFont="1" applyBorder="1" applyAlignment="1">
      <alignment horizontal="center" vertical="center" shrinkToFit="1"/>
    </xf>
    <xf numFmtId="0" fontId="45" fillId="0" borderId="148" xfId="0" applyFont="1" applyBorder="1" applyAlignment="1">
      <alignment horizontal="center" vertical="center"/>
    </xf>
    <xf numFmtId="0" fontId="45" fillId="0" borderId="149" xfId="0" applyFont="1" applyBorder="1" applyAlignment="1">
      <alignment horizontal="center" vertical="center"/>
    </xf>
    <xf numFmtId="0" fontId="45" fillId="0" borderId="150" xfId="0" applyFont="1" applyBorder="1" applyAlignment="1">
      <alignment horizontal="center" vertical="center"/>
    </xf>
    <xf numFmtId="182" fontId="46" fillId="0" borderId="151" xfId="0" applyNumberFormat="1" applyFont="1" applyBorder="1" applyAlignment="1">
      <alignment horizontal="center" vertical="center"/>
    </xf>
    <xf numFmtId="182" fontId="46" fillId="0" borderId="149" xfId="0" applyNumberFormat="1" applyFont="1" applyBorder="1" applyAlignment="1">
      <alignment horizontal="center" vertical="center"/>
    </xf>
    <xf numFmtId="182" fontId="46" fillId="0" borderId="152" xfId="0" applyNumberFormat="1" applyFont="1" applyBorder="1" applyAlignment="1">
      <alignment horizontal="center" vertical="center"/>
    </xf>
    <xf numFmtId="41" fontId="53" fillId="0" borderId="44" xfId="1" applyFont="1" applyFill="1" applyBorder="1" applyAlignment="1">
      <alignment horizontal="center" vertical="center" shrinkToFit="1"/>
    </xf>
    <xf numFmtId="41" fontId="53" fillId="0" borderId="153" xfId="1" applyFont="1" applyFill="1" applyBorder="1" applyAlignment="1">
      <alignment horizontal="center" vertical="center" shrinkToFit="1"/>
    </xf>
    <xf numFmtId="41" fontId="53" fillId="0" borderId="147" xfId="1" applyFont="1" applyFill="1" applyBorder="1" applyAlignment="1">
      <alignment horizontal="center" vertical="center" shrinkToFit="1"/>
    </xf>
    <xf numFmtId="0" fontId="50" fillId="0" borderId="0" xfId="0" applyFont="1" applyAlignment="1">
      <alignment horizontal="center" vertical="center"/>
    </xf>
    <xf numFmtId="0" fontId="50" fillId="0" borderId="146" xfId="0" applyFont="1" applyBorder="1" applyAlignment="1">
      <alignment horizontal="center" vertical="center"/>
    </xf>
  </cellXfs>
  <cellStyles count="5">
    <cellStyle name="쉼표 [0]" xfId="1" builtinId="6"/>
    <cellStyle name="쉼표 [0] 5" xfId="3" xr:uid="{BB3AE70F-54EF-44F8-B22A-4676EE0A113F}"/>
    <cellStyle name="표준" xfId="0" builtinId="0"/>
    <cellStyle name="표준 9" xfId="2" xr:uid="{3F66BE39-8FFF-4335-B178-BF4F61900127}"/>
    <cellStyle name="하이퍼링크" xfId="4" builtinId="8"/>
  </cellStyles>
  <dxfs count="18">
    <dxf>
      <fill>
        <patternFill>
          <bgColor indexed="43"/>
        </patternFill>
      </fill>
    </dxf>
    <dxf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indexed="43"/>
        </patternFill>
      </fill>
    </dxf>
    <dxf>
      <fill>
        <patternFill>
          <bgColor indexed="10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19050</xdr:colOff>
      <xdr:row>44</xdr:row>
      <xdr:rowOff>28576</xdr:rowOff>
    </xdr:from>
    <xdr:to>
      <xdr:col>23</xdr:col>
      <xdr:colOff>28575</xdr:colOff>
      <xdr:row>45</xdr:row>
      <xdr:rowOff>149370</xdr:rowOff>
    </xdr:to>
    <xdr:pic>
      <xdr:nvPicPr>
        <xdr:cNvPr id="2" name="그림 1" descr="선우회계로고-최종.jpg">
          <a:extLst>
            <a:ext uri="{FF2B5EF4-FFF2-40B4-BE49-F238E27FC236}">
              <a16:creationId xmlns:a16="http://schemas.microsoft.com/office/drawing/2014/main" id="{F4C12D63-7E53-4D62-89C9-1CBC19F69E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0" y="9867901"/>
          <a:ext cx="771525" cy="292244"/>
        </a:xfrm>
        <a:prstGeom prst="rect">
          <a:avLst/>
        </a:prstGeom>
      </xdr:spPr>
    </xdr:pic>
    <xdr:clientData/>
  </xdr:twoCellAnchor>
  <xdr:twoCellAnchor editAs="oneCell">
    <xdr:from>
      <xdr:col>15</xdr:col>
      <xdr:colOff>19050</xdr:colOff>
      <xdr:row>21</xdr:row>
      <xdr:rowOff>66676</xdr:rowOff>
    </xdr:from>
    <xdr:to>
      <xdr:col>23</xdr:col>
      <xdr:colOff>28575</xdr:colOff>
      <xdr:row>22</xdr:row>
      <xdr:rowOff>101745</xdr:rowOff>
    </xdr:to>
    <xdr:pic>
      <xdr:nvPicPr>
        <xdr:cNvPr id="3" name="그림 2" descr="선우회계로고-최종.jpg">
          <a:extLst>
            <a:ext uri="{FF2B5EF4-FFF2-40B4-BE49-F238E27FC236}">
              <a16:creationId xmlns:a16="http://schemas.microsoft.com/office/drawing/2014/main" id="{CFD5F4EA-2781-4DC1-9941-2B79FDADAC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905000" y="4667251"/>
          <a:ext cx="771525" cy="2922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13</xdr:col>
      <xdr:colOff>9525</xdr:colOff>
      <xdr:row>21</xdr:row>
      <xdr:rowOff>66676</xdr:rowOff>
    </xdr:from>
    <xdr:to>
      <xdr:col>34</xdr:col>
      <xdr:colOff>95250</xdr:colOff>
      <xdr:row>22</xdr:row>
      <xdr:rowOff>151842</xdr:rowOff>
    </xdr:to>
    <xdr:pic>
      <xdr:nvPicPr>
        <xdr:cNvPr id="2" name="그림 1" descr="우림선우로고8.gif">
          <a:extLst>
            <a:ext uri="{FF2B5EF4-FFF2-40B4-BE49-F238E27FC236}">
              <a16:creationId xmlns:a16="http://schemas.microsoft.com/office/drawing/2014/main" id="{830C03B0-8427-4D7E-ABA5-EFFAB65711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5475" y="4667251"/>
          <a:ext cx="2085975" cy="342341"/>
        </a:xfrm>
        <a:prstGeom prst="rect">
          <a:avLst/>
        </a:prstGeom>
      </xdr:spPr>
    </xdr:pic>
    <xdr:clientData/>
  </xdr:twoCellAnchor>
  <xdr:twoCellAnchor editAs="oneCell">
    <xdr:from>
      <xdr:col>13</xdr:col>
      <xdr:colOff>9525</xdr:colOff>
      <xdr:row>44</xdr:row>
      <xdr:rowOff>38101</xdr:rowOff>
    </xdr:from>
    <xdr:to>
      <xdr:col>34</xdr:col>
      <xdr:colOff>95250</xdr:colOff>
      <xdr:row>45</xdr:row>
      <xdr:rowOff>123267</xdr:rowOff>
    </xdr:to>
    <xdr:pic>
      <xdr:nvPicPr>
        <xdr:cNvPr id="3" name="그림 2" descr="우림선우로고8.gif">
          <a:extLst>
            <a:ext uri="{FF2B5EF4-FFF2-40B4-BE49-F238E27FC236}">
              <a16:creationId xmlns:a16="http://schemas.microsoft.com/office/drawing/2014/main" id="{32F9ED36-46E6-45F7-B57A-2026037570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95475" y="9877426"/>
          <a:ext cx="2085975" cy="34234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cafe.daum.net/transtax" TargetMode="External"/><Relationship Id="rId1" Type="http://schemas.openxmlformats.org/officeDocument/2006/relationships/hyperlink" Target="http://cafe.daum.net/transta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7AB3F1-2616-49A6-B684-218D81D0EED6}">
  <dimension ref="A1:BP45"/>
  <sheetViews>
    <sheetView showGridLines="0" tabSelected="1" workbookViewId="0">
      <selection activeCell="BM2" sqref="BM2"/>
    </sheetView>
  </sheetViews>
  <sheetFormatPr defaultColWidth="11.109375" defaultRowHeight="13.5" x14ac:dyDescent="0.15"/>
  <cols>
    <col min="1" max="1" width="2.21875" customWidth="1"/>
    <col min="2" max="2" width="1.109375" customWidth="1"/>
    <col min="3" max="3" width="1.5546875" customWidth="1"/>
    <col min="4" max="4" width="2" customWidth="1"/>
    <col min="5" max="5" width="0.6640625" customWidth="1"/>
    <col min="6" max="6" width="2" customWidth="1"/>
    <col min="7" max="7" width="1.33203125" customWidth="1"/>
    <col min="8" max="8" width="2" customWidth="1"/>
    <col min="9" max="9" width="1.33203125" customWidth="1"/>
    <col min="10" max="10" width="2.21875" customWidth="1"/>
    <col min="11" max="11" width="1.109375" style="54" customWidth="1"/>
    <col min="12" max="57" width="1.109375" customWidth="1"/>
    <col min="58" max="60" width="2.21875" customWidth="1"/>
    <col min="61" max="62" width="1.109375" customWidth="1"/>
    <col min="63" max="64" width="2.21875" customWidth="1"/>
    <col min="65" max="65" width="11.44140625" bestFit="1" customWidth="1"/>
    <col min="66" max="67" width="43.6640625" customWidth="1"/>
    <col min="69" max="69" width="11.6640625" bestFit="1" customWidth="1"/>
  </cols>
  <sheetData>
    <row r="1" spans="2:68" x14ac:dyDescent="0.15">
      <c r="BM1" s="55" t="s">
        <v>2</v>
      </c>
      <c r="BN1" s="55" t="s">
        <v>3</v>
      </c>
      <c r="BO1" s="55" t="s">
        <v>11</v>
      </c>
    </row>
    <row r="2" spans="2:68" x14ac:dyDescent="0.15">
      <c r="B2" s="56" t="s">
        <v>0</v>
      </c>
      <c r="BK2" s="57" t="s">
        <v>103</v>
      </c>
      <c r="BM2" s="99">
        <v>44227</v>
      </c>
      <c r="BN2" s="100">
        <v>1100000</v>
      </c>
      <c r="BO2" s="101">
        <v>1</v>
      </c>
    </row>
    <row r="3" spans="2:68" ht="22.5" customHeight="1" x14ac:dyDescent="0.15">
      <c r="B3" s="400" t="s">
        <v>104</v>
      </c>
      <c r="C3" s="401"/>
      <c r="D3" s="401"/>
      <c r="E3" s="401"/>
      <c r="F3" s="401"/>
      <c r="G3" s="401"/>
      <c r="H3" s="401"/>
      <c r="I3" s="401"/>
      <c r="J3" s="401"/>
      <c r="K3" s="401"/>
      <c r="L3" s="401"/>
      <c r="M3" s="401"/>
      <c r="N3" s="401"/>
      <c r="O3" s="401"/>
      <c r="P3" s="401"/>
      <c r="Q3" s="401"/>
      <c r="R3" s="401"/>
      <c r="S3" s="401"/>
      <c r="T3" s="401"/>
      <c r="U3" s="401"/>
      <c r="V3" s="401"/>
      <c r="W3" s="401"/>
      <c r="X3" s="401"/>
      <c r="Y3" s="401"/>
      <c r="Z3" s="401"/>
      <c r="AA3" s="401"/>
      <c r="AB3" s="401"/>
      <c r="AC3" s="401"/>
      <c r="AD3" s="401"/>
      <c r="AE3" s="401"/>
      <c r="AF3" s="401"/>
      <c r="AG3" s="401"/>
      <c r="AH3" s="401"/>
      <c r="AI3" s="401"/>
      <c r="AJ3" s="401"/>
      <c r="AK3" s="401"/>
      <c r="AL3" s="401"/>
      <c r="AM3" s="401"/>
      <c r="AN3" s="401"/>
      <c r="AO3" s="404" t="s">
        <v>8</v>
      </c>
      <c r="AP3" s="404"/>
      <c r="AQ3" s="404"/>
      <c r="AR3" s="404"/>
      <c r="AS3" s="404"/>
      <c r="AT3" s="405"/>
      <c r="AU3" s="406"/>
      <c r="AV3" s="406"/>
      <c r="AW3" s="406"/>
      <c r="AX3" s="406"/>
      <c r="AY3" s="406"/>
      <c r="AZ3" s="406"/>
      <c r="BA3" s="406"/>
      <c r="BB3" s="406"/>
      <c r="BC3" s="407" t="s">
        <v>9</v>
      </c>
      <c r="BD3" s="408"/>
      <c r="BE3" s="408"/>
      <c r="BF3" s="408"/>
      <c r="BG3" s="409"/>
      <c r="BH3" s="409"/>
      <c r="BI3" s="409"/>
      <c r="BJ3" s="410"/>
      <c r="BK3" s="60" t="s">
        <v>10</v>
      </c>
      <c r="BM3" s="55" t="s">
        <v>13</v>
      </c>
      <c r="BN3" s="55" t="s">
        <v>14</v>
      </c>
      <c r="BO3" s="55" t="s">
        <v>15</v>
      </c>
    </row>
    <row r="4" spans="2:68" ht="15.75" customHeight="1" thickBot="1" x14ac:dyDescent="0.2">
      <c r="B4" s="402"/>
      <c r="C4" s="403"/>
      <c r="D4" s="403"/>
      <c r="E4" s="403"/>
      <c r="F4" s="403"/>
      <c r="G4" s="403"/>
      <c r="H4" s="403"/>
      <c r="I4" s="403"/>
      <c r="J4" s="403"/>
      <c r="K4" s="403"/>
      <c r="L4" s="403"/>
      <c r="M4" s="403"/>
      <c r="N4" s="403"/>
      <c r="O4" s="403"/>
      <c r="P4" s="403"/>
      <c r="Q4" s="403"/>
      <c r="R4" s="403"/>
      <c r="S4" s="403"/>
      <c r="T4" s="403"/>
      <c r="U4" s="403"/>
      <c r="V4" s="403"/>
      <c r="W4" s="403"/>
      <c r="X4" s="403"/>
      <c r="Y4" s="403"/>
      <c r="Z4" s="403"/>
      <c r="AA4" s="403"/>
      <c r="AB4" s="403"/>
      <c r="AC4" s="403"/>
      <c r="AD4" s="403"/>
      <c r="AE4" s="403"/>
      <c r="AF4" s="403"/>
      <c r="AG4" s="403"/>
      <c r="AH4" s="403"/>
      <c r="AI4" s="403"/>
      <c r="AJ4" s="403"/>
      <c r="AK4" s="403"/>
      <c r="AL4" s="403"/>
      <c r="AM4" s="403"/>
      <c r="AN4" s="403"/>
      <c r="AO4" s="411" t="s">
        <v>11</v>
      </c>
      <c r="AP4" s="411"/>
      <c r="AQ4" s="411"/>
      <c r="AR4" s="411"/>
      <c r="AS4" s="411"/>
      <c r="AT4" s="412"/>
      <c r="AU4" s="413">
        <v>0</v>
      </c>
      <c r="AV4" s="413"/>
      <c r="AW4" s="413"/>
      <c r="AX4" s="414"/>
      <c r="AY4" s="415">
        <v>0</v>
      </c>
      <c r="AZ4" s="415"/>
      <c r="BA4" s="415"/>
      <c r="BB4" s="415"/>
      <c r="BC4" s="416" t="s">
        <v>12</v>
      </c>
      <c r="BD4" s="416"/>
      <c r="BE4" s="416"/>
      <c r="BF4" s="416"/>
      <c r="BG4" s="102">
        <f>IF(ISERROR(MID($BO$2,LEN($BO$2)-3,1)),0,MID($BO$2,LEN($BO$2)-3,1))</f>
        <v>0</v>
      </c>
      <c r="BH4" s="102">
        <f>IF(ISERROR(MID($BO$2,LEN($BO$2)-2,1)),0,MID($BO$2,LEN($BO$2)-2,1))</f>
        <v>0</v>
      </c>
      <c r="BI4" s="415">
        <f>IF(ISERROR(MID($BO$2,LEN($BO$2)-1,1)),0,MID($BO$2,LEN($BO$2)-1,1))</f>
        <v>0</v>
      </c>
      <c r="BJ4" s="415"/>
      <c r="BK4" s="102" t="str">
        <f>RIGHT(BO2)</f>
        <v>1</v>
      </c>
      <c r="BM4" s="103" t="s">
        <v>19</v>
      </c>
      <c r="BN4" s="104" t="s">
        <v>105</v>
      </c>
      <c r="BO4" s="104" t="s">
        <v>106</v>
      </c>
    </row>
    <row r="5" spans="2:68" ht="26.25" customHeight="1" thickBot="1" x14ac:dyDescent="0.2">
      <c r="B5" s="370" t="s">
        <v>16</v>
      </c>
      <c r="C5" s="371"/>
      <c r="D5" s="376" t="s">
        <v>17</v>
      </c>
      <c r="E5" s="377"/>
      <c r="F5" s="337"/>
      <c r="G5" s="337"/>
      <c r="H5" s="337"/>
      <c r="I5" s="378">
        <f>IF(BN5="","",BN5)</f>
        <v>1233312340</v>
      </c>
      <c r="J5" s="379"/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79"/>
      <c r="AG5" s="379"/>
      <c r="AH5" s="380"/>
      <c r="AI5" s="381" t="s">
        <v>18</v>
      </c>
      <c r="AJ5" s="382"/>
      <c r="AK5" s="385" t="s">
        <v>17</v>
      </c>
      <c r="AL5" s="386"/>
      <c r="AM5" s="386"/>
      <c r="AN5" s="386"/>
      <c r="AO5" s="386"/>
      <c r="AP5" s="386"/>
      <c r="AQ5" s="387"/>
      <c r="AR5" s="388" t="str">
        <f>IF(LEN(BO5)&gt;10,"*",IF(ISERROR(MID($BO$5,LEN($BO$5)-9,1)),"",MID($BO$5,LEN($BO$5)-9,1)))</f>
        <v>3</v>
      </c>
      <c r="AS5" s="353"/>
      <c r="AT5" s="353" t="str">
        <f>IF(LEN(BO5)&gt;10,"*",IF(ISERROR(MID($BO$5,LEN($BO$5)-8,1)),"",MID($BO$5,LEN($BO$5)-8,1)))</f>
        <v>1</v>
      </c>
      <c r="AU5" s="353"/>
      <c r="AV5" s="353" t="str">
        <f>IF(LEN(BO5)&gt;10,"*",IF(ISERROR(MID($BO$5,LEN($BO$5)-7,1)),"",MID($BO$5,LEN($BO$5)-7,1)))</f>
        <v>2</v>
      </c>
      <c r="AW5" s="367"/>
      <c r="AX5" s="368" t="s">
        <v>12</v>
      </c>
      <c r="AY5" s="368"/>
      <c r="AZ5" s="369" t="str">
        <f>IF(LEN(BO5)&gt;10,"*",IF(ISERROR(MID($BO$5,LEN($BO$5)-6,1)),"",MID($BO$5,LEN($BO$5)-6,1)))</f>
        <v>8</v>
      </c>
      <c r="BA5" s="353"/>
      <c r="BB5" s="353" t="str">
        <f>IF(LEN(BO5)&gt;10,"*",IF(ISERROR(MID($BO$5,LEN($BO$5)-5,1)),"",MID($BO$5,LEN($BO$5)-5,1)))</f>
        <v>5</v>
      </c>
      <c r="BC5" s="367"/>
      <c r="BD5" s="368" t="s">
        <v>12</v>
      </c>
      <c r="BE5" s="368"/>
      <c r="BF5" s="105" t="str">
        <f>IF(LEN(BO5)&gt;10,"*",IF(ISERROR(MID($BO$5,LEN($BO$5)-4,1)),"",MID($BO$5,LEN($BO$5)-4,1)))</f>
        <v>1</v>
      </c>
      <c r="BG5" s="106" t="str">
        <f>IF(LEN(BO5)&gt;10,"*",IF(ISERROR(MID($BO$5,LEN($BO$5)-3,1)),"",MID($BO$5,LEN($BO$5)-3,1)))</f>
        <v>2</v>
      </c>
      <c r="BH5" s="106" t="str">
        <f>IF(LEN(BO5)&gt;10,"*",IF(ISERROR(MID($BO$5,LEN($BO$5)-2,1)),"",MID($BO$5,LEN($BO$5)-2,1)))</f>
        <v>3</v>
      </c>
      <c r="BI5" s="353" t="str">
        <f>IF(LEN(BO5)&gt;10,"*",IF(ISERROR(MID($BO$5,LEN($BO$5)-1,1)),"",MID($BO$5,LEN($BO$5)-1,1)))</f>
        <v>4</v>
      </c>
      <c r="BJ5" s="353"/>
      <c r="BK5" s="107" t="str">
        <f>IF(LEN(BO5)&gt;10,"*",RIGHT(BO5))</f>
        <v>7</v>
      </c>
      <c r="BM5" s="67" t="s">
        <v>26</v>
      </c>
      <c r="BN5" s="108">
        <v>1233312340</v>
      </c>
      <c r="BO5" s="108">
        <v>3128512347</v>
      </c>
    </row>
    <row r="6" spans="2:68" ht="26.25" customHeight="1" thickBot="1" x14ac:dyDescent="0.2">
      <c r="B6" s="372"/>
      <c r="C6" s="373"/>
      <c r="D6" s="354" t="s">
        <v>22</v>
      </c>
      <c r="E6" s="355"/>
      <c r="F6" s="356"/>
      <c r="G6" s="356"/>
      <c r="H6" s="356"/>
      <c r="I6" s="357" t="str">
        <f>IF(BN4="","",BN4)</f>
        <v>세무법인 세교</v>
      </c>
      <c r="J6" s="309"/>
      <c r="K6" s="309"/>
      <c r="L6" s="309"/>
      <c r="M6" s="309"/>
      <c r="N6" s="309"/>
      <c r="O6" s="309"/>
      <c r="P6" s="309"/>
      <c r="Q6" s="309"/>
      <c r="R6" s="309"/>
      <c r="S6" s="309"/>
      <c r="T6" s="310"/>
      <c r="U6" s="358" t="s">
        <v>23</v>
      </c>
      <c r="V6" s="359"/>
      <c r="W6" s="360" t="str">
        <f>IF(BN6="","",BN6)</f>
        <v>주을규</v>
      </c>
      <c r="X6" s="360"/>
      <c r="Y6" s="360"/>
      <c r="Z6" s="360"/>
      <c r="AA6" s="360"/>
      <c r="AB6" s="360"/>
      <c r="AC6" s="360"/>
      <c r="AD6" s="360"/>
      <c r="AE6" s="360"/>
      <c r="AF6" s="360"/>
      <c r="AG6" s="109"/>
      <c r="AH6" s="110" t="s">
        <v>24</v>
      </c>
      <c r="AI6" s="383"/>
      <c r="AJ6" s="383"/>
      <c r="AK6" s="361" t="s">
        <v>25</v>
      </c>
      <c r="AL6" s="362"/>
      <c r="AM6" s="362"/>
      <c r="AN6" s="362"/>
      <c r="AO6" s="362"/>
      <c r="AP6" s="362"/>
      <c r="AQ6" s="363"/>
      <c r="AR6" s="364" t="str">
        <f>IF(BO4="","",BO4)</f>
        <v>선우회계법인</v>
      </c>
      <c r="AS6" s="364"/>
      <c r="AT6" s="364"/>
      <c r="AU6" s="364"/>
      <c r="AV6" s="364"/>
      <c r="AW6" s="364"/>
      <c r="AX6" s="364"/>
      <c r="AY6" s="364"/>
      <c r="AZ6" s="364"/>
      <c r="BA6" s="364"/>
      <c r="BB6" s="364"/>
      <c r="BC6" s="364"/>
      <c r="BD6" s="361" t="s">
        <v>23</v>
      </c>
      <c r="BE6" s="363"/>
      <c r="BF6" s="365" t="str">
        <f>IF(BO6="","",BO6)</f>
        <v>주홍선</v>
      </c>
      <c r="BG6" s="366"/>
      <c r="BH6" s="366"/>
      <c r="BI6" s="366"/>
      <c r="BJ6" s="366"/>
      <c r="BK6" s="69" t="s">
        <v>24</v>
      </c>
      <c r="BM6" s="103" t="s">
        <v>28</v>
      </c>
      <c r="BN6" s="104" t="s">
        <v>30</v>
      </c>
      <c r="BO6" s="104" t="s">
        <v>158</v>
      </c>
    </row>
    <row r="7" spans="2:68" ht="26.25" customHeight="1" x14ac:dyDescent="0.15">
      <c r="B7" s="372"/>
      <c r="C7" s="373"/>
      <c r="D7" s="389" t="s">
        <v>27</v>
      </c>
      <c r="E7" s="389"/>
      <c r="F7" s="390"/>
      <c r="G7" s="390"/>
      <c r="H7" s="390"/>
      <c r="I7" s="391" t="str">
        <f>IF(BN9="","",BN9)</f>
        <v>충남 천안시 동남구 청수14로 66, 802호 (선우법조타운 8층)</v>
      </c>
      <c r="J7" s="392"/>
      <c r="K7" s="392"/>
      <c r="L7" s="392"/>
      <c r="M7" s="392"/>
      <c r="N7" s="392"/>
      <c r="O7" s="392"/>
      <c r="P7" s="392"/>
      <c r="Q7" s="392"/>
      <c r="R7" s="392"/>
      <c r="S7" s="392"/>
      <c r="T7" s="392"/>
      <c r="U7" s="392"/>
      <c r="V7" s="392"/>
      <c r="W7" s="392"/>
      <c r="X7" s="392"/>
      <c r="Y7" s="392"/>
      <c r="Z7" s="392"/>
      <c r="AA7" s="392"/>
      <c r="AB7" s="392"/>
      <c r="AC7" s="392"/>
      <c r="AD7" s="392"/>
      <c r="AE7" s="392"/>
      <c r="AF7" s="392"/>
      <c r="AG7" s="392"/>
      <c r="AH7" s="393"/>
      <c r="AI7" s="383"/>
      <c r="AJ7" s="383"/>
      <c r="AK7" s="394" t="s">
        <v>27</v>
      </c>
      <c r="AL7" s="395"/>
      <c r="AM7" s="395"/>
      <c r="AN7" s="395"/>
      <c r="AO7" s="395"/>
      <c r="AP7" s="395"/>
      <c r="AQ7" s="396"/>
      <c r="AR7" s="397" t="str">
        <f>IF(BO9="","",BO9)</f>
        <v>충남 천안시 서북구 오성로 103,6층(두정동,청풍프라자)</v>
      </c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398"/>
      <c r="BJ7" s="398"/>
      <c r="BK7" s="399"/>
      <c r="BM7" s="103" t="s">
        <v>35</v>
      </c>
      <c r="BN7" s="104" t="s">
        <v>107</v>
      </c>
      <c r="BO7" s="104" t="s">
        <v>107</v>
      </c>
    </row>
    <row r="8" spans="2:68" ht="26.25" customHeight="1" thickBot="1" x14ac:dyDescent="0.2">
      <c r="B8" s="374"/>
      <c r="C8" s="375"/>
      <c r="D8" s="342" t="s">
        <v>31</v>
      </c>
      <c r="E8" s="342"/>
      <c r="F8" s="342"/>
      <c r="G8" s="342"/>
      <c r="H8" s="342"/>
      <c r="I8" s="343" t="str">
        <f>IF(BN7="","",BN7)</f>
        <v>서비스</v>
      </c>
      <c r="J8" s="344"/>
      <c r="K8" s="344"/>
      <c r="L8" s="344"/>
      <c r="M8" s="344"/>
      <c r="N8" s="344"/>
      <c r="O8" s="344"/>
      <c r="P8" s="344"/>
      <c r="Q8" s="344"/>
      <c r="R8" s="344"/>
      <c r="S8" s="345"/>
      <c r="T8" s="346" t="s">
        <v>32</v>
      </c>
      <c r="U8" s="347"/>
      <c r="V8" s="348" t="str">
        <f>IF(BN8="","",BN8)</f>
        <v>세무사</v>
      </c>
      <c r="W8" s="348"/>
      <c r="X8" s="348"/>
      <c r="Y8" s="348"/>
      <c r="Z8" s="348"/>
      <c r="AA8" s="348"/>
      <c r="AB8" s="348"/>
      <c r="AC8" s="348"/>
      <c r="AD8" s="348"/>
      <c r="AE8" s="348"/>
      <c r="AF8" s="348"/>
      <c r="AG8" s="348"/>
      <c r="AH8" s="348"/>
      <c r="AI8" s="384"/>
      <c r="AJ8" s="384"/>
      <c r="AK8" s="349" t="s">
        <v>33</v>
      </c>
      <c r="AL8" s="350"/>
      <c r="AM8" s="350"/>
      <c r="AN8" s="350"/>
      <c r="AO8" s="350"/>
      <c r="AP8" s="350"/>
      <c r="AQ8" s="351"/>
      <c r="AR8" s="352" t="str">
        <f>IF(BO7="","",BO7)</f>
        <v>서비스</v>
      </c>
      <c r="AS8" s="352"/>
      <c r="AT8" s="352"/>
      <c r="AU8" s="352"/>
      <c r="AV8" s="352"/>
      <c r="AW8" s="352"/>
      <c r="AX8" s="352"/>
      <c r="AY8" s="352"/>
      <c r="AZ8" s="352"/>
      <c r="BA8" s="352"/>
      <c r="BB8" s="333" t="s">
        <v>32</v>
      </c>
      <c r="BC8" s="334"/>
      <c r="BD8" s="335" t="str">
        <f>IF(BO8="","",BO8)</f>
        <v>회계사</v>
      </c>
      <c r="BE8" s="335"/>
      <c r="BF8" s="335"/>
      <c r="BG8" s="335"/>
      <c r="BH8" s="335"/>
      <c r="BI8" s="335"/>
      <c r="BJ8" s="335"/>
      <c r="BK8" s="335"/>
      <c r="BM8" s="103" t="s">
        <v>41</v>
      </c>
      <c r="BN8" s="104" t="s">
        <v>108</v>
      </c>
      <c r="BO8" s="104" t="s">
        <v>109</v>
      </c>
    </row>
    <row r="9" spans="2:68" ht="15.75" customHeight="1" x14ac:dyDescent="0.15">
      <c r="B9" s="336" t="s">
        <v>38</v>
      </c>
      <c r="C9" s="337"/>
      <c r="D9" s="337"/>
      <c r="E9" s="337"/>
      <c r="F9" s="337"/>
      <c r="G9" s="337"/>
      <c r="H9" s="337"/>
      <c r="I9" s="337"/>
      <c r="J9" s="337" t="s">
        <v>39</v>
      </c>
      <c r="K9" s="337"/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8"/>
      <c r="AH9" s="298" t="s">
        <v>110</v>
      </c>
      <c r="AI9" s="337"/>
      <c r="AJ9" s="337"/>
      <c r="AK9" s="337"/>
      <c r="AL9" s="337"/>
      <c r="AM9" s="337"/>
      <c r="AN9" s="337"/>
      <c r="AO9" s="337"/>
      <c r="AP9" s="337"/>
      <c r="AQ9" s="337"/>
      <c r="AR9" s="337"/>
      <c r="AS9" s="337"/>
      <c r="AT9" s="337"/>
      <c r="AU9" s="337"/>
      <c r="AV9" s="337"/>
      <c r="AW9" s="337"/>
      <c r="AX9" s="337"/>
      <c r="AY9" s="337"/>
      <c r="AZ9" s="337"/>
      <c r="BA9" s="338"/>
      <c r="BB9" s="339" t="s">
        <v>40</v>
      </c>
      <c r="BC9" s="340"/>
      <c r="BD9" s="340"/>
      <c r="BE9" s="340"/>
      <c r="BF9" s="340"/>
      <c r="BG9" s="340"/>
      <c r="BH9" s="340"/>
      <c r="BI9" s="340"/>
      <c r="BJ9" s="340"/>
      <c r="BK9" s="341"/>
      <c r="BM9" s="324" t="s">
        <v>54</v>
      </c>
      <c r="BN9" s="326" t="s">
        <v>111</v>
      </c>
      <c r="BO9" s="326" t="s">
        <v>112</v>
      </c>
    </row>
    <row r="10" spans="2:68" x14ac:dyDescent="0.15">
      <c r="B10" s="328" t="s">
        <v>44</v>
      </c>
      <c r="C10" s="329"/>
      <c r="D10" s="329"/>
      <c r="E10" s="330"/>
      <c r="F10" s="331" t="s">
        <v>45</v>
      </c>
      <c r="G10" s="331"/>
      <c r="H10" s="331" t="s">
        <v>46</v>
      </c>
      <c r="I10" s="331"/>
      <c r="J10" s="332" t="s">
        <v>47</v>
      </c>
      <c r="K10" s="332"/>
      <c r="L10" s="318" t="s">
        <v>48</v>
      </c>
      <c r="M10" s="316"/>
      <c r="N10" s="316" t="s">
        <v>49</v>
      </c>
      <c r="O10" s="317"/>
      <c r="P10" s="318" t="s">
        <v>50</v>
      </c>
      <c r="Q10" s="316"/>
      <c r="R10" s="316" t="s">
        <v>51</v>
      </c>
      <c r="S10" s="316"/>
      <c r="T10" s="316" t="s">
        <v>48</v>
      </c>
      <c r="U10" s="317"/>
      <c r="V10" s="318" t="s">
        <v>49</v>
      </c>
      <c r="W10" s="316"/>
      <c r="X10" s="319" t="s">
        <v>52</v>
      </c>
      <c r="Y10" s="315"/>
      <c r="Z10" s="316" t="s">
        <v>51</v>
      </c>
      <c r="AA10" s="317"/>
      <c r="AB10" s="318" t="s">
        <v>48</v>
      </c>
      <c r="AC10" s="316"/>
      <c r="AD10" s="316" t="s">
        <v>49</v>
      </c>
      <c r="AE10" s="316"/>
      <c r="AF10" s="316" t="s">
        <v>46</v>
      </c>
      <c r="AG10" s="321"/>
      <c r="AH10" s="322" t="s">
        <v>49</v>
      </c>
      <c r="AI10" s="323"/>
      <c r="AJ10" s="318" t="s">
        <v>50</v>
      </c>
      <c r="AK10" s="316"/>
      <c r="AL10" s="316" t="s">
        <v>51</v>
      </c>
      <c r="AM10" s="316"/>
      <c r="AN10" s="316" t="s">
        <v>48</v>
      </c>
      <c r="AO10" s="317"/>
      <c r="AP10" s="314" t="s">
        <v>49</v>
      </c>
      <c r="AQ10" s="315"/>
      <c r="AR10" s="316" t="s">
        <v>52</v>
      </c>
      <c r="AS10" s="316"/>
      <c r="AT10" s="316" t="s">
        <v>51</v>
      </c>
      <c r="AU10" s="317"/>
      <c r="AV10" s="318" t="s">
        <v>48</v>
      </c>
      <c r="AW10" s="316"/>
      <c r="AX10" s="319" t="s">
        <v>49</v>
      </c>
      <c r="AY10" s="315"/>
      <c r="AZ10" s="319" t="s">
        <v>46</v>
      </c>
      <c r="BA10" s="320"/>
      <c r="BB10" s="302" t="str">
        <f>IF(LEN(BO5)&gt;10,"주민등록번호 발행분"&amp;TEXT(BO5,"######-#######"),"")</f>
        <v/>
      </c>
      <c r="BC10" s="303"/>
      <c r="BD10" s="303"/>
      <c r="BE10" s="303"/>
      <c r="BF10" s="303"/>
      <c r="BG10" s="303"/>
      <c r="BH10" s="303"/>
      <c r="BI10" s="303"/>
      <c r="BJ10" s="303"/>
      <c r="BK10" s="304"/>
      <c r="BM10" s="325"/>
      <c r="BN10" s="327"/>
      <c r="BO10" s="327"/>
    </row>
    <row r="11" spans="2:68" ht="23.25" customHeight="1" thickBot="1" x14ac:dyDescent="0.2">
      <c r="B11" s="308" t="str">
        <f>TEXT(BM2,"yyyy")</f>
        <v>2021</v>
      </c>
      <c r="C11" s="309"/>
      <c r="D11" s="309"/>
      <c r="E11" s="310"/>
      <c r="F11" s="311" t="str">
        <f>TEXT(BM2,"m")</f>
        <v>1</v>
      </c>
      <c r="G11" s="311"/>
      <c r="H11" s="311" t="str">
        <f>TEXT(BM2,"dd")</f>
        <v>31</v>
      </c>
      <c r="I11" s="311"/>
      <c r="J11" s="312">
        <f>11-LEN(AQ13)</f>
        <v>4</v>
      </c>
      <c r="K11" s="313"/>
      <c r="L11" s="295" t="str">
        <f>IF(ISERROR(MID($AQ$13,LEN($AQ$13)-10,1)),"",MID($AQ$13,LEN($AQ$13)-10,1))</f>
        <v/>
      </c>
      <c r="M11" s="293"/>
      <c r="N11" s="293" t="str">
        <f>IF(ISERROR(MID($AQ$13,LEN($AQ$13)-9,1)),"",MID($AQ$13,LEN($AQ$13)-9,1))</f>
        <v/>
      </c>
      <c r="O11" s="294"/>
      <c r="P11" s="295" t="str">
        <f>IF(ISERROR(MID($AQ$13,LEN($AQ$13)-8,1)),"",MID($AQ$13,LEN($AQ$13)-8,1))</f>
        <v/>
      </c>
      <c r="Q11" s="293"/>
      <c r="R11" s="293" t="str">
        <f>IF(ISERROR(MID($AQ$13,LEN($AQ$13)-7,1)),"",MID($AQ$13,LEN($AQ$13)-7,1))</f>
        <v/>
      </c>
      <c r="S11" s="293"/>
      <c r="T11" s="293" t="str">
        <f>IF(ISERROR(MID($AQ$13,LEN($AQ$13)-6,1)),"",MID($AQ$13,LEN($AQ$13)-6,1))</f>
        <v>1</v>
      </c>
      <c r="U11" s="294"/>
      <c r="V11" s="295" t="str">
        <f>IF(ISERROR(MID($AQ$13,LEN($AQ$13)-5,1)),"",MID($AQ$13,LEN($AQ$13)-5,1))</f>
        <v>0</v>
      </c>
      <c r="W11" s="293"/>
      <c r="X11" s="293" t="str">
        <f>IF(ISERROR(MID($AQ$13,LEN($AQ$13)-4,1)),"",MID($AQ$13,LEN($AQ$13)-4,1))</f>
        <v>0</v>
      </c>
      <c r="Y11" s="293"/>
      <c r="Z11" s="293" t="str">
        <f>IF(ISERROR(MID($AQ$13,LEN($AQ$13)-3,1)),"",MID($AQ$13,LEN($AQ$13)-3,1))</f>
        <v>0</v>
      </c>
      <c r="AA11" s="294"/>
      <c r="AB11" s="295" t="str">
        <f>IF(ISERROR(MID($AQ$13,LEN($AQ$13)-2,1)),"",MID($AQ$13,LEN($AQ$13)-2,1))</f>
        <v>0</v>
      </c>
      <c r="AC11" s="293"/>
      <c r="AD11" s="293" t="str">
        <f>IF(ISERROR(MID($AQ$13,LEN($AQ$13)-1,1)),"",MID($AQ$13,LEN($AQ$13)-1,1))</f>
        <v>0</v>
      </c>
      <c r="AE11" s="293"/>
      <c r="AF11" s="293" t="str">
        <f>RIGHT(AQ13)</f>
        <v>0</v>
      </c>
      <c r="AG11" s="296"/>
      <c r="AH11" s="300" t="str">
        <f>IF(ISERROR(MID($BD$13,LEN($BD$13)-9,1)),"",MID($BD$13,LEN($BD$13)-9,1))</f>
        <v/>
      </c>
      <c r="AI11" s="301"/>
      <c r="AJ11" s="295" t="str">
        <f>IF(ISERROR(MID($BD$13,LEN($BD$13)-8,1)),"",MID($BD$13,LEN($BD$13)-8,1))</f>
        <v/>
      </c>
      <c r="AK11" s="293"/>
      <c r="AL11" s="293" t="str">
        <f>IF(ISERROR(MID($BD$13,LEN($BD$13)-7,1)),"",MID($BD$13,LEN($BD$13)-7,1))</f>
        <v/>
      </c>
      <c r="AM11" s="293"/>
      <c r="AN11" s="293" t="str">
        <f>IF(ISERROR(MID($BD$13,LEN($BD$13)-6,1)),"",MID($BD$13,LEN($BD$13)-6,1))</f>
        <v/>
      </c>
      <c r="AO11" s="294"/>
      <c r="AP11" s="295" t="str">
        <f>IF(ISERROR(MID($BD$13,LEN($BD$13)-5,1)),"",MID($BD$13,LEN($BD$13)-5,1))</f>
        <v>1</v>
      </c>
      <c r="AQ11" s="293"/>
      <c r="AR11" s="293" t="str">
        <f>IF(ISERROR(MID($BD$13,LEN($BD$13)-4,1)),"",MID($BD$13,LEN($BD$13)-4,1))</f>
        <v>0</v>
      </c>
      <c r="AS11" s="293"/>
      <c r="AT11" s="293" t="str">
        <f>IF(ISERROR(MID($BD$13,LEN($BD$13)-3,1)),"",MID($BD$13,LEN($BD$13)-3,1))</f>
        <v>0</v>
      </c>
      <c r="AU11" s="294"/>
      <c r="AV11" s="295" t="str">
        <f>IF(ISERROR(MID($BD$13,LEN($BD$13)-2,1)),"",MID($BD$13,LEN($BD$13)-2,1))</f>
        <v>0</v>
      </c>
      <c r="AW11" s="293"/>
      <c r="AX11" s="293" t="str">
        <f>IF(ISERROR(MID($BD$13,LEN($BD$13)-1,1)),"",MID($BD$13,LEN($BD$13)-1,1))</f>
        <v>0</v>
      </c>
      <c r="AY11" s="293"/>
      <c r="AZ11" s="293" t="str">
        <f>RIGHT(BD13)</f>
        <v>0</v>
      </c>
      <c r="BA11" s="296"/>
      <c r="BB11" s="305"/>
      <c r="BC11" s="306"/>
      <c r="BD11" s="306"/>
      <c r="BE11" s="306"/>
      <c r="BF11" s="306"/>
      <c r="BG11" s="306"/>
      <c r="BH11" s="306"/>
      <c r="BI11" s="306"/>
      <c r="BJ11" s="306"/>
      <c r="BK11" s="307"/>
      <c r="BM11" s="111">
        <f>IF(BN5="","",IF(10-MOD(MID(BN5,1,1)*1+MID(BN5,2,1)*3+MID(BN5,3,1)*7+MID(BN5,4,1)*1+MID(BN5,5,1)*3+MID(BN5,6,1)*7+MID(BN5,7,1)*1+MID(BN5,8,1)*3+INT((MID(BN5,9,1)*5)/10)+MOD(MID(BN5,9,1)*5,10),10)=10,0,10-MOD(MID(BN5,1,1)*1+MID(BN5,2,1)*3+MID(BN5,3,1)*7+MID(BN5,4,1)*1+MID(BN5,5,1)*3+MID(BN5,6,1)*7+MID(BN5,7,1)*1+MID(BN5,8,1)*3+INT((MID(BN5,9,1)*5)/10)+MOD(MID(BN5,9,1)*5,10),10)))</f>
        <v>0</v>
      </c>
      <c r="BN11" s="70" t="str">
        <f>IF(BN5="","",IF(INT(MID(BN5,10,1))=BM11,"사업자번호검증OK","공급자사업자오류"))</f>
        <v>사업자번호검증OK</v>
      </c>
      <c r="BO11" s="54"/>
    </row>
    <row r="12" spans="2:68" x14ac:dyDescent="0.15">
      <c r="B12" s="297" t="s">
        <v>45</v>
      </c>
      <c r="C12" s="298"/>
      <c r="D12" s="297" t="s">
        <v>46</v>
      </c>
      <c r="E12" s="298"/>
      <c r="F12" s="297" t="s">
        <v>57</v>
      </c>
      <c r="G12" s="299"/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8"/>
      <c r="W12" s="282" t="s">
        <v>58</v>
      </c>
      <c r="X12" s="282"/>
      <c r="Y12" s="282"/>
      <c r="Z12" s="282"/>
      <c r="AA12" s="282"/>
      <c r="AB12" s="282"/>
      <c r="AC12" s="282" t="s">
        <v>59</v>
      </c>
      <c r="AD12" s="282"/>
      <c r="AE12" s="282"/>
      <c r="AF12" s="282"/>
      <c r="AG12" s="282"/>
      <c r="AH12" s="282"/>
      <c r="AI12" s="297" t="s">
        <v>79</v>
      </c>
      <c r="AJ12" s="299"/>
      <c r="AK12" s="299"/>
      <c r="AL12" s="299"/>
      <c r="AM12" s="299"/>
      <c r="AN12" s="299"/>
      <c r="AO12" s="299"/>
      <c r="AP12" s="298"/>
      <c r="AQ12" s="271" t="s">
        <v>61</v>
      </c>
      <c r="AR12" s="272"/>
      <c r="AS12" s="272"/>
      <c r="AT12" s="272"/>
      <c r="AU12" s="272"/>
      <c r="AV12" s="272"/>
      <c r="AW12" s="272"/>
      <c r="AX12" s="272"/>
      <c r="AY12" s="272"/>
      <c r="AZ12" s="272"/>
      <c r="BA12" s="272"/>
      <c r="BB12" s="272"/>
      <c r="BC12" s="273"/>
      <c r="BD12" s="282" t="s">
        <v>113</v>
      </c>
      <c r="BE12" s="282"/>
      <c r="BF12" s="282"/>
      <c r="BG12" s="282"/>
      <c r="BH12" s="282"/>
      <c r="BI12" s="282" t="s">
        <v>62</v>
      </c>
      <c r="BJ12" s="282"/>
      <c r="BK12" s="282"/>
      <c r="BM12" s="111">
        <f>IF(BO5="","",IF(10-MOD(MID(BO5,1,1)*1+MID(BO5,2,1)*3+MID(BO5,3,1)*7+MID(BO5,4,1)*1+MID(BO5,5,1)*3+MID(BO5,6,1)*7+MID(BO5,7,1)*1+MID(BO5,8,1)*3+INT((MID(BO5,9,1)*5)/10)+MOD(MID(BO5,9,1)*5,10),10)=10,0,10-MOD(MID(BO5,1,1)*1+MID(BO5,2,1)*3+MID(BO5,3,1)*7+MID(BO5,4,1)*1+MID(BO5,5,1)*3+MID(BO5,6,1)*7+MID(BO5,7,1)*1+MID(BO5,8,1)*3+INT((MID(BO5,9,1)*5)/10)+MOD(MID(BO5,9,1)*5,10),10)))</f>
        <v>7</v>
      </c>
      <c r="BN12" s="70" t="str">
        <f>IF(BO5="","",IF(INT(MID(BO5,10,1))=BM12,"사업자번호검증OK","공급받는자사업자오류"))</f>
        <v>사업자번호검증OK</v>
      </c>
      <c r="BO12" s="112">
        <f>IF(LEN(CLEAN(BO5))=10,IF(AND(VALUE(MID(BO5,4,1))&gt;=1,VALUE(MID(BO5,4,1))&lt;=4),MOD(11-MOD(0*2+0*3+0*4+MID(BO5,1,1)*5+MID(BO5,2,1)*6+MID(BO5,3,1)*7+MID(BO5,4,1)*8+MID(BO5,5,1)*9+MID(BO5,6,1)*2+MID(BO5,7,1)*3+MID(BO5,8,1)*4+MID(BO5,9,1)*5,11),10),IF(AND(VALUE(MID(BO5,4,1))&gt;=5,VALUE(MID(BO5,4,1))&lt;=8),MOD(11-MOD(0*2+0*3+0*4+MID(BO5,1,1)*5+MID(BO5,2,1)*6+MID(BO5,3,1)*7+MID(BO5,4,1)*8+MID(BO5,5,1)*9+MID(BO5,6,1)*2+MID(BO5,7,1)*3+MID(BO5,8,1)*4+MID(BO5,9,1)*5,11),10),"오류")),IF(LEN(CLEAN(BO5))=11,IF(AND(VALUE(MID(BO5,5,1))&gt;=1,VALUE(MID(BO5,5,1))&lt;=4),MOD(11-MOD(0*2+0*3+MID(BO5,1,1)*4+MID(BO5,2,1)*5+MID(BO5,3,1)*6+MID(BO5,4,1)*7+MID(BO5,5,1)*8+MID(BO5,6,1)*9+MID(BO5,7,1)*2+MID(BO5,8,1)*3+MID(BO5,9,1)*4+MID(BO5,10,1)*5,11),10),IF(AND(VALUE(MID(BO5,5,1))&gt;=5,VALUE(MID(BO5,5,1))&lt;=8),MOD(11-MOD(0*2+0*3+MID(BO5,1,1)*4+MID(BO5,2,1)*5+MID(BO5,3,1)*6+MID(BO5,4,1)*7+MID(BO5,5,1)*8+MID(BO5,6,1)*9+MID(BO5,7,1)*2+MID(BO5,8,1)*3+MID(BO5,9,1)*4+MID(BO5,10,1)*5,11),10),"오류")),IF(LEN(CLEAN(BO5))=12,IF(AND(VALUE(MID(BO5,6,1))&gt;=1,VALUE(MID(BO5,6,1))&lt;=4),MOD(11-MOD(0*2+MID(BO5,1,1)*3+MID(BO5,2,1)*4+MID(BO5,3,1)*5+MID(BO5,4,1)*6+MID(BO5,5,1)*7+MID(BO5,6,1)*8+MID(BO5,7,1)*9+MID(BO5,8,1)*2+MID(BO5,9,1)*3+MID(BO5,10,1)*4+MID(BO5,11,1)*5,11),10),IF(AND(VALUE(MID(BO5,7,1))&gt;=5,VALUE(MID(BO5,7,1))&lt;=8),MOD(11-MOD(0*2+MID(BO5,1,1)*3+MID(BO5,2,1)*4+MID(BO5,3,1)*5+MID(BO5,4,1)*6+MID(BO5,5,1)*7+MID(BO5,6,1)*8+MID(BO5,7,1)*9+MID(BO5,8,1)*2+MID(BO5,9,1)*3+MID(BO5,10,1)*4+MID(BO5,11,1)*5,11),10),"오류")),IF(AND(VALUE(MID(BO5,7,1))&gt;=1,VALUE(MID(BO5,7,1))&lt;=4),MOD(11-MOD(MID(BO5,1,1)*2+MID(BO5,2,1)*3+MID(BO5,3,1)*4+MID(BO5,4,1)*5+MID(BO5,5,1)*6+MID(BO5,6,1)*7+MID(BO5,7,1)*8+MID(BO5,8,1)*9+MID(BO5,9,1)*2+MID(BO5,10,1)*3+MID(BO5,11,1)*4+MID(BO5,12,1)*5,11),10),IF(AND(VALUE(MID(BO5,7,1))&gt;=5,VALUE(MID(BO5,7,1))&lt;=8),IF(LEN(CLEAN(BO5))=12,MOD(MOD(11-MOD(0*2+MID(BO5,1,1)*3+MID(BO5,2,1)*4+MID(BO5,3,1)*5+MID(BO5,4,1)*6+MID(BO5,5,1)*7+MID(BO5,6,1)*8+MID(BO5,7,1)*9+MID(BO5,8,1)*2+MID(BO5,9,1)*3+MID(BO5,10,1)*4+MID(BO5,11,1)*5,11),10)+2,10),MOD(MOD(11-MOD(MID(BO5,1,1)*2+MID(BO5,2,1)*3+MID(BO5,3,1)*4+MID(BO5,4,1)*5+MID(BO5,5,1)*6+MID(BO5,6,1)*7+MID(BO5,7,1)*8+MID(BO5,8,1)*9+MID(BO5,9,1)*2+MID(BO5,10,1)*3+MID(BO5,11,1)*4+MID(BO5,12,1)*5,11),10)+2,10)))))))</f>
        <v>3</v>
      </c>
      <c r="BP12" s="103" t="str">
        <f>IF(INT(RIGHT(BO5,1))=BO12,"OK","주민오류")</f>
        <v>주민오류</v>
      </c>
    </row>
    <row r="13" spans="2:68" ht="22.5" customHeight="1" x14ac:dyDescent="0.15">
      <c r="B13" s="276" t="str">
        <f>F11</f>
        <v>1</v>
      </c>
      <c r="C13" s="277"/>
      <c r="D13" s="276" t="str">
        <f>H11</f>
        <v>31</v>
      </c>
      <c r="E13" s="277"/>
      <c r="F13" s="283" t="s">
        <v>159</v>
      </c>
      <c r="G13" s="284"/>
      <c r="H13" s="284"/>
      <c r="I13" s="284"/>
      <c r="J13" s="284"/>
      <c r="K13" s="284"/>
      <c r="L13" s="284"/>
      <c r="M13" s="284"/>
      <c r="N13" s="284"/>
      <c r="O13" s="284"/>
      <c r="P13" s="284"/>
      <c r="Q13" s="284"/>
      <c r="R13" s="284"/>
      <c r="S13" s="284"/>
      <c r="T13" s="284"/>
      <c r="U13" s="284"/>
      <c r="V13" s="285"/>
      <c r="W13" s="286">
        <v>105.02</v>
      </c>
      <c r="X13" s="287"/>
      <c r="Y13" s="287"/>
      <c r="Z13" s="287"/>
      <c r="AA13" s="287"/>
      <c r="AB13" s="288"/>
      <c r="AC13" s="289">
        <v>1</v>
      </c>
      <c r="AD13" s="289"/>
      <c r="AE13" s="289"/>
      <c r="AF13" s="289"/>
      <c r="AG13" s="289"/>
      <c r="AH13" s="289"/>
      <c r="AI13" s="290"/>
      <c r="AJ13" s="291"/>
      <c r="AK13" s="291"/>
      <c r="AL13" s="291"/>
      <c r="AM13" s="291"/>
      <c r="AN13" s="291"/>
      <c r="AO13" s="291"/>
      <c r="AP13" s="292"/>
      <c r="AQ13" s="264">
        <f>TRUNC(ROUNDUP((B19/1.1),0),0)</f>
        <v>1000000</v>
      </c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6"/>
      <c r="BD13" s="267">
        <f>B19-AQ13</f>
        <v>100000</v>
      </c>
      <c r="BE13" s="267"/>
      <c r="BF13" s="267"/>
      <c r="BG13" s="267"/>
      <c r="BH13" s="267"/>
      <c r="BI13" s="263"/>
      <c r="BJ13" s="263"/>
      <c r="BK13" s="263"/>
      <c r="BM13" s="71" t="s">
        <v>95</v>
      </c>
      <c r="BN13" s="54"/>
      <c r="BO13" s="54"/>
    </row>
    <row r="14" spans="2:68" ht="22.5" customHeight="1" x14ac:dyDescent="0.15">
      <c r="B14" s="276"/>
      <c r="C14" s="277"/>
      <c r="D14" s="276"/>
      <c r="E14" s="277"/>
      <c r="F14" s="278"/>
      <c r="G14" s="279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80"/>
      <c r="W14" s="263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76"/>
      <c r="AJ14" s="281"/>
      <c r="AK14" s="281"/>
      <c r="AL14" s="281"/>
      <c r="AM14" s="281"/>
      <c r="AN14" s="281"/>
      <c r="AO14" s="281"/>
      <c r="AP14" s="277"/>
      <c r="AQ14" s="264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6"/>
      <c r="BD14" s="267"/>
      <c r="BE14" s="267"/>
      <c r="BF14" s="267"/>
      <c r="BG14" s="267"/>
      <c r="BH14" s="267"/>
      <c r="BI14" s="263"/>
      <c r="BJ14" s="263"/>
      <c r="BK14" s="263"/>
      <c r="BM14" t="s">
        <v>160</v>
      </c>
      <c r="BN14" s="72"/>
    </row>
    <row r="15" spans="2:68" ht="22.5" customHeight="1" x14ac:dyDescent="0.15">
      <c r="B15" s="276"/>
      <c r="C15" s="277"/>
      <c r="D15" s="276"/>
      <c r="E15" s="277"/>
      <c r="F15" s="278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80"/>
      <c r="W15" s="263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76"/>
      <c r="AJ15" s="281"/>
      <c r="AK15" s="281"/>
      <c r="AL15" s="281"/>
      <c r="AM15" s="281"/>
      <c r="AN15" s="281"/>
      <c r="AO15" s="281"/>
      <c r="AP15" s="277"/>
      <c r="AQ15" s="264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6"/>
      <c r="BD15" s="267"/>
      <c r="BE15" s="267"/>
      <c r="BF15" s="267"/>
      <c r="BG15" s="267"/>
      <c r="BH15" s="267"/>
      <c r="BI15" s="263"/>
      <c r="BJ15" s="263"/>
      <c r="BK15" s="263"/>
      <c r="BM15" t="s">
        <v>97</v>
      </c>
    </row>
    <row r="16" spans="2:68" ht="22.5" customHeight="1" x14ac:dyDescent="0.15">
      <c r="B16" s="276"/>
      <c r="C16" s="277"/>
      <c r="D16" s="276"/>
      <c r="E16" s="277"/>
      <c r="F16" s="278"/>
      <c r="G16" s="279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80"/>
      <c r="W16" s="263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76"/>
      <c r="AJ16" s="281"/>
      <c r="AK16" s="281"/>
      <c r="AL16" s="281"/>
      <c r="AM16" s="281"/>
      <c r="AN16" s="281"/>
      <c r="AO16" s="281"/>
      <c r="AP16" s="277"/>
      <c r="AQ16" s="264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6"/>
      <c r="BD16" s="267"/>
      <c r="BE16" s="267"/>
      <c r="BF16" s="267"/>
      <c r="BG16" s="267"/>
      <c r="BH16" s="267"/>
      <c r="BI16" s="263"/>
      <c r="BJ16" s="263"/>
      <c r="BK16" s="263"/>
      <c r="BM16" t="s">
        <v>98</v>
      </c>
    </row>
    <row r="17" spans="1:64" ht="6.75" customHeight="1" x14ac:dyDescent="0.15">
      <c r="B17" s="268" t="s">
        <v>65</v>
      </c>
      <c r="C17" s="269"/>
      <c r="D17" s="269"/>
      <c r="E17" s="269"/>
      <c r="F17" s="269"/>
      <c r="G17" s="269"/>
      <c r="H17" s="269"/>
      <c r="I17" s="269"/>
      <c r="J17" s="270"/>
      <c r="K17" s="268" t="s">
        <v>66</v>
      </c>
      <c r="L17" s="269"/>
      <c r="M17" s="269"/>
      <c r="N17" s="269"/>
      <c r="O17" s="269"/>
      <c r="P17" s="269"/>
      <c r="Q17" s="269"/>
      <c r="R17" s="269"/>
      <c r="S17" s="269"/>
      <c r="T17" s="269"/>
      <c r="U17" s="270"/>
      <c r="V17" s="268" t="s">
        <v>67</v>
      </c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70"/>
      <c r="AH17" s="268" t="s">
        <v>114</v>
      </c>
      <c r="AI17" s="269"/>
      <c r="AJ17" s="269"/>
      <c r="AK17" s="269"/>
      <c r="AL17" s="269"/>
      <c r="AM17" s="269"/>
      <c r="AN17" s="269"/>
      <c r="AO17" s="269"/>
      <c r="AP17" s="269"/>
      <c r="AQ17" s="270"/>
      <c r="AR17" s="268" t="s">
        <v>115</v>
      </c>
      <c r="AS17" s="269"/>
      <c r="AT17" s="269"/>
      <c r="AU17" s="269"/>
      <c r="AV17" s="269"/>
      <c r="AW17" s="269"/>
      <c r="AX17" s="269"/>
      <c r="AY17" s="269"/>
      <c r="AZ17" s="269"/>
      <c r="BA17" s="269"/>
      <c r="BB17" s="270"/>
      <c r="BC17" s="73"/>
      <c r="BD17" s="73"/>
      <c r="BE17" s="73"/>
      <c r="BF17" s="73"/>
      <c r="BG17" s="74"/>
      <c r="BH17" s="74"/>
      <c r="BI17" s="73"/>
      <c r="BJ17" s="73"/>
      <c r="BK17" s="75"/>
    </row>
    <row r="18" spans="1:64" ht="6.75" customHeight="1" x14ac:dyDescent="0.15">
      <c r="B18" s="271"/>
      <c r="C18" s="272"/>
      <c r="D18" s="272"/>
      <c r="E18" s="272"/>
      <c r="F18" s="272"/>
      <c r="G18" s="272"/>
      <c r="H18" s="272"/>
      <c r="I18" s="272"/>
      <c r="J18" s="273"/>
      <c r="K18" s="271"/>
      <c r="L18" s="272"/>
      <c r="M18" s="272"/>
      <c r="N18" s="272"/>
      <c r="O18" s="272"/>
      <c r="P18" s="272"/>
      <c r="Q18" s="272"/>
      <c r="R18" s="272"/>
      <c r="S18" s="272"/>
      <c r="T18" s="272"/>
      <c r="U18" s="273"/>
      <c r="V18" s="271"/>
      <c r="W18" s="272"/>
      <c r="X18" s="272"/>
      <c r="Y18" s="272"/>
      <c r="Z18" s="272"/>
      <c r="AA18" s="272"/>
      <c r="AB18" s="272"/>
      <c r="AC18" s="272"/>
      <c r="AD18" s="272"/>
      <c r="AE18" s="272"/>
      <c r="AF18" s="272"/>
      <c r="AG18" s="273"/>
      <c r="AH18" s="271"/>
      <c r="AI18" s="272"/>
      <c r="AJ18" s="272"/>
      <c r="AK18" s="272"/>
      <c r="AL18" s="272"/>
      <c r="AM18" s="272"/>
      <c r="AN18" s="272"/>
      <c r="AO18" s="272"/>
      <c r="AP18" s="272"/>
      <c r="AQ18" s="273"/>
      <c r="AR18" s="271"/>
      <c r="AS18" s="272"/>
      <c r="AT18" s="272"/>
      <c r="AU18" s="272"/>
      <c r="AV18" s="272"/>
      <c r="AW18" s="272"/>
      <c r="AX18" s="272"/>
      <c r="AY18" s="272"/>
      <c r="AZ18" s="272"/>
      <c r="BA18" s="272"/>
      <c r="BB18" s="273"/>
      <c r="BC18" s="274" t="s">
        <v>70</v>
      </c>
      <c r="BD18" s="275"/>
      <c r="BE18" s="275"/>
      <c r="BF18" s="275"/>
      <c r="BG18" s="130" t="s">
        <v>71</v>
      </c>
      <c r="BH18" s="130"/>
      <c r="BI18" s="130"/>
      <c r="BJ18" s="251" t="s">
        <v>72</v>
      </c>
      <c r="BK18" s="252"/>
    </row>
    <row r="19" spans="1:64" ht="7.5" customHeight="1" x14ac:dyDescent="0.15">
      <c r="B19" s="253">
        <f>BN2</f>
        <v>1100000</v>
      </c>
      <c r="C19" s="253"/>
      <c r="D19" s="253"/>
      <c r="E19" s="253"/>
      <c r="F19" s="253"/>
      <c r="G19" s="253"/>
      <c r="H19" s="253"/>
      <c r="I19" s="253"/>
      <c r="J19" s="253"/>
      <c r="K19" s="254"/>
      <c r="L19" s="255"/>
      <c r="M19" s="255"/>
      <c r="N19" s="255"/>
      <c r="O19" s="255"/>
      <c r="P19" s="255"/>
      <c r="Q19" s="255"/>
      <c r="R19" s="255"/>
      <c r="S19" s="255"/>
      <c r="T19" s="255"/>
      <c r="U19" s="256"/>
      <c r="V19" s="263"/>
      <c r="W19" s="263"/>
      <c r="X19" s="263"/>
      <c r="Y19" s="263"/>
      <c r="Z19" s="263"/>
      <c r="AA19" s="263"/>
      <c r="AB19" s="263"/>
      <c r="AC19" s="263"/>
      <c r="AD19" s="263"/>
      <c r="AE19" s="263"/>
      <c r="AF19" s="263"/>
      <c r="AG19" s="263"/>
      <c r="AH19" s="263"/>
      <c r="AI19" s="263"/>
      <c r="AJ19" s="263"/>
      <c r="AK19" s="263"/>
      <c r="AL19" s="263"/>
      <c r="AM19" s="263"/>
      <c r="AN19" s="263"/>
      <c r="AO19" s="263"/>
      <c r="AP19" s="263"/>
      <c r="AQ19" s="263"/>
      <c r="AR19" s="263"/>
      <c r="AS19" s="263"/>
      <c r="AT19" s="263"/>
      <c r="AU19" s="263"/>
      <c r="AV19" s="263"/>
      <c r="AW19" s="263"/>
      <c r="AX19" s="263"/>
      <c r="AY19" s="263"/>
      <c r="AZ19" s="263"/>
      <c r="BA19" s="263"/>
      <c r="BB19" s="263"/>
      <c r="BC19" s="274"/>
      <c r="BD19" s="275"/>
      <c r="BE19" s="275"/>
      <c r="BF19" s="275"/>
      <c r="BG19" s="130"/>
      <c r="BH19" s="130"/>
      <c r="BI19" s="130"/>
      <c r="BJ19" s="251"/>
      <c r="BK19" s="252"/>
    </row>
    <row r="20" spans="1:64" ht="7.5" customHeight="1" x14ac:dyDescent="0.15">
      <c r="B20" s="253"/>
      <c r="C20" s="253"/>
      <c r="D20" s="253"/>
      <c r="E20" s="253"/>
      <c r="F20" s="253"/>
      <c r="G20" s="253"/>
      <c r="H20" s="253"/>
      <c r="I20" s="253"/>
      <c r="J20" s="253"/>
      <c r="K20" s="257"/>
      <c r="L20" s="258"/>
      <c r="M20" s="258"/>
      <c r="N20" s="258"/>
      <c r="O20" s="258"/>
      <c r="P20" s="258"/>
      <c r="Q20" s="258"/>
      <c r="R20" s="258"/>
      <c r="S20" s="258"/>
      <c r="T20" s="258"/>
      <c r="U20" s="259"/>
      <c r="V20" s="263"/>
      <c r="W20" s="263"/>
      <c r="X20" s="263"/>
      <c r="Y20" s="263"/>
      <c r="Z20" s="263"/>
      <c r="AA20" s="263"/>
      <c r="AB20" s="263"/>
      <c r="AC20" s="263"/>
      <c r="AD20" s="263"/>
      <c r="AE20" s="263"/>
      <c r="AF20" s="263"/>
      <c r="AG20" s="263"/>
      <c r="AH20" s="263"/>
      <c r="AI20" s="263"/>
      <c r="AJ20" s="263"/>
      <c r="AK20" s="263"/>
      <c r="AL20" s="263"/>
      <c r="AM20" s="263"/>
      <c r="AN20" s="263"/>
      <c r="AO20" s="263"/>
      <c r="AP20" s="263"/>
      <c r="AQ20" s="263"/>
      <c r="AR20" s="263"/>
      <c r="AS20" s="263"/>
      <c r="AT20" s="263"/>
      <c r="AU20" s="263"/>
      <c r="AV20" s="263"/>
      <c r="AW20" s="263"/>
      <c r="AX20" s="263"/>
      <c r="AY20" s="263"/>
      <c r="AZ20" s="263"/>
      <c r="BA20" s="263"/>
      <c r="BB20" s="263"/>
      <c r="BC20" s="274"/>
      <c r="BD20" s="275"/>
      <c r="BE20" s="275"/>
      <c r="BF20" s="275"/>
      <c r="BG20" s="130"/>
      <c r="BH20" s="130"/>
      <c r="BI20" s="130"/>
      <c r="BJ20" s="251"/>
      <c r="BK20" s="252"/>
    </row>
    <row r="21" spans="1:64" ht="7.5" customHeight="1" x14ac:dyDescent="0.15">
      <c r="B21" s="253"/>
      <c r="C21" s="253"/>
      <c r="D21" s="253"/>
      <c r="E21" s="253"/>
      <c r="F21" s="253"/>
      <c r="G21" s="253"/>
      <c r="H21" s="253"/>
      <c r="I21" s="253"/>
      <c r="J21" s="253"/>
      <c r="K21" s="260"/>
      <c r="L21" s="261"/>
      <c r="M21" s="261"/>
      <c r="N21" s="261"/>
      <c r="O21" s="261"/>
      <c r="P21" s="261"/>
      <c r="Q21" s="261"/>
      <c r="R21" s="261"/>
      <c r="S21" s="261"/>
      <c r="T21" s="261"/>
      <c r="U21" s="262"/>
      <c r="V21" s="263"/>
      <c r="W21" s="263"/>
      <c r="X21" s="263"/>
      <c r="Y21" s="263"/>
      <c r="Z21" s="263"/>
      <c r="AA21" s="263"/>
      <c r="AB21" s="263"/>
      <c r="AC21" s="263"/>
      <c r="AD21" s="263"/>
      <c r="AE21" s="263"/>
      <c r="AF21" s="263"/>
      <c r="AG21" s="263"/>
      <c r="AH21" s="263"/>
      <c r="AI21" s="263"/>
      <c r="AJ21" s="263"/>
      <c r="AK21" s="263"/>
      <c r="AL21" s="263"/>
      <c r="AM21" s="263"/>
      <c r="AN21" s="263"/>
      <c r="AO21" s="263"/>
      <c r="AP21" s="263"/>
      <c r="AQ21" s="263"/>
      <c r="AR21" s="263"/>
      <c r="AS21" s="263"/>
      <c r="AT21" s="263"/>
      <c r="AU21" s="263"/>
      <c r="AV21" s="263"/>
      <c r="AW21" s="263"/>
      <c r="AX21" s="263"/>
      <c r="AY21" s="263"/>
      <c r="AZ21" s="263"/>
      <c r="BA21" s="263"/>
      <c r="BB21" s="263"/>
      <c r="BC21" s="76"/>
      <c r="BD21" s="76"/>
      <c r="BE21" s="76"/>
      <c r="BF21" s="76"/>
      <c r="BG21" s="77"/>
      <c r="BH21" s="77"/>
      <c r="BI21" s="76"/>
      <c r="BJ21" s="76"/>
      <c r="BK21" s="78"/>
    </row>
    <row r="22" spans="1:64" ht="20.25" customHeight="1" x14ac:dyDescent="0.15">
      <c r="B22" s="56" t="s">
        <v>99</v>
      </c>
      <c r="BK22" s="79" t="s">
        <v>100</v>
      </c>
    </row>
    <row r="23" spans="1:64" ht="14.25" customHeight="1" x14ac:dyDescent="0.15">
      <c r="A23" s="80"/>
      <c r="B23" s="80"/>
      <c r="C23" s="80"/>
      <c r="D23" s="80"/>
      <c r="E23" s="80"/>
      <c r="F23" s="80"/>
      <c r="G23" s="80"/>
      <c r="H23" s="80"/>
      <c r="I23" s="80"/>
      <c r="J23" s="80"/>
      <c r="K23" s="81"/>
      <c r="L23" s="80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  <c r="BK23" s="80"/>
      <c r="BL23" s="80"/>
    </row>
    <row r="24" spans="1:64" s="82" customFormat="1" ht="29.25" customHeight="1" x14ac:dyDescent="0.15">
      <c r="K24" s="83"/>
    </row>
    <row r="25" spans="1:64" s="82" customFormat="1" x14ac:dyDescent="0.15">
      <c r="B25" s="84" t="s">
        <v>0</v>
      </c>
      <c r="K25" s="83"/>
      <c r="BK25" s="85" t="s">
        <v>116</v>
      </c>
    </row>
    <row r="26" spans="1:64" s="82" customFormat="1" ht="22.5" customHeight="1" x14ac:dyDescent="0.15">
      <c r="B26" s="238" t="s">
        <v>117</v>
      </c>
      <c r="C26" s="239"/>
      <c r="D26" s="239"/>
      <c r="E26" s="239"/>
      <c r="F26" s="239"/>
      <c r="G26" s="239"/>
      <c r="H26" s="239"/>
      <c r="I26" s="239"/>
      <c r="J26" s="239"/>
      <c r="K26" s="239"/>
      <c r="L26" s="239"/>
      <c r="M26" s="239"/>
      <c r="N26" s="239"/>
      <c r="O26" s="239"/>
      <c r="P26" s="239"/>
      <c r="Q26" s="239"/>
      <c r="R26" s="239"/>
      <c r="S26" s="239"/>
      <c r="T26" s="239"/>
      <c r="U26" s="239"/>
      <c r="V26" s="239"/>
      <c r="W26" s="239"/>
      <c r="X26" s="242" t="s">
        <v>5</v>
      </c>
      <c r="Y26" s="242"/>
      <c r="Z26" s="243" t="s">
        <v>78</v>
      </c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5"/>
      <c r="AL26" s="248" t="s">
        <v>7</v>
      </c>
      <c r="AM26" s="113"/>
      <c r="AN26" s="113"/>
      <c r="AO26" s="249" t="s">
        <v>8</v>
      </c>
      <c r="AP26" s="250"/>
      <c r="AQ26" s="250"/>
      <c r="AR26" s="250"/>
      <c r="AS26" s="250"/>
      <c r="AT26" s="250"/>
      <c r="AU26" s="134" t="str">
        <f>IF(AU3="","",AU3)</f>
        <v/>
      </c>
      <c r="AV26" s="134"/>
      <c r="AW26" s="134"/>
      <c r="AX26" s="134"/>
      <c r="AY26" s="134"/>
      <c r="AZ26" s="134"/>
      <c r="BA26" s="134"/>
      <c r="BB26" s="139"/>
      <c r="BC26" s="232" t="s">
        <v>9</v>
      </c>
      <c r="BD26" s="233"/>
      <c r="BE26" s="233"/>
      <c r="BF26" s="233"/>
      <c r="BG26" s="134" t="str">
        <f>IF(BG3="","",BG3)</f>
        <v/>
      </c>
      <c r="BH26" s="134"/>
      <c r="BI26" s="134"/>
      <c r="BJ26" s="139"/>
      <c r="BK26" s="86" t="s">
        <v>10</v>
      </c>
    </row>
    <row r="27" spans="1:64" s="82" customFormat="1" ht="15.75" customHeight="1" thickBot="1" x14ac:dyDescent="0.2">
      <c r="B27" s="240"/>
      <c r="C27" s="241"/>
      <c r="D27" s="241"/>
      <c r="E27" s="241"/>
      <c r="F27" s="241"/>
      <c r="G27" s="241"/>
      <c r="H27" s="241"/>
      <c r="I27" s="241"/>
      <c r="J27" s="241"/>
      <c r="K27" s="241"/>
      <c r="L27" s="241"/>
      <c r="M27" s="241"/>
      <c r="N27" s="241"/>
      <c r="O27" s="241"/>
      <c r="P27" s="241"/>
      <c r="Q27" s="241"/>
      <c r="R27" s="241"/>
      <c r="S27" s="241"/>
      <c r="T27" s="241"/>
      <c r="U27" s="241"/>
      <c r="V27" s="241"/>
      <c r="W27" s="241"/>
      <c r="X27" s="242"/>
      <c r="Y27" s="242"/>
      <c r="Z27" s="246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7"/>
      <c r="AL27" s="239"/>
      <c r="AM27" s="114"/>
      <c r="AN27" s="114"/>
      <c r="AO27" s="234" t="s">
        <v>11</v>
      </c>
      <c r="AP27" s="235"/>
      <c r="AQ27" s="235"/>
      <c r="AR27" s="235"/>
      <c r="AS27" s="235"/>
      <c r="AT27" s="235"/>
      <c r="AU27" s="236">
        <f>IF(AU4="","",AU4)</f>
        <v>0</v>
      </c>
      <c r="AV27" s="236"/>
      <c r="AW27" s="236"/>
      <c r="AX27" s="236"/>
      <c r="AY27" s="236">
        <f>IF(AY4="","",AY4)</f>
        <v>0</v>
      </c>
      <c r="AZ27" s="236"/>
      <c r="BA27" s="236"/>
      <c r="BB27" s="236"/>
      <c r="BC27" s="237" t="s">
        <v>12</v>
      </c>
      <c r="BD27" s="237"/>
      <c r="BE27" s="237"/>
      <c r="BF27" s="237"/>
      <c r="BG27" s="115">
        <f>IF(BG4="","",BG4)</f>
        <v>0</v>
      </c>
      <c r="BH27" s="115">
        <f>IF(BH4="","",BH4)</f>
        <v>0</v>
      </c>
      <c r="BI27" s="236">
        <f>IF(BI4="","",BI4)</f>
        <v>0</v>
      </c>
      <c r="BJ27" s="236"/>
      <c r="BK27" s="115" t="str">
        <f>IF(BK4="","",BK4)</f>
        <v>1</v>
      </c>
    </row>
    <row r="28" spans="1:64" s="82" customFormat="1" ht="26.25" customHeight="1" thickBot="1" x14ac:dyDescent="0.2">
      <c r="B28" s="216" t="s">
        <v>16</v>
      </c>
      <c r="C28" s="182"/>
      <c r="D28" s="217" t="s">
        <v>17</v>
      </c>
      <c r="E28" s="218"/>
      <c r="F28" s="161"/>
      <c r="G28" s="161"/>
      <c r="H28" s="161"/>
      <c r="I28" s="219">
        <f>I5</f>
        <v>1233312340</v>
      </c>
      <c r="J28" s="219"/>
      <c r="K28" s="219"/>
      <c r="L28" s="219"/>
      <c r="M28" s="219"/>
      <c r="N28" s="219"/>
      <c r="O28" s="219"/>
      <c r="P28" s="219"/>
      <c r="Q28" s="219"/>
      <c r="R28" s="219"/>
      <c r="S28" s="219"/>
      <c r="T28" s="219"/>
      <c r="U28" s="219"/>
      <c r="V28" s="219"/>
      <c r="W28" s="219"/>
      <c r="X28" s="219"/>
      <c r="Y28" s="219"/>
      <c r="Z28" s="219"/>
      <c r="AA28" s="219"/>
      <c r="AB28" s="219"/>
      <c r="AC28" s="219"/>
      <c r="AD28" s="219"/>
      <c r="AE28" s="219"/>
      <c r="AF28" s="219"/>
      <c r="AG28" s="219"/>
      <c r="AH28" s="220"/>
      <c r="AI28" s="221" t="s">
        <v>18</v>
      </c>
      <c r="AJ28" s="222"/>
      <c r="AK28" s="225" t="s">
        <v>17</v>
      </c>
      <c r="AL28" s="226"/>
      <c r="AM28" s="226"/>
      <c r="AN28" s="226"/>
      <c r="AO28" s="226"/>
      <c r="AP28" s="226"/>
      <c r="AQ28" s="226"/>
      <c r="AR28" s="215" t="str">
        <f>AR5</f>
        <v>3</v>
      </c>
      <c r="AS28" s="200"/>
      <c r="AT28" s="200" t="str">
        <f>AT5</f>
        <v>1</v>
      </c>
      <c r="AU28" s="200"/>
      <c r="AV28" s="200" t="str">
        <f>AV5</f>
        <v>2</v>
      </c>
      <c r="AW28" s="213"/>
      <c r="AX28" s="214" t="s">
        <v>12</v>
      </c>
      <c r="AY28" s="214"/>
      <c r="AZ28" s="215" t="str">
        <f>AZ5</f>
        <v>8</v>
      </c>
      <c r="BA28" s="200"/>
      <c r="BB28" s="200" t="str">
        <f>BB5</f>
        <v>5</v>
      </c>
      <c r="BC28" s="213"/>
      <c r="BD28" s="214" t="s">
        <v>12</v>
      </c>
      <c r="BE28" s="214"/>
      <c r="BF28" s="116" t="str">
        <f>BF5</f>
        <v>1</v>
      </c>
      <c r="BG28" s="117" t="str">
        <f>BG5</f>
        <v>2</v>
      </c>
      <c r="BH28" s="117" t="str">
        <f>BH5</f>
        <v>3</v>
      </c>
      <c r="BI28" s="200" t="str">
        <f>IF(BI5="","",BI5)</f>
        <v>4</v>
      </c>
      <c r="BJ28" s="200"/>
      <c r="BK28" s="118" t="str">
        <f>BK5</f>
        <v>7</v>
      </c>
    </row>
    <row r="29" spans="1:64" s="82" customFormat="1" ht="26.25" customHeight="1" thickBot="1" x14ac:dyDescent="0.2">
      <c r="B29" s="135"/>
      <c r="C29" s="182"/>
      <c r="D29" s="201" t="s">
        <v>22</v>
      </c>
      <c r="E29" s="202"/>
      <c r="F29" s="203"/>
      <c r="G29" s="203"/>
      <c r="H29" s="203"/>
      <c r="I29" s="204" t="str">
        <f>I6</f>
        <v>세무법인 세교</v>
      </c>
      <c r="J29" s="175"/>
      <c r="K29" s="175"/>
      <c r="L29" s="175"/>
      <c r="M29" s="175"/>
      <c r="N29" s="175"/>
      <c r="O29" s="175"/>
      <c r="P29" s="175"/>
      <c r="Q29" s="175"/>
      <c r="R29" s="175"/>
      <c r="S29" s="175"/>
      <c r="T29" s="176"/>
      <c r="U29" s="205" t="s">
        <v>23</v>
      </c>
      <c r="V29" s="205"/>
      <c r="W29" s="206" t="str">
        <f>W6</f>
        <v>주을규</v>
      </c>
      <c r="X29" s="206"/>
      <c r="Y29" s="206"/>
      <c r="Z29" s="206"/>
      <c r="AA29" s="206"/>
      <c r="AB29" s="206"/>
      <c r="AC29" s="206"/>
      <c r="AD29" s="206"/>
      <c r="AE29" s="206"/>
      <c r="AF29" s="207"/>
      <c r="AG29" s="119"/>
      <c r="AH29" s="120" t="s">
        <v>24</v>
      </c>
      <c r="AI29" s="223"/>
      <c r="AJ29" s="192"/>
      <c r="AK29" s="208" t="s">
        <v>25</v>
      </c>
      <c r="AL29" s="208"/>
      <c r="AM29" s="208"/>
      <c r="AN29" s="208"/>
      <c r="AO29" s="208"/>
      <c r="AP29" s="208"/>
      <c r="AQ29" s="208"/>
      <c r="AR29" s="209" t="str">
        <f>AR6</f>
        <v>선우회계법인</v>
      </c>
      <c r="AS29" s="209"/>
      <c r="AT29" s="209"/>
      <c r="AU29" s="209"/>
      <c r="AV29" s="209"/>
      <c r="AW29" s="209"/>
      <c r="AX29" s="209"/>
      <c r="AY29" s="209"/>
      <c r="AZ29" s="209"/>
      <c r="BA29" s="209"/>
      <c r="BB29" s="209"/>
      <c r="BC29" s="209"/>
      <c r="BD29" s="210" t="s">
        <v>23</v>
      </c>
      <c r="BE29" s="211"/>
      <c r="BF29" s="209" t="str">
        <f>BF6</f>
        <v>주홍선</v>
      </c>
      <c r="BG29" s="209"/>
      <c r="BH29" s="209"/>
      <c r="BI29" s="209"/>
      <c r="BJ29" s="212"/>
      <c r="BK29" s="121" t="s">
        <v>24</v>
      </c>
    </row>
    <row r="30" spans="1:64" s="82" customFormat="1" ht="26.25" customHeight="1" x14ac:dyDescent="0.15">
      <c r="B30" s="135"/>
      <c r="C30" s="135"/>
      <c r="D30" s="208" t="s">
        <v>27</v>
      </c>
      <c r="E30" s="208"/>
      <c r="F30" s="227"/>
      <c r="G30" s="227"/>
      <c r="H30" s="227"/>
      <c r="I30" s="228" t="str">
        <f>I7</f>
        <v>충남 천안시 동남구 청수14로 66, 802호 (선우법조타운 8층)</v>
      </c>
      <c r="J30" s="229"/>
      <c r="K30" s="229"/>
      <c r="L30" s="229"/>
      <c r="M30" s="229"/>
      <c r="N30" s="229"/>
      <c r="O30" s="229"/>
      <c r="P30" s="229"/>
      <c r="Q30" s="229"/>
      <c r="R30" s="229"/>
      <c r="S30" s="229"/>
      <c r="T30" s="229"/>
      <c r="U30" s="229"/>
      <c r="V30" s="229"/>
      <c r="W30" s="229"/>
      <c r="X30" s="229"/>
      <c r="Y30" s="229"/>
      <c r="Z30" s="229"/>
      <c r="AA30" s="229"/>
      <c r="AB30" s="229"/>
      <c r="AC30" s="229"/>
      <c r="AD30" s="229"/>
      <c r="AE30" s="229"/>
      <c r="AF30" s="229"/>
      <c r="AG30" s="229"/>
      <c r="AH30" s="229"/>
      <c r="AI30" s="192"/>
      <c r="AJ30" s="192"/>
      <c r="AK30" s="230" t="s">
        <v>27</v>
      </c>
      <c r="AL30" s="230"/>
      <c r="AM30" s="230"/>
      <c r="AN30" s="230"/>
      <c r="AO30" s="230"/>
      <c r="AP30" s="230"/>
      <c r="AQ30" s="230"/>
      <c r="AR30" s="231" t="str">
        <f>AR7</f>
        <v>충남 천안시 서북구 오성로 103,6층(두정동,청풍프라자)</v>
      </c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  <c r="BJ30" s="231"/>
      <c r="BK30" s="231"/>
    </row>
    <row r="31" spans="1:64" s="82" customFormat="1" ht="26.25" customHeight="1" thickBot="1" x14ac:dyDescent="0.2">
      <c r="B31" s="196"/>
      <c r="C31" s="196"/>
      <c r="D31" s="196" t="s">
        <v>31</v>
      </c>
      <c r="E31" s="196"/>
      <c r="F31" s="196"/>
      <c r="G31" s="196"/>
      <c r="H31" s="196"/>
      <c r="I31" s="197" t="str">
        <f>I8</f>
        <v>서비스</v>
      </c>
      <c r="J31" s="197"/>
      <c r="K31" s="197"/>
      <c r="L31" s="197"/>
      <c r="M31" s="197"/>
      <c r="N31" s="197"/>
      <c r="O31" s="197"/>
      <c r="P31" s="197"/>
      <c r="Q31" s="197"/>
      <c r="R31" s="197"/>
      <c r="S31" s="197"/>
      <c r="T31" s="198" t="s">
        <v>32</v>
      </c>
      <c r="U31" s="198"/>
      <c r="V31" s="199" t="str">
        <f>V8</f>
        <v>세무사</v>
      </c>
      <c r="W31" s="199"/>
      <c r="X31" s="199"/>
      <c r="Y31" s="199"/>
      <c r="Z31" s="199"/>
      <c r="AA31" s="199"/>
      <c r="AB31" s="199"/>
      <c r="AC31" s="199"/>
      <c r="AD31" s="199"/>
      <c r="AE31" s="199"/>
      <c r="AF31" s="199"/>
      <c r="AG31" s="199"/>
      <c r="AH31" s="199"/>
      <c r="AI31" s="224"/>
      <c r="AJ31" s="224"/>
      <c r="AK31" s="196" t="s">
        <v>33</v>
      </c>
      <c r="AL31" s="196"/>
      <c r="AM31" s="196"/>
      <c r="AN31" s="196"/>
      <c r="AO31" s="196"/>
      <c r="AP31" s="196"/>
      <c r="AQ31" s="196"/>
      <c r="AR31" s="197" t="str">
        <f>AR8</f>
        <v>서비스</v>
      </c>
      <c r="AS31" s="197"/>
      <c r="AT31" s="197"/>
      <c r="AU31" s="197"/>
      <c r="AV31" s="197"/>
      <c r="AW31" s="197"/>
      <c r="AX31" s="197"/>
      <c r="AY31" s="197"/>
      <c r="AZ31" s="197"/>
      <c r="BA31" s="197"/>
      <c r="BB31" s="191" t="s">
        <v>32</v>
      </c>
      <c r="BC31" s="192"/>
      <c r="BD31" s="193" t="str">
        <f>BD8</f>
        <v>회계사</v>
      </c>
      <c r="BE31" s="193"/>
      <c r="BF31" s="193"/>
      <c r="BG31" s="193"/>
      <c r="BH31" s="193"/>
      <c r="BI31" s="193"/>
      <c r="BJ31" s="193"/>
      <c r="BK31" s="193"/>
    </row>
    <row r="32" spans="1:64" s="82" customFormat="1" ht="15.75" customHeight="1" x14ac:dyDescent="0.15">
      <c r="B32" s="194" t="s">
        <v>38</v>
      </c>
      <c r="C32" s="161"/>
      <c r="D32" s="161"/>
      <c r="E32" s="161"/>
      <c r="F32" s="161"/>
      <c r="G32" s="161"/>
      <c r="H32" s="161"/>
      <c r="I32" s="161"/>
      <c r="J32" s="161" t="s">
        <v>39</v>
      </c>
      <c r="K32" s="161"/>
      <c r="L32" s="161"/>
      <c r="M32" s="161"/>
      <c r="N32" s="161"/>
      <c r="O32" s="161"/>
      <c r="P32" s="161"/>
      <c r="Q32" s="161"/>
      <c r="R32" s="161"/>
      <c r="S32" s="161"/>
      <c r="T32" s="161"/>
      <c r="U32" s="161"/>
      <c r="V32" s="161"/>
      <c r="W32" s="161"/>
      <c r="X32" s="161"/>
      <c r="Y32" s="161"/>
      <c r="Z32" s="161"/>
      <c r="AA32" s="161"/>
      <c r="AB32" s="161"/>
      <c r="AC32" s="161"/>
      <c r="AD32" s="161"/>
      <c r="AE32" s="161"/>
      <c r="AF32" s="161"/>
      <c r="AG32" s="146"/>
      <c r="AH32" s="194" t="s">
        <v>110</v>
      </c>
      <c r="AI32" s="161"/>
      <c r="AJ32" s="161"/>
      <c r="AK32" s="161"/>
      <c r="AL32" s="161"/>
      <c r="AM32" s="161"/>
      <c r="AN32" s="161"/>
      <c r="AO32" s="161"/>
      <c r="AP32" s="161"/>
      <c r="AQ32" s="161"/>
      <c r="AR32" s="161"/>
      <c r="AS32" s="161"/>
      <c r="AT32" s="161"/>
      <c r="AU32" s="161"/>
      <c r="AV32" s="161"/>
      <c r="AW32" s="161"/>
      <c r="AX32" s="161"/>
      <c r="AY32" s="161"/>
      <c r="AZ32" s="161"/>
      <c r="BA32" s="195"/>
      <c r="BB32" s="189" t="s">
        <v>40</v>
      </c>
      <c r="BC32" s="135"/>
      <c r="BD32" s="135"/>
      <c r="BE32" s="135"/>
      <c r="BF32" s="135"/>
      <c r="BG32" s="135"/>
      <c r="BH32" s="135"/>
      <c r="BI32" s="135"/>
      <c r="BJ32" s="135"/>
      <c r="BK32" s="135"/>
    </row>
    <row r="33" spans="2:63" s="82" customFormat="1" x14ac:dyDescent="0.15">
      <c r="B33" s="187" t="s">
        <v>44</v>
      </c>
      <c r="C33" s="188"/>
      <c r="D33" s="188"/>
      <c r="E33" s="189"/>
      <c r="F33" s="135" t="s">
        <v>45</v>
      </c>
      <c r="G33" s="135"/>
      <c r="H33" s="135" t="s">
        <v>46</v>
      </c>
      <c r="I33" s="135"/>
      <c r="J33" s="190" t="s">
        <v>47</v>
      </c>
      <c r="K33" s="190"/>
      <c r="L33" s="184" t="s">
        <v>48</v>
      </c>
      <c r="M33" s="180"/>
      <c r="N33" s="180" t="s">
        <v>49</v>
      </c>
      <c r="O33" s="181"/>
      <c r="P33" s="184" t="s">
        <v>50</v>
      </c>
      <c r="Q33" s="180"/>
      <c r="R33" s="180" t="s">
        <v>51</v>
      </c>
      <c r="S33" s="180"/>
      <c r="T33" s="180" t="s">
        <v>48</v>
      </c>
      <c r="U33" s="181"/>
      <c r="V33" s="184" t="s">
        <v>49</v>
      </c>
      <c r="W33" s="180"/>
      <c r="X33" s="166" t="s">
        <v>52</v>
      </c>
      <c r="Y33" s="183"/>
      <c r="Z33" s="180" t="s">
        <v>51</v>
      </c>
      <c r="AA33" s="181"/>
      <c r="AB33" s="184" t="s">
        <v>48</v>
      </c>
      <c r="AC33" s="180"/>
      <c r="AD33" s="180" t="s">
        <v>49</v>
      </c>
      <c r="AE33" s="180"/>
      <c r="AF33" s="180" t="s">
        <v>46</v>
      </c>
      <c r="AG33" s="166"/>
      <c r="AH33" s="185" t="s">
        <v>49</v>
      </c>
      <c r="AI33" s="186"/>
      <c r="AJ33" s="184" t="s">
        <v>50</v>
      </c>
      <c r="AK33" s="180"/>
      <c r="AL33" s="180" t="s">
        <v>51</v>
      </c>
      <c r="AM33" s="180"/>
      <c r="AN33" s="180" t="s">
        <v>48</v>
      </c>
      <c r="AO33" s="181"/>
      <c r="AP33" s="182" t="s">
        <v>49</v>
      </c>
      <c r="AQ33" s="183"/>
      <c r="AR33" s="180" t="s">
        <v>52</v>
      </c>
      <c r="AS33" s="180"/>
      <c r="AT33" s="180" t="s">
        <v>51</v>
      </c>
      <c r="AU33" s="181"/>
      <c r="AV33" s="184" t="s">
        <v>48</v>
      </c>
      <c r="AW33" s="180"/>
      <c r="AX33" s="166" t="s">
        <v>49</v>
      </c>
      <c r="AY33" s="183"/>
      <c r="AZ33" s="166" t="s">
        <v>46</v>
      </c>
      <c r="BA33" s="167"/>
      <c r="BB33" s="168" t="str">
        <f>IF(BB10="","",BB10)</f>
        <v/>
      </c>
      <c r="BC33" s="169"/>
      <c r="BD33" s="169"/>
      <c r="BE33" s="169"/>
      <c r="BF33" s="169"/>
      <c r="BG33" s="169"/>
      <c r="BH33" s="169"/>
      <c r="BI33" s="169"/>
      <c r="BJ33" s="169"/>
      <c r="BK33" s="170"/>
    </row>
    <row r="34" spans="2:63" s="82" customFormat="1" ht="23.25" customHeight="1" thickBot="1" x14ac:dyDescent="0.2">
      <c r="B34" s="174" t="str">
        <f>B11</f>
        <v>2021</v>
      </c>
      <c r="C34" s="175"/>
      <c r="D34" s="175"/>
      <c r="E34" s="176"/>
      <c r="F34" s="177" t="str">
        <f>F11</f>
        <v>1</v>
      </c>
      <c r="G34" s="177"/>
      <c r="H34" s="177" t="str">
        <f>H11</f>
        <v>31</v>
      </c>
      <c r="I34" s="177"/>
      <c r="J34" s="178">
        <f>J11</f>
        <v>4</v>
      </c>
      <c r="K34" s="179"/>
      <c r="L34" s="159" t="str">
        <f>L11</f>
        <v/>
      </c>
      <c r="M34" s="157"/>
      <c r="N34" s="157" t="str">
        <f>N11</f>
        <v/>
      </c>
      <c r="O34" s="158"/>
      <c r="P34" s="159" t="str">
        <f>P11</f>
        <v/>
      </c>
      <c r="Q34" s="157"/>
      <c r="R34" s="157" t="str">
        <f>R11</f>
        <v/>
      </c>
      <c r="S34" s="157"/>
      <c r="T34" s="157" t="str">
        <f>T11</f>
        <v>1</v>
      </c>
      <c r="U34" s="158"/>
      <c r="V34" s="159" t="str">
        <f>V11</f>
        <v>0</v>
      </c>
      <c r="W34" s="157"/>
      <c r="X34" s="157" t="str">
        <f>X11</f>
        <v>0</v>
      </c>
      <c r="Y34" s="157"/>
      <c r="Z34" s="157" t="str">
        <f>Z11</f>
        <v>0</v>
      </c>
      <c r="AA34" s="158"/>
      <c r="AB34" s="159" t="str">
        <f>AB11</f>
        <v>0</v>
      </c>
      <c r="AC34" s="157"/>
      <c r="AD34" s="157" t="str">
        <f>AD11</f>
        <v>0</v>
      </c>
      <c r="AE34" s="157"/>
      <c r="AF34" s="157" t="str">
        <f>AF11</f>
        <v>0</v>
      </c>
      <c r="AG34" s="163"/>
      <c r="AH34" s="164" t="str">
        <f>AH11</f>
        <v/>
      </c>
      <c r="AI34" s="165"/>
      <c r="AJ34" s="159" t="str">
        <f>AJ11</f>
        <v/>
      </c>
      <c r="AK34" s="157"/>
      <c r="AL34" s="157" t="str">
        <f>AL11</f>
        <v/>
      </c>
      <c r="AM34" s="157"/>
      <c r="AN34" s="157" t="str">
        <f>AN11</f>
        <v/>
      </c>
      <c r="AO34" s="158"/>
      <c r="AP34" s="159" t="str">
        <f>AP11</f>
        <v>1</v>
      </c>
      <c r="AQ34" s="157"/>
      <c r="AR34" s="157" t="str">
        <f>AR11</f>
        <v>0</v>
      </c>
      <c r="AS34" s="157"/>
      <c r="AT34" s="157" t="str">
        <f>AT11</f>
        <v>0</v>
      </c>
      <c r="AU34" s="158"/>
      <c r="AV34" s="159" t="str">
        <f>AV11</f>
        <v>0</v>
      </c>
      <c r="AW34" s="157"/>
      <c r="AX34" s="157" t="str">
        <f>AX11</f>
        <v>0</v>
      </c>
      <c r="AY34" s="157"/>
      <c r="AZ34" s="157" t="str">
        <f>AZ11</f>
        <v>0</v>
      </c>
      <c r="BA34" s="160"/>
      <c r="BB34" s="171"/>
      <c r="BC34" s="172"/>
      <c r="BD34" s="172"/>
      <c r="BE34" s="172"/>
      <c r="BF34" s="172"/>
      <c r="BG34" s="172"/>
      <c r="BH34" s="172"/>
      <c r="BI34" s="172"/>
      <c r="BJ34" s="172"/>
      <c r="BK34" s="173"/>
    </row>
    <row r="35" spans="2:63" s="82" customFormat="1" x14ac:dyDescent="0.15">
      <c r="B35" s="161" t="s">
        <v>45</v>
      </c>
      <c r="C35" s="161"/>
      <c r="D35" s="161" t="s">
        <v>46</v>
      </c>
      <c r="E35" s="161"/>
      <c r="F35" s="161" t="s">
        <v>57</v>
      </c>
      <c r="G35" s="161"/>
      <c r="H35" s="161"/>
      <c r="I35" s="161"/>
      <c r="J35" s="161"/>
      <c r="K35" s="161"/>
      <c r="L35" s="161"/>
      <c r="M35" s="161"/>
      <c r="N35" s="161"/>
      <c r="O35" s="161"/>
      <c r="P35" s="161"/>
      <c r="Q35" s="161"/>
      <c r="R35" s="161"/>
      <c r="S35" s="161"/>
      <c r="T35" s="161"/>
      <c r="U35" s="161"/>
      <c r="V35" s="161"/>
      <c r="W35" s="162" t="s">
        <v>58</v>
      </c>
      <c r="X35" s="162"/>
      <c r="Y35" s="162"/>
      <c r="Z35" s="162"/>
      <c r="AA35" s="162"/>
      <c r="AB35" s="162"/>
      <c r="AC35" s="162" t="s">
        <v>59</v>
      </c>
      <c r="AD35" s="162"/>
      <c r="AE35" s="162"/>
      <c r="AF35" s="162"/>
      <c r="AG35" s="162"/>
      <c r="AH35" s="162"/>
      <c r="AI35" s="146" t="s">
        <v>79</v>
      </c>
      <c r="AJ35" s="147"/>
      <c r="AK35" s="147"/>
      <c r="AL35" s="147"/>
      <c r="AM35" s="147"/>
      <c r="AN35" s="147"/>
      <c r="AO35" s="147"/>
      <c r="AP35" s="148"/>
      <c r="AQ35" s="149" t="s">
        <v>61</v>
      </c>
      <c r="AR35" s="150"/>
      <c r="AS35" s="150"/>
      <c r="AT35" s="150"/>
      <c r="AU35" s="150"/>
      <c r="AV35" s="150"/>
      <c r="AW35" s="150"/>
      <c r="AX35" s="150"/>
      <c r="AY35" s="150"/>
      <c r="AZ35" s="150"/>
      <c r="BA35" s="150"/>
      <c r="BB35" s="150"/>
      <c r="BC35" s="151"/>
      <c r="BD35" s="135" t="s">
        <v>113</v>
      </c>
      <c r="BE35" s="135"/>
      <c r="BF35" s="135"/>
      <c r="BG35" s="135"/>
      <c r="BH35" s="135"/>
      <c r="BI35" s="135" t="s">
        <v>62</v>
      </c>
      <c r="BJ35" s="135"/>
      <c r="BK35" s="135"/>
    </row>
    <row r="36" spans="2:63" s="82" customFormat="1" ht="22.5" customHeight="1" x14ac:dyDescent="0.15">
      <c r="B36" s="134" t="str">
        <f>B13</f>
        <v>1</v>
      </c>
      <c r="C36" s="134"/>
      <c r="D36" s="134" t="str">
        <f>H34</f>
        <v>31</v>
      </c>
      <c r="E36" s="134"/>
      <c r="F36" s="152" t="str">
        <f>F13</f>
        <v>1월 상가 임대료</v>
      </c>
      <c r="G36" s="152"/>
      <c r="H36" s="152"/>
      <c r="I36" s="152"/>
      <c r="J36" s="152"/>
      <c r="K36" s="152"/>
      <c r="L36" s="152"/>
      <c r="M36" s="152"/>
      <c r="N36" s="152"/>
      <c r="O36" s="152"/>
      <c r="P36" s="152"/>
      <c r="Q36" s="152"/>
      <c r="R36" s="152"/>
      <c r="S36" s="152"/>
      <c r="T36" s="152"/>
      <c r="U36" s="152"/>
      <c r="V36" s="152"/>
      <c r="W36" s="153">
        <f>IF(W13="","",W13)</f>
        <v>105.02</v>
      </c>
      <c r="X36" s="153"/>
      <c r="Y36" s="153"/>
      <c r="Z36" s="153"/>
      <c r="AA36" s="153"/>
      <c r="AB36" s="153"/>
      <c r="AC36" s="153">
        <f>IF(AC13="","",AC13)</f>
        <v>1</v>
      </c>
      <c r="AD36" s="153"/>
      <c r="AE36" s="153"/>
      <c r="AF36" s="153"/>
      <c r="AG36" s="153"/>
      <c r="AH36" s="153"/>
      <c r="AI36" s="154" t="str">
        <f>IF(AI13="","",AI13)</f>
        <v/>
      </c>
      <c r="AJ36" s="155"/>
      <c r="AK36" s="155"/>
      <c r="AL36" s="155"/>
      <c r="AM36" s="155"/>
      <c r="AN36" s="155"/>
      <c r="AO36" s="155"/>
      <c r="AP36" s="156"/>
      <c r="AQ36" s="142">
        <f>IF(AQ13="","",AQ13)</f>
        <v>1000000</v>
      </c>
      <c r="AR36" s="143"/>
      <c r="AS36" s="143"/>
      <c r="AT36" s="143"/>
      <c r="AU36" s="143"/>
      <c r="AV36" s="143"/>
      <c r="AW36" s="143"/>
      <c r="AX36" s="143"/>
      <c r="AY36" s="143"/>
      <c r="AZ36" s="143"/>
      <c r="BA36" s="143"/>
      <c r="BB36" s="143"/>
      <c r="BC36" s="144"/>
      <c r="BD36" s="145">
        <f>IF(BD13="","",BD13)</f>
        <v>100000</v>
      </c>
      <c r="BE36" s="145"/>
      <c r="BF36" s="145"/>
      <c r="BG36" s="145"/>
      <c r="BH36" s="145"/>
      <c r="BI36" s="134" t="str">
        <f>IF(BI13="","",BI13)</f>
        <v/>
      </c>
      <c r="BJ36" s="134"/>
      <c r="BK36" s="134"/>
    </row>
    <row r="37" spans="2:63" s="82" customFormat="1" ht="22.5" customHeight="1" x14ac:dyDescent="0.15">
      <c r="B37" s="134"/>
      <c r="C37" s="134"/>
      <c r="D37" s="134"/>
      <c r="E37" s="134"/>
      <c r="F37" s="138"/>
      <c r="G37" s="138"/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4" t="str">
        <f>IF(W14="","",W14)</f>
        <v/>
      </c>
      <c r="X37" s="134"/>
      <c r="Y37" s="134"/>
      <c r="Z37" s="134"/>
      <c r="AA37" s="134"/>
      <c r="AB37" s="134"/>
      <c r="AC37" s="134" t="str">
        <f>IF(AC14="","",AC14)</f>
        <v/>
      </c>
      <c r="AD37" s="134"/>
      <c r="AE37" s="134"/>
      <c r="AF37" s="134"/>
      <c r="AG37" s="134"/>
      <c r="AH37" s="134"/>
      <c r="AI37" s="139" t="str">
        <f>IF(AI14="","",AI14)</f>
        <v/>
      </c>
      <c r="AJ37" s="140"/>
      <c r="AK37" s="140"/>
      <c r="AL37" s="140"/>
      <c r="AM37" s="140"/>
      <c r="AN37" s="140"/>
      <c r="AO37" s="140"/>
      <c r="AP37" s="141"/>
      <c r="AQ37" s="142" t="str">
        <f>IF(AQ14="","",AQ14)</f>
        <v/>
      </c>
      <c r="AR37" s="143"/>
      <c r="AS37" s="143"/>
      <c r="AT37" s="143"/>
      <c r="AU37" s="143"/>
      <c r="AV37" s="143"/>
      <c r="AW37" s="143"/>
      <c r="AX37" s="143"/>
      <c r="AY37" s="143"/>
      <c r="AZ37" s="143"/>
      <c r="BA37" s="143"/>
      <c r="BB37" s="143"/>
      <c r="BC37" s="144"/>
      <c r="BD37" s="145" t="str">
        <f>IF(BD14="","",BD14)</f>
        <v/>
      </c>
      <c r="BE37" s="145"/>
      <c r="BF37" s="145"/>
      <c r="BG37" s="145"/>
      <c r="BH37" s="145"/>
      <c r="BI37" s="134" t="str">
        <f>IF(BI14="","",BI14)</f>
        <v/>
      </c>
      <c r="BJ37" s="134"/>
      <c r="BK37" s="134"/>
    </row>
    <row r="38" spans="2:63" s="82" customFormat="1" ht="22.5" customHeight="1" x14ac:dyDescent="0.15">
      <c r="B38" s="134"/>
      <c r="C38" s="134"/>
      <c r="D38" s="134"/>
      <c r="E38" s="134"/>
      <c r="F38" s="138"/>
      <c r="G38" s="138"/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4" t="str">
        <f>IF(W15="","",W15)</f>
        <v/>
      </c>
      <c r="X38" s="134"/>
      <c r="Y38" s="134"/>
      <c r="Z38" s="134"/>
      <c r="AA38" s="134"/>
      <c r="AB38" s="134"/>
      <c r="AC38" s="134" t="str">
        <f>IF(AC15="","",AC15)</f>
        <v/>
      </c>
      <c r="AD38" s="134"/>
      <c r="AE38" s="134"/>
      <c r="AF38" s="134"/>
      <c r="AG38" s="134"/>
      <c r="AH38" s="134"/>
      <c r="AI38" s="139" t="str">
        <f>IF(AI15="","",AI15)</f>
        <v/>
      </c>
      <c r="AJ38" s="140"/>
      <c r="AK38" s="140"/>
      <c r="AL38" s="140"/>
      <c r="AM38" s="140"/>
      <c r="AN38" s="140"/>
      <c r="AO38" s="140"/>
      <c r="AP38" s="141"/>
      <c r="AQ38" s="142" t="str">
        <f>IF(AQ15="","",AQ15)</f>
        <v/>
      </c>
      <c r="AR38" s="143"/>
      <c r="AS38" s="143"/>
      <c r="AT38" s="143"/>
      <c r="AU38" s="143"/>
      <c r="AV38" s="143"/>
      <c r="AW38" s="143"/>
      <c r="AX38" s="143"/>
      <c r="AY38" s="143"/>
      <c r="AZ38" s="143"/>
      <c r="BA38" s="143"/>
      <c r="BB38" s="143"/>
      <c r="BC38" s="144"/>
      <c r="BD38" s="145" t="str">
        <f>IF(BD15="","",BD15)</f>
        <v/>
      </c>
      <c r="BE38" s="145"/>
      <c r="BF38" s="145"/>
      <c r="BG38" s="145"/>
      <c r="BH38" s="145"/>
      <c r="BI38" s="134" t="str">
        <f>IF(BI15="","",BI15)</f>
        <v/>
      </c>
      <c r="BJ38" s="134"/>
      <c r="BK38" s="134"/>
    </row>
    <row r="39" spans="2:63" s="82" customFormat="1" ht="22.5" customHeight="1" x14ac:dyDescent="0.15">
      <c r="B39" s="134"/>
      <c r="C39" s="134"/>
      <c r="D39" s="134"/>
      <c r="E39" s="134"/>
      <c r="F39" s="138"/>
      <c r="G39" s="138"/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4" t="str">
        <f>IF(W16="","",W16)</f>
        <v/>
      </c>
      <c r="X39" s="134"/>
      <c r="Y39" s="134"/>
      <c r="Z39" s="134"/>
      <c r="AA39" s="134"/>
      <c r="AB39" s="134"/>
      <c r="AC39" s="134" t="str">
        <f>IF(AC16="","",AC16)</f>
        <v/>
      </c>
      <c r="AD39" s="134"/>
      <c r="AE39" s="134"/>
      <c r="AF39" s="134"/>
      <c r="AG39" s="134"/>
      <c r="AH39" s="134"/>
      <c r="AI39" s="139" t="str">
        <f>IF(AI16="","",AI16)</f>
        <v/>
      </c>
      <c r="AJ39" s="140"/>
      <c r="AK39" s="140"/>
      <c r="AL39" s="140"/>
      <c r="AM39" s="140"/>
      <c r="AN39" s="140"/>
      <c r="AO39" s="140"/>
      <c r="AP39" s="141"/>
      <c r="AQ39" s="142" t="str">
        <f>IF(AQ16="","",AQ16)</f>
        <v/>
      </c>
      <c r="AR39" s="143"/>
      <c r="AS39" s="143"/>
      <c r="AT39" s="143"/>
      <c r="AU39" s="143"/>
      <c r="AV39" s="143"/>
      <c r="AW39" s="143"/>
      <c r="AX39" s="143"/>
      <c r="AY39" s="143"/>
      <c r="AZ39" s="143"/>
      <c r="BA39" s="143"/>
      <c r="BB39" s="143"/>
      <c r="BC39" s="144"/>
      <c r="BD39" s="145" t="str">
        <f>IF(BD16="","",BD16)</f>
        <v/>
      </c>
      <c r="BE39" s="145"/>
      <c r="BF39" s="145"/>
      <c r="BG39" s="145"/>
      <c r="BH39" s="145"/>
      <c r="BI39" s="134" t="str">
        <f>IF(BI16="","",BI16)</f>
        <v/>
      </c>
      <c r="BJ39" s="134"/>
      <c r="BK39" s="134"/>
    </row>
    <row r="40" spans="2:63" s="82" customFormat="1" ht="6.75" customHeight="1" x14ac:dyDescent="0.15">
      <c r="B40" s="135" t="s">
        <v>65</v>
      </c>
      <c r="C40" s="135"/>
      <c r="D40" s="135"/>
      <c r="E40" s="135"/>
      <c r="F40" s="135"/>
      <c r="G40" s="135"/>
      <c r="H40" s="135"/>
      <c r="I40" s="135"/>
      <c r="J40" s="135"/>
      <c r="K40" s="135" t="s">
        <v>66</v>
      </c>
      <c r="L40" s="135"/>
      <c r="M40" s="135"/>
      <c r="N40" s="135"/>
      <c r="O40" s="135"/>
      <c r="P40" s="135"/>
      <c r="Q40" s="135"/>
      <c r="R40" s="135"/>
      <c r="S40" s="135"/>
      <c r="T40" s="135"/>
      <c r="U40" s="135"/>
      <c r="V40" s="135" t="s">
        <v>67</v>
      </c>
      <c r="W40" s="135"/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 t="s">
        <v>114</v>
      </c>
      <c r="AI40" s="135"/>
      <c r="AJ40" s="135"/>
      <c r="AK40" s="135"/>
      <c r="AL40" s="135"/>
      <c r="AM40" s="135"/>
      <c r="AN40" s="135"/>
      <c r="AO40" s="135"/>
      <c r="AP40" s="135"/>
      <c r="AQ40" s="135"/>
      <c r="AR40" s="135" t="s">
        <v>115</v>
      </c>
      <c r="AS40" s="135"/>
      <c r="AT40" s="135"/>
      <c r="AU40" s="135"/>
      <c r="AV40" s="135"/>
      <c r="AW40" s="135"/>
      <c r="AX40" s="135"/>
      <c r="AY40" s="135"/>
      <c r="AZ40" s="135"/>
      <c r="BA40" s="135"/>
      <c r="BB40" s="135"/>
      <c r="BC40" s="90"/>
      <c r="BD40" s="91"/>
      <c r="BE40" s="91"/>
      <c r="BF40" s="91"/>
      <c r="BG40" s="92"/>
      <c r="BH40" s="92"/>
      <c r="BI40" s="91"/>
      <c r="BJ40" s="91"/>
      <c r="BK40" s="93"/>
    </row>
    <row r="41" spans="2:63" s="82" customFormat="1" ht="6.75" customHeight="1" x14ac:dyDescent="0.15">
      <c r="B41" s="135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5"/>
      <c r="BB41" s="135"/>
      <c r="BC41" s="136" t="s">
        <v>70</v>
      </c>
      <c r="BD41" s="137"/>
      <c r="BE41" s="137"/>
      <c r="BF41" s="137"/>
      <c r="BG41" s="130" t="str">
        <f>IF(BG18="","",BG18)</f>
        <v>청구</v>
      </c>
      <c r="BH41" s="130"/>
      <c r="BI41" s="130"/>
      <c r="BJ41" s="131" t="s">
        <v>72</v>
      </c>
      <c r="BK41" s="132"/>
    </row>
    <row r="42" spans="2:63" s="82" customFormat="1" ht="7.5" customHeight="1" x14ac:dyDescent="0.15">
      <c r="B42" s="133">
        <f>B19</f>
        <v>1100000</v>
      </c>
      <c r="C42" s="133"/>
      <c r="D42" s="133"/>
      <c r="E42" s="133"/>
      <c r="F42" s="133"/>
      <c r="G42" s="133"/>
      <c r="H42" s="133"/>
      <c r="I42" s="133"/>
      <c r="J42" s="133"/>
      <c r="K42" s="134" t="str">
        <f>IF(K19="","",K19)</f>
        <v/>
      </c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 t="str">
        <f>IF(V19="","",V19)</f>
        <v/>
      </c>
      <c r="W42" s="134"/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 t="str">
        <f>IF(AH19="","",AH19)</f>
        <v/>
      </c>
      <c r="AI42" s="134"/>
      <c r="AJ42" s="134"/>
      <c r="AK42" s="134"/>
      <c r="AL42" s="134"/>
      <c r="AM42" s="134"/>
      <c r="AN42" s="134"/>
      <c r="AO42" s="134"/>
      <c r="AP42" s="134"/>
      <c r="AQ42" s="134"/>
      <c r="AR42" s="134" t="str">
        <f>IF(AR19="","",AR19)</f>
        <v/>
      </c>
      <c r="AS42" s="134"/>
      <c r="AT42" s="134"/>
      <c r="AU42" s="134"/>
      <c r="AV42" s="134"/>
      <c r="AW42" s="134"/>
      <c r="AX42" s="134"/>
      <c r="AY42" s="134"/>
      <c r="AZ42" s="134"/>
      <c r="BA42" s="134"/>
      <c r="BB42" s="134"/>
      <c r="BC42" s="136"/>
      <c r="BD42" s="137"/>
      <c r="BE42" s="137"/>
      <c r="BF42" s="137"/>
      <c r="BG42" s="130"/>
      <c r="BH42" s="130"/>
      <c r="BI42" s="130"/>
      <c r="BJ42" s="131"/>
      <c r="BK42" s="132"/>
    </row>
    <row r="43" spans="2:63" s="82" customFormat="1" ht="7.5" customHeight="1" x14ac:dyDescent="0.15">
      <c r="B43" s="133"/>
      <c r="C43" s="133"/>
      <c r="D43" s="133"/>
      <c r="E43" s="133"/>
      <c r="F43" s="133"/>
      <c r="G43" s="133"/>
      <c r="H43" s="133"/>
      <c r="I43" s="133"/>
      <c r="J43" s="133"/>
      <c r="K43" s="134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4"/>
      <c r="BB43" s="134"/>
      <c r="BC43" s="136"/>
      <c r="BD43" s="137"/>
      <c r="BE43" s="137"/>
      <c r="BF43" s="137"/>
      <c r="BG43" s="130"/>
      <c r="BH43" s="130"/>
      <c r="BI43" s="130"/>
      <c r="BJ43" s="131"/>
      <c r="BK43" s="132"/>
    </row>
    <row r="44" spans="2:63" s="82" customFormat="1" ht="7.5" customHeight="1" x14ac:dyDescent="0.15">
      <c r="B44" s="133"/>
      <c r="C44" s="133"/>
      <c r="D44" s="133"/>
      <c r="E44" s="133"/>
      <c r="F44" s="133"/>
      <c r="G44" s="133"/>
      <c r="H44" s="133"/>
      <c r="I44" s="133"/>
      <c r="J44" s="133"/>
      <c r="K44" s="134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134"/>
      <c r="BB44" s="134"/>
      <c r="BC44" s="94"/>
      <c r="BD44" s="95"/>
      <c r="BE44" s="95"/>
      <c r="BF44" s="95"/>
      <c r="BG44" s="96"/>
      <c r="BH44" s="96"/>
      <c r="BI44" s="95"/>
      <c r="BJ44" s="95"/>
      <c r="BK44" s="97"/>
    </row>
    <row r="45" spans="2:63" s="82" customFormat="1" x14ac:dyDescent="0.15">
      <c r="B45" s="84" t="s">
        <v>99</v>
      </c>
      <c r="K45" s="83"/>
      <c r="BK45" s="98" t="s">
        <v>100</v>
      </c>
    </row>
  </sheetData>
  <mergeCells count="318">
    <mergeCell ref="B3:AN4"/>
    <mergeCell ref="AO3:AT3"/>
    <mergeCell ref="AU3:BB3"/>
    <mergeCell ref="BC3:BF3"/>
    <mergeCell ref="BG3:BJ3"/>
    <mergeCell ref="AO4:AT4"/>
    <mergeCell ref="AU4:AX4"/>
    <mergeCell ref="AY4:BB4"/>
    <mergeCell ref="BC4:BF4"/>
    <mergeCell ref="BI4:BJ4"/>
    <mergeCell ref="BI5:BJ5"/>
    <mergeCell ref="D6:H6"/>
    <mergeCell ref="I6:T6"/>
    <mergeCell ref="U6:V6"/>
    <mergeCell ref="W6:AF6"/>
    <mergeCell ref="AK6:AQ6"/>
    <mergeCell ref="AR6:BC6"/>
    <mergeCell ref="BD6:BE6"/>
    <mergeCell ref="BF6:BJ6"/>
    <mergeCell ref="AT5:AU5"/>
    <mergeCell ref="AV5:AW5"/>
    <mergeCell ref="AX5:AY5"/>
    <mergeCell ref="AZ5:BA5"/>
    <mergeCell ref="BB5:BC5"/>
    <mergeCell ref="BD5:BE5"/>
    <mergeCell ref="D5:H5"/>
    <mergeCell ref="I5:AH5"/>
    <mergeCell ref="AI5:AJ8"/>
    <mergeCell ref="AK5:AQ5"/>
    <mergeCell ref="AR5:AS5"/>
    <mergeCell ref="D7:H7"/>
    <mergeCell ref="I7:AH7"/>
    <mergeCell ref="AK7:AQ7"/>
    <mergeCell ref="AR7:BK7"/>
    <mergeCell ref="BB8:BC8"/>
    <mergeCell ref="BD8:BK8"/>
    <mergeCell ref="B9:I9"/>
    <mergeCell ref="J9:AG9"/>
    <mergeCell ref="AH9:BA9"/>
    <mergeCell ref="BB9:BK9"/>
    <mergeCell ref="D8:H8"/>
    <mergeCell ref="I8:S8"/>
    <mergeCell ref="T8:U8"/>
    <mergeCell ref="V8:AH8"/>
    <mergeCell ref="AK8:AQ8"/>
    <mergeCell ref="AR8:BA8"/>
    <mergeCell ref="B5:C8"/>
    <mergeCell ref="V10:W10"/>
    <mergeCell ref="X10:Y10"/>
    <mergeCell ref="Z10:AA10"/>
    <mergeCell ref="AB10:AC10"/>
    <mergeCell ref="BM9:BM10"/>
    <mergeCell ref="BN9:BN10"/>
    <mergeCell ref="BO9:BO10"/>
    <mergeCell ref="B10:E10"/>
    <mergeCell ref="F10:G10"/>
    <mergeCell ref="H10:I10"/>
    <mergeCell ref="J10:K10"/>
    <mergeCell ref="L10:M10"/>
    <mergeCell ref="N10:O10"/>
    <mergeCell ref="P10:Q10"/>
    <mergeCell ref="BB10:BK11"/>
    <mergeCell ref="B11:E11"/>
    <mergeCell ref="F11:G11"/>
    <mergeCell ref="H11:I11"/>
    <mergeCell ref="J11:K11"/>
    <mergeCell ref="L11:M11"/>
    <mergeCell ref="N11:O11"/>
    <mergeCell ref="P11:Q11"/>
    <mergeCell ref="R11:S11"/>
    <mergeCell ref="T11:U11"/>
    <mergeCell ref="AP10:AQ10"/>
    <mergeCell ref="AR10:AS10"/>
    <mergeCell ref="AT10:AU10"/>
    <mergeCell ref="AV10:AW10"/>
    <mergeCell ref="AX10:AY10"/>
    <mergeCell ref="AZ10:BA10"/>
    <mergeCell ref="AD10:AE10"/>
    <mergeCell ref="AF10:AG10"/>
    <mergeCell ref="AH10:AI10"/>
    <mergeCell ref="AJ10:AK10"/>
    <mergeCell ref="AL10:AM10"/>
    <mergeCell ref="AN10:AO10"/>
    <mergeCell ref="R10:S10"/>
    <mergeCell ref="T10:U10"/>
    <mergeCell ref="AT11:AU11"/>
    <mergeCell ref="AV11:AW11"/>
    <mergeCell ref="AX11:AY11"/>
    <mergeCell ref="AZ11:BA11"/>
    <mergeCell ref="B12:C12"/>
    <mergeCell ref="D12:E12"/>
    <mergeCell ref="F12:V12"/>
    <mergeCell ref="W12:AB12"/>
    <mergeCell ref="AC12:AH12"/>
    <mergeCell ref="AI12:AP12"/>
    <mergeCell ref="AH11:AI11"/>
    <mergeCell ref="AJ11:AK11"/>
    <mergeCell ref="AL11:AM11"/>
    <mergeCell ref="AN11:AO11"/>
    <mergeCell ref="AP11:AQ11"/>
    <mergeCell ref="AR11:AS11"/>
    <mergeCell ref="V11:W11"/>
    <mergeCell ref="X11:Y11"/>
    <mergeCell ref="Z11:AA11"/>
    <mergeCell ref="AB11:AC11"/>
    <mergeCell ref="AD11:AE11"/>
    <mergeCell ref="AF11:AG11"/>
    <mergeCell ref="AQ12:BC12"/>
    <mergeCell ref="BD12:BH12"/>
    <mergeCell ref="BI12:BK12"/>
    <mergeCell ref="B13:C13"/>
    <mergeCell ref="D13:E13"/>
    <mergeCell ref="F13:V13"/>
    <mergeCell ref="W13:AB13"/>
    <mergeCell ref="AC13:AH13"/>
    <mergeCell ref="AI13:AP13"/>
    <mergeCell ref="AQ13:BC13"/>
    <mergeCell ref="BD13:BH13"/>
    <mergeCell ref="BI13:BK13"/>
    <mergeCell ref="B14:C14"/>
    <mergeCell ref="D14:E14"/>
    <mergeCell ref="F14:V14"/>
    <mergeCell ref="W14:AB14"/>
    <mergeCell ref="AC14:AH14"/>
    <mergeCell ref="AI14:AP14"/>
    <mergeCell ref="AQ14:BC14"/>
    <mergeCell ref="BD14:BH14"/>
    <mergeCell ref="BI14:BK14"/>
    <mergeCell ref="B15:C15"/>
    <mergeCell ref="D15:E15"/>
    <mergeCell ref="F15:V15"/>
    <mergeCell ref="W15:AB15"/>
    <mergeCell ref="AC15:AH15"/>
    <mergeCell ref="AI15:AP15"/>
    <mergeCell ref="AQ15:BC15"/>
    <mergeCell ref="BD15:BH15"/>
    <mergeCell ref="BI15:BK15"/>
    <mergeCell ref="BJ18:BK20"/>
    <mergeCell ref="B19:J21"/>
    <mergeCell ref="K19:U21"/>
    <mergeCell ref="V19:AG21"/>
    <mergeCell ref="AH19:AQ21"/>
    <mergeCell ref="AR19:BB21"/>
    <mergeCell ref="AQ16:BC16"/>
    <mergeCell ref="BD16:BH16"/>
    <mergeCell ref="BI16:BK16"/>
    <mergeCell ref="B17:J18"/>
    <mergeCell ref="K17:U18"/>
    <mergeCell ref="V17:AG18"/>
    <mergeCell ref="AH17:AQ18"/>
    <mergeCell ref="AR17:BB18"/>
    <mergeCell ref="BC18:BF20"/>
    <mergeCell ref="BG18:BI20"/>
    <mergeCell ref="B16:C16"/>
    <mergeCell ref="D16:E16"/>
    <mergeCell ref="F16:V16"/>
    <mergeCell ref="W16:AB16"/>
    <mergeCell ref="AC16:AH16"/>
    <mergeCell ref="AI16:AP16"/>
    <mergeCell ref="BC26:BF26"/>
    <mergeCell ref="BG26:BJ26"/>
    <mergeCell ref="AO27:AT27"/>
    <mergeCell ref="AU27:AX27"/>
    <mergeCell ref="AY27:BB27"/>
    <mergeCell ref="BC27:BF27"/>
    <mergeCell ref="BI27:BJ27"/>
    <mergeCell ref="B26:W27"/>
    <mergeCell ref="X26:Y27"/>
    <mergeCell ref="Z26:AK27"/>
    <mergeCell ref="AL26:AL27"/>
    <mergeCell ref="AO26:AT26"/>
    <mergeCell ref="AU26:BB26"/>
    <mergeCell ref="BI28:BJ28"/>
    <mergeCell ref="D29:H29"/>
    <mergeCell ref="I29:T29"/>
    <mergeCell ref="U29:V29"/>
    <mergeCell ref="W29:AF29"/>
    <mergeCell ref="AK29:AQ29"/>
    <mergeCell ref="AR29:BC29"/>
    <mergeCell ref="BD29:BE29"/>
    <mergeCell ref="BF29:BJ29"/>
    <mergeCell ref="AT28:AU28"/>
    <mergeCell ref="AV28:AW28"/>
    <mergeCell ref="AX28:AY28"/>
    <mergeCell ref="AZ28:BA28"/>
    <mergeCell ref="BB28:BC28"/>
    <mergeCell ref="BD28:BE28"/>
    <mergeCell ref="D28:H28"/>
    <mergeCell ref="I28:AH28"/>
    <mergeCell ref="AI28:AJ31"/>
    <mergeCell ref="AK28:AQ28"/>
    <mergeCell ref="AR28:AS28"/>
    <mergeCell ref="D30:H30"/>
    <mergeCell ref="I30:AH30"/>
    <mergeCell ref="AK30:AQ30"/>
    <mergeCell ref="AR30:BK30"/>
    <mergeCell ref="BB31:BC31"/>
    <mergeCell ref="BD31:BK31"/>
    <mergeCell ref="B32:I32"/>
    <mergeCell ref="J32:AG32"/>
    <mergeCell ref="AH32:BA32"/>
    <mergeCell ref="BB32:BK32"/>
    <mergeCell ref="D31:H31"/>
    <mergeCell ref="I31:S31"/>
    <mergeCell ref="T31:U31"/>
    <mergeCell ref="V31:AH31"/>
    <mergeCell ref="AK31:AQ31"/>
    <mergeCell ref="AR31:BA31"/>
    <mergeCell ref="B28:C31"/>
    <mergeCell ref="T33:U33"/>
    <mergeCell ref="V33:W33"/>
    <mergeCell ref="X33:Y33"/>
    <mergeCell ref="Z33:AA33"/>
    <mergeCell ref="B33:E33"/>
    <mergeCell ref="F33:G33"/>
    <mergeCell ref="H33:I33"/>
    <mergeCell ref="J33:K33"/>
    <mergeCell ref="L33:M33"/>
    <mergeCell ref="N33:O33"/>
    <mergeCell ref="AZ33:BA33"/>
    <mergeCell ref="BB33:BK34"/>
    <mergeCell ref="B34:E34"/>
    <mergeCell ref="F34:G34"/>
    <mergeCell ref="H34:I34"/>
    <mergeCell ref="J34:K34"/>
    <mergeCell ref="L34:M34"/>
    <mergeCell ref="N34:O34"/>
    <mergeCell ref="P34:Q34"/>
    <mergeCell ref="R34:S34"/>
    <mergeCell ref="AN33:AO33"/>
    <mergeCell ref="AP33:AQ33"/>
    <mergeCell ref="AR33:AS33"/>
    <mergeCell ref="AT33:AU33"/>
    <mergeCell ref="AV33:AW33"/>
    <mergeCell ref="AX33:AY33"/>
    <mergeCell ref="AB33:AC33"/>
    <mergeCell ref="AD33:AE33"/>
    <mergeCell ref="AF33:AG33"/>
    <mergeCell ref="AH33:AI33"/>
    <mergeCell ref="AJ33:AK33"/>
    <mergeCell ref="AL33:AM33"/>
    <mergeCell ref="P33:Q33"/>
    <mergeCell ref="R33:S33"/>
    <mergeCell ref="AR34:AS34"/>
    <mergeCell ref="AT34:AU34"/>
    <mergeCell ref="AV34:AW34"/>
    <mergeCell ref="AX34:AY34"/>
    <mergeCell ref="AZ34:BA34"/>
    <mergeCell ref="B35:C35"/>
    <mergeCell ref="D35:E35"/>
    <mergeCell ref="F35:V35"/>
    <mergeCell ref="W35:AB35"/>
    <mergeCell ref="AC35:AH35"/>
    <mergeCell ref="AF34:AG34"/>
    <mergeCell ref="AH34:AI34"/>
    <mergeCell ref="AJ34:AK34"/>
    <mergeCell ref="AL34:AM34"/>
    <mergeCell ref="AN34:AO34"/>
    <mergeCell ref="AP34:AQ34"/>
    <mergeCell ref="T34:U34"/>
    <mergeCell ref="V34:W34"/>
    <mergeCell ref="X34:Y34"/>
    <mergeCell ref="Z34:AA34"/>
    <mergeCell ref="AB34:AC34"/>
    <mergeCell ref="AD34:AE34"/>
    <mergeCell ref="AI35:AP35"/>
    <mergeCell ref="AQ35:BC35"/>
    <mergeCell ref="BD35:BH35"/>
    <mergeCell ref="BI35:BK35"/>
    <mergeCell ref="B36:C36"/>
    <mergeCell ref="D36:E36"/>
    <mergeCell ref="F36:V36"/>
    <mergeCell ref="W36:AB36"/>
    <mergeCell ref="AC36:AH36"/>
    <mergeCell ref="AI36:AP36"/>
    <mergeCell ref="AQ36:BC36"/>
    <mergeCell ref="BD36:BH36"/>
    <mergeCell ref="BI36:BK36"/>
    <mergeCell ref="B37:C37"/>
    <mergeCell ref="D37:E37"/>
    <mergeCell ref="F37:V37"/>
    <mergeCell ref="W37:AB37"/>
    <mergeCell ref="AC37:AH37"/>
    <mergeCell ref="AI37:AP37"/>
    <mergeCell ref="AQ37:BC37"/>
    <mergeCell ref="BD37:BH37"/>
    <mergeCell ref="BI37:BK37"/>
    <mergeCell ref="B38:C38"/>
    <mergeCell ref="D38:E38"/>
    <mergeCell ref="F38:V38"/>
    <mergeCell ref="W38:AB38"/>
    <mergeCell ref="AC38:AH38"/>
    <mergeCell ref="AI38:AP38"/>
    <mergeCell ref="AQ38:BC38"/>
    <mergeCell ref="BD38:BH38"/>
    <mergeCell ref="BI38:BK38"/>
    <mergeCell ref="B39:C39"/>
    <mergeCell ref="D39:E39"/>
    <mergeCell ref="F39:V39"/>
    <mergeCell ref="W39:AB39"/>
    <mergeCell ref="AC39:AH39"/>
    <mergeCell ref="AI39:AP39"/>
    <mergeCell ref="AQ39:BC39"/>
    <mergeCell ref="BD39:BH39"/>
    <mergeCell ref="BI39:BK39"/>
    <mergeCell ref="BG41:BI43"/>
    <mergeCell ref="BJ41:BK43"/>
    <mergeCell ref="B42:J44"/>
    <mergeCell ref="K42:U44"/>
    <mergeCell ref="V42:AG44"/>
    <mergeCell ref="AH42:AQ44"/>
    <mergeCell ref="AR42:BB44"/>
    <mergeCell ref="B40:J41"/>
    <mergeCell ref="K40:U41"/>
    <mergeCell ref="V40:AG41"/>
    <mergeCell ref="AH40:AQ41"/>
    <mergeCell ref="AR40:BB41"/>
    <mergeCell ref="BC41:BF43"/>
  </mergeCells>
  <phoneticPr fontId="4" type="noConversion"/>
  <conditionalFormatting sqref="BN11">
    <cfRule type="cellIs" dxfId="17" priority="4" operator="equal">
      <formula>"사업자번호검증OK"</formula>
    </cfRule>
    <cfRule type="cellIs" dxfId="16" priority="5" stopIfTrue="1" operator="equal">
      <formula>"공급자사업자오류"</formula>
    </cfRule>
    <cfRule type="cellIs" dxfId="15" priority="6" stopIfTrue="1" operator="equal">
      <formula>"사업자번호검증OK"</formula>
    </cfRule>
  </conditionalFormatting>
  <conditionalFormatting sqref="BN12">
    <cfRule type="cellIs" dxfId="14" priority="3" operator="equal">
      <formula>"사업자번호검증OK"</formula>
    </cfRule>
    <cfRule type="cellIs" dxfId="13" priority="7" stopIfTrue="1" operator="equal">
      <formula>"공급받는자사업자오류"</formula>
    </cfRule>
    <cfRule type="cellIs" dxfId="12" priority="8" stopIfTrue="1" operator="equal">
      <formula>"사업자번호검증OK"</formula>
    </cfRule>
  </conditionalFormatting>
  <conditionalFormatting sqref="BP12">
    <cfRule type="containsText" dxfId="11" priority="1" operator="containsText" text="주민오류">
      <formula>NOT(ISERROR(SEARCH("주민오류",BP12)))</formula>
    </cfRule>
    <cfRule type="cellIs" dxfId="10" priority="2" operator="equal">
      <formula>"ok"</formula>
    </cfRule>
  </conditionalFormatting>
  <pageMargins left="0.47244094488188981" right="0.11811023622047245" top="0.31496062992125984" bottom="0.19685039370078741" header="0" footer="0"/>
  <pageSetup paperSize="9" orientation="portrait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11A055-F553-4663-BD81-43B2A6068659}">
  <dimension ref="A1:BM46"/>
  <sheetViews>
    <sheetView showGridLines="0" workbookViewId="0">
      <selection activeCell="BL4" sqref="BL4"/>
    </sheetView>
  </sheetViews>
  <sheetFormatPr defaultColWidth="11.109375" defaultRowHeight="13.5" x14ac:dyDescent="0.15"/>
  <cols>
    <col min="1" max="1" width="3.33203125" customWidth="1"/>
    <col min="2" max="2" width="2.21875" customWidth="1"/>
    <col min="3" max="3" width="1.109375" customWidth="1"/>
    <col min="4" max="4" width="1.5546875" customWidth="1"/>
    <col min="5" max="5" width="2" customWidth="1"/>
    <col min="6" max="6" width="0.6640625" customWidth="1"/>
    <col min="7" max="7" width="2" customWidth="1"/>
    <col min="8" max="8" width="1.33203125" customWidth="1"/>
    <col min="9" max="9" width="2" customWidth="1"/>
    <col min="10" max="10" width="1.33203125" customWidth="1"/>
    <col min="11" max="11" width="2.21875" customWidth="1"/>
    <col min="12" max="12" width="1.109375" style="54" customWidth="1"/>
    <col min="13" max="34" width="1.109375" customWidth="1"/>
    <col min="35" max="41" width="1.33203125" customWidth="1"/>
    <col min="42" max="55" width="1.109375" customWidth="1"/>
    <col min="56" max="58" width="2.21875" customWidth="1"/>
    <col min="59" max="60" width="1.109375" customWidth="1"/>
    <col min="61" max="62" width="2.21875" customWidth="1"/>
  </cols>
  <sheetData>
    <row r="1" spans="3:65" x14ac:dyDescent="0.15">
      <c r="BK1" s="55" t="s">
        <v>2</v>
      </c>
      <c r="BL1" s="55" t="s">
        <v>3</v>
      </c>
    </row>
    <row r="2" spans="3:65" x14ac:dyDescent="0.15">
      <c r="C2" s="56" t="s">
        <v>0</v>
      </c>
      <c r="BI2" s="57" t="s">
        <v>80</v>
      </c>
      <c r="BK2" s="58">
        <v>41729</v>
      </c>
      <c r="BL2" s="59">
        <v>1499255</v>
      </c>
    </row>
    <row r="3" spans="3:65" ht="22.5" customHeight="1" x14ac:dyDescent="0.15">
      <c r="C3" s="472" t="s">
        <v>81</v>
      </c>
      <c r="D3" s="473"/>
      <c r="E3" s="473"/>
      <c r="F3" s="473"/>
      <c r="G3" s="473"/>
      <c r="H3" s="473"/>
      <c r="I3" s="473"/>
      <c r="J3" s="473"/>
      <c r="K3" s="473"/>
      <c r="L3" s="473"/>
      <c r="M3" s="473"/>
      <c r="N3" s="473"/>
      <c r="O3" s="473"/>
      <c r="P3" s="473"/>
      <c r="Q3" s="473"/>
      <c r="R3" s="473"/>
      <c r="S3" s="473"/>
      <c r="T3" s="473"/>
      <c r="U3" s="473"/>
      <c r="V3" s="473"/>
      <c r="W3" s="473"/>
      <c r="X3" s="473"/>
      <c r="Y3" s="473"/>
      <c r="Z3" s="473"/>
      <c r="AA3" s="473"/>
      <c r="AB3" s="473"/>
      <c r="AC3" s="473"/>
      <c r="AD3" s="473"/>
      <c r="AE3" s="473"/>
      <c r="AF3" s="473"/>
      <c r="AG3" s="473"/>
      <c r="AH3" s="473"/>
      <c r="AI3" s="473"/>
      <c r="AJ3" s="473"/>
      <c r="AK3" s="473"/>
      <c r="AL3" s="473"/>
      <c r="AM3" s="404" t="s">
        <v>8</v>
      </c>
      <c r="AN3" s="404"/>
      <c r="AO3" s="404"/>
      <c r="AP3" s="404"/>
      <c r="AQ3" s="404"/>
      <c r="AR3" s="405"/>
      <c r="AS3" s="281"/>
      <c r="AT3" s="281"/>
      <c r="AU3" s="281"/>
      <c r="AV3" s="281"/>
      <c r="AW3" s="281"/>
      <c r="AX3" s="281"/>
      <c r="AY3" s="281"/>
      <c r="AZ3" s="281"/>
      <c r="BA3" s="407" t="s">
        <v>9</v>
      </c>
      <c r="BB3" s="408"/>
      <c r="BC3" s="408"/>
      <c r="BD3" s="408"/>
      <c r="BE3" s="263"/>
      <c r="BF3" s="263"/>
      <c r="BG3" s="263"/>
      <c r="BH3" s="276"/>
      <c r="BI3" s="60" t="s">
        <v>10</v>
      </c>
      <c r="BK3" s="55" t="s">
        <v>13</v>
      </c>
      <c r="BL3" s="55" t="s">
        <v>14</v>
      </c>
      <c r="BM3" s="55" t="s">
        <v>15</v>
      </c>
    </row>
    <row r="4" spans="3:65" ht="15.75" customHeight="1" thickBot="1" x14ac:dyDescent="0.2">
      <c r="C4" s="474"/>
      <c r="D4" s="475"/>
      <c r="E4" s="475"/>
      <c r="F4" s="475"/>
      <c r="G4" s="475"/>
      <c r="H4" s="475"/>
      <c r="I4" s="475"/>
      <c r="J4" s="475"/>
      <c r="K4" s="475"/>
      <c r="L4" s="475"/>
      <c r="M4" s="475"/>
      <c r="N4" s="475"/>
      <c r="O4" s="475"/>
      <c r="P4" s="475"/>
      <c r="Q4" s="475"/>
      <c r="R4" s="475"/>
      <c r="S4" s="475"/>
      <c r="T4" s="475"/>
      <c r="U4" s="475"/>
      <c r="V4" s="475"/>
      <c r="W4" s="475"/>
      <c r="X4" s="475"/>
      <c r="Y4" s="475"/>
      <c r="Z4" s="475"/>
      <c r="AA4" s="475"/>
      <c r="AB4" s="475"/>
      <c r="AC4" s="475"/>
      <c r="AD4" s="475"/>
      <c r="AE4" s="475"/>
      <c r="AF4" s="475"/>
      <c r="AG4" s="475"/>
      <c r="AH4" s="475"/>
      <c r="AI4" s="475"/>
      <c r="AJ4" s="475"/>
      <c r="AK4" s="475"/>
      <c r="AL4" s="475"/>
      <c r="AM4" s="411" t="s">
        <v>11</v>
      </c>
      <c r="AN4" s="411"/>
      <c r="AO4" s="411"/>
      <c r="AP4" s="411"/>
      <c r="AQ4" s="411"/>
      <c r="AR4" s="412"/>
      <c r="AS4" s="255"/>
      <c r="AT4" s="255"/>
      <c r="AU4" s="255"/>
      <c r="AV4" s="256"/>
      <c r="AW4" s="476"/>
      <c r="AX4" s="476"/>
      <c r="AY4" s="476"/>
      <c r="AZ4" s="476"/>
      <c r="BA4" s="416" t="s">
        <v>12</v>
      </c>
      <c r="BB4" s="416"/>
      <c r="BC4" s="416"/>
      <c r="BD4" s="416"/>
      <c r="BE4" s="61"/>
      <c r="BF4" s="61"/>
      <c r="BG4" s="476"/>
      <c r="BH4" s="476"/>
      <c r="BI4" s="61"/>
      <c r="BK4" s="62" t="s">
        <v>19</v>
      </c>
      <c r="BL4" s="63" t="s">
        <v>82</v>
      </c>
      <c r="BM4" s="63" t="s">
        <v>83</v>
      </c>
    </row>
    <row r="5" spans="3:65" ht="26.25" customHeight="1" thickBot="1" x14ac:dyDescent="0.2">
      <c r="C5" s="370" t="s">
        <v>16</v>
      </c>
      <c r="D5" s="371"/>
      <c r="E5" s="376" t="s">
        <v>17</v>
      </c>
      <c r="F5" s="377"/>
      <c r="G5" s="337"/>
      <c r="H5" s="337"/>
      <c r="I5" s="337"/>
      <c r="J5" s="378">
        <f>IF(BL5="","",BL5)</f>
        <v>2118678437</v>
      </c>
      <c r="K5" s="379"/>
      <c r="L5" s="379"/>
      <c r="M5" s="379"/>
      <c r="N5" s="379"/>
      <c r="O5" s="379"/>
      <c r="P5" s="379"/>
      <c r="Q5" s="379"/>
      <c r="R5" s="379"/>
      <c r="S5" s="379"/>
      <c r="T5" s="379"/>
      <c r="U5" s="379"/>
      <c r="V5" s="379"/>
      <c r="W5" s="379"/>
      <c r="X5" s="379"/>
      <c r="Y5" s="379"/>
      <c r="Z5" s="379"/>
      <c r="AA5" s="379"/>
      <c r="AB5" s="379"/>
      <c r="AC5" s="379"/>
      <c r="AD5" s="379"/>
      <c r="AE5" s="379"/>
      <c r="AF5" s="380"/>
      <c r="AG5" s="381" t="s">
        <v>18</v>
      </c>
      <c r="AH5" s="382"/>
      <c r="AI5" s="464" t="s">
        <v>17</v>
      </c>
      <c r="AJ5" s="465"/>
      <c r="AK5" s="465"/>
      <c r="AL5" s="465"/>
      <c r="AM5" s="465"/>
      <c r="AN5" s="465"/>
      <c r="AO5" s="466"/>
      <c r="AP5" s="467" t="str">
        <f>IF(ISERROR(MID($BM$5,LEN($BM$5)-9,1)),"",MID($BM$5,LEN($BM$5)-9,1))</f>
        <v>3</v>
      </c>
      <c r="AQ5" s="451"/>
      <c r="AR5" s="451" t="str">
        <f>IF(ISERROR(MID($BM$5,LEN($BM$5)-8,1)),"",MID($BM$5,LEN($BM$5)-8,1))</f>
        <v>1</v>
      </c>
      <c r="AS5" s="451"/>
      <c r="AT5" s="451" t="str">
        <f>IF(ISERROR(MID($BM$5,LEN($BM$5)-7,1)),"",MID($BM$5,LEN($BM$5)-7,1))</f>
        <v>2</v>
      </c>
      <c r="AU5" s="459"/>
      <c r="AV5" s="460" t="s">
        <v>12</v>
      </c>
      <c r="AW5" s="460"/>
      <c r="AX5" s="461" t="str">
        <f>IF(ISERROR(MID($BM$5,LEN($BM$5)-6,1)),"",MID($BM$5,LEN($BM$5)-6,1))</f>
        <v>8</v>
      </c>
      <c r="AY5" s="451"/>
      <c r="AZ5" s="451" t="str">
        <f>IF(ISERROR(MID($BM$5,LEN($BM$5)-5,1)),"",MID($BM$5,LEN($BM$5)-5,1))</f>
        <v>1</v>
      </c>
      <c r="BA5" s="459"/>
      <c r="BB5" s="460" t="s">
        <v>12</v>
      </c>
      <c r="BC5" s="460"/>
      <c r="BD5" s="64" t="str">
        <f>IF(ISERROR(MID($BM$5,LEN($BM$5)-4,1)),"",MID($BM$5,LEN($BM$5)-4,1))</f>
        <v>1</v>
      </c>
      <c r="BE5" s="65" t="str">
        <f>IF(ISERROR(MID($BM$5,LEN($BM$5)-3,1)),"",MID($BM$5,LEN($BM$5)-3,1))</f>
        <v>2</v>
      </c>
      <c r="BF5" s="65" t="str">
        <f>IF(ISERROR(MID($BM$5,LEN($BM$5)-2,1)),"",MID($BM$5,LEN($BM$5)-2,1))</f>
        <v>3</v>
      </c>
      <c r="BG5" s="451" t="str">
        <f>IF(ISERROR(MID($BM$5,LEN($BM$5)-1,1)),"",MID($BM$5,LEN($BM$5)-1,1))</f>
        <v>4</v>
      </c>
      <c r="BH5" s="451"/>
      <c r="BI5" s="66" t="str">
        <f>RIGHT(BM5)</f>
        <v>9</v>
      </c>
      <c r="BK5" s="67" t="s">
        <v>26</v>
      </c>
      <c r="BL5" s="68">
        <v>2118678437</v>
      </c>
      <c r="BM5" s="68">
        <v>3128112349</v>
      </c>
    </row>
    <row r="6" spans="3:65" ht="26.25" customHeight="1" thickBot="1" x14ac:dyDescent="0.2">
      <c r="C6" s="372"/>
      <c r="D6" s="373"/>
      <c r="E6" s="452" t="s">
        <v>22</v>
      </c>
      <c r="F6" s="453"/>
      <c r="G6" s="454"/>
      <c r="H6" s="454"/>
      <c r="I6" s="454"/>
      <c r="J6" s="357" t="str">
        <f>IF(BL4="","",BL4)</f>
        <v>비엠더블유파이낸셜서비스코리아(주)</v>
      </c>
      <c r="K6" s="309"/>
      <c r="L6" s="309"/>
      <c r="M6" s="309"/>
      <c r="N6" s="309"/>
      <c r="O6" s="309"/>
      <c r="P6" s="309"/>
      <c r="Q6" s="309"/>
      <c r="R6" s="309"/>
      <c r="S6" s="309"/>
      <c r="T6" s="309"/>
      <c r="U6" s="310"/>
      <c r="V6" s="346" t="s">
        <v>23</v>
      </c>
      <c r="W6" s="347"/>
      <c r="X6" s="455" t="str">
        <f>IF(BL6="","",BL6)</f>
        <v>추안포압</v>
      </c>
      <c r="Y6" s="360"/>
      <c r="Z6" s="360"/>
      <c r="AA6" s="360"/>
      <c r="AB6" s="360"/>
      <c r="AC6" s="360"/>
      <c r="AD6" s="360"/>
      <c r="AE6" s="456" t="s">
        <v>24</v>
      </c>
      <c r="AF6" s="457"/>
      <c r="AG6" s="383"/>
      <c r="AH6" s="462"/>
      <c r="AI6" s="362" t="s">
        <v>25</v>
      </c>
      <c r="AJ6" s="362"/>
      <c r="AK6" s="362"/>
      <c r="AL6" s="362"/>
      <c r="AM6" s="362"/>
      <c r="AN6" s="362"/>
      <c r="AO6" s="363"/>
      <c r="AP6" s="364" t="str">
        <f>IF(BM4="","",BM4)</f>
        <v>○○건설(주)</v>
      </c>
      <c r="AQ6" s="364"/>
      <c r="AR6" s="364"/>
      <c r="AS6" s="364"/>
      <c r="AT6" s="364"/>
      <c r="AU6" s="364"/>
      <c r="AV6" s="364"/>
      <c r="AW6" s="364"/>
      <c r="AX6" s="364"/>
      <c r="AY6" s="364"/>
      <c r="AZ6" s="364"/>
      <c r="BA6" s="364"/>
      <c r="BB6" s="458" t="s">
        <v>23</v>
      </c>
      <c r="BC6" s="458"/>
      <c r="BD6" s="365" t="str">
        <f>IF(BM6="","",BM6)</f>
        <v>주화유</v>
      </c>
      <c r="BE6" s="366"/>
      <c r="BF6" s="366"/>
      <c r="BG6" s="366"/>
      <c r="BH6" s="366"/>
      <c r="BI6" s="69" t="s">
        <v>24</v>
      </c>
      <c r="BK6" s="62" t="s">
        <v>28</v>
      </c>
      <c r="BL6" s="63" t="s">
        <v>84</v>
      </c>
      <c r="BM6" s="63" t="s">
        <v>85</v>
      </c>
    </row>
    <row r="7" spans="3:65" ht="26.25" customHeight="1" x14ac:dyDescent="0.15">
      <c r="C7" s="372"/>
      <c r="D7" s="373"/>
      <c r="E7" s="468" t="s">
        <v>27</v>
      </c>
      <c r="F7" s="468"/>
      <c r="G7" s="337"/>
      <c r="H7" s="337"/>
      <c r="I7" s="337"/>
      <c r="J7" s="391" t="str">
        <f>IF(BL9="","",BL9)</f>
        <v>서울시 강남구 논현동 70-13 보전빌딩 8층</v>
      </c>
      <c r="K7" s="469"/>
      <c r="L7" s="469"/>
      <c r="M7" s="469"/>
      <c r="N7" s="469"/>
      <c r="O7" s="469"/>
      <c r="P7" s="469"/>
      <c r="Q7" s="469"/>
      <c r="R7" s="469"/>
      <c r="S7" s="469"/>
      <c r="T7" s="469"/>
      <c r="U7" s="469"/>
      <c r="V7" s="469"/>
      <c r="W7" s="469"/>
      <c r="X7" s="469"/>
      <c r="Y7" s="469"/>
      <c r="Z7" s="469"/>
      <c r="AA7" s="469"/>
      <c r="AB7" s="469"/>
      <c r="AC7" s="469"/>
      <c r="AD7" s="469"/>
      <c r="AE7" s="469"/>
      <c r="AF7" s="469"/>
      <c r="AG7" s="463"/>
      <c r="AH7" s="462"/>
      <c r="AI7" s="470" t="s">
        <v>27</v>
      </c>
      <c r="AJ7" s="470"/>
      <c r="AK7" s="470"/>
      <c r="AL7" s="470"/>
      <c r="AM7" s="470"/>
      <c r="AN7" s="470"/>
      <c r="AO7" s="471"/>
      <c r="AP7" s="397" t="str">
        <f>IF(BM9="","",BM9)</f>
        <v>충남 천안시 서북구 오성로 103</v>
      </c>
      <c r="AQ7" s="398"/>
      <c r="AR7" s="398"/>
      <c r="AS7" s="398"/>
      <c r="AT7" s="398"/>
      <c r="AU7" s="398"/>
      <c r="AV7" s="398"/>
      <c r="AW7" s="398"/>
      <c r="AX7" s="398"/>
      <c r="AY7" s="398"/>
      <c r="AZ7" s="398"/>
      <c r="BA7" s="398"/>
      <c r="BB7" s="398"/>
      <c r="BC7" s="398"/>
      <c r="BD7" s="398"/>
      <c r="BE7" s="398"/>
      <c r="BF7" s="398"/>
      <c r="BG7" s="398"/>
      <c r="BH7" s="398"/>
      <c r="BI7" s="399"/>
      <c r="BK7" s="62" t="s">
        <v>35</v>
      </c>
      <c r="BL7" s="63" t="s">
        <v>86</v>
      </c>
      <c r="BM7" s="63" t="s">
        <v>87</v>
      </c>
    </row>
    <row r="8" spans="3:65" ht="26.25" customHeight="1" thickBot="1" x14ac:dyDescent="0.2">
      <c r="C8" s="374"/>
      <c r="D8" s="375"/>
      <c r="E8" s="342" t="s">
        <v>31</v>
      </c>
      <c r="F8" s="342"/>
      <c r="G8" s="342"/>
      <c r="H8" s="342"/>
      <c r="I8" s="342"/>
      <c r="J8" s="441" t="str">
        <f>IF(BL7="","",BL7)</f>
        <v>금융</v>
      </c>
      <c r="K8" s="442"/>
      <c r="L8" s="442"/>
      <c r="M8" s="442"/>
      <c r="N8" s="442"/>
      <c r="O8" s="442"/>
      <c r="P8" s="442"/>
      <c r="Q8" s="442"/>
      <c r="R8" s="442"/>
      <c r="S8" s="442"/>
      <c r="T8" s="443"/>
      <c r="U8" s="444" t="s">
        <v>32</v>
      </c>
      <c r="V8" s="445"/>
      <c r="W8" s="446" t="str">
        <f>IF(BL8="","",BL8)</f>
        <v>기타여신금융,할부금융,시설대여</v>
      </c>
      <c r="X8" s="447"/>
      <c r="Y8" s="447"/>
      <c r="Z8" s="447"/>
      <c r="AA8" s="447"/>
      <c r="AB8" s="447"/>
      <c r="AC8" s="447"/>
      <c r="AD8" s="447"/>
      <c r="AE8" s="447"/>
      <c r="AF8" s="448"/>
      <c r="AG8" s="463"/>
      <c r="AH8" s="462"/>
      <c r="AI8" s="449" t="s">
        <v>33</v>
      </c>
      <c r="AJ8" s="449"/>
      <c r="AK8" s="449"/>
      <c r="AL8" s="449"/>
      <c r="AM8" s="449"/>
      <c r="AN8" s="449"/>
      <c r="AO8" s="450"/>
      <c r="AP8" s="352" t="str">
        <f>IF(BM7="","",BM7)</f>
        <v>건설,부동산업</v>
      </c>
      <c r="AQ8" s="352"/>
      <c r="AR8" s="352"/>
      <c r="AS8" s="352"/>
      <c r="AT8" s="352"/>
      <c r="AU8" s="352"/>
      <c r="AV8" s="352"/>
      <c r="AW8" s="352"/>
      <c r="AX8" s="352"/>
      <c r="AY8" s="352"/>
      <c r="AZ8" s="437" t="s">
        <v>32</v>
      </c>
      <c r="BA8" s="438"/>
      <c r="BB8" s="348" t="str">
        <f>IF(BM8="","",BM8)</f>
        <v>일반건축공사</v>
      </c>
      <c r="BC8" s="348"/>
      <c r="BD8" s="348"/>
      <c r="BE8" s="348"/>
      <c r="BF8" s="348"/>
      <c r="BG8" s="348"/>
      <c r="BH8" s="348"/>
      <c r="BI8" s="348"/>
      <c r="BK8" s="62" t="s">
        <v>41</v>
      </c>
      <c r="BL8" s="63" t="s">
        <v>88</v>
      </c>
      <c r="BM8" s="63" t="s">
        <v>89</v>
      </c>
    </row>
    <row r="9" spans="3:65" ht="15.75" customHeight="1" x14ac:dyDescent="0.15">
      <c r="C9" s="336" t="s">
        <v>38</v>
      </c>
      <c r="D9" s="337"/>
      <c r="E9" s="337"/>
      <c r="F9" s="337"/>
      <c r="G9" s="337"/>
      <c r="H9" s="337"/>
      <c r="I9" s="337"/>
      <c r="J9" s="337"/>
      <c r="K9" s="337" t="s">
        <v>39</v>
      </c>
      <c r="L9" s="337"/>
      <c r="M9" s="337"/>
      <c r="N9" s="337"/>
      <c r="O9" s="337"/>
      <c r="P9" s="337"/>
      <c r="Q9" s="337"/>
      <c r="R9" s="337"/>
      <c r="S9" s="337"/>
      <c r="T9" s="337"/>
      <c r="U9" s="337"/>
      <c r="V9" s="337"/>
      <c r="W9" s="337"/>
      <c r="X9" s="337"/>
      <c r="Y9" s="337"/>
      <c r="Z9" s="337"/>
      <c r="AA9" s="337"/>
      <c r="AB9" s="337"/>
      <c r="AC9" s="337"/>
      <c r="AD9" s="337"/>
      <c r="AE9" s="337"/>
      <c r="AF9" s="337"/>
      <c r="AG9" s="337"/>
      <c r="AH9" s="338"/>
      <c r="AI9" s="314" t="s">
        <v>40</v>
      </c>
      <c r="AJ9" s="329"/>
      <c r="AK9" s="329"/>
      <c r="AL9" s="329"/>
      <c r="AM9" s="329"/>
      <c r="AN9" s="329"/>
      <c r="AO9" s="329"/>
      <c r="AP9" s="329"/>
      <c r="AQ9" s="329"/>
      <c r="AR9" s="329"/>
      <c r="AS9" s="329"/>
      <c r="AT9" s="329"/>
      <c r="AU9" s="329"/>
      <c r="AV9" s="329"/>
      <c r="AW9" s="329"/>
      <c r="AX9" s="329"/>
      <c r="AY9" s="329"/>
      <c r="AZ9" s="329"/>
      <c r="BA9" s="329"/>
      <c r="BB9" s="329"/>
      <c r="BC9" s="329"/>
      <c r="BD9" s="329"/>
      <c r="BE9" s="329"/>
      <c r="BF9" s="329"/>
      <c r="BG9" s="329"/>
      <c r="BH9" s="329"/>
      <c r="BI9" s="330"/>
      <c r="BK9" s="439" t="s">
        <v>54</v>
      </c>
      <c r="BL9" s="435" t="s">
        <v>90</v>
      </c>
      <c r="BM9" s="435" t="s">
        <v>91</v>
      </c>
    </row>
    <row r="10" spans="3:65" x14ac:dyDescent="0.15">
      <c r="C10" s="328" t="s">
        <v>44</v>
      </c>
      <c r="D10" s="329"/>
      <c r="E10" s="329"/>
      <c r="F10" s="330"/>
      <c r="G10" s="331" t="s">
        <v>45</v>
      </c>
      <c r="H10" s="331"/>
      <c r="I10" s="331" t="s">
        <v>46</v>
      </c>
      <c r="J10" s="331"/>
      <c r="K10" s="332" t="s">
        <v>47</v>
      </c>
      <c r="L10" s="332"/>
      <c r="M10" s="318" t="s">
        <v>48</v>
      </c>
      <c r="N10" s="316"/>
      <c r="O10" s="316" t="s">
        <v>49</v>
      </c>
      <c r="P10" s="317"/>
      <c r="Q10" s="318" t="s">
        <v>50</v>
      </c>
      <c r="R10" s="316"/>
      <c r="S10" s="316" t="s">
        <v>51</v>
      </c>
      <c r="T10" s="316"/>
      <c r="U10" s="316" t="s">
        <v>48</v>
      </c>
      <c r="V10" s="317"/>
      <c r="W10" s="318" t="s">
        <v>49</v>
      </c>
      <c r="X10" s="316"/>
      <c r="Y10" s="319" t="s">
        <v>52</v>
      </c>
      <c r="Z10" s="315"/>
      <c r="AA10" s="316" t="s">
        <v>51</v>
      </c>
      <c r="AB10" s="317"/>
      <c r="AC10" s="318" t="s">
        <v>48</v>
      </c>
      <c r="AD10" s="316"/>
      <c r="AE10" s="316" t="s">
        <v>49</v>
      </c>
      <c r="AF10" s="316"/>
      <c r="AG10" s="316" t="s">
        <v>46</v>
      </c>
      <c r="AH10" s="321"/>
      <c r="AI10" s="434"/>
      <c r="AJ10" s="269"/>
      <c r="AK10" s="269"/>
      <c r="AL10" s="269"/>
      <c r="AM10" s="269"/>
      <c r="AN10" s="269"/>
      <c r="AO10" s="269"/>
      <c r="AP10" s="269"/>
      <c r="AQ10" s="269"/>
      <c r="AR10" s="269"/>
      <c r="AS10" s="269"/>
      <c r="AT10" s="269"/>
      <c r="AU10" s="269"/>
      <c r="AV10" s="269"/>
      <c r="AW10" s="269"/>
      <c r="AX10" s="269"/>
      <c r="AY10" s="269"/>
      <c r="AZ10" s="269"/>
      <c r="BA10" s="269"/>
      <c r="BB10" s="269"/>
      <c r="BC10" s="269"/>
      <c r="BD10" s="269"/>
      <c r="BE10" s="269"/>
      <c r="BF10" s="269"/>
      <c r="BG10" s="269"/>
      <c r="BH10" s="269"/>
      <c r="BI10" s="270"/>
      <c r="BK10" s="440"/>
      <c r="BL10" s="436"/>
      <c r="BM10" s="436"/>
    </row>
    <row r="11" spans="3:65" ht="23.25" customHeight="1" thickBot="1" x14ac:dyDescent="0.2">
      <c r="C11" s="308" t="str">
        <f>TEXT(BK2,"yyyy")</f>
        <v>2014</v>
      </c>
      <c r="D11" s="309"/>
      <c r="E11" s="309"/>
      <c r="F11" s="310"/>
      <c r="G11" s="311" t="str">
        <f>TEXT(BK2,"m")</f>
        <v>3</v>
      </c>
      <c r="H11" s="311"/>
      <c r="I11" s="311" t="str">
        <f>TEXT(BK2,"dd")</f>
        <v>31</v>
      </c>
      <c r="J11" s="311"/>
      <c r="K11" s="312">
        <f>11-LEN(AO13)</f>
        <v>4</v>
      </c>
      <c r="L11" s="313"/>
      <c r="M11" s="295" t="str">
        <f>IF(ISERROR(MID($AO$13,LEN($AO$13)-10,1)),"",MID($AO$13,LEN($AO$13)-10,1))</f>
        <v/>
      </c>
      <c r="N11" s="293"/>
      <c r="O11" s="293" t="str">
        <f>IF(ISERROR(MID($AO$13,LEN($AO$13)-9,1)),"",MID($AO$13,LEN($AO$13)-9,1))</f>
        <v/>
      </c>
      <c r="P11" s="294"/>
      <c r="Q11" s="295" t="str">
        <f>IF(ISERROR(MID($AO$13,LEN($AO$13)-8,1)),"",MID($AO$13,LEN($AO$13)-8,1))</f>
        <v/>
      </c>
      <c r="R11" s="293"/>
      <c r="S11" s="293" t="str">
        <f>IF(ISERROR(MID($AO$13,LEN($AO$13)-7,1)),"",MID($AO$13,LEN($AO$13)-7,1))</f>
        <v/>
      </c>
      <c r="T11" s="293"/>
      <c r="U11" s="293" t="str">
        <f>IF(ISERROR(MID($AO$13,LEN($AO$13)-6,1)),"",MID($AO$13,LEN($AO$13)-6,1))</f>
        <v>1</v>
      </c>
      <c r="V11" s="294"/>
      <c r="W11" s="295" t="str">
        <f>IF(ISERROR(MID($AO$13,LEN($AO$13)-5,1)),"",MID($AO$13,LEN($AO$13)-5,1))</f>
        <v>4</v>
      </c>
      <c r="X11" s="293"/>
      <c r="Y11" s="293" t="str">
        <f>IF(ISERROR(MID($AO$13,LEN($AO$13)-4,1)),"",MID($AO$13,LEN($AO$13)-4,1))</f>
        <v>9</v>
      </c>
      <c r="Z11" s="293"/>
      <c r="AA11" s="293" t="str">
        <f>IF(ISERROR(MID($AO$13,LEN($AO$13)-3,1)),"",MID($AO$13,LEN($AO$13)-3,1))</f>
        <v>9</v>
      </c>
      <c r="AB11" s="294"/>
      <c r="AC11" s="295" t="str">
        <f>IF(ISERROR(MID($AO$13,LEN($AO$13)-2,1)),"",MID($AO$13,LEN($AO$13)-2,1))</f>
        <v>2</v>
      </c>
      <c r="AD11" s="293"/>
      <c r="AE11" s="293" t="str">
        <f>IF(ISERROR(MID($AO$13,LEN($AO$13)-1,1)),"",MID($AO$13,LEN($AO$13)-1,1))</f>
        <v>5</v>
      </c>
      <c r="AF11" s="293"/>
      <c r="AG11" s="293" t="str">
        <f>RIGHT(AO13)</f>
        <v>5</v>
      </c>
      <c r="AH11" s="296"/>
      <c r="AI11" s="271"/>
      <c r="AJ11" s="272"/>
      <c r="AK11" s="272"/>
      <c r="AL11" s="272"/>
      <c r="AM11" s="272"/>
      <c r="AN11" s="272"/>
      <c r="AO11" s="272"/>
      <c r="AP11" s="272"/>
      <c r="AQ11" s="272"/>
      <c r="AR11" s="272"/>
      <c r="AS11" s="272"/>
      <c r="AT11" s="272"/>
      <c r="AU11" s="272"/>
      <c r="AV11" s="272"/>
      <c r="AW11" s="272"/>
      <c r="AX11" s="272"/>
      <c r="AY11" s="272"/>
      <c r="AZ11" s="272"/>
      <c r="BA11" s="272"/>
      <c r="BB11" s="272"/>
      <c r="BC11" s="272"/>
      <c r="BD11" s="272"/>
      <c r="BE11" s="272"/>
      <c r="BF11" s="272"/>
      <c r="BG11" s="272"/>
      <c r="BH11" s="272"/>
      <c r="BI11" s="273"/>
      <c r="BK11" s="54">
        <f>IF(BL5="","",IF(10-MOD(MID(BL5,1,1)*1+MID(BL5,2,1)*3+MID(BL5,3,1)*7+MID(BL5,4,1)*1+MID(BL5,5,1)*3+MID(BL5,6,1)*7+MID(BL5,7,1)*1+MID(BL5,8,1)*3+INT((MID(BL5,9,1)*5)/10)+MOD(MID(BL5,9,1)*5,10),10)=10,0,10-MOD(MID(BL5,1,1)*1+MID(BL5,2,1)*3+MID(BL5,3,1)*7+MID(BL5,4,1)*1+MID(BL5,5,1)*3+MID(BL5,6,1)*7+MID(BL5,7,1)*1+MID(BL5,8,1)*3+INT((MID(BL5,9,1)*5)/10)+MOD(MID(BL5,9,1)*5,10),10)))</f>
        <v>7</v>
      </c>
      <c r="BL11" s="70" t="str">
        <f>IF(BL5="","",IF(INT(MID(BL5,10,1))=BK11,"사업자번호검증OK","공급자사업자오류"))</f>
        <v>사업자번호검증OK</v>
      </c>
      <c r="BM11" s="54"/>
    </row>
    <row r="12" spans="3:65" x14ac:dyDescent="0.15">
      <c r="C12" s="297" t="s">
        <v>45</v>
      </c>
      <c r="D12" s="298"/>
      <c r="E12" s="297" t="s">
        <v>46</v>
      </c>
      <c r="F12" s="298"/>
      <c r="G12" s="297" t="s">
        <v>57</v>
      </c>
      <c r="H12" s="299"/>
      <c r="I12" s="299"/>
      <c r="J12" s="299"/>
      <c r="K12" s="299"/>
      <c r="L12" s="299"/>
      <c r="M12" s="299"/>
      <c r="N12" s="299"/>
      <c r="O12" s="299"/>
      <c r="P12" s="299"/>
      <c r="Q12" s="299"/>
      <c r="R12" s="299"/>
      <c r="S12" s="299"/>
      <c r="T12" s="299"/>
      <c r="U12" s="299"/>
      <c r="V12" s="299"/>
      <c r="W12" s="298"/>
      <c r="X12" s="282" t="s">
        <v>58</v>
      </c>
      <c r="Y12" s="282"/>
      <c r="Z12" s="282"/>
      <c r="AA12" s="282"/>
      <c r="AB12" s="282"/>
      <c r="AC12" s="282"/>
      <c r="AD12" s="282" t="s">
        <v>59</v>
      </c>
      <c r="AE12" s="282"/>
      <c r="AF12" s="282"/>
      <c r="AG12" s="282"/>
      <c r="AH12" s="282"/>
      <c r="AI12" s="272" t="s">
        <v>60</v>
      </c>
      <c r="AJ12" s="272"/>
      <c r="AK12" s="272"/>
      <c r="AL12" s="272"/>
      <c r="AM12" s="272"/>
      <c r="AN12" s="273"/>
      <c r="AO12" s="314" t="s">
        <v>61</v>
      </c>
      <c r="AP12" s="329"/>
      <c r="AQ12" s="329"/>
      <c r="AR12" s="329"/>
      <c r="AS12" s="329"/>
      <c r="AT12" s="329"/>
      <c r="AU12" s="329"/>
      <c r="AV12" s="329"/>
      <c r="AW12" s="329"/>
      <c r="AX12" s="329"/>
      <c r="AY12" s="329"/>
      <c r="AZ12" s="329"/>
      <c r="BA12" s="329"/>
      <c r="BB12" s="329"/>
      <c r="BC12" s="329"/>
      <c r="BD12" s="330"/>
      <c r="BE12" s="329" t="s">
        <v>62</v>
      </c>
      <c r="BF12" s="329"/>
      <c r="BG12" s="329"/>
      <c r="BH12" s="329"/>
      <c r="BI12" s="330"/>
      <c r="BK12" s="54">
        <f>IF(BM5="","",IF(10-MOD(MID(BM5,1,1)*1+MID(BM5,2,1)*3+MID(BM5,3,1)*7+MID(BM5,4,1)*1+MID(BM5,5,1)*3+MID(BM5,6,1)*7+MID(BM5,7,1)*1+MID(BM5,8,1)*3+INT((MID(BM5,9,1)*5)/10)+MOD(MID(BM5,9,1)*5,10),10)=10,0,10-MOD(MID(BM5,1,1)*1+MID(BM5,2,1)*3+MID(BM5,3,1)*7+MID(BM5,4,1)*1+MID(BM5,5,1)*3+MID(BM5,6,1)*7+MID(BM5,7,1)*1+MID(BM5,8,1)*3+INT((MID(BM5,9,1)*5)/10)+MOD(MID(BM5,9,1)*5,10),10)))</f>
        <v>9</v>
      </c>
      <c r="BL12" s="70" t="str">
        <f>IF(BM5="","",IF(INT(MID(BM5,10,1))=BK12,"사업자번호검증OK","공급받는자사업자오류"))</f>
        <v>사업자번호검증OK</v>
      </c>
      <c r="BM12" s="54"/>
    </row>
    <row r="13" spans="3:65" ht="22.5" customHeight="1" x14ac:dyDescent="0.15">
      <c r="C13" s="276" t="str">
        <f>G11</f>
        <v>3</v>
      </c>
      <c r="D13" s="277"/>
      <c r="E13" s="276" t="str">
        <f>I11</f>
        <v>31</v>
      </c>
      <c r="F13" s="277"/>
      <c r="G13" s="430" t="s">
        <v>92</v>
      </c>
      <c r="H13" s="431"/>
      <c r="I13" s="431"/>
      <c r="J13" s="431"/>
      <c r="K13" s="431"/>
      <c r="L13" s="431"/>
      <c r="M13" s="431"/>
      <c r="N13" s="431"/>
      <c r="O13" s="431"/>
      <c r="P13" s="431"/>
      <c r="Q13" s="431"/>
      <c r="R13" s="431"/>
      <c r="S13" s="431"/>
      <c r="T13" s="431"/>
      <c r="U13" s="431"/>
      <c r="V13" s="431"/>
      <c r="W13" s="432"/>
      <c r="X13" s="433" t="s">
        <v>93</v>
      </c>
      <c r="Y13" s="433"/>
      <c r="Z13" s="433"/>
      <c r="AA13" s="433"/>
      <c r="AB13" s="433"/>
      <c r="AC13" s="433"/>
      <c r="AD13" s="433">
        <v>1</v>
      </c>
      <c r="AE13" s="433"/>
      <c r="AF13" s="433"/>
      <c r="AG13" s="433"/>
      <c r="AH13" s="433"/>
      <c r="AI13" s="281"/>
      <c r="AJ13" s="281"/>
      <c r="AK13" s="281"/>
      <c r="AL13" s="281"/>
      <c r="AM13" s="281"/>
      <c r="AN13" s="277"/>
      <c r="AO13" s="264">
        <f>C19</f>
        <v>1499255</v>
      </c>
      <c r="AP13" s="265"/>
      <c r="AQ13" s="265"/>
      <c r="AR13" s="265"/>
      <c r="AS13" s="265"/>
      <c r="AT13" s="265"/>
      <c r="AU13" s="265"/>
      <c r="AV13" s="265"/>
      <c r="AW13" s="265"/>
      <c r="AX13" s="265"/>
      <c r="AY13" s="265"/>
      <c r="AZ13" s="265"/>
      <c r="BA13" s="265"/>
      <c r="BB13" s="265"/>
      <c r="BC13" s="265"/>
      <c r="BD13" s="266"/>
      <c r="BE13" s="429" t="s">
        <v>94</v>
      </c>
      <c r="BF13" s="265"/>
      <c r="BG13" s="265"/>
      <c r="BH13" s="265"/>
      <c r="BI13" s="266"/>
      <c r="BK13" s="71" t="s">
        <v>95</v>
      </c>
      <c r="BL13" s="54"/>
      <c r="BM13" s="54"/>
    </row>
    <row r="14" spans="3:65" ht="22.5" customHeight="1" x14ac:dyDescent="0.15">
      <c r="C14" s="276"/>
      <c r="D14" s="277"/>
      <c r="E14" s="276"/>
      <c r="F14" s="277"/>
      <c r="G14" s="278"/>
      <c r="H14" s="279"/>
      <c r="I14" s="279"/>
      <c r="J14" s="279"/>
      <c r="K14" s="279"/>
      <c r="L14" s="279"/>
      <c r="M14" s="279"/>
      <c r="N14" s="279"/>
      <c r="O14" s="279"/>
      <c r="P14" s="279"/>
      <c r="Q14" s="279"/>
      <c r="R14" s="279"/>
      <c r="S14" s="279"/>
      <c r="T14" s="279"/>
      <c r="U14" s="279"/>
      <c r="V14" s="279"/>
      <c r="W14" s="280"/>
      <c r="X14" s="263"/>
      <c r="Y14" s="263"/>
      <c r="Z14" s="263"/>
      <c r="AA14" s="263"/>
      <c r="AB14" s="263"/>
      <c r="AC14" s="263"/>
      <c r="AD14" s="263"/>
      <c r="AE14" s="263"/>
      <c r="AF14" s="263"/>
      <c r="AG14" s="263"/>
      <c r="AH14" s="263"/>
      <c r="AI14" s="281"/>
      <c r="AJ14" s="281"/>
      <c r="AK14" s="281"/>
      <c r="AL14" s="281"/>
      <c r="AM14" s="281"/>
      <c r="AN14" s="277"/>
      <c r="AO14" s="264"/>
      <c r="AP14" s="265"/>
      <c r="AQ14" s="265"/>
      <c r="AR14" s="265"/>
      <c r="AS14" s="265"/>
      <c r="AT14" s="265"/>
      <c r="AU14" s="265"/>
      <c r="AV14" s="265"/>
      <c r="AW14" s="265"/>
      <c r="AX14" s="265"/>
      <c r="AY14" s="265"/>
      <c r="AZ14" s="265"/>
      <c r="BA14" s="265"/>
      <c r="BB14" s="265"/>
      <c r="BC14" s="265"/>
      <c r="BD14" s="266"/>
      <c r="BE14" s="265"/>
      <c r="BF14" s="265"/>
      <c r="BG14" s="265"/>
      <c r="BH14" s="265"/>
      <c r="BI14" s="266"/>
      <c r="BK14" t="s">
        <v>96</v>
      </c>
      <c r="BL14" s="72"/>
    </row>
    <row r="15" spans="3:65" ht="22.5" customHeight="1" x14ac:dyDescent="0.15">
      <c r="C15" s="276"/>
      <c r="D15" s="277"/>
      <c r="E15" s="276"/>
      <c r="F15" s="277"/>
      <c r="G15" s="278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80"/>
      <c r="X15" s="263"/>
      <c r="Y15" s="263"/>
      <c r="Z15" s="263"/>
      <c r="AA15" s="263"/>
      <c r="AB15" s="263"/>
      <c r="AC15" s="263"/>
      <c r="AD15" s="263"/>
      <c r="AE15" s="263"/>
      <c r="AF15" s="263"/>
      <c r="AG15" s="263"/>
      <c r="AH15" s="263"/>
      <c r="AI15" s="281"/>
      <c r="AJ15" s="281"/>
      <c r="AK15" s="281"/>
      <c r="AL15" s="281"/>
      <c r="AM15" s="281"/>
      <c r="AN15" s="277"/>
      <c r="AO15" s="264"/>
      <c r="AP15" s="265"/>
      <c r="AQ15" s="265"/>
      <c r="AR15" s="265"/>
      <c r="AS15" s="265"/>
      <c r="AT15" s="265"/>
      <c r="AU15" s="265"/>
      <c r="AV15" s="265"/>
      <c r="AW15" s="265"/>
      <c r="AX15" s="265"/>
      <c r="AY15" s="265"/>
      <c r="AZ15" s="265"/>
      <c r="BA15" s="265"/>
      <c r="BB15" s="265"/>
      <c r="BC15" s="265"/>
      <c r="BD15" s="266"/>
      <c r="BE15" s="265"/>
      <c r="BF15" s="265"/>
      <c r="BG15" s="265"/>
      <c r="BH15" s="265"/>
      <c r="BI15" s="266"/>
      <c r="BK15" t="s">
        <v>97</v>
      </c>
    </row>
    <row r="16" spans="3:65" ht="22.5" customHeight="1" x14ac:dyDescent="0.15">
      <c r="C16" s="276"/>
      <c r="D16" s="277"/>
      <c r="E16" s="276"/>
      <c r="F16" s="277"/>
      <c r="G16" s="278"/>
      <c r="H16" s="279"/>
      <c r="I16" s="279"/>
      <c r="J16" s="279"/>
      <c r="K16" s="279"/>
      <c r="L16" s="279"/>
      <c r="M16" s="279"/>
      <c r="N16" s="279"/>
      <c r="O16" s="279"/>
      <c r="P16" s="279"/>
      <c r="Q16" s="279"/>
      <c r="R16" s="279"/>
      <c r="S16" s="279"/>
      <c r="T16" s="279"/>
      <c r="U16" s="279"/>
      <c r="V16" s="279"/>
      <c r="W16" s="280"/>
      <c r="X16" s="263"/>
      <c r="Y16" s="263"/>
      <c r="Z16" s="263"/>
      <c r="AA16" s="263"/>
      <c r="AB16" s="263"/>
      <c r="AC16" s="263"/>
      <c r="AD16" s="263"/>
      <c r="AE16" s="263"/>
      <c r="AF16" s="263"/>
      <c r="AG16" s="263"/>
      <c r="AH16" s="263"/>
      <c r="AI16" s="281"/>
      <c r="AJ16" s="281"/>
      <c r="AK16" s="281"/>
      <c r="AL16" s="281"/>
      <c r="AM16" s="281"/>
      <c r="AN16" s="277"/>
      <c r="AO16" s="264"/>
      <c r="AP16" s="265"/>
      <c r="AQ16" s="265"/>
      <c r="AR16" s="265"/>
      <c r="AS16" s="265"/>
      <c r="AT16" s="265"/>
      <c r="AU16" s="265"/>
      <c r="AV16" s="265"/>
      <c r="AW16" s="265"/>
      <c r="AX16" s="265"/>
      <c r="AY16" s="265"/>
      <c r="AZ16" s="265"/>
      <c r="BA16" s="265"/>
      <c r="BB16" s="265"/>
      <c r="BC16" s="265"/>
      <c r="BD16" s="266"/>
      <c r="BE16" s="265"/>
      <c r="BF16" s="265"/>
      <c r="BG16" s="265"/>
      <c r="BH16" s="265"/>
      <c r="BI16" s="266"/>
      <c r="BK16" t="s">
        <v>98</v>
      </c>
    </row>
    <row r="17" spans="1:62" ht="6.75" customHeight="1" x14ac:dyDescent="0.15">
      <c r="C17" s="268" t="s">
        <v>65</v>
      </c>
      <c r="D17" s="269"/>
      <c r="E17" s="269"/>
      <c r="F17" s="269"/>
      <c r="G17" s="269"/>
      <c r="H17" s="269"/>
      <c r="I17" s="269"/>
      <c r="J17" s="269"/>
      <c r="K17" s="270"/>
      <c r="L17" s="268" t="s">
        <v>66</v>
      </c>
      <c r="M17" s="269"/>
      <c r="N17" s="269"/>
      <c r="O17" s="269"/>
      <c r="P17" s="269"/>
      <c r="Q17" s="269"/>
      <c r="R17" s="269"/>
      <c r="S17" s="269"/>
      <c r="T17" s="269"/>
      <c r="U17" s="269"/>
      <c r="V17" s="270"/>
      <c r="W17" s="268" t="s">
        <v>67</v>
      </c>
      <c r="X17" s="269"/>
      <c r="Y17" s="269"/>
      <c r="Z17" s="269"/>
      <c r="AA17" s="269"/>
      <c r="AB17" s="269"/>
      <c r="AC17" s="269"/>
      <c r="AD17" s="269"/>
      <c r="AE17" s="269"/>
      <c r="AF17" s="269"/>
      <c r="AG17" s="270"/>
      <c r="AH17" s="268" t="s">
        <v>68</v>
      </c>
      <c r="AI17" s="269"/>
      <c r="AJ17" s="269"/>
      <c r="AK17" s="269"/>
      <c r="AL17" s="269"/>
      <c r="AM17" s="269"/>
      <c r="AN17" s="269"/>
      <c r="AO17" s="269"/>
      <c r="AP17" s="270"/>
      <c r="AQ17" s="268" t="s">
        <v>69</v>
      </c>
      <c r="AR17" s="269"/>
      <c r="AS17" s="269"/>
      <c r="AT17" s="269"/>
      <c r="AU17" s="269"/>
      <c r="AV17" s="269"/>
      <c r="AW17" s="269"/>
      <c r="AX17" s="269"/>
      <c r="AY17" s="269"/>
      <c r="AZ17" s="270"/>
      <c r="BA17" s="73"/>
      <c r="BB17" s="73"/>
      <c r="BC17" s="73"/>
      <c r="BD17" s="73"/>
      <c r="BE17" s="74"/>
      <c r="BF17" s="74"/>
      <c r="BG17" s="73"/>
      <c r="BH17" s="73"/>
      <c r="BI17" s="75"/>
    </row>
    <row r="18" spans="1:62" ht="6.75" customHeight="1" x14ac:dyDescent="0.15">
      <c r="C18" s="271"/>
      <c r="D18" s="272"/>
      <c r="E18" s="272"/>
      <c r="F18" s="272"/>
      <c r="G18" s="272"/>
      <c r="H18" s="272"/>
      <c r="I18" s="272"/>
      <c r="J18" s="272"/>
      <c r="K18" s="273"/>
      <c r="L18" s="271"/>
      <c r="M18" s="272"/>
      <c r="N18" s="272"/>
      <c r="O18" s="272"/>
      <c r="P18" s="272"/>
      <c r="Q18" s="272"/>
      <c r="R18" s="272"/>
      <c r="S18" s="272"/>
      <c r="T18" s="272"/>
      <c r="U18" s="272"/>
      <c r="V18" s="273"/>
      <c r="W18" s="271"/>
      <c r="X18" s="272"/>
      <c r="Y18" s="272"/>
      <c r="Z18" s="272"/>
      <c r="AA18" s="272"/>
      <c r="AB18" s="272"/>
      <c r="AC18" s="272"/>
      <c r="AD18" s="272"/>
      <c r="AE18" s="272"/>
      <c r="AF18" s="272"/>
      <c r="AG18" s="273"/>
      <c r="AH18" s="271"/>
      <c r="AI18" s="272"/>
      <c r="AJ18" s="272"/>
      <c r="AK18" s="272"/>
      <c r="AL18" s="272"/>
      <c r="AM18" s="272"/>
      <c r="AN18" s="272"/>
      <c r="AO18" s="272"/>
      <c r="AP18" s="273"/>
      <c r="AQ18" s="271"/>
      <c r="AR18" s="272"/>
      <c r="AS18" s="272"/>
      <c r="AT18" s="272"/>
      <c r="AU18" s="272"/>
      <c r="AV18" s="272"/>
      <c r="AW18" s="272"/>
      <c r="AX18" s="272"/>
      <c r="AY18" s="272"/>
      <c r="AZ18" s="273"/>
      <c r="BA18" s="274" t="s">
        <v>70</v>
      </c>
      <c r="BB18" s="275"/>
      <c r="BC18" s="275"/>
      <c r="BD18" s="275"/>
      <c r="BE18" s="130" t="s">
        <v>71</v>
      </c>
      <c r="BF18" s="130"/>
      <c r="BG18" s="130"/>
      <c r="BH18" s="251" t="s">
        <v>72</v>
      </c>
      <c r="BI18" s="252"/>
    </row>
    <row r="19" spans="1:62" ht="7.5" customHeight="1" x14ac:dyDescent="0.15">
      <c r="C19" s="253">
        <f>BL2</f>
        <v>1499255</v>
      </c>
      <c r="D19" s="253"/>
      <c r="E19" s="253"/>
      <c r="F19" s="253"/>
      <c r="G19" s="253"/>
      <c r="H19" s="253"/>
      <c r="I19" s="253"/>
      <c r="J19" s="253"/>
      <c r="K19" s="253"/>
      <c r="L19" s="254"/>
      <c r="M19" s="255"/>
      <c r="N19" s="255"/>
      <c r="O19" s="255"/>
      <c r="P19" s="255"/>
      <c r="Q19" s="255"/>
      <c r="R19" s="255"/>
      <c r="S19" s="255"/>
      <c r="T19" s="255"/>
      <c r="U19" s="255"/>
      <c r="V19" s="256"/>
      <c r="W19" s="254"/>
      <c r="X19" s="255"/>
      <c r="Y19" s="255"/>
      <c r="Z19" s="255"/>
      <c r="AA19" s="255"/>
      <c r="AB19" s="255"/>
      <c r="AC19" s="255"/>
      <c r="AD19" s="255"/>
      <c r="AE19" s="255"/>
      <c r="AF19" s="255"/>
      <c r="AG19" s="256"/>
      <c r="AH19" s="254"/>
      <c r="AI19" s="255"/>
      <c r="AJ19" s="255"/>
      <c r="AK19" s="255"/>
      <c r="AL19" s="255"/>
      <c r="AM19" s="255"/>
      <c r="AN19" s="255"/>
      <c r="AO19" s="255"/>
      <c r="AP19" s="256"/>
      <c r="AQ19" s="254"/>
      <c r="AR19" s="255"/>
      <c r="AS19" s="255"/>
      <c r="AT19" s="255"/>
      <c r="AU19" s="255"/>
      <c r="AV19" s="255"/>
      <c r="AW19" s="255"/>
      <c r="AX19" s="255"/>
      <c r="AY19" s="255"/>
      <c r="AZ19" s="256"/>
      <c r="BA19" s="274"/>
      <c r="BB19" s="275"/>
      <c r="BC19" s="275"/>
      <c r="BD19" s="275"/>
      <c r="BE19" s="130"/>
      <c r="BF19" s="130"/>
      <c r="BG19" s="130"/>
      <c r="BH19" s="251"/>
      <c r="BI19" s="252"/>
    </row>
    <row r="20" spans="1:62" ht="7.5" customHeight="1" x14ac:dyDescent="0.15">
      <c r="C20" s="253"/>
      <c r="D20" s="253"/>
      <c r="E20" s="253"/>
      <c r="F20" s="253"/>
      <c r="G20" s="253"/>
      <c r="H20" s="253"/>
      <c r="I20" s="253"/>
      <c r="J20" s="253"/>
      <c r="K20" s="253"/>
      <c r="L20" s="257"/>
      <c r="M20" s="258"/>
      <c r="N20" s="258"/>
      <c r="O20" s="258"/>
      <c r="P20" s="258"/>
      <c r="Q20" s="258"/>
      <c r="R20" s="258"/>
      <c r="S20" s="258"/>
      <c r="T20" s="258"/>
      <c r="U20" s="258"/>
      <c r="V20" s="259"/>
      <c r="W20" s="257"/>
      <c r="X20" s="258"/>
      <c r="Y20" s="258"/>
      <c r="Z20" s="258"/>
      <c r="AA20" s="258"/>
      <c r="AB20" s="258"/>
      <c r="AC20" s="258"/>
      <c r="AD20" s="258"/>
      <c r="AE20" s="258"/>
      <c r="AF20" s="258"/>
      <c r="AG20" s="259"/>
      <c r="AH20" s="257"/>
      <c r="AI20" s="258"/>
      <c r="AJ20" s="258"/>
      <c r="AK20" s="258"/>
      <c r="AL20" s="258"/>
      <c r="AM20" s="258"/>
      <c r="AN20" s="258"/>
      <c r="AO20" s="258"/>
      <c r="AP20" s="259"/>
      <c r="AQ20" s="257"/>
      <c r="AR20" s="258"/>
      <c r="AS20" s="258"/>
      <c r="AT20" s="258"/>
      <c r="AU20" s="258"/>
      <c r="AV20" s="258"/>
      <c r="AW20" s="258"/>
      <c r="AX20" s="258"/>
      <c r="AY20" s="258"/>
      <c r="AZ20" s="259"/>
      <c r="BA20" s="274"/>
      <c r="BB20" s="275"/>
      <c r="BC20" s="275"/>
      <c r="BD20" s="275"/>
      <c r="BE20" s="130"/>
      <c r="BF20" s="130"/>
      <c r="BG20" s="130"/>
      <c r="BH20" s="251"/>
      <c r="BI20" s="252"/>
    </row>
    <row r="21" spans="1:62" ht="7.5" customHeight="1" x14ac:dyDescent="0.15">
      <c r="C21" s="253"/>
      <c r="D21" s="253"/>
      <c r="E21" s="253"/>
      <c r="F21" s="253"/>
      <c r="G21" s="253"/>
      <c r="H21" s="253"/>
      <c r="I21" s="253"/>
      <c r="J21" s="253"/>
      <c r="K21" s="253"/>
      <c r="L21" s="260"/>
      <c r="M21" s="261"/>
      <c r="N21" s="261"/>
      <c r="O21" s="261"/>
      <c r="P21" s="261"/>
      <c r="Q21" s="261"/>
      <c r="R21" s="261"/>
      <c r="S21" s="261"/>
      <c r="T21" s="261"/>
      <c r="U21" s="261"/>
      <c r="V21" s="262"/>
      <c r="W21" s="260"/>
      <c r="X21" s="261"/>
      <c r="Y21" s="261"/>
      <c r="Z21" s="261"/>
      <c r="AA21" s="261"/>
      <c r="AB21" s="261"/>
      <c r="AC21" s="261"/>
      <c r="AD21" s="261"/>
      <c r="AE21" s="261"/>
      <c r="AF21" s="261"/>
      <c r="AG21" s="262"/>
      <c r="AH21" s="260"/>
      <c r="AI21" s="261"/>
      <c r="AJ21" s="261"/>
      <c r="AK21" s="261"/>
      <c r="AL21" s="261"/>
      <c r="AM21" s="261"/>
      <c r="AN21" s="261"/>
      <c r="AO21" s="261"/>
      <c r="AP21" s="262"/>
      <c r="AQ21" s="260"/>
      <c r="AR21" s="261"/>
      <c r="AS21" s="261"/>
      <c r="AT21" s="261"/>
      <c r="AU21" s="261"/>
      <c r="AV21" s="261"/>
      <c r="AW21" s="261"/>
      <c r="AX21" s="261"/>
      <c r="AY21" s="261"/>
      <c r="AZ21" s="262"/>
      <c r="BA21" s="76"/>
      <c r="BB21" s="76"/>
      <c r="BC21" s="76"/>
      <c r="BD21" s="76"/>
      <c r="BE21" s="77"/>
      <c r="BF21" s="77"/>
      <c r="BG21" s="76"/>
      <c r="BH21" s="76"/>
      <c r="BI21" s="78"/>
    </row>
    <row r="22" spans="1:62" ht="20.25" customHeight="1" x14ac:dyDescent="0.15">
      <c r="C22" s="56" t="s">
        <v>99</v>
      </c>
      <c r="BI22" s="79" t="s">
        <v>100</v>
      </c>
    </row>
    <row r="23" spans="1:62" ht="14.25" customHeight="1" x14ac:dyDescent="0.15">
      <c r="B23" s="80"/>
      <c r="C23" s="80"/>
      <c r="D23" s="80"/>
      <c r="E23" s="80"/>
      <c r="F23" s="80"/>
      <c r="G23" s="80"/>
      <c r="H23" s="80"/>
      <c r="I23" s="80"/>
      <c r="J23" s="80"/>
      <c r="K23" s="80"/>
      <c r="L23" s="81"/>
      <c r="M23" s="80"/>
      <c r="N23" s="80"/>
      <c r="O23" s="80"/>
      <c r="P23" s="80"/>
      <c r="Q23" s="80"/>
      <c r="R23" s="80"/>
      <c r="S23" s="80"/>
      <c r="T23" s="80"/>
      <c r="U23" s="80"/>
      <c r="V23" s="80"/>
      <c r="W23" s="80"/>
      <c r="X23" s="80"/>
      <c r="Y23" s="80"/>
      <c r="Z23" s="80"/>
      <c r="AA23" s="80"/>
      <c r="AB23" s="80"/>
      <c r="AC23" s="80"/>
      <c r="AD23" s="80"/>
      <c r="AE23" s="80"/>
      <c r="AF23" s="80"/>
      <c r="AG23" s="80"/>
      <c r="AH23" s="80"/>
      <c r="AI23" s="80"/>
      <c r="AJ23" s="80"/>
      <c r="AK23" s="80"/>
      <c r="AL23" s="80"/>
      <c r="AM23" s="80"/>
      <c r="AN23" s="80"/>
      <c r="AO23" s="80"/>
      <c r="AP23" s="80"/>
      <c r="AQ23" s="80"/>
      <c r="AR23" s="80"/>
      <c r="AS23" s="80"/>
      <c r="AT23" s="80"/>
      <c r="AU23" s="80"/>
      <c r="AV23" s="80"/>
      <c r="AW23" s="80"/>
      <c r="AX23" s="80"/>
      <c r="AY23" s="80"/>
      <c r="AZ23" s="80"/>
      <c r="BA23" s="80"/>
      <c r="BB23" s="80"/>
      <c r="BC23" s="80"/>
      <c r="BD23" s="80"/>
      <c r="BE23" s="80"/>
      <c r="BF23" s="80"/>
      <c r="BG23" s="80"/>
      <c r="BH23" s="80"/>
      <c r="BI23" s="80"/>
      <c r="BJ23" s="80"/>
    </row>
    <row r="24" spans="1:62" ht="29.25" customHeight="1" x14ac:dyDescent="0.15">
      <c r="A24" s="82"/>
      <c r="B24" s="82"/>
      <c r="C24" s="82"/>
      <c r="D24" s="82"/>
      <c r="E24" s="82"/>
      <c r="F24" s="82"/>
      <c r="G24" s="82"/>
      <c r="H24" s="82"/>
      <c r="I24" s="82"/>
      <c r="J24" s="82"/>
      <c r="K24" s="82"/>
      <c r="L24" s="83"/>
      <c r="M24" s="82"/>
      <c r="N24" s="82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82"/>
      <c r="AB24" s="82"/>
      <c r="AC24" s="82"/>
      <c r="AD24" s="82"/>
      <c r="AE24" s="82"/>
      <c r="AF24" s="82"/>
      <c r="AG24" s="82"/>
      <c r="AH24" s="82"/>
      <c r="AI24" s="82"/>
      <c r="AJ24" s="82"/>
      <c r="AK24" s="82"/>
      <c r="AL24" s="82"/>
      <c r="AM24" s="82"/>
      <c r="AN24" s="82"/>
      <c r="AO24" s="82"/>
      <c r="AP24" s="82"/>
      <c r="AQ24" s="82"/>
      <c r="AR24" s="82"/>
      <c r="AS24" s="82"/>
      <c r="AT24" s="82"/>
      <c r="AU24" s="82"/>
      <c r="AV24" s="82"/>
      <c r="AW24" s="82"/>
      <c r="AX24" s="82"/>
      <c r="AY24" s="82"/>
      <c r="AZ24" s="82"/>
      <c r="BA24" s="82"/>
      <c r="BB24" s="82"/>
      <c r="BC24" s="82"/>
      <c r="BD24" s="82"/>
      <c r="BE24" s="82"/>
      <c r="BF24" s="82"/>
      <c r="BG24" s="82"/>
      <c r="BH24" s="82"/>
      <c r="BI24" s="82"/>
    </row>
    <row r="25" spans="1:62" x14ac:dyDescent="0.15">
      <c r="A25" s="82"/>
      <c r="B25" s="82"/>
      <c r="C25" s="84" t="s">
        <v>0</v>
      </c>
      <c r="D25" s="82"/>
      <c r="E25" s="82"/>
      <c r="F25" s="82"/>
      <c r="G25" s="82"/>
      <c r="H25" s="82"/>
      <c r="I25" s="82"/>
      <c r="J25" s="82"/>
      <c r="K25" s="82"/>
      <c r="L25" s="83"/>
      <c r="M25" s="82"/>
      <c r="N25" s="82"/>
      <c r="O25" s="82"/>
      <c r="P25" s="82"/>
      <c r="Q25" s="82"/>
      <c r="R25" s="82"/>
      <c r="S25" s="82"/>
      <c r="T25" s="82"/>
      <c r="U25" s="82"/>
      <c r="V25" s="82"/>
      <c r="W25" s="82"/>
      <c r="X25" s="82"/>
      <c r="Y25" s="82"/>
      <c r="Z25" s="82"/>
      <c r="AA25" s="82"/>
      <c r="AB25" s="82"/>
      <c r="AC25" s="82"/>
      <c r="AD25" s="82"/>
      <c r="AE25" s="82"/>
      <c r="AF25" s="82"/>
      <c r="AG25" s="82"/>
      <c r="AH25" s="82"/>
      <c r="AI25" s="82"/>
      <c r="AJ25" s="82"/>
      <c r="AK25" s="82"/>
      <c r="AL25" s="82"/>
      <c r="AM25" s="82"/>
      <c r="AN25" s="82"/>
      <c r="AO25" s="82"/>
      <c r="AP25" s="82"/>
      <c r="AQ25" s="82"/>
      <c r="AR25" s="82"/>
      <c r="AS25" s="82"/>
      <c r="AT25" s="82"/>
      <c r="AU25" s="82"/>
      <c r="AV25" s="82"/>
      <c r="AW25" s="82"/>
      <c r="AX25" s="82"/>
      <c r="AY25" s="82"/>
      <c r="AZ25" s="82"/>
      <c r="BA25" s="82"/>
      <c r="BB25" s="82"/>
      <c r="BC25" s="82"/>
      <c r="BD25" s="82"/>
      <c r="BE25" s="82"/>
      <c r="BF25" s="82"/>
      <c r="BG25" s="82"/>
      <c r="BH25" s="82"/>
      <c r="BI25" s="85" t="s">
        <v>101</v>
      </c>
    </row>
    <row r="26" spans="1:62" ht="22.5" customHeight="1" x14ac:dyDescent="0.15">
      <c r="A26" s="82"/>
      <c r="B26" s="82"/>
      <c r="C26" s="427" t="s">
        <v>102</v>
      </c>
      <c r="D26" s="427"/>
      <c r="E26" s="427"/>
      <c r="F26" s="427"/>
      <c r="G26" s="427"/>
      <c r="H26" s="427"/>
      <c r="I26" s="427"/>
      <c r="J26" s="427"/>
      <c r="K26" s="427"/>
      <c r="L26" s="427"/>
      <c r="M26" s="427"/>
      <c r="N26" s="427"/>
      <c r="O26" s="427"/>
      <c r="P26" s="427"/>
      <c r="Q26" s="427"/>
      <c r="R26" s="427"/>
      <c r="S26" s="427"/>
      <c r="T26" s="427"/>
      <c r="U26" s="427"/>
      <c r="V26" s="428"/>
      <c r="W26" s="248"/>
      <c r="X26" s="242" t="s">
        <v>5</v>
      </c>
      <c r="Y26" s="242"/>
      <c r="Z26" s="243" t="s">
        <v>78</v>
      </c>
      <c r="AA26" s="244"/>
      <c r="AB26" s="244"/>
      <c r="AC26" s="244"/>
      <c r="AD26" s="244"/>
      <c r="AE26" s="244"/>
      <c r="AF26" s="244"/>
      <c r="AG26" s="244"/>
      <c r="AH26" s="244"/>
      <c r="AI26" s="244"/>
      <c r="AJ26" s="244"/>
      <c r="AK26" s="245"/>
      <c r="AL26" s="248" t="s">
        <v>7</v>
      </c>
      <c r="AM26" s="249" t="s">
        <v>8</v>
      </c>
      <c r="AN26" s="250"/>
      <c r="AO26" s="250"/>
      <c r="AP26" s="250"/>
      <c r="AQ26" s="250"/>
      <c r="AR26" s="250"/>
      <c r="AS26" s="134" t="str">
        <f>IF(AS3="","",AS3)</f>
        <v/>
      </c>
      <c r="AT26" s="134"/>
      <c r="AU26" s="134"/>
      <c r="AV26" s="134"/>
      <c r="AW26" s="134"/>
      <c r="AX26" s="134"/>
      <c r="AY26" s="134"/>
      <c r="AZ26" s="139"/>
      <c r="BA26" s="232" t="s">
        <v>9</v>
      </c>
      <c r="BB26" s="233"/>
      <c r="BC26" s="233"/>
      <c r="BD26" s="233"/>
      <c r="BE26" s="134" t="str">
        <f>IF(BE3="","",BE3)</f>
        <v/>
      </c>
      <c r="BF26" s="134"/>
      <c r="BG26" s="134"/>
      <c r="BH26" s="139"/>
      <c r="BI26" s="86" t="s">
        <v>10</v>
      </c>
    </row>
    <row r="27" spans="1:62" ht="15.75" customHeight="1" x14ac:dyDescent="0.15">
      <c r="A27" s="82"/>
      <c r="B27" s="82"/>
      <c r="C27" s="427"/>
      <c r="D27" s="427"/>
      <c r="E27" s="427"/>
      <c r="F27" s="427"/>
      <c r="G27" s="427"/>
      <c r="H27" s="427"/>
      <c r="I27" s="427"/>
      <c r="J27" s="427"/>
      <c r="K27" s="427"/>
      <c r="L27" s="427"/>
      <c r="M27" s="427"/>
      <c r="N27" s="427"/>
      <c r="O27" s="427"/>
      <c r="P27" s="427"/>
      <c r="Q27" s="427"/>
      <c r="R27" s="427"/>
      <c r="S27" s="427"/>
      <c r="T27" s="427"/>
      <c r="U27" s="427"/>
      <c r="V27" s="428"/>
      <c r="W27" s="248"/>
      <c r="X27" s="242"/>
      <c r="Y27" s="242"/>
      <c r="Z27" s="246"/>
      <c r="AA27" s="244"/>
      <c r="AB27" s="244"/>
      <c r="AC27" s="244"/>
      <c r="AD27" s="244"/>
      <c r="AE27" s="244"/>
      <c r="AF27" s="244"/>
      <c r="AG27" s="244"/>
      <c r="AH27" s="244"/>
      <c r="AI27" s="244"/>
      <c r="AJ27" s="244"/>
      <c r="AK27" s="245"/>
      <c r="AL27" s="248"/>
      <c r="AM27" s="424" t="s">
        <v>11</v>
      </c>
      <c r="AN27" s="425"/>
      <c r="AO27" s="425"/>
      <c r="AP27" s="425"/>
      <c r="AQ27" s="425"/>
      <c r="AR27" s="425"/>
      <c r="AS27" s="134" t="str">
        <f>IF(AS4="","",AS4)</f>
        <v/>
      </c>
      <c r="AT27" s="134"/>
      <c r="AU27" s="134"/>
      <c r="AV27" s="134"/>
      <c r="AW27" s="134" t="str">
        <f>IF(AW4="","",AW4)</f>
        <v/>
      </c>
      <c r="AX27" s="134"/>
      <c r="AY27" s="134"/>
      <c r="AZ27" s="134"/>
      <c r="BA27" s="426" t="s">
        <v>12</v>
      </c>
      <c r="BB27" s="426"/>
      <c r="BC27" s="426"/>
      <c r="BD27" s="426"/>
      <c r="BE27" s="87" t="str">
        <f>IF(BE4="","",BE4)</f>
        <v/>
      </c>
      <c r="BF27" s="87" t="str">
        <f>IF(BF4="","",BF4)</f>
        <v/>
      </c>
      <c r="BG27" s="134" t="str">
        <f>IF(BG4="","",BG4)</f>
        <v/>
      </c>
      <c r="BH27" s="134"/>
      <c r="BI27" s="87" t="str">
        <f>IF(BI4="","",BI4)</f>
        <v/>
      </c>
    </row>
    <row r="28" spans="1:62" ht="26.25" customHeight="1" x14ac:dyDescent="0.15">
      <c r="A28" s="82"/>
      <c r="B28" s="82"/>
      <c r="C28" s="216" t="s">
        <v>16</v>
      </c>
      <c r="D28" s="135"/>
      <c r="E28" s="216" t="s">
        <v>17</v>
      </c>
      <c r="F28" s="216"/>
      <c r="G28" s="135"/>
      <c r="H28" s="135"/>
      <c r="I28" s="135"/>
      <c r="J28" s="422">
        <f>J5</f>
        <v>2118678437</v>
      </c>
      <c r="K28" s="422"/>
      <c r="L28" s="422"/>
      <c r="M28" s="422"/>
      <c r="N28" s="422"/>
      <c r="O28" s="422"/>
      <c r="P28" s="422"/>
      <c r="Q28" s="422"/>
      <c r="R28" s="422"/>
      <c r="S28" s="422"/>
      <c r="T28" s="422"/>
      <c r="U28" s="422"/>
      <c r="V28" s="422"/>
      <c r="W28" s="422"/>
      <c r="X28" s="422"/>
      <c r="Y28" s="422"/>
      <c r="Z28" s="422"/>
      <c r="AA28" s="422"/>
      <c r="AB28" s="422"/>
      <c r="AC28" s="422"/>
      <c r="AD28" s="422"/>
      <c r="AE28" s="422"/>
      <c r="AF28" s="422"/>
      <c r="AG28" s="191" t="s">
        <v>18</v>
      </c>
      <c r="AH28" s="192"/>
      <c r="AI28" s="423" t="s">
        <v>17</v>
      </c>
      <c r="AJ28" s="423"/>
      <c r="AK28" s="423"/>
      <c r="AL28" s="423"/>
      <c r="AM28" s="423"/>
      <c r="AN28" s="423"/>
      <c r="AO28" s="423"/>
      <c r="AP28" s="420" t="str">
        <f>AP5</f>
        <v>3</v>
      </c>
      <c r="AQ28" s="420"/>
      <c r="AR28" s="420" t="str">
        <f>AR5</f>
        <v>1</v>
      </c>
      <c r="AS28" s="420"/>
      <c r="AT28" s="420" t="str">
        <f>AT5</f>
        <v>2</v>
      </c>
      <c r="AU28" s="420"/>
      <c r="AV28" s="421" t="s">
        <v>12</v>
      </c>
      <c r="AW28" s="421"/>
      <c r="AX28" s="420" t="str">
        <f>AX5</f>
        <v>8</v>
      </c>
      <c r="AY28" s="420"/>
      <c r="AZ28" s="420" t="str">
        <f>AZ5</f>
        <v>1</v>
      </c>
      <c r="BA28" s="420"/>
      <c r="BB28" s="421" t="s">
        <v>12</v>
      </c>
      <c r="BC28" s="421"/>
      <c r="BD28" s="88" t="str">
        <f>BD5</f>
        <v>1</v>
      </c>
      <c r="BE28" s="88" t="str">
        <f>BE5</f>
        <v>2</v>
      </c>
      <c r="BF28" s="88" t="str">
        <f>BF5</f>
        <v>3</v>
      </c>
      <c r="BG28" s="420" t="str">
        <f>BG5</f>
        <v>4</v>
      </c>
      <c r="BH28" s="420"/>
      <c r="BI28" s="88" t="str">
        <f>BI5</f>
        <v>9</v>
      </c>
    </row>
    <row r="29" spans="1:62" ht="26.25" customHeight="1" x14ac:dyDescent="0.15">
      <c r="A29" s="82"/>
      <c r="B29" s="82"/>
      <c r="C29" s="135"/>
      <c r="D29" s="135"/>
      <c r="E29" s="216" t="s">
        <v>22</v>
      </c>
      <c r="F29" s="216"/>
      <c r="G29" s="135"/>
      <c r="H29" s="135"/>
      <c r="I29" s="135"/>
      <c r="J29" s="418" t="str">
        <f>J6</f>
        <v>비엠더블유파이낸셜서비스코리아(주)</v>
      </c>
      <c r="K29" s="418"/>
      <c r="L29" s="418"/>
      <c r="M29" s="418"/>
      <c r="N29" s="418"/>
      <c r="O29" s="418"/>
      <c r="P29" s="418"/>
      <c r="Q29" s="418"/>
      <c r="R29" s="418"/>
      <c r="S29" s="418"/>
      <c r="T29" s="418"/>
      <c r="U29" s="418"/>
      <c r="V29" s="191" t="s">
        <v>23</v>
      </c>
      <c r="W29" s="191"/>
      <c r="X29" s="420" t="str">
        <f>X6</f>
        <v>추안포압</v>
      </c>
      <c r="Y29" s="420"/>
      <c r="Z29" s="420"/>
      <c r="AA29" s="420"/>
      <c r="AB29" s="420"/>
      <c r="AC29" s="420"/>
      <c r="AD29" s="420"/>
      <c r="AE29" s="135" t="s">
        <v>24</v>
      </c>
      <c r="AF29" s="135"/>
      <c r="AG29" s="192"/>
      <c r="AH29" s="192"/>
      <c r="AI29" s="230" t="s">
        <v>25</v>
      </c>
      <c r="AJ29" s="230"/>
      <c r="AK29" s="230"/>
      <c r="AL29" s="230"/>
      <c r="AM29" s="230"/>
      <c r="AN29" s="230"/>
      <c r="AO29" s="230"/>
      <c r="AP29" s="138" t="str">
        <f>AP6</f>
        <v>○○건설(주)</v>
      </c>
      <c r="AQ29" s="138"/>
      <c r="AR29" s="138"/>
      <c r="AS29" s="138"/>
      <c r="AT29" s="138"/>
      <c r="AU29" s="138"/>
      <c r="AV29" s="138"/>
      <c r="AW29" s="138"/>
      <c r="AX29" s="138"/>
      <c r="AY29" s="138"/>
      <c r="AZ29" s="138"/>
      <c r="BA29" s="138"/>
      <c r="BB29" s="191" t="s">
        <v>23</v>
      </c>
      <c r="BC29" s="191"/>
      <c r="BD29" s="138" t="str">
        <f>BD6</f>
        <v>주화유</v>
      </c>
      <c r="BE29" s="138"/>
      <c r="BF29" s="138"/>
      <c r="BG29" s="138"/>
      <c r="BH29" s="138"/>
      <c r="BI29" s="89" t="s">
        <v>24</v>
      </c>
    </row>
    <row r="30" spans="1:62" ht="26.25" customHeight="1" x14ac:dyDescent="0.15">
      <c r="A30" s="82"/>
      <c r="B30" s="82"/>
      <c r="C30" s="135"/>
      <c r="D30" s="135"/>
      <c r="E30" s="216" t="s">
        <v>27</v>
      </c>
      <c r="F30" s="216"/>
      <c r="G30" s="135"/>
      <c r="H30" s="135"/>
      <c r="I30" s="135"/>
      <c r="J30" s="231" t="str">
        <f>J7</f>
        <v>서울시 강남구 논현동 70-13 보전빌딩 8층</v>
      </c>
      <c r="K30" s="231"/>
      <c r="L30" s="231"/>
      <c r="M30" s="231"/>
      <c r="N30" s="231"/>
      <c r="O30" s="231"/>
      <c r="P30" s="231"/>
      <c r="Q30" s="231"/>
      <c r="R30" s="231"/>
      <c r="S30" s="231"/>
      <c r="T30" s="231"/>
      <c r="U30" s="231"/>
      <c r="V30" s="231"/>
      <c r="W30" s="231"/>
      <c r="X30" s="231"/>
      <c r="Y30" s="231"/>
      <c r="Z30" s="231"/>
      <c r="AA30" s="231"/>
      <c r="AB30" s="231"/>
      <c r="AC30" s="231"/>
      <c r="AD30" s="231"/>
      <c r="AE30" s="231"/>
      <c r="AF30" s="231"/>
      <c r="AG30" s="192"/>
      <c r="AH30" s="192"/>
      <c r="AI30" s="216" t="s">
        <v>27</v>
      </c>
      <c r="AJ30" s="216"/>
      <c r="AK30" s="216"/>
      <c r="AL30" s="216"/>
      <c r="AM30" s="216"/>
      <c r="AN30" s="216"/>
      <c r="AO30" s="216"/>
      <c r="AP30" s="231" t="str">
        <f>AP7</f>
        <v>충남 천안시 서북구 오성로 103</v>
      </c>
      <c r="AQ30" s="231"/>
      <c r="AR30" s="231"/>
      <c r="AS30" s="231"/>
      <c r="AT30" s="231"/>
      <c r="AU30" s="231"/>
      <c r="AV30" s="231"/>
      <c r="AW30" s="231"/>
      <c r="AX30" s="231"/>
      <c r="AY30" s="231"/>
      <c r="AZ30" s="231"/>
      <c r="BA30" s="231"/>
      <c r="BB30" s="231"/>
      <c r="BC30" s="231"/>
      <c r="BD30" s="231"/>
      <c r="BE30" s="231"/>
      <c r="BF30" s="231"/>
      <c r="BG30" s="231"/>
      <c r="BH30" s="231"/>
      <c r="BI30" s="231"/>
    </row>
    <row r="31" spans="1:62" ht="26.25" customHeight="1" x14ac:dyDescent="0.15">
      <c r="A31" s="82"/>
      <c r="B31" s="82"/>
      <c r="C31" s="135"/>
      <c r="D31" s="135"/>
      <c r="E31" s="135" t="s">
        <v>31</v>
      </c>
      <c r="F31" s="135"/>
      <c r="G31" s="135"/>
      <c r="H31" s="135"/>
      <c r="I31" s="135"/>
      <c r="J31" s="138" t="str">
        <f>J8</f>
        <v>금융</v>
      </c>
      <c r="K31" s="138"/>
      <c r="L31" s="138"/>
      <c r="M31" s="138"/>
      <c r="N31" s="138"/>
      <c r="O31" s="138"/>
      <c r="P31" s="138"/>
      <c r="Q31" s="138"/>
      <c r="R31" s="138"/>
      <c r="S31" s="138"/>
      <c r="T31" s="138"/>
      <c r="U31" s="191" t="s">
        <v>32</v>
      </c>
      <c r="V31" s="191"/>
      <c r="W31" s="193" t="str">
        <f>W8</f>
        <v>기타여신금융,할부금융,시설대여</v>
      </c>
      <c r="X31" s="193"/>
      <c r="Y31" s="193"/>
      <c r="Z31" s="193"/>
      <c r="AA31" s="193"/>
      <c r="AB31" s="193"/>
      <c r="AC31" s="193"/>
      <c r="AD31" s="193"/>
      <c r="AE31" s="193"/>
      <c r="AF31" s="193"/>
      <c r="AG31" s="192"/>
      <c r="AH31" s="192"/>
      <c r="AI31" s="135" t="s">
        <v>33</v>
      </c>
      <c r="AJ31" s="135"/>
      <c r="AK31" s="135"/>
      <c r="AL31" s="135"/>
      <c r="AM31" s="135"/>
      <c r="AN31" s="135"/>
      <c r="AO31" s="135"/>
      <c r="AP31" s="138" t="str">
        <f>AP8</f>
        <v>건설,부동산업</v>
      </c>
      <c r="AQ31" s="138"/>
      <c r="AR31" s="138"/>
      <c r="AS31" s="138"/>
      <c r="AT31" s="138"/>
      <c r="AU31" s="138"/>
      <c r="AV31" s="138"/>
      <c r="AW31" s="138"/>
      <c r="AX31" s="138"/>
      <c r="AY31" s="138"/>
      <c r="AZ31" s="191" t="s">
        <v>32</v>
      </c>
      <c r="BA31" s="192"/>
      <c r="BB31" s="193" t="str">
        <f>BB8</f>
        <v>일반건축공사</v>
      </c>
      <c r="BC31" s="193"/>
      <c r="BD31" s="193"/>
      <c r="BE31" s="193"/>
      <c r="BF31" s="193"/>
      <c r="BG31" s="193"/>
      <c r="BH31" s="193"/>
      <c r="BI31" s="193"/>
    </row>
    <row r="32" spans="1:62" ht="15.75" customHeight="1" x14ac:dyDescent="0.15">
      <c r="A32" s="82"/>
      <c r="B32" s="82"/>
      <c r="C32" s="135" t="s">
        <v>38</v>
      </c>
      <c r="D32" s="135"/>
      <c r="E32" s="135"/>
      <c r="F32" s="135"/>
      <c r="G32" s="135"/>
      <c r="H32" s="135"/>
      <c r="I32" s="135"/>
      <c r="J32" s="135"/>
      <c r="K32" s="135" t="s">
        <v>39</v>
      </c>
      <c r="L32" s="135"/>
      <c r="M32" s="135"/>
      <c r="N32" s="135"/>
      <c r="O32" s="135"/>
      <c r="P32" s="135"/>
      <c r="Q32" s="135"/>
      <c r="R32" s="135"/>
      <c r="S32" s="135"/>
      <c r="T32" s="135"/>
      <c r="U32" s="135"/>
      <c r="V32" s="135"/>
      <c r="W32" s="135"/>
      <c r="X32" s="135"/>
      <c r="Y32" s="135"/>
      <c r="Z32" s="135"/>
      <c r="AA32" s="135"/>
      <c r="AB32" s="135"/>
      <c r="AC32" s="135"/>
      <c r="AD32" s="135"/>
      <c r="AE32" s="135"/>
      <c r="AF32" s="135"/>
      <c r="AG32" s="135"/>
      <c r="AH32" s="135"/>
      <c r="AI32" s="135" t="s">
        <v>40</v>
      </c>
      <c r="AJ32" s="135"/>
      <c r="AK32" s="135"/>
      <c r="AL32" s="135"/>
      <c r="AM32" s="135"/>
      <c r="AN32" s="135"/>
      <c r="AO32" s="135"/>
      <c r="AP32" s="135"/>
      <c r="AQ32" s="135"/>
      <c r="AR32" s="135"/>
      <c r="AS32" s="135"/>
      <c r="AT32" s="135"/>
      <c r="AU32" s="135"/>
      <c r="AV32" s="135"/>
      <c r="AW32" s="135"/>
      <c r="AX32" s="135"/>
      <c r="AY32" s="135"/>
      <c r="AZ32" s="135"/>
      <c r="BA32" s="135"/>
      <c r="BB32" s="135"/>
      <c r="BC32" s="135"/>
      <c r="BD32" s="135"/>
      <c r="BE32" s="135"/>
      <c r="BF32" s="135"/>
      <c r="BG32" s="135"/>
      <c r="BH32" s="135"/>
      <c r="BI32" s="135"/>
    </row>
    <row r="33" spans="1:61" x14ac:dyDescent="0.15">
      <c r="A33" s="82"/>
      <c r="B33" s="82"/>
      <c r="C33" s="135" t="s">
        <v>44</v>
      </c>
      <c r="D33" s="135"/>
      <c r="E33" s="135"/>
      <c r="F33" s="135"/>
      <c r="G33" s="135" t="s">
        <v>45</v>
      </c>
      <c r="H33" s="135"/>
      <c r="I33" s="135" t="s">
        <v>46</v>
      </c>
      <c r="J33" s="135"/>
      <c r="K33" s="190" t="s">
        <v>47</v>
      </c>
      <c r="L33" s="190"/>
      <c r="M33" s="135" t="s">
        <v>48</v>
      </c>
      <c r="N33" s="135"/>
      <c r="O33" s="135" t="s">
        <v>49</v>
      </c>
      <c r="P33" s="135"/>
      <c r="Q33" s="135" t="s">
        <v>50</v>
      </c>
      <c r="R33" s="135"/>
      <c r="S33" s="135" t="s">
        <v>51</v>
      </c>
      <c r="T33" s="135"/>
      <c r="U33" s="135" t="s">
        <v>48</v>
      </c>
      <c r="V33" s="135"/>
      <c r="W33" s="135" t="s">
        <v>49</v>
      </c>
      <c r="X33" s="135"/>
      <c r="Y33" s="135" t="s">
        <v>52</v>
      </c>
      <c r="Z33" s="135"/>
      <c r="AA33" s="135" t="s">
        <v>51</v>
      </c>
      <c r="AB33" s="135"/>
      <c r="AC33" s="135" t="s">
        <v>48</v>
      </c>
      <c r="AD33" s="135"/>
      <c r="AE33" s="135" t="s">
        <v>49</v>
      </c>
      <c r="AF33" s="135"/>
      <c r="AG33" s="135" t="s">
        <v>46</v>
      </c>
      <c r="AH33" s="135"/>
      <c r="AI33" s="134" t="str">
        <f>IF(AI10="","",AI10)</f>
        <v/>
      </c>
      <c r="AJ33" s="134"/>
      <c r="AK33" s="134"/>
      <c r="AL33" s="134"/>
      <c r="AM33" s="134"/>
      <c r="AN33" s="134"/>
      <c r="AO33" s="134"/>
      <c r="AP33" s="134"/>
      <c r="AQ33" s="134"/>
      <c r="AR33" s="134"/>
      <c r="AS33" s="134"/>
      <c r="AT33" s="134"/>
      <c r="AU33" s="134"/>
      <c r="AV33" s="134"/>
      <c r="AW33" s="134"/>
      <c r="AX33" s="134"/>
      <c r="AY33" s="134"/>
      <c r="AZ33" s="134"/>
      <c r="BA33" s="134"/>
      <c r="BB33" s="134"/>
      <c r="BC33" s="134"/>
      <c r="BD33" s="134"/>
      <c r="BE33" s="134"/>
      <c r="BF33" s="134"/>
      <c r="BG33" s="134"/>
      <c r="BH33" s="134"/>
      <c r="BI33" s="134"/>
    </row>
    <row r="34" spans="1:61" ht="23.25" customHeight="1" x14ac:dyDescent="0.15">
      <c r="A34" s="82"/>
      <c r="B34" s="82"/>
      <c r="C34" s="418" t="str">
        <f>C11</f>
        <v>2014</v>
      </c>
      <c r="D34" s="418"/>
      <c r="E34" s="418"/>
      <c r="F34" s="418"/>
      <c r="G34" s="418" t="str">
        <f>G11</f>
        <v>3</v>
      </c>
      <c r="H34" s="418"/>
      <c r="I34" s="418" t="str">
        <f>I11</f>
        <v>31</v>
      </c>
      <c r="J34" s="418"/>
      <c r="K34" s="419">
        <f>K11</f>
        <v>4</v>
      </c>
      <c r="L34" s="138"/>
      <c r="M34" s="417" t="str">
        <f>IF(ISERROR(MID($AO$13,LEN($AO$13)-10,1)),"",MID($AO$13,LEN($AO$13)-10,1))</f>
        <v/>
      </c>
      <c r="N34" s="417"/>
      <c r="O34" s="417" t="str">
        <f>IF(ISERROR(MID($AO$13,LEN($AO$13)-9,1)),"",MID($AO$13,LEN($AO$13)-9,1))</f>
        <v/>
      </c>
      <c r="P34" s="417"/>
      <c r="Q34" s="417" t="str">
        <f>IF(ISERROR(MID($AO$13,LEN($AO$13)-8,1)),"",MID($AO$13,LEN($AO$13)-8,1))</f>
        <v/>
      </c>
      <c r="R34" s="417"/>
      <c r="S34" s="417" t="str">
        <f>IF(ISERROR(MID($AO$13,LEN($AO$13)-7,1)),"",MID($AO$13,LEN($AO$13)-7,1))</f>
        <v/>
      </c>
      <c r="T34" s="417"/>
      <c r="U34" s="417" t="str">
        <f>IF(ISERROR(MID($AO$13,LEN($AO$13)-6,1)),"",MID($AO$13,LEN($AO$13)-6,1))</f>
        <v>1</v>
      </c>
      <c r="V34" s="417"/>
      <c r="W34" s="417" t="str">
        <f>W11</f>
        <v>4</v>
      </c>
      <c r="X34" s="417"/>
      <c r="Y34" s="417" t="str">
        <f>Y11</f>
        <v>9</v>
      </c>
      <c r="Z34" s="417"/>
      <c r="AA34" s="417" t="str">
        <f>AA11</f>
        <v>9</v>
      </c>
      <c r="AB34" s="417"/>
      <c r="AC34" s="417" t="str">
        <f>AC11</f>
        <v>2</v>
      </c>
      <c r="AD34" s="417"/>
      <c r="AE34" s="417" t="str">
        <f>AE11</f>
        <v>5</v>
      </c>
      <c r="AF34" s="417"/>
      <c r="AG34" s="417" t="str">
        <f>AG11</f>
        <v>5</v>
      </c>
      <c r="AH34" s="417"/>
      <c r="AI34" s="134"/>
      <c r="AJ34" s="134"/>
      <c r="AK34" s="134"/>
      <c r="AL34" s="134"/>
      <c r="AM34" s="134"/>
      <c r="AN34" s="134"/>
      <c r="AO34" s="134"/>
      <c r="AP34" s="134"/>
      <c r="AQ34" s="134"/>
      <c r="AR34" s="134"/>
      <c r="AS34" s="134"/>
      <c r="AT34" s="134"/>
      <c r="AU34" s="134"/>
      <c r="AV34" s="134"/>
      <c r="AW34" s="134"/>
      <c r="AX34" s="134"/>
      <c r="AY34" s="134"/>
      <c r="AZ34" s="134"/>
      <c r="BA34" s="134"/>
      <c r="BB34" s="134"/>
      <c r="BC34" s="134"/>
      <c r="BD34" s="134"/>
      <c r="BE34" s="134"/>
      <c r="BF34" s="134"/>
      <c r="BG34" s="134"/>
      <c r="BH34" s="134"/>
      <c r="BI34" s="134"/>
    </row>
    <row r="35" spans="1:61" x14ac:dyDescent="0.15">
      <c r="A35" s="82"/>
      <c r="B35" s="82"/>
      <c r="C35" s="135" t="s">
        <v>45</v>
      </c>
      <c r="D35" s="135"/>
      <c r="E35" s="135" t="s">
        <v>46</v>
      </c>
      <c r="F35" s="135"/>
      <c r="G35" s="135" t="s">
        <v>57</v>
      </c>
      <c r="H35" s="135"/>
      <c r="I35" s="135"/>
      <c r="J35" s="135"/>
      <c r="K35" s="135"/>
      <c r="L35" s="135"/>
      <c r="M35" s="135"/>
      <c r="N35" s="135"/>
      <c r="O35" s="135"/>
      <c r="P35" s="135"/>
      <c r="Q35" s="135"/>
      <c r="R35" s="135"/>
      <c r="S35" s="135"/>
      <c r="T35" s="135"/>
      <c r="U35" s="135"/>
      <c r="V35" s="135"/>
      <c r="W35" s="135"/>
      <c r="X35" s="135" t="s">
        <v>58</v>
      </c>
      <c r="Y35" s="135"/>
      <c r="Z35" s="135"/>
      <c r="AA35" s="135"/>
      <c r="AB35" s="135"/>
      <c r="AC35" s="135"/>
      <c r="AD35" s="135" t="s">
        <v>59</v>
      </c>
      <c r="AE35" s="135"/>
      <c r="AF35" s="135"/>
      <c r="AG35" s="135"/>
      <c r="AH35" s="135"/>
      <c r="AI35" s="135" t="s">
        <v>79</v>
      </c>
      <c r="AJ35" s="135"/>
      <c r="AK35" s="135"/>
      <c r="AL35" s="135"/>
      <c r="AM35" s="135"/>
      <c r="AN35" s="135"/>
      <c r="AO35" s="135" t="s">
        <v>61</v>
      </c>
      <c r="AP35" s="135"/>
      <c r="AQ35" s="135"/>
      <c r="AR35" s="135"/>
      <c r="AS35" s="135"/>
      <c r="AT35" s="135"/>
      <c r="AU35" s="135"/>
      <c r="AV35" s="135"/>
      <c r="AW35" s="135"/>
      <c r="AX35" s="135"/>
      <c r="AY35" s="135"/>
      <c r="AZ35" s="135"/>
      <c r="BA35" s="135"/>
      <c r="BB35" s="135"/>
      <c r="BC35" s="135"/>
      <c r="BD35" s="135"/>
      <c r="BE35" s="135" t="s">
        <v>62</v>
      </c>
      <c r="BF35" s="135"/>
      <c r="BG35" s="135"/>
      <c r="BH35" s="135"/>
      <c r="BI35" s="135"/>
    </row>
    <row r="36" spans="1:61" ht="22.5" customHeight="1" x14ac:dyDescent="0.15">
      <c r="A36" s="82"/>
      <c r="B36" s="82"/>
      <c r="C36" s="134" t="str">
        <f>IF(C13="","",C13)</f>
        <v>3</v>
      </c>
      <c r="D36" s="134"/>
      <c r="E36" s="134" t="str">
        <f>IF(E13="","",E13)</f>
        <v>31</v>
      </c>
      <c r="F36" s="134"/>
      <c r="G36" s="138" t="str">
        <f>IF(G13="","",G13)</f>
        <v>운용리스료</v>
      </c>
      <c r="H36" s="138"/>
      <c r="I36" s="138"/>
      <c r="J36" s="138"/>
      <c r="K36" s="138"/>
      <c r="L36" s="138"/>
      <c r="M36" s="138"/>
      <c r="N36" s="138"/>
      <c r="O36" s="138"/>
      <c r="P36" s="138"/>
      <c r="Q36" s="138"/>
      <c r="R36" s="138"/>
      <c r="S36" s="138"/>
      <c r="T36" s="138"/>
      <c r="U36" s="138"/>
      <c r="V36" s="138"/>
      <c r="W36" s="138"/>
      <c r="X36" s="134" t="str">
        <f>IF(X13="","",X13)</f>
        <v>대수</v>
      </c>
      <c r="Y36" s="134"/>
      <c r="Z36" s="134"/>
      <c r="AA36" s="134"/>
      <c r="AB36" s="134"/>
      <c r="AC36" s="134"/>
      <c r="AD36" s="134">
        <f>IF(AD13="","",AD13)</f>
        <v>1</v>
      </c>
      <c r="AE36" s="134"/>
      <c r="AF36" s="134"/>
      <c r="AG36" s="134"/>
      <c r="AH36" s="134"/>
      <c r="AI36" s="134" t="str">
        <f>IF(AI13="","",AI13)</f>
        <v/>
      </c>
      <c r="AJ36" s="134"/>
      <c r="AK36" s="134"/>
      <c r="AL36" s="134"/>
      <c r="AM36" s="134"/>
      <c r="AN36" s="134"/>
      <c r="AO36" s="145">
        <f>IF(AO13="","",AO13)</f>
        <v>1499255</v>
      </c>
      <c r="AP36" s="145"/>
      <c r="AQ36" s="145"/>
      <c r="AR36" s="145"/>
      <c r="AS36" s="145"/>
      <c r="AT36" s="145"/>
      <c r="AU36" s="145"/>
      <c r="AV36" s="145"/>
      <c r="AW36" s="145"/>
      <c r="AX36" s="145"/>
      <c r="AY36" s="145"/>
      <c r="AZ36" s="145"/>
      <c r="BA36" s="145"/>
      <c r="BB36" s="145"/>
      <c r="BC36" s="145"/>
      <c r="BD36" s="145"/>
      <c r="BE36" s="145" t="str">
        <f>IF(BE13="","",BE13)</f>
        <v>B945661/04버4421</v>
      </c>
      <c r="BF36" s="145"/>
      <c r="BG36" s="145"/>
      <c r="BH36" s="145"/>
      <c r="BI36" s="145"/>
    </row>
    <row r="37" spans="1:61" ht="22.5" customHeight="1" x14ac:dyDescent="0.15">
      <c r="A37" s="82"/>
      <c r="B37" s="82"/>
      <c r="C37" s="134" t="str">
        <f>IF(C14="","",C14)</f>
        <v/>
      </c>
      <c r="D37" s="134"/>
      <c r="E37" s="134" t="str">
        <f>IF(E14="","",E14)</f>
        <v/>
      </c>
      <c r="F37" s="134"/>
      <c r="G37" s="138" t="str">
        <f>IF(G14="","",G14)</f>
        <v/>
      </c>
      <c r="H37" s="138"/>
      <c r="I37" s="138"/>
      <c r="J37" s="138"/>
      <c r="K37" s="138"/>
      <c r="L37" s="138"/>
      <c r="M37" s="138"/>
      <c r="N37" s="138"/>
      <c r="O37" s="138"/>
      <c r="P37" s="138"/>
      <c r="Q37" s="138"/>
      <c r="R37" s="138"/>
      <c r="S37" s="138"/>
      <c r="T37" s="138"/>
      <c r="U37" s="138"/>
      <c r="V37" s="138"/>
      <c r="W37" s="138"/>
      <c r="X37" s="134" t="str">
        <f>IF(X14="","",X14)</f>
        <v/>
      </c>
      <c r="Y37" s="134"/>
      <c r="Z37" s="134"/>
      <c r="AA37" s="134"/>
      <c r="AB37" s="134"/>
      <c r="AC37" s="134"/>
      <c r="AD37" s="134" t="str">
        <f>IF(AD14="","",AD14)</f>
        <v/>
      </c>
      <c r="AE37" s="134"/>
      <c r="AF37" s="134"/>
      <c r="AG37" s="134"/>
      <c r="AH37" s="134"/>
      <c r="AI37" s="134" t="str">
        <f>IF(AI14="","",AI14)</f>
        <v/>
      </c>
      <c r="AJ37" s="134"/>
      <c r="AK37" s="134"/>
      <c r="AL37" s="134"/>
      <c r="AM37" s="134"/>
      <c r="AN37" s="134"/>
      <c r="AO37" s="145" t="str">
        <f>IF(AO14="","",AO14)</f>
        <v/>
      </c>
      <c r="AP37" s="145"/>
      <c r="AQ37" s="145"/>
      <c r="AR37" s="145"/>
      <c r="AS37" s="145"/>
      <c r="AT37" s="145"/>
      <c r="AU37" s="145"/>
      <c r="AV37" s="145"/>
      <c r="AW37" s="145"/>
      <c r="AX37" s="145"/>
      <c r="AY37" s="145"/>
      <c r="AZ37" s="145"/>
      <c r="BA37" s="145"/>
      <c r="BB37" s="145"/>
      <c r="BC37" s="145"/>
      <c r="BD37" s="145"/>
      <c r="BE37" s="145" t="str">
        <f>IF(BE14="","",BE14)</f>
        <v/>
      </c>
      <c r="BF37" s="145"/>
      <c r="BG37" s="145"/>
      <c r="BH37" s="145"/>
      <c r="BI37" s="145"/>
    </row>
    <row r="38" spans="1:61" ht="22.5" customHeight="1" x14ac:dyDescent="0.15">
      <c r="A38" s="82"/>
      <c r="B38" s="82"/>
      <c r="C38" s="134" t="str">
        <f>IF(C15="","",C15)</f>
        <v/>
      </c>
      <c r="D38" s="134"/>
      <c r="E38" s="134" t="str">
        <f>IF(E15="","",E15)</f>
        <v/>
      </c>
      <c r="F38" s="134"/>
      <c r="G38" s="138" t="str">
        <f>IF(G15="","",G15)</f>
        <v/>
      </c>
      <c r="H38" s="138"/>
      <c r="I38" s="138"/>
      <c r="J38" s="138"/>
      <c r="K38" s="138"/>
      <c r="L38" s="138"/>
      <c r="M38" s="138"/>
      <c r="N38" s="138"/>
      <c r="O38" s="138"/>
      <c r="P38" s="138"/>
      <c r="Q38" s="138"/>
      <c r="R38" s="138"/>
      <c r="S38" s="138"/>
      <c r="T38" s="138"/>
      <c r="U38" s="138"/>
      <c r="V38" s="138"/>
      <c r="W38" s="138"/>
      <c r="X38" s="134" t="str">
        <f>IF(X15="","",X15)</f>
        <v/>
      </c>
      <c r="Y38" s="134"/>
      <c r="Z38" s="134"/>
      <c r="AA38" s="134"/>
      <c r="AB38" s="134"/>
      <c r="AC38" s="134"/>
      <c r="AD38" s="134" t="str">
        <f>IF(AD15="","",AD15)</f>
        <v/>
      </c>
      <c r="AE38" s="134"/>
      <c r="AF38" s="134"/>
      <c r="AG38" s="134"/>
      <c r="AH38" s="134"/>
      <c r="AI38" s="134" t="str">
        <f>IF(AI15="","",AI15)</f>
        <v/>
      </c>
      <c r="AJ38" s="134"/>
      <c r="AK38" s="134"/>
      <c r="AL38" s="134"/>
      <c r="AM38" s="134"/>
      <c r="AN38" s="134"/>
      <c r="AO38" s="145" t="str">
        <f>IF(AO15="","",AO15)</f>
        <v/>
      </c>
      <c r="AP38" s="145"/>
      <c r="AQ38" s="145"/>
      <c r="AR38" s="145"/>
      <c r="AS38" s="145"/>
      <c r="AT38" s="145"/>
      <c r="AU38" s="145"/>
      <c r="AV38" s="145"/>
      <c r="AW38" s="145"/>
      <c r="AX38" s="145"/>
      <c r="AY38" s="145"/>
      <c r="AZ38" s="145"/>
      <c r="BA38" s="145"/>
      <c r="BB38" s="145"/>
      <c r="BC38" s="145"/>
      <c r="BD38" s="145"/>
      <c r="BE38" s="145" t="str">
        <f>IF(BE15="","",BE15)</f>
        <v/>
      </c>
      <c r="BF38" s="145"/>
      <c r="BG38" s="145"/>
      <c r="BH38" s="145"/>
      <c r="BI38" s="145"/>
    </row>
    <row r="39" spans="1:61" ht="22.5" customHeight="1" x14ac:dyDescent="0.15">
      <c r="A39" s="82"/>
      <c r="B39" s="82"/>
      <c r="C39" s="134" t="str">
        <f>IF(C16="","",C16)</f>
        <v/>
      </c>
      <c r="D39" s="134"/>
      <c r="E39" s="134" t="str">
        <f>IF(E16="","",E16)</f>
        <v/>
      </c>
      <c r="F39" s="134"/>
      <c r="G39" s="138" t="str">
        <f>IF(G16="","",G16)</f>
        <v/>
      </c>
      <c r="H39" s="138"/>
      <c r="I39" s="138"/>
      <c r="J39" s="138"/>
      <c r="K39" s="138"/>
      <c r="L39" s="138"/>
      <c r="M39" s="138"/>
      <c r="N39" s="138"/>
      <c r="O39" s="138"/>
      <c r="P39" s="138"/>
      <c r="Q39" s="138"/>
      <c r="R39" s="138"/>
      <c r="S39" s="138"/>
      <c r="T39" s="138"/>
      <c r="U39" s="138"/>
      <c r="V39" s="138"/>
      <c r="W39" s="138"/>
      <c r="X39" s="134" t="str">
        <f>IF(X16="","",X16)</f>
        <v/>
      </c>
      <c r="Y39" s="134"/>
      <c r="Z39" s="134"/>
      <c r="AA39" s="134"/>
      <c r="AB39" s="134"/>
      <c r="AC39" s="134"/>
      <c r="AD39" s="134" t="str">
        <f>IF(AD16="","",AD16)</f>
        <v/>
      </c>
      <c r="AE39" s="134"/>
      <c r="AF39" s="134"/>
      <c r="AG39" s="134"/>
      <c r="AH39" s="134"/>
      <c r="AI39" s="134" t="str">
        <f>IF(AI16="","",AI16)</f>
        <v/>
      </c>
      <c r="AJ39" s="134"/>
      <c r="AK39" s="134"/>
      <c r="AL39" s="134"/>
      <c r="AM39" s="134"/>
      <c r="AN39" s="134"/>
      <c r="AO39" s="145" t="str">
        <f>IF(AO16="","",AO16)</f>
        <v/>
      </c>
      <c r="AP39" s="145"/>
      <c r="AQ39" s="145"/>
      <c r="AR39" s="145"/>
      <c r="AS39" s="145"/>
      <c r="AT39" s="145"/>
      <c r="AU39" s="145"/>
      <c r="AV39" s="145"/>
      <c r="AW39" s="145"/>
      <c r="AX39" s="145"/>
      <c r="AY39" s="145"/>
      <c r="AZ39" s="145"/>
      <c r="BA39" s="145"/>
      <c r="BB39" s="145"/>
      <c r="BC39" s="145"/>
      <c r="BD39" s="145"/>
      <c r="BE39" s="145" t="str">
        <f>IF(BE16="","",BE16)</f>
        <v/>
      </c>
      <c r="BF39" s="145"/>
      <c r="BG39" s="145"/>
      <c r="BH39" s="145"/>
      <c r="BI39" s="145"/>
    </row>
    <row r="40" spans="1:61" ht="6.75" customHeight="1" x14ac:dyDescent="0.15">
      <c r="A40" s="82"/>
      <c r="B40" s="82"/>
      <c r="C40" s="135" t="s">
        <v>65</v>
      </c>
      <c r="D40" s="135"/>
      <c r="E40" s="135"/>
      <c r="F40" s="135"/>
      <c r="G40" s="135"/>
      <c r="H40" s="135"/>
      <c r="I40" s="135"/>
      <c r="J40" s="135"/>
      <c r="K40" s="135"/>
      <c r="L40" s="135" t="s">
        <v>66</v>
      </c>
      <c r="M40" s="135"/>
      <c r="N40" s="135"/>
      <c r="O40" s="135"/>
      <c r="P40" s="135"/>
      <c r="Q40" s="135"/>
      <c r="R40" s="135"/>
      <c r="S40" s="135"/>
      <c r="T40" s="135"/>
      <c r="U40" s="135"/>
      <c r="V40" s="135"/>
      <c r="W40" s="135" t="s">
        <v>67</v>
      </c>
      <c r="X40" s="135"/>
      <c r="Y40" s="135"/>
      <c r="Z40" s="135"/>
      <c r="AA40" s="135"/>
      <c r="AB40" s="135"/>
      <c r="AC40" s="135"/>
      <c r="AD40" s="135"/>
      <c r="AE40" s="135"/>
      <c r="AF40" s="135"/>
      <c r="AG40" s="135"/>
      <c r="AH40" s="135" t="s">
        <v>68</v>
      </c>
      <c r="AI40" s="135"/>
      <c r="AJ40" s="135"/>
      <c r="AK40" s="135"/>
      <c r="AL40" s="135"/>
      <c r="AM40" s="135"/>
      <c r="AN40" s="135"/>
      <c r="AO40" s="135"/>
      <c r="AP40" s="135"/>
      <c r="AQ40" s="135" t="s">
        <v>69</v>
      </c>
      <c r="AR40" s="135"/>
      <c r="AS40" s="135"/>
      <c r="AT40" s="135"/>
      <c r="AU40" s="135"/>
      <c r="AV40" s="135"/>
      <c r="AW40" s="135"/>
      <c r="AX40" s="135"/>
      <c r="AY40" s="135"/>
      <c r="AZ40" s="135"/>
      <c r="BA40" s="90"/>
      <c r="BB40" s="91"/>
      <c r="BC40" s="91"/>
      <c r="BD40" s="91"/>
      <c r="BE40" s="92"/>
      <c r="BF40" s="92"/>
      <c r="BG40" s="91"/>
      <c r="BH40" s="91"/>
      <c r="BI40" s="93"/>
    </row>
    <row r="41" spans="1:61" ht="6.75" customHeight="1" x14ac:dyDescent="0.15">
      <c r="A41" s="82"/>
      <c r="B41" s="82"/>
      <c r="C41" s="135"/>
      <c r="D41" s="135"/>
      <c r="E41" s="135"/>
      <c r="F41" s="135"/>
      <c r="G41" s="135"/>
      <c r="H41" s="135"/>
      <c r="I41" s="135"/>
      <c r="J41" s="135"/>
      <c r="K41" s="135"/>
      <c r="L41" s="135"/>
      <c r="M41" s="135"/>
      <c r="N41" s="135"/>
      <c r="O41" s="135"/>
      <c r="P41" s="135"/>
      <c r="Q41" s="135"/>
      <c r="R41" s="135"/>
      <c r="S41" s="135"/>
      <c r="T41" s="135"/>
      <c r="U41" s="135"/>
      <c r="V41" s="135"/>
      <c r="W41" s="135"/>
      <c r="X41" s="135"/>
      <c r="Y41" s="135"/>
      <c r="Z41" s="135"/>
      <c r="AA41" s="135"/>
      <c r="AB41" s="135"/>
      <c r="AC41" s="135"/>
      <c r="AD41" s="135"/>
      <c r="AE41" s="135"/>
      <c r="AF41" s="135"/>
      <c r="AG41" s="135"/>
      <c r="AH41" s="135"/>
      <c r="AI41" s="135"/>
      <c r="AJ41" s="135"/>
      <c r="AK41" s="135"/>
      <c r="AL41" s="135"/>
      <c r="AM41" s="135"/>
      <c r="AN41" s="135"/>
      <c r="AO41" s="135"/>
      <c r="AP41" s="135"/>
      <c r="AQ41" s="135"/>
      <c r="AR41" s="135"/>
      <c r="AS41" s="135"/>
      <c r="AT41" s="135"/>
      <c r="AU41" s="135"/>
      <c r="AV41" s="135"/>
      <c r="AW41" s="135"/>
      <c r="AX41" s="135"/>
      <c r="AY41" s="135"/>
      <c r="AZ41" s="135"/>
      <c r="BA41" s="136" t="s">
        <v>70</v>
      </c>
      <c r="BB41" s="137"/>
      <c r="BC41" s="137"/>
      <c r="BD41" s="137"/>
      <c r="BE41" s="130" t="str">
        <f>IF(BE18="","",BE18)</f>
        <v>청구</v>
      </c>
      <c r="BF41" s="130"/>
      <c r="BG41" s="130"/>
      <c r="BH41" s="131" t="s">
        <v>72</v>
      </c>
      <c r="BI41" s="132"/>
    </row>
    <row r="42" spans="1:61" ht="7.5" customHeight="1" x14ac:dyDescent="0.15">
      <c r="A42" s="82"/>
      <c r="B42" s="82"/>
      <c r="C42" s="133">
        <f>C19</f>
        <v>1499255</v>
      </c>
      <c r="D42" s="133"/>
      <c r="E42" s="133"/>
      <c r="F42" s="133"/>
      <c r="G42" s="133"/>
      <c r="H42" s="133"/>
      <c r="I42" s="133"/>
      <c r="J42" s="133"/>
      <c r="K42" s="133"/>
      <c r="L42" s="134" t="str">
        <f>IF(L19="","",L19)</f>
        <v/>
      </c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 t="str">
        <f>IF(W19="","",W19)</f>
        <v/>
      </c>
      <c r="X42" s="134"/>
      <c r="Y42" s="134"/>
      <c r="Z42" s="134"/>
      <c r="AA42" s="134"/>
      <c r="AB42" s="134"/>
      <c r="AC42" s="134"/>
      <c r="AD42" s="134"/>
      <c r="AE42" s="134"/>
      <c r="AF42" s="134"/>
      <c r="AG42" s="134"/>
      <c r="AH42" s="134" t="str">
        <f>IF(AH19="","",AH19)</f>
        <v/>
      </c>
      <c r="AI42" s="134"/>
      <c r="AJ42" s="134"/>
      <c r="AK42" s="134"/>
      <c r="AL42" s="134"/>
      <c r="AM42" s="134"/>
      <c r="AN42" s="134"/>
      <c r="AO42" s="134"/>
      <c r="AP42" s="134"/>
      <c r="AQ42" s="134" t="str">
        <f>IF(AQ19="","",AQ19)</f>
        <v/>
      </c>
      <c r="AR42" s="134"/>
      <c r="AS42" s="134"/>
      <c r="AT42" s="134"/>
      <c r="AU42" s="134"/>
      <c r="AV42" s="134"/>
      <c r="AW42" s="134"/>
      <c r="AX42" s="134"/>
      <c r="AY42" s="134"/>
      <c r="AZ42" s="134"/>
      <c r="BA42" s="136"/>
      <c r="BB42" s="137"/>
      <c r="BC42" s="137"/>
      <c r="BD42" s="137"/>
      <c r="BE42" s="130"/>
      <c r="BF42" s="130"/>
      <c r="BG42" s="130"/>
      <c r="BH42" s="131"/>
      <c r="BI42" s="132"/>
    </row>
    <row r="43" spans="1:61" ht="7.5" customHeight="1" x14ac:dyDescent="0.15">
      <c r="A43" s="82"/>
      <c r="B43" s="82"/>
      <c r="C43" s="133"/>
      <c r="D43" s="133"/>
      <c r="E43" s="133"/>
      <c r="F43" s="133"/>
      <c r="G43" s="133"/>
      <c r="H43" s="133"/>
      <c r="I43" s="133"/>
      <c r="J43" s="133"/>
      <c r="K43" s="133"/>
      <c r="L43" s="134"/>
      <c r="M43" s="134"/>
      <c r="N43" s="134"/>
      <c r="O43" s="134"/>
      <c r="P43" s="134"/>
      <c r="Q43" s="134"/>
      <c r="R43" s="134"/>
      <c r="S43" s="134"/>
      <c r="T43" s="134"/>
      <c r="U43" s="134"/>
      <c r="V43" s="134"/>
      <c r="W43" s="134"/>
      <c r="X43" s="134"/>
      <c r="Y43" s="134"/>
      <c r="Z43" s="134"/>
      <c r="AA43" s="134"/>
      <c r="AB43" s="134"/>
      <c r="AC43" s="134"/>
      <c r="AD43" s="134"/>
      <c r="AE43" s="134"/>
      <c r="AF43" s="134"/>
      <c r="AG43" s="134"/>
      <c r="AH43" s="134"/>
      <c r="AI43" s="134"/>
      <c r="AJ43" s="134"/>
      <c r="AK43" s="134"/>
      <c r="AL43" s="134"/>
      <c r="AM43" s="134"/>
      <c r="AN43" s="134"/>
      <c r="AO43" s="134"/>
      <c r="AP43" s="134"/>
      <c r="AQ43" s="134"/>
      <c r="AR43" s="134"/>
      <c r="AS43" s="134"/>
      <c r="AT43" s="134"/>
      <c r="AU43" s="134"/>
      <c r="AV43" s="134"/>
      <c r="AW43" s="134"/>
      <c r="AX43" s="134"/>
      <c r="AY43" s="134"/>
      <c r="AZ43" s="134"/>
      <c r="BA43" s="136"/>
      <c r="BB43" s="137"/>
      <c r="BC43" s="137"/>
      <c r="BD43" s="137"/>
      <c r="BE43" s="130"/>
      <c r="BF43" s="130"/>
      <c r="BG43" s="130"/>
      <c r="BH43" s="131"/>
      <c r="BI43" s="132"/>
    </row>
    <row r="44" spans="1:61" ht="7.5" customHeight="1" x14ac:dyDescent="0.15">
      <c r="A44" s="82"/>
      <c r="B44" s="82"/>
      <c r="C44" s="133"/>
      <c r="D44" s="133"/>
      <c r="E44" s="133"/>
      <c r="F44" s="133"/>
      <c r="G44" s="133"/>
      <c r="H44" s="133"/>
      <c r="I44" s="133"/>
      <c r="J44" s="133"/>
      <c r="K44" s="133"/>
      <c r="L44" s="134"/>
      <c r="M44" s="134"/>
      <c r="N44" s="134"/>
      <c r="O44" s="134"/>
      <c r="P44" s="134"/>
      <c r="Q44" s="134"/>
      <c r="R44" s="134"/>
      <c r="S44" s="134"/>
      <c r="T44" s="134"/>
      <c r="U44" s="134"/>
      <c r="V44" s="134"/>
      <c r="W44" s="134"/>
      <c r="X44" s="134"/>
      <c r="Y44" s="134"/>
      <c r="Z44" s="134"/>
      <c r="AA44" s="134"/>
      <c r="AB44" s="134"/>
      <c r="AC44" s="134"/>
      <c r="AD44" s="134"/>
      <c r="AE44" s="134"/>
      <c r="AF44" s="134"/>
      <c r="AG44" s="134"/>
      <c r="AH44" s="134"/>
      <c r="AI44" s="134"/>
      <c r="AJ44" s="134"/>
      <c r="AK44" s="134"/>
      <c r="AL44" s="134"/>
      <c r="AM44" s="134"/>
      <c r="AN44" s="134"/>
      <c r="AO44" s="134"/>
      <c r="AP44" s="134"/>
      <c r="AQ44" s="134"/>
      <c r="AR44" s="134"/>
      <c r="AS44" s="134"/>
      <c r="AT44" s="134"/>
      <c r="AU44" s="134"/>
      <c r="AV44" s="134"/>
      <c r="AW44" s="134"/>
      <c r="AX44" s="134"/>
      <c r="AY44" s="134"/>
      <c r="AZ44" s="134"/>
      <c r="BA44" s="94"/>
      <c r="BB44" s="95"/>
      <c r="BC44" s="95"/>
      <c r="BD44" s="95"/>
      <c r="BE44" s="96"/>
      <c r="BF44" s="96"/>
      <c r="BG44" s="95"/>
      <c r="BH44" s="95"/>
      <c r="BI44" s="97"/>
    </row>
    <row r="45" spans="1:61" ht="20.25" customHeight="1" x14ac:dyDescent="0.15">
      <c r="A45" s="82"/>
      <c r="B45" s="82"/>
      <c r="C45" s="84" t="s">
        <v>99</v>
      </c>
      <c r="D45" s="82"/>
      <c r="E45" s="82"/>
      <c r="F45" s="82"/>
      <c r="G45" s="82"/>
      <c r="H45" s="82"/>
      <c r="I45" s="82"/>
      <c r="J45" s="82"/>
      <c r="K45" s="82"/>
      <c r="L45" s="83"/>
      <c r="M45" s="82"/>
      <c r="N45" s="82"/>
      <c r="O45" s="82"/>
      <c r="P45" s="82"/>
      <c r="Q45" s="82"/>
      <c r="R45" s="82"/>
      <c r="S45" s="82"/>
      <c r="T45" s="82"/>
      <c r="U45" s="82"/>
      <c r="V45" s="82"/>
      <c r="W45" s="82"/>
      <c r="X45" s="82"/>
      <c r="Y45" s="82"/>
      <c r="Z45" s="82"/>
      <c r="AA45" s="82"/>
      <c r="AB45" s="82"/>
      <c r="AC45" s="82"/>
      <c r="AD45" s="82"/>
      <c r="AE45" s="82"/>
      <c r="AF45" s="82"/>
      <c r="AG45" s="82"/>
      <c r="AH45" s="82"/>
      <c r="AI45" s="82"/>
      <c r="AJ45" s="82"/>
      <c r="AK45" s="82"/>
      <c r="AL45" s="82"/>
      <c r="AM45" s="82"/>
      <c r="AN45" s="82"/>
      <c r="AO45" s="82"/>
      <c r="AP45" s="82"/>
      <c r="AQ45" s="82"/>
      <c r="AR45" s="82"/>
      <c r="AS45" s="82"/>
      <c r="AT45" s="82"/>
      <c r="AU45" s="82"/>
      <c r="AV45" s="82"/>
      <c r="AW45" s="82"/>
      <c r="AX45" s="82"/>
      <c r="AY45" s="82"/>
      <c r="AZ45" s="82"/>
      <c r="BA45" s="82"/>
      <c r="BB45" s="82"/>
      <c r="BC45" s="82"/>
      <c r="BD45" s="82"/>
      <c r="BE45" s="82"/>
      <c r="BF45" s="82"/>
      <c r="BG45" s="82"/>
      <c r="BH45" s="82"/>
      <c r="BI45" s="98" t="s">
        <v>100</v>
      </c>
    </row>
    <row r="46" spans="1:61" ht="14.25" customHeight="1" x14ac:dyDescent="0.15"/>
  </sheetData>
  <mergeCells count="269">
    <mergeCell ref="C3:AL4"/>
    <mergeCell ref="AM3:AR3"/>
    <mergeCell ref="AS3:AZ3"/>
    <mergeCell ref="BA3:BD3"/>
    <mergeCell ref="BE3:BH3"/>
    <mergeCell ref="AM4:AR4"/>
    <mergeCell ref="AS4:AV4"/>
    <mergeCell ref="AW4:AZ4"/>
    <mergeCell ref="BA4:BD4"/>
    <mergeCell ref="BG4:BH4"/>
    <mergeCell ref="BG5:BH5"/>
    <mergeCell ref="E6:I6"/>
    <mergeCell ref="J6:U6"/>
    <mergeCell ref="V6:W6"/>
    <mergeCell ref="X6:AD6"/>
    <mergeCell ref="AE6:AF6"/>
    <mergeCell ref="AI6:AO6"/>
    <mergeCell ref="AP6:BA6"/>
    <mergeCell ref="BB6:BC6"/>
    <mergeCell ref="BD6:BH6"/>
    <mergeCell ref="AR5:AS5"/>
    <mergeCell ref="AT5:AU5"/>
    <mergeCell ref="AV5:AW5"/>
    <mergeCell ref="AX5:AY5"/>
    <mergeCell ref="AZ5:BA5"/>
    <mergeCell ref="BB5:BC5"/>
    <mergeCell ref="E5:I5"/>
    <mergeCell ref="J5:AF5"/>
    <mergeCell ref="AG5:AH8"/>
    <mergeCell ref="AI5:AO5"/>
    <mergeCell ref="AP5:AQ5"/>
    <mergeCell ref="E7:I7"/>
    <mergeCell ref="J7:AF7"/>
    <mergeCell ref="AI7:AO7"/>
    <mergeCell ref="AZ8:BA8"/>
    <mergeCell ref="BB8:BI8"/>
    <mergeCell ref="C9:J9"/>
    <mergeCell ref="K9:AH9"/>
    <mergeCell ref="AI9:BI9"/>
    <mergeCell ref="BK9:BK10"/>
    <mergeCell ref="U10:V10"/>
    <mergeCell ref="W10:X10"/>
    <mergeCell ref="Y10:Z10"/>
    <mergeCell ref="AA10:AB10"/>
    <mergeCell ref="E8:I8"/>
    <mergeCell ref="J8:T8"/>
    <mergeCell ref="U8:V8"/>
    <mergeCell ref="W8:AF8"/>
    <mergeCell ref="AI8:AO8"/>
    <mergeCell ref="AP8:AY8"/>
    <mergeCell ref="C5:D8"/>
    <mergeCell ref="AP7:BI7"/>
    <mergeCell ref="BL9:BL10"/>
    <mergeCell ref="BM9:BM10"/>
    <mergeCell ref="C10:F10"/>
    <mergeCell ref="G10:H10"/>
    <mergeCell ref="I10:J10"/>
    <mergeCell ref="K10:L10"/>
    <mergeCell ref="M10:N10"/>
    <mergeCell ref="O10:P10"/>
    <mergeCell ref="Q10:R10"/>
    <mergeCell ref="S10:T10"/>
    <mergeCell ref="AC10:AD10"/>
    <mergeCell ref="AE10:AF10"/>
    <mergeCell ref="AG10:AH10"/>
    <mergeCell ref="AI10:BI11"/>
    <mergeCell ref="C11:F11"/>
    <mergeCell ref="G11:H11"/>
    <mergeCell ref="I11:J11"/>
    <mergeCell ref="K11:L11"/>
    <mergeCell ref="M11:N11"/>
    <mergeCell ref="O11:P11"/>
    <mergeCell ref="AC11:AD11"/>
    <mergeCell ref="AE11:AF11"/>
    <mergeCell ref="AG11:AH11"/>
    <mergeCell ref="C12:D12"/>
    <mergeCell ref="E12:F12"/>
    <mergeCell ref="G12:W12"/>
    <mergeCell ref="X12:AC12"/>
    <mergeCell ref="AD12:AH12"/>
    <mergeCell ref="Q11:R11"/>
    <mergeCell ref="S11:T11"/>
    <mergeCell ref="U11:V11"/>
    <mergeCell ref="W11:X11"/>
    <mergeCell ref="Y11:Z11"/>
    <mergeCell ref="AA11:AB11"/>
    <mergeCell ref="AI12:AN12"/>
    <mergeCell ref="AO12:BD12"/>
    <mergeCell ref="BE12:BI12"/>
    <mergeCell ref="C13:D13"/>
    <mergeCell ref="E13:F13"/>
    <mergeCell ref="G13:W13"/>
    <mergeCell ref="X13:AC13"/>
    <mergeCell ref="AD13:AH13"/>
    <mergeCell ref="AI13:AN13"/>
    <mergeCell ref="AO13:BD13"/>
    <mergeCell ref="BE13:BI13"/>
    <mergeCell ref="C14:D14"/>
    <mergeCell ref="E14:F14"/>
    <mergeCell ref="G14:W14"/>
    <mergeCell ref="X14:AC14"/>
    <mergeCell ref="AD14:AH14"/>
    <mergeCell ref="AI14:AN14"/>
    <mergeCell ref="AO14:BD14"/>
    <mergeCell ref="BE14:BI14"/>
    <mergeCell ref="AO15:BD15"/>
    <mergeCell ref="BE15:BI15"/>
    <mergeCell ref="C16:D16"/>
    <mergeCell ref="E16:F16"/>
    <mergeCell ref="G16:W16"/>
    <mergeCell ref="X16:AC16"/>
    <mergeCell ref="AD16:AH16"/>
    <mergeCell ref="AI16:AN16"/>
    <mergeCell ref="AO16:BD16"/>
    <mergeCell ref="BE16:BI16"/>
    <mergeCell ref="C15:D15"/>
    <mergeCell ref="E15:F15"/>
    <mergeCell ref="G15:W15"/>
    <mergeCell ref="X15:AC15"/>
    <mergeCell ref="AD15:AH15"/>
    <mergeCell ref="AI15:AN15"/>
    <mergeCell ref="BE18:BG20"/>
    <mergeCell ref="BH18:BI20"/>
    <mergeCell ref="C19:K21"/>
    <mergeCell ref="L19:V21"/>
    <mergeCell ref="W19:AG21"/>
    <mergeCell ref="AH19:AP21"/>
    <mergeCell ref="AQ19:AZ21"/>
    <mergeCell ref="C17:K18"/>
    <mergeCell ref="L17:V18"/>
    <mergeCell ref="W17:AG18"/>
    <mergeCell ref="AH17:AP18"/>
    <mergeCell ref="AQ17:AZ18"/>
    <mergeCell ref="BA18:BD20"/>
    <mergeCell ref="AS26:AZ26"/>
    <mergeCell ref="BA26:BD26"/>
    <mergeCell ref="BE26:BH26"/>
    <mergeCell ref="AM27:AR27"/>
    <mergeCell ref="AS27:AV27"/>
    <mergeCell ref="AW27:AZ27"/>
    <mergeCell ref="BA27:BD27"/>
    <mergeCell ref="BG27:BH27"/>
    <mergeCell ref="C26:V27"/>
    <mergeCell ref="W26:W27"/>
    <mergeCell ref="X26:Y27"/>
    <mergeCell ref="Z26:AK27"/>
    <mergeCell ref="AL26:AL27"/>
    <mergeCell ref="AM26:AR26"/>
    <mergeCell ref="BG28:BH28"/>
    <mergeCell ref="E29:I29"/>
    <mergeCell ref="J29:U29"/>
    <mergeCell ref="V29:W29"/>
    <mergeCell ref="X29:AD29"/>
    <mergeCell ref="AE29:AF29"/>
    <mergeCell ref="AI29:AO29"/>
    <mergeCell ref="AP29:BA29"/>
    <mergeCell ref="BB29:BC29"/>
    <mergeCell ref="BD29:BH29"/>
    <mergeCell ref="AR28:AS28"/>
    <mergeCell ref="AT28:AU28"/>
    <mergeCell ref="AV28:AW28"/>
    <mergeCell ref="AX28:AY28"/>
    <mergeCell ref="AZ28:BA28"/>
    <mergeCell ref="BB28:BC28"/>
    <mergeCell ref="E28:I28"/>
    <mergeCell ref="J28:AF28"/>
    <mergeCell ref="AG28:AH31"/>
    <mergeCell ref="AI28:AO28"/>
    <mergeCell ref="AP28:AQ28"/>
    <mergeCell ref="E30:I30"/>
    <mergeCell ref="J30:AF30"/>
    <mergeCell ref="AI30:AO30"/>
    <mergeCell ref="AZ31:BA31"/>
    <mergeCell ref="BB31:BI31"/>
    <mergeCell ref="C32:J32"/>
    <mergeCell ref="K32:AH32"/>
    <mergeCell ref="AI32:BI32"/>
    <mergeCell ref="C33:F33"/>
    <mergeCell ref="G33:H33"/>
    <mergeCell ref="I33:J33"/>
    <mergeCell ref="K33:L33"/>
    <mergeCell ref="M33:N33"/>
    <mergeCell ref="E31:I31"/>
    <mergeCell ref="J31:T31"/>
    <mergeCell ref="U31:V31"/>
    <mergeCell ref="W31:AF31"/>
    <mergeCell ref="AI31:AO31"/>
    <mergeCell ref="AP31:AY31"/>
    <mergeCell ref="C28:D31"/>
    <mergeCell ref="AP30:BI30"/>
    <mergeCell ref="AA33:AB33"/>
    <mergeCell ref="AC33:AD33"/>
    <mergeCell ref="AE33:AF33"/>
    <mergeCell ref="AG33:AH33"/>
    <mergeCell ref="AI33:BI34"/>
    <mergeCell ref="C34:F34"/>
    <mergeCell ref="G34:H34"/>
    <mergeCell ref="I34:J34"/>
    <mergeCell ref="K34:L34"/>
    <mergeCell ref="M34:N34"/>
    <mergeCell ref="O33:P33"/>
    <mergeCell ref="Q33:R33"/>
    <mergeCell ref="S33:T33"/>
    <mergeCell ref="U33:V33"/>
    <mergeCell ref="W33:X33"/>
    <mergeCell ref="Y33:Z33"/>
    <mergeCell ref="AA34:AB34"/>
    <mergeCell ref="AC34:AD34"/>
    <mergeCell ref="AE34:AF34"/>
    <mergeCell ref="AG34:AH34"/>
    <mergeCell ref="C35:D35"/>
    <mergeCell ref="E35:F35"/>
    <mergeCell ref="G35:W35"/>
    <mergeCell ref="X35:AC35"/>
    <mergeCell ref="AD35:AH35"/>
    <mergeCell ref="O34:P34"/>
    <mergeCell ref="Q34:R34"/>
    <mergeCell ref="S34:T34"/>
    <mergeCell ref="U34:V34"/>
    <mergeCell ref="W34:X34"/>
    <mergeCell ref="Y34:Z34"/>
    <mergeCell ref="AI35:AN35"/>
    <mergeCell ref="AO35:BD35"/>
    <mergeCell ref="BE35:BI35"/>
    <mergeCell ref="C36:D36"/>
    <mergeCell ref="E36:F36"/>
    <mergeCell ref="G36:W36"/>
    <mergeCell ref="X36:AC36"/>
    <mergeCell ref="AD36:AH36"/>
    <mergeCell ref="AI36:AN36"/>
    <mergeCell ref="AO36:BD36"/>
    <mergeCell ref="BE36:BI36"/>
    <mergeCell ref="C37:D37"/>
    <mergeCell ref="E37:F37"/>
    <mergeCell ref="G37:W37"/>
    <mergeCell ref="X37:AC37"/>
    <mergeCell ref="AD37:AH37"/>
    <mergeCell ref="AI37:AN37"/>
    <mergeCell ref="AO37:BD37"/>
    <mergeCell ref="BE37:BI37"/>
    <mergeCell ref="AO38:BD38"/>
    <mergeCell ref="BE38:BI38"/>
    <mergeCell ref="C39:D39"/>
    <mergeCell ref="E39:F39"/>
    <mergeCell ref="G39:W39"/>
    <mergeCell ref="X39:AC39"/>
    <mergeCell ref="AD39:AH39"/>
    <mergeCell ref="AI39:AN39"/>
    <mergeCell ref="AO39:BD39"/>
    <mergeCell ref="BE39:BI39"/>
    <mergeCell ref="C38:D38"/>
    <mergeCell ref="E38:F38"/>
    <mergeCell ref="G38:W38"/>
    <mergeCell ref="X38:AC38"/>
    <mergeCell ref="AD38:AH38"/>
    <mergeCell ref="AI38:AN38"/>
    <mergeCell ref="BE41:BG43"/>
    <mergeCell ref="BH41:BI43"/>
    <mergeCell ref="C42:K44"/>
    <mergeCell ref="L42:V44"/>
    <mergeCell ref="W42:AG44"/>
    <mergeCell ref="AH42:AP44"/>
    <mergeCell ref="AQ42:AZ44"/>
    <mergeCell ref="C40:K41"/>
    <mergeCell ref="L40:V41"/>
    <mergeCell ref="W40:AG41"/>
    <mergeCell ref="AH40:AP41"/>
    <mergeCell ref="AQ40:AZ41"/>
    <mergeCell ref="BA41:BD43"/>
  </mergeCells>
  <phoneticPr fontId="4" type="noConversion"/>
  <conditionalFormatting sqref="BL11">
    <cfRule type="cellIs" dxfId="9" priority="1" stopIfTrue="1" operator="equal">
      <formula>"공급자사업자오류"</formula>
    </cfRule>
    <cfRule type="cellIs" dxfId="8" priority="2" stopIfTrue="1" operator="equal">
      <formula>"사업자번호검증OK"</formula>
    </cfRule>
  </conditionalFormatting>
  <conditionalFormatting sqref="BL12">
    <cfRule type="cellIs" dxfId="7" priority="3" stopIfTrue="1" operator="equal">
      <formula>"공급받는자사업자오류"</formula>
    </cfRule>
    <cfRule type="cellIs" dxfId="6" priority="4" stopIfTrue="1" operator="equal">
      <formula>"사업자번호검증OK"</formula>
    </cfRule>
  </conditionalFormatting>
  <pageMargins left="0.47244094488188981" right="0.11811023622047245" top="0.31496062992125984" bottom="0.19685039370078741" header="0" footer="0"/>
  <pageSetup paperSize="9" orientation="portrait" r:id="rId1"/>
  <headerFooter alignWithMargins="0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312D-1118-4E3F-84C4-C240910B8CCE}">
  <dimension ref="A1:BL50"/>
  <sheetViews>
    <sheetView showGridLines="0" zoomScale="115" zoomScaleNormal="115" workbookViewId="0">
      <selection activeCell="BL4" sqref="BL4"/>
    </sheetView>
  </sheetViews>
  <sheetFormatPr defaultColWidth="12.6640625" defaultRowHeight="16.5" x14ac:dyDescent="0.15"/>
  <cols>
    <col min="1" max="1" width="2.6640625" style="2" customWidth="1"/>
    <col min="2" max="2" width="1.33203125" style="2" customWidth="1"/>
    <col min="3" max="3" width="1.88671875" style="2" customWidth="1"/>
    <col min="4" max="4" width="2.44140625" style="2" customWidth="1"/>
    <col min="5" max="5" width="0.77734375" style="2" customWidth="1"/>
    <col min="6" max="6" width="2.44140625" style="2" customWidth="1"/>
    <col min="7" max="7" width="1.6640625" style="2" customWidth="1"/>
    <col min="8" max="8" width="2.44140625" style="2" customWidth="1"/>
    <col min="9" max="9" width="1.6640625" style="2" customWidth="1"/>
    <col min="10" max="10" width="2.6640625" style="2" customWidth="1"/>
    <col min="11" max="11" width="1.33203125" style="3" customWidth="1"/>
    <col min="12" max="33" width="1.33203125" style="2" customWidth="1"/>
    <col min="34" max="40" width="1.6640625" style="2" customWidth="1"/>
    <col min="41" max="54" width="1.33203125" style="2" customWidth="1"/>
    <col min="55" max="57" width="2.6640625" style="2" customWidth="1"/>
    <col min="58" max="59" width="1.33203125" style="2" customWidth="1"/>
    <col min="60" max="61" width="2.6640625" style="2" customWidth="1"/>
    <col min="62" max="16384" width="12.6640625" style="2"/>
  </cols>
  <sheetData>
    <row r="1" spans="2:64" x14ac:dyDescent="0.15">
      <c r="B1" s="1" t="s">
        <v>0</v>
      </c>
      <c r="BH1" s="4" t="s">
        <v>1</v>
      </c>
      <c r="BJ1" s="5" t="s">
        <v>2</v>
      </c>
      <c r="BK1" s="5" t="s">
        <v>3</v>
      </c>
    </row>
    <row r="2" spans="2:64" ht="16.5" customHeight="1" x14ac:dyDescent="0.15">
      <c r="B2" s="663" t="s">
        <v>4</v>
      </c>
      <c r="C2" s="664"/>
      <c r="D2" s="664"/>
      <c r="E2" s="664"/>
      <c r="F2" s="664"/>
      <c r="G2" s="664"/>
      <c r="H2" s="664"/>
      <c r="I2" s="664"/>
      <c r="J2" s="664"/>
      <c r="K2" s="664"/>
      <c r="L2" s="664"/>
      <c r="M2" s="664"/>
      <c r="N2" s="664"/>
      <c r="O2" s="664"/>
      <c r="P2" s="664"/>
      <c r="Q2" s="664"/>
      <c r="R2" s="664"/>
      <c r="S2" s="664"/>
      <c r="T2" s="664"/>
      <c r="U2" s="665"/>
      <c r="V2" s="670"/>
      <c r="W2" s="671" t="s">
        <v>5</v>
      </c>
      <c r="X2" s="671"/>
      <c r="Y2" s="673" t="s">
        <v>6</v>
      </c>
      <c r="Z2" s="674"/>
      <c r="AA2" s="674"/>
      <c r="AB2" s="674"/>
      <c r="AC2" s="674"/>
      <c r="AD2" s="674"/>
      <c r="AE2" s="674"/>
      <c r="AF2" s="674"/>
      <c r="AG2" s="674"/>
      <c r="AH2" s="674"/>
      <c r="AI2" s="674"/>
      <c r="AJ2" s="675"/>
      <c r="AK2" s="679" t="s">
        <v>7</v>
      </c>
      <c r="AL2" s="681" t="s">
        <v>8</v>
      </c>
      <c r="AM2" s="682"/>
      <c r="AN2" s="682"/>
      <c r="AO2" s="682"/>
      <c r="AP2" s="682"/>
      <c r="AQ2" s="683"/>
      <c r="AR2" s="550"/>
      <c r="AS2" s="550"/>
      <c r="AT2" s="550"/>
      <c r="AU2" s="550"/>
      <c r="AV2" s="550"/>
      <c r="AW2" s="550"/>
      <c r="AX2" s="550"/>
      <c r="AY2" s="550"/>
      <c r="AZ2" s="656" t="s">
        <v>9</v>
      </c>
      <c r="BA2" s="657"/>
      <c r="BB2" s="657"/>
      <c r="BC2" s="657"/>
      <c r="BD2" s="549"/>
      <c r="BE2" s="549"/>
      <c r="BF2" s="549"/>
      <c r="BG2" s="544"/>
      <c r="BH2" s="6" t="s">
        <v>10</v>
      </c>
      <c r="BJ2" s="7">
        <v>41820</v>
      </c>
      <c r="BK2" s="8">
        <v>3700000</v>
      </c>
    </row>
    <row r="3" spans="2:64" ht="22.5" customHeight="1" thickBot="1" x14ac:dyDescent="0.2">
      <c r="B3" s="666"/>
      <c r="C3" s="667"/>
      <c r="D3" s="668"/>
      <c r="E3" s="668"/>
      <c r="F3" s="668"/>
      <c r="G3" s="668"/>
      <c r="H3" s="668"/>
      <c r="I3" s="668"/>
      <c r="J3" s="668"/>
      <c r="K3" s="668"/>
      <c r="L3" s="668"/>
      <c r="M3" s="668"/>
      <c r="N3" s="668"/>
      <c r="O3" s="668"/>
      <c r="P3" s="668"/>
      <c r="Q3" s="668"/>
      <c r="R3" s="668"/>
      <c r="S3" s="668"/>
      <c r="T3" s="668"/>
      <c r="U3" s="669"/>
      <c r="V3" s="525"/>
      <c r="W3" s="672"/>
      <c r="X3" s="672"/>
      <c r="Y3" s="676"/>
      <c r="Z3" s="677"/>
      <c r="AA3" s="677"/>
      <c r="AB3" s="677"/>
      <c r="AC3" s="677"/>
      <c r="AD3" s="677"/>
      <c r="AE3" s="677"/>
      <c r="AF3" s="677"/>
      <c r="AG3" s="677"/>
      <c r="AH3" s="677"/>
      <c r="AI3" s="677"/>
      <c r="AJ3" s="678"/>
      <c r="AK3" s="680"/>
      <c r="AL3" s="658" t="s">
        <v>11</v>
      </c>
      <c r="AM3" s="659"/>
      <c r="AN3" s="659"/>
      <c r="AO3" s="659"/>
      <c r="AP3" s="659"/>
      <c r="AQ3" s="660"/>
      <c r="AR3" s="515"/>
      <c r="AS3" s="515"/>
      <c r="AT3" s="515"/>
      <c r="AU3" s="516"/>
      <c r="AV3" s="661"/>
      <c r="AW3" s="661"/>
      <c r="AX3" s="661"/>
      <c r="AY3" s="661"/>
      <c r="AZ3" s="662" t="s">
        <v>12</v>
      </c>
      <c r="BA3" s="662"/>
      <c r="BB3" s="662"/>
      <c r="BC3" s="662"/>
      <c r="BD3" s="9"/>
      <c r="BE3" s="9"/>
      <c r="BF3" s="661"/>
      <c r="BG3" s="661"/>
      <c r="BH3" s="9"/>
      <c r="BJ3" s="5" t="s">
        <v>13</v>
      </c>
      <c r="BK3" s="5" t="s">
        <v>14</v>
      </c>
      <c r="BL3" s="5" t="s">
        <v>15</v>
      </c>
    </row>
    <row r="4" spans="2:64" ht="15.75" customHeight="1" thickBot="1" x14ac:dyDescent="0.2">
      <c r="B4" s="628" t="s">
        <v>16</v>
      </c>
      <c r="C4" s="629"/>
      <c r="D4" s="634" t="s">
        <v>17</v>
      </c>
      <c r="E4" s="635"/>
      <c r="F4" s="591"/>
      <c r="G4" s="591"/>
      <c r="H4" s="591"/>
      <c r="I4" s="636">
        <f>IF(BK5="","",BK5)</f>
        <v>3129111112</v>
      </c>
      <c r="J4" s="637"/>
      <c r="K4" s="637"/>
      <c r="L4" s="637"/>
      <c r="M4" s="637"/>
      <c r="N4" s="637"/>
      <c r="O4" s="637"/>
      <c r="P4" s="637"/>
      <c r="Q4" s="637"/>
      <c r="R4" s="637"/>
      <c r="S4" s="637"/>
      <c r="T4" s="637"/>
      <c r="U4" s="637"/>
      <c r="V4" s="637"/>
      <c r="W4" s="637"/>
      <c r="X4" s="637"/>
      <c r="Y4" s="637"/>
      <c r="Z4" s="637"/>
      <c r="AA4" s="637"/>
      <c r="AB4" s="637"/>
      <c r="AC4" s="637"/>
      <c r="AD4" s="637"/>
      <c r="AE4" s="638"/>
      <c r="AF4" s="639" t="s">
        <v>18</v>
      </c>
      <c r="AG4" s="640"/>
      <c r="AH4" s="644" t="s">
        <v>17</v>
      </c>
      <c r="AI4" s="645"/>
      <c r="AJ4" s="645"/>
      <c r="AK4" s="645"/>
      <c r="AL4" s="645"/>
      <c r="AM4" s="645"/>
      <c r="AN4" s="646"/>
      <c r="AO4" s="647" t="str">
        <f>IF(ISERROR(MID($BL$5,LEN($BL$5)-9,1)),"",MID($BL$5,LEN($BL$5)-9,1))</f>
        <v>3</v>
      </c>
      <c r="AP4" s="608"/>
      <c r="AQ4" s="608" t="str">
        <f>IF(ISERROR(MID($BL$5,LEN($BL$5)-8,1)),"",MID($BL$5,LEN($BL$5)-8,1))</f>
        <v>1</v>
      </c>
      <c r="AR4" s="608"/>
      <c r="AS4" s="608" t="str">
        <f>IF(ISERROR(MID($BL$5,LEN($BL$5)-7,1)),"",MID($BL$5,LEN($BL$5)-7,1))</f>
        <v>2</v>
      </c>
      <c r="AT4" s="625"/>
      <c r="AU4" s="626" t="s">
        <v>12</v>
      </c>
      <c r="AV4" s="626"/>
      <c r="AW4" s="627" t="str">
        <f>IF(ISERROR(MID($BL$5,LEN($BL$5)-6,1)),"",MID($BL$5,LEN($BL$5)-6,1))</f>
        <v>8</v>
      </c>
      <c r="AX4" s="608"/>
      <c r="AY4" s="608" t="str">
        <f>IF(ISERROR(MID($BL$5,LEN($BL$5)-5,1)),"",MID($BL$5,LEN($BL$5)-5,1))</f>
        <v>5</v>
      </c>
      <c r="AZ4" s="625"/>
      <c r="BA4" s="626" t="s">
        <v>12</v>
      </c>
      <c r="BB4" s="626"/>
      <c r="BC4" s="10" t="str">
        <f>IF(ISERROR(MID($BL$5,LEN($BL$5)-4,1)),"",MID($BL$5,LEN($BL$5)-4,1))</f>
        <v>1</v>
      </c>
      <c r="BD4" s="11" t="str">
        <f>IF(ISERROR(MID($BL$5,LEN($BL$5)-3,1)),"",MID($BL$5,LEN($BL$5)-3,1))</f>
        <v>1</v>
      </c>
      <c r="BE4" s="11" t="str">
        <f>IF(ISERROR(MID($BL$5,LEN($BL$5)-2,1)),"",MID($BL$5,LEN($BL$5)-2,1))</f>
        <v>1</v>
      </c>
      <c r="BF4" s="608" t="str">
        <f>IF(ISERROR(MID($BL$5,LEN($BL$5)-1,1)),"",MID($BL$5,LEN($BL$5)-1,1))</f>
        <v>1</v>
      </c>
      <c r="BG4" s="608"/>
      <c r="BH4" s="12" t="str">
        <f>RIGHT(BL5)</f>
        <v>1</v>
      </c>
      <c r="BJ4" s="13" t="s">
        <v>19</v>
      </c>
      <c r="BK4" s="14" t="s">
        <v>20</v>
      </c>
      <c r="BL4" s="14" t="s">
        <v>21</v>
      </c>
    </row>
    <row r="5" spans="2:64" ht="30" customHeight="1" thickBot="1" x14ac:dyDescent="0.2">
      <c r="B5" s="630"/>
      <c r="C5" s="631"/>
      <c r="D5" s="609" t="s">
        <v>22</v>
      </c>
      <c r="E5" s="610"/>
      <c r="F5" s="611"/>
      <c r="G5" s="611"/>
      <c r="H5" s="611"/>
      <c r="I5" s="612" t="str">
        <f>IF(BK4="","",BK4)</f>
        <v>황규서림</v>
      </c>
      <c r="J5" s="572"/>
      <c r="K5" s="572"/>
      <c r="L5" s="572"/>
      <c r="M5" s="572"/>
      <c r="N5" s="572"/>
      <c r="O5" s="572"/>
      <c r="P5" s="572"/>
      <c r="Q5" s="572"/>
      <c r="R5" s="572"/>
      <c r="S5" s="572"/>
      <c r="T5" s="573"/>
      <c r="U5" s="613" t="s">
        <v>23</v>
      </c>
      <c r="V5" s="614"/>
      <c r="W5" s="615" t="str">
        <f>IF(BK6="","",BK6)</f>
        <v>주황규</v>
      </c>
      <c r="X5" s="616"/>
      <c r="Y5" s="616"/>
      <c r="Z5" s="616"/>
      <c r="AA5" s="616"/>
      <c r="AB5" s="616"/>
      <c r="AC5" s="616"/>
      <c r="AD5" s="617" t="s">
        <v>24</v>
      </c>
      <c r="AE5" s="618"/>
      <c r="AF5" s="641"/>
      <c r="AG5" s="642"/>
      <c r="AH5" s="619" t="s">
        <v>25</v>
      </c>
      <c r="AI5" s="619"/>
      <c r="AJ5" s="619"/>
      <c r="AK5" s="619"/>
      <c r="AL5" s="619"/>
      <c r="AM5" s="619"/>
      <c r="AN5" s="620"/>
      <c r="AO5" s="621" t="str">
        <f>IF(BL4="","",BL4)</f>
        <v>천안세무서</v>
      </c>
      <c r="AP5" s="621"/>
      <c r="AQ5" s="621"/>
      <c r="AR5" s="621"/>
      <c r="AS5" s="621"/>
      <c r="AT5" s="621"/>
      <c r="AU5" s="621"/>
      <c r="AV5" s="621"/>
      <c r="AW5" s="621"/>
      <c r="AX5" s="621"/>
      <c r="AY5" s="621"/>
      <c r="AZ5" s="621"/>
      <c r="BA5" s="622" t="s">
        <v>23</v>
      </c>
      <c r="BB5" s="622"/>
      <c r="BC5" s="623" t="str">
        <f>IF(BL6="","",BL6)</f>
        <v>주을규</v>
      </c>
      <c r="BD5" s="624"/>
      <c r="BE5" s="624"/>
      <c r="BF5" s="624"/>
      <c r="BG5" s="624"/>
      <c r="BH5" s="15" t="s">
        <v>24</v>
      </c>
      <c r="BJ5" s="16" t="s">
        <v>26</v>
      </c>
      <c r="BK5" s="17">
        <v>3129111112</v>
      </c>
      <c r="BL5" s="17">
        <v>3128511111</v>
      </c>
    </row>
    <row r="6" spans="2:64" ht="30" customHeight="1" x14ac:dyDescent="0.15">
      <c r="B6" s="630"/>
      <c r="C6" s="631"/>
      <c r="D6" s="648" t="s">
        <v>27</v>
      </c>
      <c r="E6" s="648"/>
      <c r="F6" s="591"/>
      <c r="G6" s="591"/>
      <c r="H6" s="591"/>
      <c r="I6" s="649" t="str">
        <f>IF(BK9="","",BK9)</f>
        <v>천안시 서북구 두정동 1369 청풍프라자 6층</v>
      </c>
      <c r="J6" s="650"/>
      <c r="K6" s="650"/>
      <c r="L6" s="650"/>
      <c r="M6" s="650"/>
      <c r="N6" s="650"/>
      <c r="O6" s="650"/>
      <c r="P6" s="650"/>
      <c r="Q6" s="650"/>
      <c r="R6" s="650"/>
      <c r="S6" s="650"/>
      <c r="T6" s="650"/>
      <c r="U6" s="650"/>
      <c r="V6" s="650"/>
      <c r="W6" s="650"/>
      <c r="X6" s="650"/>
      <c r="Y6" s="650"/>
      <c r="Z6" s="650"/>
      <c r="AA6" s="650"/>
      <c r="AB6" s="650"/>
      <c r="AC6" s="650"/>
      <c r="AD6" s="650"/>
      <c r="AE6" s="650"/>
      <c r="AF6" s="643"/>
      <c r="AG6" s="642"/>
      <c r="AH6" s="651" t="s">
        <v>27</v>
      </c>
      <c r="AI6" s="651"/>
      <c r="AJ6" s="651"/>
      <c r="AK6" s="651"/>
      <c r="AL6" s="651"/>
      <c r="AM6" s="651"/>
      <c r="AN6" s="652"/>
      <c r="AO6" s="653" t="str">
        <f>IF(BL9="","",BL9)</f>
        <v>천안시 동남구 청수로14로 80</v>
      </c>
      <c r="AP6" s="654"/>
      <c r="AQ6" s="654"/>
      <c r="AR6" s="654"/>
      <c r="AS6" s="654"/>
      <c r="AT6" s="654"/>
      <c r="AU6" s="654"/>
      <c r="AV6" s="654"/>
      <c r="AW6" s="654"/>
      <c r="AX6" s="654"/>
      <c r="AY6" s="654"/>
      <c r="AZ6" s="654"/>
      <c r="BA6" s="654"/>
      <c r="BB6" s="654"/>
      <c r="BC6" s="654"/>
      <c r="BD6" s="654"/>
      <c r="BE6" s="654"/>
      <c r="BF6" s="654"/>
      <c r="BG6" s="654"/>
      <c r="BH6" s="655"/>
      <c r="BJ6" s="13" t="s">
        <v>28</v>
      </c>
      <c r="BK6" s="14" t="s">
        <v>29</v>
      </c>
      <c r="BL6" s="14" t="s">
        <v>30</v>
      </c>
    </row>
    <row r="7" spans="2:64" ht="30" customHeight="1" thickBot="1" x14ac:dyDescent="0.2">
      <c r="B7" s="632"/>
      <c r="C7" s="633"/>
      <c r="D7" s="596" t="s">
        <v>31</v>
      </c>
      <c r="E7" s="596"/>
      <c r="F7" s="596"/>
      <c r="G7" s="596"/>
      <c r="H7" s="596"/>
      <c r="I7" s="597" t="str">
        <f>IF(BK7="","",BK7)</f>
        <v>도소매</v>
      </c>
      <c r="J7" s="598"/>
      <c r="K7" s="598"/>
      <c r="L7" s="598"/>
      <c r="M7" s="598"/>
      <c r="N7" s="598"/>
      <c r="O7" s="598"/>
      <c r="P7" s="598"/>
      <c r="Q7" s="598"/>
      <c r="R7" s="598"/>
      <c r="S7" s="599"/>
      <c r="T7" s="600" t="s">
        <v>32</v>
      </c>
      <c r="U7" s="601"/>
      <c r="V7" s="602" t="str">
        <f>IF(BK8="","",BK8)</f>
        <v>서적,서점</v>
      </c>
      <c r="W7" s="603"/>
      <c r="X7" s="603"/>
      <c r="Y7" s="603"/>
      <c r="Z7" s="603"/>
      <c r="AA7" s="603"/>
      <c r="AB7" s="603"/>
      <c r="AC7" s="603"/>
      <c r="AD7" s="603"/>
      <c r="AE7" s="604"/>
      <c r="AF7" s="643"/>
      <c r="AG7" s="642"/>
      <c r="AH7" s="605" t="s">
        <v>33</v>
      </c>
      <c r="AI7" s="605"/>
      <c r="AJ7" s="605"/>
      <c r="AK7" s="605"/>
      <c r="AL7" s="605"/>
      <c r="AM7" s="605"/>
      <c r="AN7" s="606"/>
      <c r="AO7" s="607" t="s">
        <v>34</v>
      </c>
      <c r="AP7" s="607"/>
      <c r="AQ7" s="607"/>
      <c r="AR7" s="607"/>
      <c r="AS7" s="607"/>
      <c r="AT7" s="607"/>
      <c r="AU7" s="607"/>
      <c r="AV7" s="607"/>
      <c r="AW7" s="607"/>
      <c r="AX7" s="607"/>
      <c r="AY7" s="587" t="s">
        <v>32</v>
      </c>
      <c r="AZ7" s="588"/>
      <c r="BA7" s="589" t="str">
        <f>IF(BL8="","",BL8)</f>
        <v>세무서</v>
      </c>
      <c r="BB7" s="589"/>
      <c r="BC7" s="589"/>
      <c r="BD7" s="589"/>
      <c r="BE7" s="589"/>
      <c r="BF7" s="589"/>
      <c r="BG7" s="589"/>
      <c r="BH7" s="589"/>
      <c r="BJ7" s="13" t="s">
        <v>35</v>
      </c>
      <c r="BK7" s="14" t="s">
        <v>36</v>
      </c>
      <c r="BL7" s="14" t="s">
        <v>37</v>
      </c>
    </row>
    <row r="8" spans="2:64" ht="22.5" customHeight="1" x14ac:dyDescent="0.15">
      <c r="B8" s="590" t="s">
        <v>38</v>
      </c>
      <c r="C8" s="591"/>
      <c r="D8" s="591"/>
      <c r="E8" s="591"/>
      <c r="F8" s="591"/>
      <c r="G8" s="591"/>
      <c r="H8" s="591"/>
      <c r="I8" s="591"/>
      <c r="J8" s="591" t="s">
        <v>39</v>
      </c>
      <c r="K8" s="591"/>
      <c r="L8" s="591"/>
      <c r="M8" s="591"/>
      <c r="N8" s="591"/>
      <c r="O8" s="591"/>
      <c r="P8" s="591"/>
      <c r="Q8" s="591"/>
      <c r="R8" s="591"/>
      <c r="S8" s="591"/>
      <c r="T8" s="591"/>
      <c r="U8" s="591"/>
      <c r="V8" s="591"/>
      <c r="W8" s="591"/>
      <c r="X8" s="591"/>
      <c r="Y8" s="591"/>
      <c r="Z8" s="591"/>
      <c r="AA8" s="591"/>
      <c r="AB8" s="591"/>
      <c r="AC8" s="591"/>
      <c r="AD8" s="591"/>
      <c r="AE8" s="591"/>
      <c r="AF8" s="591"/>
      <c r="AG8" s="592"/>
      <c r="AH8" s="551" t="s">
        <v>40</v>
      </c>
      <c r="AI8" s="552"/>
      <c r="AJ8" s="552"/>
      <c r="AK8" s="552"/>
      <c r="AL8" s="552"/>
      <c r="AM8" s="552"/>
      <c r="AN8" s="552"/>
      <c r="AO8" s="552"/>
      <c r="AP8" s="552"/>
      <c r="AQ8" s="552"/>
      <c r="AR8" s="552"/>
      <c r="AS8" s="552"/>
      <c r="AT8" s="552"/>
      <c r="AU8" s="552"/>
      <c r="AV8" s="552"/>
      <c r="AW8" s="552"/>
      <c r="AX8" s="552"/>
      <c r="AY8" s="552"/>
      <c r="AZ8" s="552"/>
      <c r="BA8" s="552"/>
      <c r="BB8" s="552"/>
      <c r="BC8" s="552"/>
      <c r="BD8" s="552"/>
      <c r="BE8" s="552"/>
      <c r="BF8" s="552"/>
      <c r="BG8" s="552"/>
      <c r="BH8" s="553"/>
      <c r="BJ8" s="13" t="s">
        <v>41</v>
      </c>
      <c r="BK8" s="14" t="s">
        <v>42</v>
      </c>
      <c r="BL8" s="14" t="s">
        <v>43</v>
      </c>
    </row>
    <row r="9" spans="2:64" ht="16.5" customHeight="1" x14ac:dyDescent="0.15">
      <c r="B9" s="593" t="s">
        <v>44</v>
      </c>
      <c r="C9" s="552"/>
      <c r="D9" s="552"/>
      <c r="E9" s="553"/>
      <c r="F9" s="594" t="s">
        <v>45</v>
      </c>
      <c r="G9" s="594"/>
      <c r="H9" s="594" t="s">
        <v>46</v>
      </c>
      <c r="I9" s="594"/>
      <c r="J9" s="595" t="s">
        <v>47</v>
      </c>
      <c r="K9" s="595"/>
      <c r="L9" s="579" t="s">
        <v>48</v>
      </c>
      <c r="M9" s="577"/>
      <c r="N9" s="577" t="s">
        <v>49</v>
      </c>
      <c r="O9" s="578"/>
      <c r="P9" s="579" t="s">
        <v>50</v>
      </c>
      <c r="Q9" s="577"/>
      <c r="R9" s="577" t="s">
        <v>51</v>
      </c>
      <c r="S9" s="577"/>
      <c r="T9" s="577" t="s">
        <v>48</v>
      </c>
      <c r="U9" s="578"/>
      <c r="V9" s="579" t="s">
        <v>49</v>
      </c>
      <c r="W9" s="577"/>
      <c r="X9" s="585" t="s">
        <v>52</v>
      </c>
      <c r="Y9" s="586"/>
      <c r="Z9" s="577" t="s">
        <v>51</v>
      </c>
      <c r="AA9" s="578"/>
      <c r="AB9" s="579" t="s">
        <v>48</v>
      </c>
      <c r="AC9" s="577"/>
      <c r="AD9" s="577" t="s">
        <v>49</v>
      </c>
      <c r="AE9" s="577"/>
      <c r="AF9" s="577" t="s">
        <v>46</v>
      </c>
      <c r="AG9" s="580"/>
      <c r="AH9" s="581" t="s">
        <v>53</v>
      </c>
      <c r="AI9" s="535"/>
      <c r="AJ9" s="535"/>
      <c r="AK9" s="535"/>
      <c r="AL9" s="535"/>
      <c r="AM9" s="535"/>
      <c r="AN9" s="535"/>
      <c r="AO9" s="535"/>
      <c r="AP9" s="535"/>
      <c r="AQ9" s="535"/>
      <c r="AR9" s="535"/>
      <c r="AS9" s="535"/>
      <c r="AT9" s="535"/>
      <c r="AU9" s="535"/>
      <c r="AV9" s="535"/>
      <c r="AW9" s="535"/>
      <c r="AX9" s="535"/>
      <c r="AY9" s="535"/>
      <c r="AZ9" s="535"/>
      <c r="BA9" s="535"/>
      <c r="BB9" s="535"/>
      <c r="BC9" s="535"/>
      <c r="BD9" s="535"/>
      <c r="BE9" s="535"/>
      <c r="BF9" s="535"/>
      <c r="BG9" s="535"/>
      <c r="BH9" s="536"/>
      <c r="BJ9" s="582" t="s">
        <v>54</v>
      </c>
      <c r="BK9" s="569" t="s">
        <v>55</v>
      </c>
      <c r="BL9" s="569" t="s">
        <v>56</v>
      </c>
    </row>
    <row r="10" spans="2:64" ht="16.5" customHeight="1" thickBot="1" x14ac:dyDescent="0.2">
      <c r="B10" s="571" t="str">
        <f>TEXT(BJ2,"yyyy")</f>
        <v>2014</v>
      </c>
      <c r="C10" s="572"/>
      <c r="D10" s="572"/>
      <c r="E10" s="573"/>
      <c r="F10" s="574" t="str">
        <f>TEXT(BJ2,"m")</f>
        <v>6</v>
      </c>
      <c r="G10" s="574"/>
      <c r="H10" s="574" t="str">
        <f>TEXT(BJ2,"dd")</f>
        <v>30</v>
      </c>
      <c r="I10" s="574"/>
      <c r="J10" s="575">
        <f>11-LEN(AN12)</f>
        <v>4</v>
      </c>
      <c r="K10" s="576"/>
      <c r="L10" s="568" t="str">
        <f>IF(ISERROR(MID($AN$12,LEN($AN$12)-10,1)),"",MID($AN$12,LEN($AN$12)-10,1))</f>
        <v/>
      </c>
      <c r="M10" s="566"/>
      <c r="N10" s="566" t="str">
        <f>IF(ISERROR(MID($AN$12,LEN($AN$12)-9,1)),"",MID($AN$12,LEN($AN$12)-9,1))</f>
        <v/>
      </c>
      <c r="O10" s="567"/>
      <c r="P10" s="568" t="str">
        <f>IF(ISERROR(MID($AN$12,LEN($AN$12)-8,1)),"",MID($AN$12,LEN($AN$12)-8,1))</f>
        <v/>
      </c>
      <c r="Q10" s="566"/>
      <c r="R10" s="566" t="str">
        <f>IF(ISERROR(MID($AN$12,LEN($AN$12)-7,1)),"",MID($AN$12,LEN($AN$12)-7,1))</f>
        <v/>
      </c>
      <c r="S10" s="566"/>
      <c r="T10" s="566" t="str">
        <f>IF(ISERROR(MID($AN$12,LEN($AN$12)-6,1)),"",MID($AN$12,LEN($AN$12)-6,1))</f>
        <v>3</v>
      </c>
      <c r="U10" s="567"/>
      <c r="V10" s="568" t="str">
        <f>IF(ISERROR(MID($AN$12,LEN($AN$12)-5,1)),"",MID($AN$12,LEN($AN$12)-5,1))</f>
        <v>7</v>
      </c>
      <c r="W10" s="566"/>
      <c r="X10" s="566" t="str">
        <f>IF(ISERROR(MID($AN$12,LEN($AN$12)-4,1)),"",MID($AN$12,LEN($AN$12)-4,1))</f>
        <v>0</v>
      </c>
      <c r="Y10" s="566"/>
      <c r="Z10" s="566" t="str">
        <f>IF(ISERROR(MID($AN$12,LEN($AN$12)-3,1)),"",MID($AN$12,LEN($AN$12)-3,1))</f>
        <v>0</v>
      </c>
      <c r="AA10" s="567"/>
      <c r="AB10" s="568" t="str">
        <f>IF(ISERROR(MID($AN$12,LEN($AN$12)-2,1)),"",MID($AN$12,LEN($AN$12)-2,1))</f>
        <v>0</v>
      </c>
      <c r="AC10" s="566"/>
      <c r="AD10" s="566" t="str">
        <f>IF(ISERROR(MID($AN$12,LEN($AN$12)-1,1)),"",MID($AN$12,LEN($AN$12)-1,1))</f>
        <v>0</v>
      </c>
      <c r="AE10" s="566"/>
      <c r="AF10" s="566" t="str">
        <f>RIGHT(AN12)</f>
        <v>0</v>
      </c>
      <c r="AG10" s="584"/>
      <c r="AH10" s="537"/>
      <c r="AI10" s="538"/>
      <c r="AJ10" s="538"/>
      <c r="AK10" s="538"/>
      <c r="AL10" s="538"/>
      <c r="AM10" s="538"/>
      <c r="AN10" s="538"/>
      <c r="AO10" s="538"/>
      <c r="AP10" s="538"/>
      <c r="AQ10" s="538"/>
      <c r="AR10" s="538"/>
      <c r="AS10" s="538"/>
      <c r="AT10" s="538"/>
      <c r="AU10" s="538"/>
      <c r="AV10" s="538"/>
      <c r="AW10" s="538"/>
      <c r="AX10" s="538"/>
      <c r="AY10" s="538"/>
      <c r="AZ10" s="538"/>
      <c r="BA10" s="538"/>
      <c r="BB10" s="538"/>
      <c r="BC10" s="538"/>
      <c r="BD10" s="538"/>
      <c r="BE10" s="538"/>
      <c r="BF10" s="538"/>
      <c r="BG10" s="538"/>
      <c r="BH10" s="539"/>
      <c r="BJ10" s="583"/>
      <c r="BK10" s="570"/>
      <c r="BL10" s="570"/>
    </row>
    <row r="11" spans="2:64" ht="16.5" customHeight="1" x14ac:dyDescent="0.15">
      <c r="B11" s="562" t="s">
        <v>45</v>
      </c>
      <c r="C11" s="563"/>
      <c r="D11" s="562" t="s">
        <v>46</v>
      </c>
      <c r="E11" s="563"/>
      <c r="F11" s="562" t="s">
        <v>57</v>
      </c>
      <c r="G11" s="564"/>
      <c r="H11" s="564"/>
      <c r="I11" s="564"/>
      <c r="J11" s="564"/>
      <c r="K11" s="564"/>
      <c r="L11" s="564"/>
      <c r="M11" s="564"/>
      <c r="N11" s="564"/>
      <c r="O11" s="564"/>
      <c r="P11" s="564"/>
      <c r="Q11" s="564"/>
      <c r="R11" s="564"/>
      <c r="S11" s="564"/>
      <c r="T11" s="564"/>
      <c r="U11" s="564"/>
      <c r="V11" s="563"/>
      <c r="W11" s="565" t="s">
        <v>58</v>
      </c>
      <c r="X11" s="565"/>
      <c r="Y11" s="565"/>
      <c r="Z11" s="565"/>
      <c r="AA11" s="565"/>
      <c r="AB11" s="565"/>
      <c r="AC11" s="565" t="s">
        <v>59</v>
      </c>
      <c r="AD11" s="565"/>
      <c r="AE11" s="565"/>
      <c r="AF11" s="565"/>
      <c r="AG11" s="565"/>
      <c r="AH11" s="538" t="s">
        <v>60</v>
      </c>
      <c r="AI11" s="538"/>
      <c r="AJ11" s="538"/>
      <c r="AK11" s="538"/>
      <c r="AL11" s="538"/>
      <c r="AM11" s="539"/>
      <c r="AN11" s="551" t="s">
        <v>61</v>
      </c>
      <c r="AO11" s="552"/>
      <c r="AP11" s="552"/>
      <c r="AQ11" s="552"/>
      <c r="AR11" s="552"/>
      <c r="AS11" s="552"/>
      <c r="AT11" s="552"/>
      <c r="AU11" s="552"/>
      <c r="AV11" s="552"/>
      <c r="AW11" s="552"/>
      <c r="AX11" s="552"/>
      <c r="AY11" s="552"/>
      <c r="AZ11" s="552"/>
      <c r="BA11" s="552"/>
      <c r="BB11" s="552"/>
      <c r="BC11" s="553"/>
      <c r="BD11" s="552" t="s">
        <v>62</v>
      </c>
      <c r="BE11" s="552"/>
      <c r="BF11" s="552"/>
      <c r="BG11" s="552"/>
      <c r="BH11" s="553"/>
      <c r="BJ11" s="3">
        <f>IF(BK5="","",IF(10-MOD(MID(BK5,1,1)*1+MID(BK5,2,1)*3+MID(BK5,3,1)*7+MID(BK5,4,1)*1+MID(BK5,5,1)*3+MID(BK5,6,1)*7+MID(BK5,7,1)*1+MID(BK5,8,1)*3+INT((MID(BK5,9,1)*5)/10)+MOD(MID(BK5,9,1)*5,10),10)=10,0,10-MOD(MID(BK5,1,1)*1+MID(BK5,2,1)*3+MID(BK5,3,1)*7+MID(BK5,4,1)*1+MID(BK5,5,1)*3+MID(BK5,6,1)*7+MID(BK5,7,1)*1+MID(BK5,8,1)*3+INT((MID(BK5,9,1)*5)/10)+MOD(MID(BK5,9,1)*5,10),10)))</f>
        <v>2</v>
      </c>
      <c r="BK11" s="18" t="str">
        <f>IF(BK5="","",IF(INT(MID(BK5,10,1))=BJ11,"사업자번호검증OK","공급자사업자오류"))</f>
        <v>사업자번호검증OK</v>
      </c>
      <c r="BL11" s="3"/>
    </row>
    <row r="12" spans="2:64" ht="16.5" customHeight="1" x14ac:dyDescent="0.15">
      <c r="B12" s="544" t="str">
        <f>F10</f>
        <v>6</v>
      </c>
      <c r="C12" s="545"/>
      <c r="D12" s="544" t="str">
        <f>H10</f>
        <v>30</v>
      </c>
      <c r="E12" s="545"/>
      <c r="F12" s="554" t="s">
        <v>63</v>
      </c>
      <c r="G12" s="555"/>
      <c r="H12" s="555"/>
      <c r="I12" s="555"/>
      <c r="J12" s="555"/>
      <c r="K12" s="555"/>
      <c r="L12" s="555"/>
      <c r="M12" s="555"/>
      <c r="N12" s="555"/>
      <c r="O12" s="555"/>
      <c r="P12" s="555"/>
      <c r="Q12" s="555"/>
      <c r="R12" s="555"/>
      <c r="S12" s="555"/>
      <c r="T12" s="555"/>
      <c r="U12" s="555"/>
      <c r="V12" s="556"/>
      <c r="W12" s="557" t="s">
        <v>64</v>
      </c>
      <c r="X12" s="558"/>
      <c r="Y12" s="558"/>
      <c r="Z12" s="558"/>
      <c r="AA12" s="558"/>
      <c r="AB12" s="558"/>
      <c r="AC12" s="558">
        <v>370</v>
      </c>
      <c r="AD12" s="558"/>
      <c r="AE12" s="558"/>
      <c r="AF12" s="558"/>
      <c r="AG12" s="558"/>
      <c r="AH12" s="559">
        <v>10000</v>
      </c>
      <c r="AI12" s="559"/>
      <c r="AJ12" s="559"/>
      <c r="AK12" s="559"/>
      <c r="AL12" s="559"/>
      <c r="AM12" s="560"/>
      <c r="AN12" s="531">
        <f>B18</f>
        <v>3700000</v>
      </c>
      <c r="AO12" s="532"/>
      <c r="AP12" s="532"/>
      <c r="AQ12" s="532"/>
      <c r="AR12" s="532"/>
      <c r="AS12" s="532"/>
      <c r="AT12" s="532"/>
      <c r="AU12" s="532"/>
      <c r="AV12" s="532"/>
      <c r="AW12" s="532"/>
      <c r="AX12" s="532"/>
      <c r="AY12" s="532"/>
      <c r="AZ12" s="532"/>
      <c r="BA12" s="532"/>
      <c r="BB12" s="532"/>
      <c r="BC12" s="533"/>
      <c r="BD12" s="561"/>
      <c r="BE12" s="532"/>
      <c r="BF12" s="532"/>
      <c r="BG12" s="532"/>
      <c r="BH12" s="533"/>
      <c r="BJ12" s="3">
        <f>IF(BL5="","",IF(10-MOD(MID(BL5,1,1)*1+MID(BL5,2,1)*3+MID(BL5,3,1)*7+MID(BL5,4,1)*1+MID(BL5,5,1)*3+MID(BL5,6,1)*7+MID(BL5,7,1)*1+MID(BL5,8,1)*3+INT((MID(BL5,9,1)*5)/10)+MOD(MID(BL5,9,1)*5,10),10)=10,0,10-MOD(MID(BL5,1,1)*1+MID(BL5,2,1)*3+MID(BL5,3,1)*7+MID(BL5,4,1)*1+MID(BL5,5,1)*3+MID(BL5,6,1)*7+MID(BL5,7,1)*1+MID(BL5,8,1)*3+INT((MID(BL5,9,1)*5)/10)+MOD(MID(BL5,9,1)*5,10),10)))</f>
        <v>1</v>
      </c>
      <c r="BK12" s="18" t="str">
        <f>IF(BL5="","",IF(INT(MID(BL5,10,1))=BJ12,"사업자번호검증OK","공급받는자사업자오류"))</f>
        <v>사업자번호검증OK</v>
      </c>
      <c r="BL12" s="3"/>
    </row>
    <row r="13" spans="2:64" ht="16.5" customHeight="1" x14ac:dyDescent="0.15">
      <c r="B13" s="544"/>
      <c r="C13" s="545"/>
      <c r="D13" s="544"/>
      <c r="E13" s="545"/>
      <c r="F13" s="546"/>
      <c r="G13" s="547"/>
      <c r="H13" s="547"/>
      <c r="I13" s="547"/>
      <c r="J13" s="547"/>
      <c r="K13" s="547"/>
      <c r="L13" s="547"/>
      <c r="M13" s="547"/>
      <c r="N13" s="547"/>
      <c r="O13" s="547"/>
      <c r="P13" s="547"/>
      <c r="Q13" s="547"/>
      <c r="R13" s="547"/>
      <c r="S13" s="547"/>
      <c r="T13" s="547"/>
      <c r="U13" s="547"/>
      <c r="V13" s="548"/>
      <c r="W13" s="549"/>
      <c r="X13" s="549"/>
      <c r="Y13" s="549"/>
      <c r="Z13" s="549"/>
      <c r="AA13" s="549"/>
      <c r="AB13" s="549"/>
      <c r="AC13" s="549"/>
      <c r="AD13" s="549"/>
      <c r="AE13" s="549"/>
      <c r="AF13" s="549"/>
      <c r="AG13" s="549"/>
      <c r="AH13" s="550"/>
      <c r="AI13" s="550"/>
      <c r="AJ13" s="550"/>
      <c r="AK13" s="550"/>
      <c r="AL13" s="550"/>
      <c r="AM13" s="545"/>
      <c r="AN13" s="531"/>
      <c r="AO13" s="532"/>
      <c r="AP13" s="532"/>
      <c r="AQ13" s="532"/>
      <c r="AR13" s="532"/>
      <c r="AS13" s="532"/>
      <c r="AT13" s="532"/>
      <c r="AU13" s="532"/>
      <c r="AV13" s="532"/>
      <c r="AW13" s="532"/>
      <c r="AX13" s="532"/>
      <c r="AY13" s="532"/>
      <c r="AZ13" s="532"/>
      <c r="BA13" s="532"/>
      <c r="BB13" s="532"/>
      <c r="BC13" s="533"/>
      <c r="BD13" s="532"/>
      <c r="BE13" s="532"/>
      <c r="BF13" s="532"/>
      <c r="BG13" s="532"/>
      <c r="BH13" s="533"/>
      <c r="BJ13" s="19"/>
      <c r="BK13" s="3"/>
      <c r="BL13" s="3"/>
    </row>
    <row r="14" spans="2:64" ht="16.5" customHeight="1" x14ac:dyDescent="0.15">
      <c r="B14" s="544"/>
      <c r="C14" s="545"/>
      <c r="D14" s="544"/>
      <c r="E14" s="545"/>
      <c r="F14" s="546"/>
      <c r="G14" s="547"/>
      <c r="H14" s="547"/>
      <c r="I14" s="547"/>
      <c r="J14" s="547"/>
      <c r="K14" s="547"/>
      <c r="L14" s="547"/>
      <c r="M14" s="547"/>
      <c r="N14" s="547"/>
      <c r="O14" s="547"/>
      <c r="P14" s="547"/>
      <c r="Q14" s="547"/>
      <c r="R14" s="547"/>
      <c r="S14" s="547"/>
      <c r="T14" s="547"/>
      <c r="U14" s="547"/>
      <c r="V14" s="548"/>
      <c r="W14" s="549"/>
      <c r="X14" s="549"/>
      <c r="Y14" s="549"/>
      <c r="Z14" s="549"/>
      <c r="AA14" s="549"/>
      <c r="AB14" s="549"/>
      <c r="AC14" s="549"/>
      <c r="AD14" s="549"/>
      <c r="AE14" s="549"/>
      <c r="AF14" s="549"/>
      <c r="AG14" s="549"/>
      <c r="AH14" s="550"/>
      <c r="AI14" s="550"/>
      <c r="AJ14" s="550"/>
      <c r="AK14" s="550"/>
      <c r="AL14" s="550"/>
      <c r="AM14" s="545"/>
      <c r="AN14" s="531"/>
      <c r="AO14" s="532"/>
      <c r="AP14" s="532"/>
      <c r="AQ14" s="532"/>
      <c r="AR14" s="532"/>
      <c r="AS14" s="532"/>
      <c r="AT14" s="532"/>
      <c r="AU14" s="532"/>
      <c r="AV14" s="532"/>
      <c r="AW14" s="532"/>
      <c r="AX14" s="532"/>
      <c r="AY14" s="532"/>
      <c r="AZ14" s="532"/>
      <c r="BA14" s="532"/>
      <c r="BB14" s="532"/>
      <c r="BC14" s="533"/>
      <c r="BD14" s="532"/>
      <c r="BE14" s="532"/>
      <c r="BF14" s="532"/>
      <c r="BG14" s="532"/>
      <c r="BH14" s="533"/>
      <c r="BK14" s="20"/>
    </row>
    <row r="15" spans="2:64" ht="16.5" customHeight="1" x14ac:dyDescent="0.15">
      <c r="B15" s="544"/>
      <c r="C15" s="545"/>
      <c r="D15" s="544"/>
      <c r="E15" s="545"/>
      <c r="F15" s="546"/>
      <c r="G15" s="547"/>
      <c r="H15" s="547"/>
      <c r="I15" s="547"/>
      <c r="J15" s="547"/>
      <c r="K15" s="547"/>
      <c r="L15" s="547"/>
      <c r="M15" s="547"/>
      <c r="N15" s="547"/>
      <c r="O15" s="547"/>
      <c r="P15" s="547"/>
      <c r="Q15" s="547"/>
      <c r="R15" s="547"/>
      <c r="S15" s="547"/>
      <c r="T15" s="547"/>
      <c r="U15" s="547"/>
      <c r="V15" s="548"/>
      <c r="W15" s="549"/>
      <c r="X15" s="549"/>
      <c r="Y15" s="549"/>
      <c r="Z15" s="549"/>
      <c r="AA15" s="549"/>
      <c r="AB15" s="549"/>
      <c r="AC15" s="549"/>
      <c r="AD15" s="549"/>
      <c r="AE15" s="549"/>
      <c r="AF15" s="549"/>
      <c r="AG15" s="549"/>
      <c r="AH15" s="550"/>
      <c r="AI15" s="550"/>
      <c r="AJ15" s="550"/>
      <c r="AK15" s="550"/>
      <c r="AL15" s="550"/>
      <c r="AM15" s="545"/>
      <c r="AN15" s="531"/>
      <c r="AO15" s="532"/>
      <c r="AP15" s="532"/>
      <c r="AQ15" s="532"/>
      <c r="AR15" s="532"/>
      <c r="AS15" s="532"/>
      <c r="AT15" s="532"/>
      <c r="AU15" s="532"/>
      <c r="AV15" s="532"/>
      <c r="AW15" s="532"/>
      <c r="AX15" s="532"/>
      <c r="AY15" s="532"/>
      <c r="AZ15" s="532"/>
      <c r="BA15" s="532"/>
      <c r="BB15" s="532"/>
      <c r="BC15" s="533"/>
      <c r="BD15" s="532"/>
      <c r="BE15" s="532"/>
      <c r="BF15" s="532"/>
      <c r="BG15" s="532"/>
      <c r="BH15" s="533"/>
    </row>
    <row r="16" spans="2:64" ht="7.5" customHeight="1" x14ac:dyDescent="0.15">
      <c r="B16" s="534" t="s">
        <v>65</v>
      </c>
      <c r="C16" s="535"/>
      <c r="D16" s="535"/>
      <c r="E16" s="535"/>
      <c r="F16" s="535"/>
      <c r="G16" s="535"/>
      <c r="H16" s="535"/>
      <c r="I16" s="535"/>
      <c r="J16" s="536"/>
      <c r="K16" s="534" t="s">
        <v>66</v>
      </c>
      <c r="L16" s="535"/>
      <c r="M16" s="535"/>
      <c r="N16" s="535"/>
      <c r="O16" s="535"/>
      <c r="P16" s="535"/>
      <c r="Q16" s="535"/>
      <c r="R16" s="535"/>
      <c r="S16" s="535"/>
      <c r="T16" s="535"/>
      <c r="U16" s="536"/>
      <c r="V16" s="534" t="s">
        <v>67</v>
      </c>
      <c r="W16" s="535"/>
      <c r="X16" s="535"/>
      <c r="Y16" s="535"/>
      <c r="Z16" s="535"/>
      <c r="AA16" s="535"/>
      <c r="AB16" s="535"/>
      <c r="AC16" s="535"/>
      <c r="AD16" s="535"/>
      <c r="AE16" s="535"/>
      <c r="AF16" s="536"/>
      <c r="AG16" s="534" t="s">
        <v>68</v>
      </c>
      <c r="AH16" s="535"/>
      <c r="AI16" s="535"/>
      <c r="AJ16" s="535"/>
      <c r="AK16" s="535"/>
      <c r="AL16" s="535"/>
      <c r="AM16" s="535"/>
      <c r="AN16" s="535"/>
      <c r="AO16" s="536"/>
      <c r="AP16" s="534" t="s">
        <v>69</v>
      </c>
      <c r="AQ16" s="535"/>
      <c r="AR16" s="535"/>
      <c r="AS16" s="535"/>
      <c r="AT16" s="535"/>
      <c r="AU16" s="535"/>
      <c r="AV16" s="535"/>
      <c r="AW16" s="535"/>
      <c r="AX16" s="535"/>
      <c r="AY16" s="536"/>
      <c r="AZ16" s="21"/>
      <c r="BA16" s="21"/>
      <c r="BB16" s="21"/>
      <c r="BC16" s="21"/>
      <c r="BD16" s="22"/>
      <c r="BE16" s="22"/>
      <c r="BF16" s="21"/>
      <c r="BG16" s="21"/>
      <c r="BH16" s="23"/>
    </row>
    <row r="17" spans="1:61" ht="7.5" customHeight="1" x14ac:dyDescent="0.15">
      <c r="B17" s="537"/>
      <c r="C17" s="538"/>
      <c r="D17" s="538"/>
      <c r="E17" s="538"/>
      <c r="F17" s="538"/>
      <c r="G17" s="538"/>
      <c r="H17" s="538"/>
      <c r="I17" s="538"/>
      <c r="J17" s="539"/>
      <c r="K17" s="537"/>
      <c r="L17" s="538"/>
      <c r="M17" s="538"/>
      <c r="N17" s="538"/>
      <c r="O17" s="538"/>
      <c r="P17" s="538"/>
      <c r="Q17" s="538"/>
      <c r="R17" s="538"/>
      <c r="S17" s="538"/>
      <c r="T17" s="538"/>
      <c r="U17" s="539"/>
      <c r="V17" s="537"/>
      <c r="W17" s="538"/>
      <c r="X17" s="538"/>
      <c r="Y17" s="538"/>
      <c r="Z17" s="538"/>
      <c r="AA17" s="538"/>
      <c r="AB17" s="538"/>
      <c r="AC17" s="538"/>
      <c r="AD17" s="538"/>
      <c r="AE17" s="538"/>
      <c r="AF17" s="539"/>
      <c r="AG17" s="537"/>
      <c r="AH17" s="538"/>
      <c r="AI17" s="538"/>
      <c r="AJ17" s="538"/>
      <c r="AK17" s="538"/>
      <c r="AL17" s="538"/>
      <c r="AM17" s="538"/>
      <c r="AN17" s="538"/>
      <c r="AO17" s="539"/>
      <c r="AP17" s="537"/>
      <c r="AQ17" s="538"/>
      <c r="AR17" s="538"/>
      <c r="AS17" s="538"/>
      <c r="AT17" s="538"/>
      <c r="AU17" s="538"/>
      <c r="AV17" s="538"/>
      <c r="AW17" s="538"/>
      <c r="AX17" s="538"/>
      <c r="AY17" s="539"/>
      <c r="AZ17" s="540" t="s">
        <v>70</v>
      </c>
      <c r="BA17" s="541"/>
      <c r="BB17" s="541"/>
      <c r="BC17" s="541"/>
      <c r="BD17" s="477" t="s">
        <v>71</v>
      </c>
      <c r="BE17" s="477"/>
      <c r="BF17" s="477"/>
      <c r="BG17" s="542" t="s">
        <v>72</v>
      </c>
      <c r="BH17" s="543"/>
    </row>
    <row r="18" spans="1:61" ht="6" customHeight="1" x14ac:dyDescent="0.15">
      <c r="B18" s="513">
        <f>BK2</f>
        <v>3700000</v>
      </c>
      <c r="C18" s="513"/>
      <c r="D18" s="513"/>
      <c r="E18" s="513"/>
      <c r="F18" s="513"/>
      <c r="G18" s="513"/>
      <c r="H18" s="513"/>
      <c r="I18" s="513"/>
      <c r="J18" s="513"/>
      <c r="K18" s="514"/>
      <c r="L18" s="515"/>
      <c r="M18" s="515"/>
      <c r="N18" s="515"/>
      <c r="O18" s="515"/>
      <c r="P18" s="515"/>
      <c r="Q18" s="515"/>
      <c r="R18" s="515"/>
      <c r="S18" s="515"/>
      <c r="T18" s="515"/>
      <c r="U18" s="516"/>
      <c r="V18" s="514"/>
      <c r="W18" s="515"/>
      <c r="X18" s="515"/>
      <c r="Y18" s="515"/>
      <c r="Z18" s="515"/>
      <c r="AA18" s="515"/>
      <c r="AB18" s="515"/>
      <c r="AC18" s="515"/>
      <c r="AD18" s="515"/>
      <c r="AE18" s="515"/>
      <c r="AF18" s="516"/>
      <c r="AG18" s="514"/>
      <c r="AH18" s="515"/>
      <c r="AI18" s="515"/>
      <c r="AJ18" s="515"/>
      <c r="AK18" s="515"/>
      <c r="AL18" s="515"/>
      <c r="AM18" s="515"/>
      <c r="AN18" s="515"/>
      <c r="AO18" s="516"/>
      <c r="AP18" s="514"/>
      <c r="AQ18" s="515"/>
      <c r="AR18" s="515"/>
      <c r="AS18" s="515"/>
      <c r="AT18" s="515"/>
      <c r="AU18" s="515"/>
      <c r="AV18" s="515"/>
      <c r="AW18" s="515"/>
      <c r="AX18" s="515"/>
      <c r="AY18" s="516"/>
      <c r="AZ18" s="540"/>
      <c r="BA18" s="541"/>
      <c r="BB18" s="541"/>
      <c r="BC18" s="541"/>
      <c r="BD18" s="477"/>
      <c r="BE18" s="477"/>
      <c r="BF18" s="477"/>
      <c r="BG18" s="542"/>
      <c r="BH18" s="543"/>
    </row>
    <row r="19" spans="1:61" ht="6" customHeight="1" x14ac:dyDescent="0.15">
      <c r="B19" s="513"/>
      <c r="C19" s="513"/>
      <c r="D19" s="513"/>
      <c r="E19" s="513"/>
      <c r="F19" s="513"/>
      <c r="G19" s="513"/>
      <c r="H19" s="513"/>
      <c r="I19" s="513"/>
      <c r="J19" s="513"/>
      <c r="K19" s="517"/>
      <c r="L19" s="518"/>
      <c r="M19" s="518"/>
      <c r="N19" s="518"/>
      <c r="O19" s="518"/>
      <c r="P19" s="518"/>
      <c r="Q19" s="518"/>
      <c r="R19" s="518"/>
      <c r="S19" s="518"/>
      <c r="T19" s="518"/>
      <c r="U19" s="519"/>
      <c r="V19" s="517"/>
      <c r="W19" s="518"/>
      <c r="X19" s="518"/>
      <c r="Y19" s="518"/>
      <c r="Z19" s="518"/>
      <c r="AA19" s="518"/>
      <c r="AB19" s="518"/>
      <c r="AC19" s="518"/>
      <c r="AD19" s="518"/>
      <c r="AE19" s="518"/>
      <c r="AF19" s="519"/>
      <c r="AG19" s="517"/>
      <c r="AH19" s="518"/>
      <c r="AI19" s="518"/>
      <c r="AJ19" s="518"/>
      <c r="AK19" s="518"/>
      <c r="AL19" s="518"/>
      <c r="AM19" s="518"/>
      <c r="AN19" s="518"/>
      <c r="AO19" s="519"/>
      <c r="AP19" s="517"/>
      <c r="AQ19" s="518"/>
      <c r="AR19" s="518"/>
      <c r="AS19" s="518"/>
      <c r="AT19" s="518"/>
      <c r="AU19" s="518"/>
      <c r="AV19" s="518"/>
      <c r="AW19" s="518"/>
      <c r="AX19" s="518"/>
      <c r="AY19" s="519"/>
      <c r="AZ19" s="540"/>
      <c r="BA19" s="541"/>
      <c r="BB19" s="541"/>
      <c r="BC19" s="541"/>
      <c r="BD19" s="477"/>
      <c r="BE19" s="477"/>
      <c r="BF19" s="477"/>
      <c r="BG19" s="542"/>
      <c r="BH19" s="543"/>
    </row>
    <row r="20" spans="1:61" ht="6" customHeight="1" x14ac:dyDescent="0.15">
      <c r="B20" s="513"/>
      <c r="C20" s="513"/>
      <c r="D20" s="513"/>
      <c r="E20" s="513"/>
      <c r="F20" s="513"/>
      <c r="G20" s="513"/>
      <c r="H20" s="513"/>
      <c r="I20" s="513"/>
      <c r="J20" s="513"/>
      <c r="K20" s="520"/>
      <c r="L20" s="521"/>
      <c r="M20" s="521"/>
      <c r="N20" s="521"/>
      <c r="O20" s="521"/>
      <c r="P20" s="521"/>
      <c r="Q20" s="521"/>
      <c r="R20" s="521"/>
      <c r="S20" s="521"/>
      <c r="T20" s="521"/>
      <c r="U20" s="522"/>
      <c r="V20" s="520"/>
      <c r="W20" s="521"/>
      <c r="X20" s="521"/>
      <c r="Y20" s="521"/>
      <c r="Z20" s="521"/>
      <c r="AA20" s="521"/>
      <c r="AB20" s="521"/>
      <c r="AC20" s="521"/>
      <c r="AD20" s="521"/>
      <c r="AE20" s="521"/>
      <c r="AF20" s="522"/>
      <c r="AG20" s="520"/>
      <c r="AH20" s="521"/>
      <c r="AI20" s="521"/>
      <c r="AJ20" s="521"/>
      <c r="AK20" s="521"/>
      <c r="AL20" s="521"/>
      <c r="AM20" s="521"/>
      <c r="AN20" s="521"/>
      <c r="AO20" s="522"/>
      <c r="AP20" s="520"/>
      <c r="AQ20" s="521"/>
      <c r="AR20" s="521"/>
      <c r="AS20" s="521"/>
      <c r="AT20" s="521"/>
      <c r="AU20" s="521"/>
      <c r="AV20" s="521"/>
      <c r="AW20" s="521"/>
      <c r="AX20" s="521"/>
      <c r="AY20" s="522"/>
      <c r="AZ20" s="24"/>
      <c r="BA20" s="24"/>
      <c r="BB20" s="24"/>
      <c r="BC20" s="24"/>
      <c r="BD20" s="25"/>
      <c r="BE20" s="25"/>
      <c r="BF20" s="24"/>
      <c r="BG20" s="24"/>
      <c r="BH20" s="26"/>
    </row>
    <row r="21" spans="1:61" s="27" customFormat="1" ht="9" customHeight="1" x14ac:dyDescent="0.15">
      <c r="B21" s="28" t="s">
        <v>73</v>
      </c>
      <c r="K21" s="29"/>
      <c r="BH21" s="30"/>
    </row>
    <row r="22" spans="1:61" s="27" customFormat="1" ht="12" customHeight="1" x14ac:dyDescent="0.15">
      <c r="B22" s="28" t="s">
        <v>74</v>
      </c>
      <c r="K22" s="29"/>
      <c r="BH22" s="30"/>
    </row>
    <row r="23" spans="1:61" s="27" customFormat="1" ht="12" customHeight="1" x14ac:dyDescent="0.15">
      <c r="B23" s="28" t="s">
        <v>75</v>
      </c>
      <c r="K23" s="29"/>
      <c r="BH23" s="30"/>
    </row>
    <row r="24" spans="1:61" s="27" customFormat="1" ht="12" customHeight="1" x14ac:dyDescent="0.15">
      <c r="B24" s="28" t="s">
        <v>76</v>
      </c>
      <c r="K24" s="29"/>
    </row>
    <row r="25" spans="1:61" ht="12" customHeight="1" x14ac:dyDescent="0.15">
      <c r="A25" s="31"/>
      <c r="B25" s="32"/>
      <c r="C25" s="31"/>
      <c r="D25" s="31"/>
      <c r="E25" s="31"/>
      <c r="F25" s="31"/>
      <c r="G25" s="31"/>
      <c r="H25" s="31"/>
      <c r="I25" s="31"/>
      <c r="J25" s="31"/>
      <c r="K25" s="33"/>
      <c r="L25" s="31"/>
      <c r="M25" s="31"/>
      <c r="N25" s="31"/>
      <c r="O25" s="31"/>
      <c r="P25" s="31"/>
      <c r="Q25" s="31"/>
      <c r="R25" s="31"/>
      <c r="S25" s="31"/>
      <c r="T25" s="31"/>
      <c r="U25" s="31"/>
      <c r="V25" s="31"/>
      <c r="W25" s="31"/>
      <c r="X25" s="31"/>
      <c r="Y25" s="31"/>
      <c r="Z25" s="31"/>
      <c r="AA25" s="31"/>
      <c r="AB25" s="31"/>
      <c r="AC25" s="31"/>
      <c r="AD25" s="31"/>
      <c r="AE25" s="31"/>
      <c r="AF25" s="31"/>
      <c r="AG25" s="31"/>
      <c r="AH25" s="31"/>
      <c r="AI25" s="31"/>
      <c r="AJ25" s="31"/>
      <c r="AK25" s="31"/>
      <c r="AL25" s="31"/>
      <c r="AM25" s="31"/>
      <c r="AN25" s="31"/>
      <c r="AO25" s="31"/>
      <c r="AP25" s="31"/>
      <c r="AQ25" s="31"/>
      <c r="AR25" s="31"/>
      <c r="AS25" s="31"/>
      <c r="AT25" s="31"/>
      <c r="AU25" s="31"/>
      <c r="AV25" s="31"/>
      <c r="AW25" s="31"/>
      <c r="AX25" s="31"/>
      <c r="AY25" s="31"/>
      <c r="AZ25" s="31"/>
      <c r="BA25" s="31"/>
      <c r="BB25" s="31"/>
      <c r="BC25" s="31"/>
      <c r="BD25" s="31"/>
      <c r="BE25" s="31"/>
      <c r="BF25" s="31"/>
      <c r="BG25" s="31"/>
      <c r="BH25" s="31"/>
      <c r="BI25" s="31"/>
    </row>
    <row r="26" spans="1:61" ht="12" customHeight="1" x14ac:dyDescent="0.15">
      <c r="A26" s="34"/>
      <c r="B26" s="34"/>
      <c r="C26" s="34"/>
      <c r="D26" s="34"/>
      <c r="E26" s="34"/>
      <c r="F26" s="34"/>
      <c r="G26" s="34"/>
      <c r="H26" s="34"/>
      <c r="I26" s="34"/>
      <c r="J26" s="34"/>
      <c r="K26" s="35"/>
      <c r="L26" s="34"/>
      <c r="M26" s="34"/>
      <c r="N26" s="34"/>
      <c r="O26" s="34"/>
      <c r="P26" s="34"/>
      <c r="Q26" s="34"/>
      <c r="R26" s="34"/>
      <c r="S26" s="34"/>
      <c r="T26" s="34"/>
      <c r="U26" s="34"/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/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/>
      <c r="BH26" s="34"/>
    </row>
    <row r="27" spans="1:61" x14ac:dyDescent="0.15">
      <c r="A27" s="34"/>
      <c r="B27" s="36" t="s">
        <v>0</v>
      </c>
      <c r="C27" s="34"/>
      <c r="D27" s="34"/>
      <c r="E27" s="34"/>
      <c r="F27" s="34"/>
      <c r="G27" s="34"/>
      <c r="H27" s="34"/>
      <c r="I27" s="34"/>
      <c r="J27" s="34"/>
      <c r="K27" s="35"/>
      <c r="L27" s="34"/>
      <c r="M27" s="34"/>
      <c r="N27" s="34"/>
      <c r="O27" s="34"/>
      <c r="P27" s="34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34"/>
      <c r="AG27" s="34"/>
      <c r="AH27" s="34"/>
      <c r="AI27" s="34"/>
      <c r="AJ27" s="34"/>
      <c r="AK27" s="34"/>
      <c r="AL27" s="34"/>
      <c r="AM27" s="34"/>
      <c r="AN27" s="34"/>
      <c r="AO27" s="34"/>
      <c r="AP27" s="34"/>
      <c r="AQ27" s="34"/>
      <c r="AR27" s="34"/>
      <c r="AS27" s="34"/>
      <c r="AT27" s="34"/>
      <c r="AU27" s="34"/>
      <c r="AV27" s="34"/>
      <c r="AW27" s="34"/>
      <c r="AX27" s="34"/>
      <c r="AY27" s="34"/>
      <c r="AZ27" s="34"/>
      <c r="BA27" s="34"/>
      <c r="BB27" s="34"/>
      <c r="BC27" s="34"/>
      <c r="BD27" s="34"/>
      <c r="BE27" s="34"/>
      <c r="BF27" s="34"/>
      <c r="BG27" s="34"/>
      <c r="BH27" s="37" t="s">
        <v>77</v>
      </c>
    </row>
    <row r="28" spans="1:61" x14ac:dyDescent="0.15">
      <c r="A28" s="34"/>
      <c r="B28" s="523" t="s">
        <v>4</v>
      </c>
      <c r="C28" s="523"/>
      <c r="D28" s="523"/>
      <c r="E28" s="523"/>
      <c r="F28" s="523"/>
      <c r="G28" s="523"/>
      <c r="H28" s="523"/>
      <c r="I28" s="523"/>
      <c r="J28" s="523"/>
      <c r="K28" s="523"/>
      <c r="L28" s="523"/>
      <c r="M28" s="523"/>
      <c r="N28" s="523"/>
      <c r="O28" s="523"/>
      <c r="P28" s="523"/>
      <c r="Q28" s="523"/>
      <c r="R28" s="523"/>
      <c r="S28" s="523"/>
      <c r="T28" s="523"/>
      <c r="U28" s="524"/>
      <c r="V28" s="525"/>
      <c r="W28" s="526" t="s">
        <v>5</v>
      </c>
      <c r="X28" s="526"/>
      <c r="Y28" s="527" t="s">
        <v>78</v>
      </c>
      <c r="Z28" s="528"/>
      <c r="AA28" s="528"/>
      <c r="AB28" s="528"/>
      <c r="AC28" s="528"/>
      <c r="AD28" s="528"/>
      <c r="AE28" s="528"/>
      <c r="AF28" s="528"/>
      <c r="AG28" s="528"/>
      <c r="AH28" s="528"/>
      <c r="AI28" s="528"/>
      <c r="AJ28" s="529"/>
      <c r="AK28" s="525" t="s">
        <v>7</v>
      </c>
      <c r="AL28" s="505" t="s">
        <v>8</v>
      </c>
      <c r="AM28" s="506"/>
      <c r="AN28" s="506"/>
      <c r="AO28" s="506"/>
      <c r="AP28" s="506"/>
      <c r="AQ28" s="506"/>
      <c r="AR28" s="481" t="str">
        <f>IF(AR2="","",AR2)</f>
        <v/>
      </c>
      <c r="AS28" s="481"/>
      <c r="AT28" s="481"/>
      <c r="AU28" s="481"/>
      <c r="AV28" s="481"/>
      <c r="AW28" s="481"/>
      <c r="AX28" s="481"/>
      <c r="AY28" s="507"/>
      <c r="AZ28" s="508" t="s">
        <v>9</v>
      </c>
      <c r="BA28" s="509"/>
      <c r="BB28" s="509"/>
      <c r="BC28" s="509"/>
      <c r="BD28" s="481" t="str">
        <f>IF(BD2="","",BD2)</f>
        <v/>
      </c>
      <c r="BE28" s="481"/>
      <c r="BF28" s="481"/>
      <c r="BG28" s="507"/>
      <c r="BH28" s="38" t="s">
        <v>10</v>
      </c>
    </row>
    <row r="29" spans="1:61" x14ac:dyDescent="0.15">
      <c r="A29" s="34"/>
      <c r="B29" s="523"/>
      <c r="C29" s="523"/>
      <c r="D29" s="523"/>
      <c r="E29" s="523"/>
      <c r="F29" s="523"/>
      <c r="G29" s="523"/>
      <c r="H29" s="523"/>
      <c r="I29" s="523"/>
      <c r="J29" s="523"/>
      <c r="K29" s="523"/>
      <c r="L29" s="523"/>
      <c r="M29" s="523"/>
      <c r="N29" s="523"/>
      <c r="O29" s="523"/>
      <c r="P29" s="523"/>
      <c r="Q29" s="523"/>
      <c r="R29" s="523"/>
      <c r="S29" s="523"/>
      <c r="T29" s="523"/>
      <c r="U29" s="524"/>
      <c r="V29" s="525"/>
      <c r="W29" s="526"/>
      <c r="X29" s="526"/>
      <c r="Y29" s="530"/>
      <c r="Z29" s="528"/>
      <c r="AA29" s="528"/>
      <c r="AB29" s="528"/>
      <c r="AC29" s="528"/>
      <c r="AD29" s="528"/>
      <c r="AE29" s="528"/>
      <c r="AF29" s="528"/>
      <c r="AG29" s="528"/>
      <c r="AH29" s="528"/>
      <c r="AI29" s="528"/>
      <c r="AJ29" s="529"/>
      <c r="AK29" s="525"/>
      <c r="AL29" s="510" t="s">
        <v>11</v>
      </c>
      <c r="AM29" s="511"/>
      <c r="AN29" s="511"/>
      <c r="AO29" s="511"/>
      <c r="AP29" s="511"/>
      <c r="AQ29" s="511"/>
      <c r="AR29" s="481" t="str">
        <f>IF(AR3="","",AR3)</f>
        <v/>
      </c>
      <c r="AS29" s="481"/>
      <c r="AT29" s="481"/>
      <c r="AU29" s="481"/>
      <c r="AV29" s="481" t="str">
        <f>IF(AV3="","",AV3)</f>
        <v/>
      </c>
      <c r="AW29" s="481"/>
      <c r="AX29" s="481"/>
      <c r="AY29" s="481"/>
      <c r="AZ29" s="512" t="s">
        <v>12</v>
      </c>
      <c r="BA29" s="512"/>
      <c r="BB29" s="512"/>
      <c r="BC29" s="512"/>
      <c r="BD29" s="39" t="str">
        <f>IF(BD3="","",BD3)</f>
        <v/>
      </c>
      <c r="BE29" s="39" t="str">
        <f>IF(BE3="","",BE3)</f>
        <v/>
      </c>
      <c r="BF29" s="481" t="str">
        <f>IF(BF3="","",BF3)</f>
        <v/>
      </c>
      <c r="BG29" s="481"/>
      <c r="BH29" s="39" t="str">
        <f>IF(BH3="","",BH3)</f>
        <v/>
      </c>
    </row>
    <row r="30" spans="1:61" ht="18.75" x14ac:dyDescent="0.15">
      <c r="A30" s="34"/>
      <c r="B30" s="498" t="s">
        <v>16</v>
      </c>
      <c r="C30" s="482"/>
      <c r="D30" s="498" t="s">
        <v>17</v>
      </c>
      <c r="E30" s="498"/>
      <c r="F30" s="482"/>
      <c r="G30" s="482"/>
      <c r="H30" s="482"/>
      <c r="I30" s="502">
        <f>I4</f>
        <v>3129111112</v>
      </c>
      <c r="J30" s="502"/>
      <c r="K30" s="502"/>
      <c r="L30" s="502"/>
      <c r="M30" s="502"/>
      <c r="N30" s="502"/>
      <c r="O30" s="502"/>
      <c r="P30" s="502"/>
      <c r="Q30" s="502"/>
      <c r="R30" s="502"/>
      <c r="S30" s="502"/>
      <c r="T30" s="502"/>
      <c r="U30" s="502"/>
      <c r="V30" s="502"/>
      <c r="W30" s="502"/>
      <c r="X30" s="502"/>
      <c r="Y30" s="502"/>
      <c r="Z30" s="502"/>
      <c r="AA30" s="502"/>
      <c r="AB30" s="502"/>
      <c r="AC30" s="502"/>
      <c r="AD30" s="502"/>
      <c r="AE30" s="502"/>
      <c r="AF30" s="493" t="s">
        <v>18</v>
      </c>
      <c r="AG30" s="494"/>
      <c r="AH30" s="503" t="s">
        <v>17</v>
      </c>
      <c r="AI30" s="503"/>
      <c r="AJ30" s="503"/>
      <c r="AK30" s="503"/>
      <c r="AL30" s="503"/>
      <c r="AM30" s="503"/>
      <c r="AN30" s="503"/>
      <c r="AO30" s="497" t="str">
        <f>AO4</f>
        <v>3</v>
      </c>
      <c r="AP30" s="497"/>
      <c r="AQ30" s="497" t="str">
        <f>AQ4</f>
        <v>1</v>
      </c>
      <c r="AR30" s="497"/>
      <c r="AS30" s="497" t="str">
        <f>AS4</f>
        <v>2</v>
      </c>
      <c r="AT30" s="497"/>
      <c r="AU30" s="501" t="s">
        <v>12</v>
      </c>
      <c r="AV30" s="501"/>
      <c r="AW30" s="497" t="str">
        <f>AW4</f>
        <v>8</v>
      </c>
      <c r="AX30" s="497"/>
      <c r="AY30" s="497" t="str">
        <f>AY4</f>
        <v>5</v>
      </c>
      <c r="AZ30" s="497"/>
      <c r="BA30" s="501" t="s">
        <v>12</v>
      </c>
      <c r="BB30" s="501"/>
      <c r="BC30" s="40" t="str">
        <f>BC4</f>
        <v>1</v>
      </c>
      <c r="BD30" s="40" t="str">
        <f>BD4</f>
        <v>1</v>
      </c>
      <c r="BE30" s="40" t="str">
        <f>BE4</f>
        <v>1</v>
      </c>
      <c r="BF30" s="497" t="str">
        <f>BF4</f>
        <v>1</v>
      </c>
      <c r="BG30" s="497"/>
      <c r="BH30" s="40" t="str">
        <f>BH4</f>
        <v>1</v>
      </c>
    </row>
    <row r="31" spans="1:61" ht="30" customHeight="1" x14ac:dyDescent="0.15">
      <c r="A31" s="34"/>
      <c r="B31" s="482"/>
      <c r="C31" s="482"/>
      <c r="D31" s="498" t="s">
        <v>22</v>
      </c>
      <c r="E31" s="498"/>
      <c r="F31" s="482"/>
      <c r="G31" s="482"/>
      <c r="H31" s="482"/>
      <c r="I31" s="491" t="str">
        <f>I5</f>
        <v>황규서림</v>
      </c>
      <c r="J31" s="491"/>
      <c r="K31" s="491"/>
      <c r="L31" s="491"/>
      <c r="M31" s="491"/>
      <c r="N31" s="491"/>
      <c r="O31" s="491"/>
      <c r="P31" s="491"/>
      <c r="Q31" s="491"/>
      <c r="R31" s="491"/>
      <c r="S31" s="491"/>
      <c r="T31" s="491"/>
      <c r="U31" s="493" t="s">
        <v>23</v>
      </c>
      <c r="V31" s="493"/>
      <c r="W31" s="497" t="str">
        <f>W5</f>
        <v>주황규</v>
      </c>
      <c r="X31" s="497"/>
      <c r="Y31" s="497"/>
      <c r="Z31" s="497"/>
      <c r="AA31" s="497"/>
      <c r="AB31" s="497"/>
      <c r="AC31" s="497"/>
      <c r="AD31" s="482" t="s">
        <v>24</v>
      </c>
      <c r="AE31" s="482"/>
      <c r="AF31" s="494"/>
      <c r="AG31" s="494"/>
      <c r="AH31" s="499" t="s">
        <v>25</v>
      </c>
      <c r="AI31" s="499"/>
      <c r="AJ31" s="499"/>
      <c r="AK31" s="499"/>
      <c r="AL31" s="499"/>
      <c r="AM31" s="499"/>
      <c r="AN31" s="499"/>
      <c r="AO31" s="486" t="str">
        <f>AO5</f>
        <v>천안세무서</v>
      </c>
      <c r="AP31" s="486"/>
      <c r="AQ31" s="486"/>
      <c r="AR31" s="486"/>
      <c r="AS31" s="486"/>
      <c r="AT31" s="486"/>
      <c r="AU31" s="486"/>
      <c r="AV31" s="486"/>
      <c r="AW31" s="486"/>
      <c r="AX31" s="486"/>
      <c r="AY31" s="486"/>
      <c r="AZ31" s="486"/>
      <c r="BA31" s="493" t="s">
        <v>23</v>
      </c>
      <c r="BB31" s="493"/>
      <c r="BC31" s="486" t="str">
        <f>BC5</f>
        <v>주을규</v>
      </c>
      <c r="BD31" s="486"/>
      <c r="BE31" s="486"/>
      <c r="BF31" s="486"/>
      <c r="BG31" s="500"/>
      <c r="BH31" s="41" t="s">
        <v>24</v>
      </c>
    </row>
    <row r="32" spans="1:61" ht="30" customHeight="1" x14ac:dyDescent="0.15">
      <c r="A32" s="34"/>
      <c r="B32" s="482"/>
      <c r="C32" s="482"/>
      <c r="D32" s="498" t="s">
        <v>27</v>
      </c>
      <c r="E32" s="498"/>
      <c r="F32" s="482"/>
      <c r="G32" s="482"/>
      <c r="H32" s="482"/>
      <c r="I32" s="504" t="str">
        <f>I6</f>
        <v>천안시 서북구 두정동 1369 청풍프라자 6층</v>
      </c>
      <c r="J32" s="504"/>
      <c r="K32" s="504"/>
      <c r="L32" s="504"/>
      <c r="M32" s="504"/>
      <c r="N32" s="504"/>
      <c r="O32" s="504"/>
      <c r="P32" s="504"/>
      <c r="Q32" s="504"/>
      <c r="R32" s="504"/>
      <c r="S32" s="504"/>
      <c r="T32" s="504"/>
      <c r="U32" s="504"/>
      <c r="V32" s="504"/>
      <c r="W32" s="504"/>
      <c r="X32" s="504"/>
      <c r="Y32" s="504"/>
      <c r="Z32" s="504"/>
      <c r="AA32" s="504"/>
      <c r="AB32" s="504"/>
      <c r="AC32" s="504"/>
      <c r="AD32" s="504"/>
      <c r="AE32" s="504"/>
      <c r="AF32" s="494"/>
      <c r="AG32" s="494"/>
      <c r="AH32" s="498" t="s">
        <v>27</v>
      </c>
      <c r="AI32" s="498"/>
      <c r="AJ32" s="498"/>
      <c r="AK32" s="498"/>
      <c r="AL32" s="498"/>
      <c r="AM32" s="498"/>
      <c r="AN32" s="498"/>
      <c r="AO32" s="504" t="str">
        <f>AO6</f>
        <v>천안시 동남구 청수로14로 80</v>
      </c>
      <c r="AP32" s="504"/>
      <c r="AQ32" s="504"/>
      <c r="AR32" s="504"/>
      <c r="AS32" s="504"/>
      <c r="AT32" s="504"/>
      <c r="AU32" s="504"/>
      <c r="AV32" s="504"/>
      <c r="AW32" s="504"/>
      <c r="AX32" s="504"/>
      <c r="AY32" s="504"/>
      <c r="AZ32" s="504"/>
      <c r="BA32" s="504"/>
      <c r="BB32" s="504"/>
      <c r="BC32" s="504"/>
      <c r="BD32" s="504"/>
      <c r="BE32" s="504"/>
      <c r="BF32" s="504"/>
      <c r="BG32" s="504"/>
      <c r="BH32" s="504"/>
    </row>
    <row r="33" spans="1:60" ht="22.5" customHeight="1" x14ac:dyDescent="0.15">
      <c r="A33" s="34"/>
      <c r="B33" s="482"/>
      <c r="C33" s="482"/>
      <c r="D33" s="482" t="s">
        <v>31</v>
      </c>
      <c r="E33" s="482"/>
      <c r="F33" s="482"/>
      <c r="G33" s="482"/>
      <c r="H33" s="482"/>
      <c r="I33" s="486" t="str">
        <f>I7</f>
        <v>도소매</v>
      </c>
      <c r="J33" s="486"/>
      <c r="K33" s="486"/>
      <c r="L33" s="486"/>
      <c r="M33" s="486"/>
      <c r="N33" s="486"/>
      <c r="O33" s="486"/>
      <c r="P33" s="486"/>
      <c r="Q33" s="486"/>
      <c r="R33" s="486"/>
      <c r="S33" s="486"/>
      <c r="T33" s="493" t="s">
        <v>32</v>
      </c>
      <c r="U33" s="493"/>
      <c r="V33" s="495" t="str">
        <f>V7</f>
        <v>서적,서점</v>
      </c>
      <c r="W33" s="495"/>
      <c r="X33" s="495"/>
      <c r="Y33" s="495"/>
      <c r="Z33" s="495"/>
      <c r="AA33" s="495"/>
      <c r="AB33" s="495"/>
      <c r="AC33" s="495"/>
      <c r="AD33" s="495"/>
      <c r="AE33" s="495"/>
      <c r="AF33" s="494"/>
      <c r="AG33" s="494"/>
      <c r="AH33" s="482" t="s">
        <v>33</v>
      </c>
      <c r="AI33" s="482"/>
      <c r="AJ33" s="482"/>
      <c r="AK33" s="482"/>
      <c r="AL33" s="482"/>
      <c r="AM33" s="482"/>
      <c r="AN33" s="482"/>
      <c r="AO33" s="486" t="str">
        <f>AO7</f>
        <v>국가단체</v>
      </c>
      <c r="AP33" s="486"/>
      <c r="AQ33" s="486"/>
      <c r="AR33" s="486"/>
      <c r="AS33" s="486"/>
      <c r="AT33" s="486"/>
      <c r="AU33" s="486"/>
      <c r="AV33" s="486"/>
      <c r="AW33" s="486"/>
      <c r="AX33" s="486"/>
      <c r="AY33" s="493" t="s">
        <v>32</v>
      </c>
      <c r="AZ33" s="494"/>
      <c r="BA33" s="495" t="str">
        <f>BA7</f>
        <v>세무서</v>
      </c>
      <c r="BB33" s="495"/>
      <c r="BC33" s="495"/>
      <c r="BD33" s="495"/>
      <c r="BE33" s="495"/>
      <c r="BF33" s="495"/>
      <c r="BG33" s="495"/>
      <c r="BH33" s="495"/>
    </row>
    <row r="34" spans="1:60" ht="22.5" customHeight="1" x14ac:dyDescent="0.15">
      <c r="A34" s="34"/>
      <c r="B34" s="482" t="s">
        <v>38</v>
      </c>
      <c r="C34" s="482"/>
      <c r="D34" s="482"/>
      <c r="E34" s="482"/>
      <c r="F34" s="482"/>
      <c r="G34" s="482"/>
      <c r="H34" s="482"/>
      <c r="I34" s="482"/>
      <c r="J34" s="482" t="s">
        <v>39</v>
      </c>
      <c r="K34" s="482"/>
      <c r="L34" s="482"/>
      <c r="M34" s="482"/>
      <c r="N34" s="482"/>
      <c r="O34" s="482"/>
      <c r="P34" s="482"/>
      <c r="Q34" s="482"/>
      <c r="R34" s="482"/>
      <c r="S34" s="482"/>
      <c r="T34" s="482"/>
      <c r="U34" s="482"/>
      <c r="V34" s="482"/>
      <c r="W34" s="482"/>
      <c r="X34" s="482"/>
      <c r="Y34" s="482"/>
      <c r="Z34" s="482"/>
      <c r="AA34" s="482"/>
      <c r="AB34" s="482"/>
      <c r="AC34" s="482"/>
      <c r="AD34" s="482"/>
      <c r="AE34" s="482"/>
      <c r="AF34" s="482"/>
      <c r="AG34" s="482"/>
      <c r="AH34" s="482" t="s">
        <v>40</v>
      </c>
      <c r="AI34" s="482"/>
      <c r="AJ34" s="482"/>
      <c r="AK34" s="482"/>
      <c r="AL34" s="482"/>
      <c r="AM34" s="482"/>
      <c r="AN34" s="482"/>
      <c r="AO34" s="482"/>
      <c r="AP34" s="482"/>
      <c r="AQ34" s="482"/>
      <c r="AR34" s="482"/>
      <c r="AS34" s="482"/>
      <c r="AT34" s="482"/>
      <c r="AU34" s="482"/>
      <c r="AV34" s="482"/>
      <c r="AW34" s="482"/>
      <c r="AX34" s="482"/>
      <c r="AY34" s="482"/>
      <c r="AZ34" s="482"/>
      <c r="BA34" s="482"/>
      <c r="BB34" s="482"/>
      <c r="BC34" s="482"/>
      <c r="BD34" s="482"/>
      <c r="BE34" s="482"/>
      <c r="BF34" s="482"/>
      <c r="BG34" s="482"/>
      <c r="BH34" s="482"/>
    </row>
    <row r="35" spans="1:60" x14ac:dyDescent="0.15">
      <c r="A35" s="34"/>
      <c r="B35" s="482" t="s">
        <v>44</v>
      </c>
      <c r="C35" s="482"/>
      <c r="D35" s="482"/>
      <c r="E35" s="482"/>
      <c r="F35" s="482" t="s">
        <v>45</v>
      </c>
      <c r="G35" s="482"/>
      <c r="H35" s="482" t="s">
        <v>46</v>
      </c>
      <c r="I35" s="482"/>
      <c r="J35" s="496" t="s">
        <v>47</v>
      </c>
      <c r="K35" s="496"/>
      <c r="L35" s="482" t="s">
        <v>48</v>
      </c>
      <c r="M35" s="482"/>
      <c r="N35" s="482" t="s">
        <v>49</v>
      </c>
      <c r="O35" s="482"/>
      <c r="P35" s="482" t="s">
        <v>50</v>
      </c>
      <c r="Q35" s="482"/>
      <c r="R35" s="482" t="s">
        <v>51</v>
      </c>
      <c r="S35" s="482"/>
      <c r="T35" s="482" t="s">
        <v>48</v>
      </c>
      <c r="U35" s="482"/>
      <c r="V35" s="482" t="s">
        <v>49</v>
      </c>
      <c r="W35" s="482"/>
      <c r="X35" s="482" t="s">
        <v>52</v>
      </c>
      <c r="Y35" s="482"/>
      <c r="Z35" s="482" t="s">
        <v>51</v>
      </c>
      <c r="AA35" s="482"/>
      <c r="AB35" s="482" t="s">
        <v>48</v>
      </c>
      <c r="AC35" s="482"/>
      <c r="AD35" s="482" t="s">
        <v>49</v>
      </c>
      <c r="AE35" s="482"/>
      <c r="AF35" s="482" t="s">
        <v>46</v>
      </c>
      <c r="AG35" s="482"/>
      <c r="AH35" s="481" t="str">
        <f>IF(AH9="","",AH9)</f>
        <v>세무카페 조세실 http://cafe.daum.net/transtax</v>
      </c>
      <c r="AI35" s="481"/>
      <c r="AJ35" s="481"/>
      <c r="AK35" s="481"/>
      <c r="AL35" s="481"/>
      <c r="AM35" s="481"/>
      <c r="AN35" s="481"/>
      <c r="AO35" s="481"/>
      <c r="AP35" s="481"/>
      <c r="AQ35" s="481"/>
      <c r="AR35" s="481"/>
      <c r="AS35" s="481"/>
      <c r="AT35" s="481"/>
      <c r="AU35" s="481"/>
      <c r="AV35" s="481"/>
      <c r="AW35" s="481"/>
      <c r="AX35" s="481"/>
      <c r="AY35" s="481"/>
      <c r="AZ35" s="481"/>
      <c r="BA35" s="481"/>
      <c r="BB35" s="481"/>
      <c r="BC35" s="481"/>
      <c r="BD35" s="481"/>
      <c r="BE35" s="481"/>
      <c r="BF35" s="481"/>
      <c r="BG35" s="481"/>
      <c r="BH35" s="481"/>
    </row>
    <row r="36" spans="1:60" x14ac:dyDescent="0.15">
      <c r="A36" s="34"/>
      <c r="B36" s="491" t="str">
        <f>B10</f>
        <v>2014</v>
      </c>
      <c r="C36" s="491"/>
      <c r="D36" s="491"/>
      <c r="E36" s="491"/>
      <c r="F36" s="491" t="str">
        <f>F10</f>
        <v>6</v>
      </c>
      <c r="G36" s="491"/>
      <c r="H36" s="491" t="str">
        <f>H10</f>
        <v>30</v>
      </c>
      <c r="I36" s="491"/>
      <c r="J36" s="492">
        <f>J10</f>
        <v>4</v>
      </c>
      <c r="K36" s="486"/>
      <c r="L36" s="490" t="str">
        <f>IF(ISERROR(MID($AN$12,LEN($AN$12)-10,1)),"",MID($AN$12,LEN($AN$12)-10,1))</f>
        <v/>
      </c>
      <c r="M36" s="490"/>
      <c r="N36" s="490" t="str">
        <f>IF(ISERROR(MID($AN$12,LEN($AN$12)-9,1)),"",MID($AN$12,LEN($AN$12)-9,1))</f>
        <v/>
      </c>
      <c r="O36" s="490"/>
      <c r="P36" s="490" t="str">
        <f>IF(ISERROR(MID($AN$12,LEN($AN$12)-8,1)),"",MID($AN$12,LEN($AN$12)-8,1))</f>
        <v/>
      </c>
      <c r="Q36" s="490"/>
      <c r="R36" s="490" t="str">
        <f>IF(ISERROR(MID($AN$12,LEN($AN$12)-7,1)),"",MID($AN$12,LEN($AN$12)-7,1))</f>
        <v/>
      </c>
      <c r="S36" s="490"/>
      <c r="T36" s="490" t="str">
        <f>IF(ISERROR(MID($AN$12,LEN($AN$12)-6,1)),"",MID($AN$12,LEN($AN$12)-6,1))</f>
        <v>3</v>
      </c>
      <c r="U36" s="490"/>
      <c r="V36" s="490" t="str">
        <f>V10</f>
        <v>7</v>
      </c>
      <c r="W36" s="490"/>
      <c r="X36" s="490" t="str">
        <f>X10</f>
        <v>0</v>
      </c>
      <c r="Y36" s="490"/>
      <c r="Z36" s="490" t="str">
        <f>Z10</f>
        <v>0</v>
      </c>
      <c r="AA36" s="490"/>
      <c r="AB36" s="490" t="str">
        <f>AB10</f>
        <v>0</v>
      </c>
      <c r="AC36" s="490"/>
      <c r="AD36" s="490" t="str">
        <f>AD10</f>
        <v>0</v>
      </c>
      <c r="AE36" s="490"/>
      <c r="AF36" s="490" t="str">
        <f>AF10</f>
        <v>0</v>
      </c>
      <c r="AG36" s="490"/>
      <c r="AH36" s="481"/>
      <c r="AI36" s="481"/>
      <c r="AJ36" s="481"/>
      <c r="AK36" s="481"/>
      <c r="AL36" s="481"/>
      <c r="AM36" s="481"/>
      <c r="AN36" s="481"/>
      <c r="AO36" s="481"/>
      <c r="AP36" s="481"/>
      <c r="AQ36" s="481"/>
      <c r="AR36" s="481"/>
      <c r="AS36" s="481"/>
      <c r="AT36" s="481"/>
      <c r="AU36" s="481"/>
      <c r="AV36" s="481"/>
      <c r="AW36" s="481"/>
      <c r="AX36" s="481"/>
      <c r="AY36" s="481"/>
      <c r="AZ36" s="481"/>
      <c r="BA36" s="481"/>
      <c r="BB36" s="481"/>
      <c r="BC36" s="481"/>
      <c r="BD36" s="481"/>
      <c r="BE36" s="481"/>
      <c r="BF36" s="481"/>
      <c r="BG36" s="481"/>
      <c r="BH36" s="481"/>
    </row>
    <row r="37" spans="1:60" x14ac:dyDescent="0.15">
      <c r="A37" s="34"/>
      <c r="B37" s="482" t="s">
        <v>45</v>
      </c>
      <c r="C37" s="482"/>
      <c r="D37" s="482" t="s">
        <v>46</v>
      </c>
      <c r="E37" s="482"/>
      <c r="F37" s="482" t="s">
        <v>57</v>
      </c>
      <c r="G37" s="482"/>
      <c r="H37" s="482"/>
      <c r="I37" s="482"/>
      <c r="J37" s="482"/>
      <c r="K37" s="482"/>
      <c r="L37" s="482"/>
      <c r="M37" s="482"/>
      <c r="N37" s="482"/>
      <c r="O37" s="482"/>
      <c r="P37" s="482"/>
      <c r="Q37" s="482"/>
      <c r="R37" s="482"/>
      <c r="S37" s="482"/>
      <c r="T37" s="482"/>
      <c r="U37" s="482"/>
      <c r="V37" s="482"/>
      <c r="W37" s="482" t="s">
        <v>58</v>
      </c>
      <c r="X37" s="482"/>
      <c r="Y37" s="482"/>
      <c r="Z37" s="482"/>
      <c r="AA37" s="482"/>
      <c r="AB37" s="482"/>
      <c r="AC37" s="482" t="s">
        <v>59</v>
      </c>
      <c r="AD37" s="482"/>
      <c r="AE37" s="482"/>
      <c r="AF37" s="482"/>
      <c r="AG37" s="482"/>
      <c r="AH37" s="482" t="s">
        <v>79</v>
      </c>
      <c r="AI37" s="482"/>
      <c r="AJ37" s="482"/>
      <c r="AK37" s="482"/>
      <c r="AL37" s="482"/>
      <c r="AM37" s="482"/>
      <c r="AN37" s="482" t="s">
        <v>61</v>
      </c>
      <c r="AO37" s="482"/>
      <c r="AP37" s="482"/>
      <c r="AQ37" s="482"/>
      <c r="AR37" s="482"/>
      <c r="AS37" s="482"/>
      <c r="AT37" s="482"/>
      <c r="AU37" s="482"/>
      <c r="AV37" s="482"/>
      <c r="AW37" s="482"/>
      <c r="AX37" s="482"/>
      <c r="AY37" s="482"/>
      <c r="AZ37" s="482"/>
      <c r="BA37" s="482"/>
      <c r="BB37" s="482"/>
      <c r="BC37" s="482"/>
      <c r="BD37" s="482" t="s">
        <v>62</v>
      </c>
      <c r="BE37" s="482"/>
      <c r="BF37" s="482"/>
      <c r="BG37" s="482"/>
      <c r="BH37" s="482"/>
    </row>
    <row r="38" spans="1:60" ht="16.5" customHeight="1" x14ac:dyDescent="0.15">
      <c r="A38" s="34"/>
      <c r="B38" s="481" t="str">
        <f>IF(B12="","",B12)</f>
        <v>6</v>
      </c>
      <c r="C38" s="481"/>
      <c r="D38" s="481" t="str">
        <f>IF(D12="","",D12)</f>
        <v>30</v>
      </c>
      <c r="E38" s="481"/>
      <c r="F38" s="487" t="str">
        <f>IF(F12="","",F12)</f>
        <v>문화상품권</v>
      </c>
      <c r="G38" s="487"/>
      <c r="H38" s="487"/>
      <c r="I38" s="487"/>
      <c r="J38" s="487"/>
      <c r="K38" s="487"/>
      <c r="L38" s="487"/>
      <c r="M38" s="487"/>
      <c r="N38" s="487"/>
      <c r="O38" s="487"/>
      <c r="P38" s="487"/>
      <c r="Q38" s="487"/>
      <c r="R38" s="487"/>
      <c r="S38" s="487"/>
      <c r="T38" s="487"/>
      <c r="U38" s="487"/>
      <c r="V38" s="487"/>
      <c r="W38" s="488" t="str">
        <f>IF(W12="","",W12)</f>
        <v>일만원권</v>
      </c>
      <c r="X38" s="488"/>
      <c r="Y38" s="488"/>
      <c r="Z38" s="488"/>
      <c r="AA38" s="488"/>
      <c r="AB38" s="488"/>
      <c r="AC38" s="488">
        <f>IF(AC12="","",AC12)</f>
        <v>370</v>
      </c>
      <c r="AD38" s="488"/>
      <c r="AE38" s="488"/>
      <c r="AF38" s="488"/>
      <c r="AG38" s="488"/>
      <c r="AH38" s="489">
        <f>IF(AH12="","",AH12)</f>
        <v>10000</v>
      </c>
      <c r="AI38" s="489"/>
      <c r="AJ38" s="489"/>
      <c r="AK38" s="489"/>
      <c r="AL38" s="489"/>
      <c r="AM38" s="489"/>
      <c r="AN38" s="485">
        <f>IF(AN12="","",AN12)</f>
        <v>3700000</v>
      </c>
      <c r="AO38" s="485"/>
      <c r="AP38" s="485"/>
      <c r="AQ38" s="485"/>
      <c r="AR38" s="485"/>
      <c r="AS38" s="485"/>
      <c r="AT38" s="485"/>
      <c r="AU38" s="485"/>
      <c r="AV38" s="485"/>
      <c r="AW38" s="485"/>
      <c r="AX38" s="485"/>
      <c r="AY38" s="485"/>
      <c r="AZ38" s="485"/>
      <c r="BA38" s="485"/>
      <c r="BB38" s="485"/>
      <c r="BC38" s="485"/>
      <c r="BD38" s="485" t="str">
        <f>IF(BD12="","",BD12)</f>
        <v/>
      </c>
      <c r="BE38" s="485"/>
      <c r="BF38" s="485"/>
      <c r="BG38" s="485"/>
      <c r="BH38" s="485"/>
    </row>
    <row r="39" spans="1:60" ht="16.5" customHeight="1" x14ac:dyDescent="0.15">
      <c r="A39" s="34"/>
      <c r="B39" s="481" t="str">
        <f>IF(B13="","",B13)</f>
        <v/>
      </c>
      <c r="C39" s="481"/>
      <c r="D39" s="481" t="str">
        <f>IF(D13="","",D13)</f>
        <v/>
      </c>
      <c r="E39" s="481"/>
      <c r="F39" s="486" t="str">
        <f>IF(F13="","",F13)</f>
        <v/>
      </c>
      <c r="G39" s="486"/>
      <c r="H39" s="486"/>
      <c r="I39" s="486"/>
      <c r="J39" s="486"/>
      <c r="K39" s="486"/>
      <c r="L39" s="486"/>
      <c r="M39" s="486"/>
      <c r="N39" s="486"/>
      <c r="O39" s="486"/>
      <c r="P39" s="486"/>
      <c r="Q39" s="486"/>
      <c r="R39" s="486"/>
      <c r="S39" s="486"/>
      <c r="T39" s="486"/>
      <c r="U39" s="486"/>
      <c r="V39" s="486"/>
      <c r="W39" s="481" t="str">
        <f>IF(W13="","",W13)</f>
        <v/>
      </c>
      <c r="X39" s="481"/>
      <c r="Y39" s="481"/>
      <c r="Z39" s="481"/>
      <c r="AA39" s="481"/>
      <c r="AB39" s="481"/>
      <c r="AC39" s="481" t="str">
        <f>IF(AC13="","",AC13)</f>
        <v/>
      </c>
      <c r="AD39" s="481"/>
      <c r="AE39" s="481"/>
      <c r="AF39" s="481"/>
      <c r="AG39" s="481"/>
      <c r="AH39" s="481" t="str">
        <f>IF(AH13="","",AH13)</f>
        <v/>
      </c>
      <c r="AI39" s="481"/>
      <c r="AJ39" s="481"/>
      <c r="AK39" s="481"/>
      <c r="AL39" s="481"/>
      <c r="AM39" s="481"/>
      <c r="AN39" s="485" t="str">
        <f>IF(AN13="","",AN13)</f>
        <v/>
      </c>
      <c r="AO39" s="485"/>
      <c r="AP39" s="485"/>
      <c r="AQ39" s="485"/>
      <c r="AR39" s="485"/>
      <c r="AS39" s="485"/>
      <c r="AT39" s="485"/>
      <c r="AU39" s="485"/>
      <c r="AV39" s="485"/>
      <c r="AW39" s="485"/>
      <c r="AX39" s="485"/>
      <c r="AY39" s="485"/>
      <c r="AZ39" s="485"/>
      <c r="BA39" s="485"/>
      <c r="BB39" s="485"/>
      <c r="BC39" s="485"/>
      <c r="BD39" s="485" t="str">
        <f>IF(BD13="","",BD13)</f>
        <v/>
      </c>
      <c r="BE39" s="485"/>
      <c r="BF39" s="485"/>
      <c r="BG39" s="485"/>
      <c r="BH39" s="485"/>
    </row>
    <row r="40" spans="1:60" ht="16.5" customHeight="1" x14ac:dyDescent="0.15">
      <c r="A40" s="34"/>
      <c r="B40" s="481" t="str">
        <f>IF(B14="","",B14)</f>
        <v/>
      </c>
      <c r="C40" s="481"/>
      <c r="D40" s="481" t="str">
        <f>IF(D14="","",D14)</f>
        <v/>
      </c>
      <c r="E40" s="481"/>
      <c r="F40" s="486" t="str">
        <f>IF(F14="","",F14)</f>
        <v/>
      </c>
      <c r="G40" s="486"/>
      <c r="H40" s="486"/>
      <c r="I40" s="486"/>
      <c r="J40" s="486"/>
      <c r="K40" s="486"/>
      <c r="L40" s="486"/>
      <c r="M40" s="486"/>
      <c r="N40" s="486"/>
      <c r="O40" s="486"/>
      <c r="P40" s="486"/>
      <c r="Q40" s="486"/>
      <c r="R40" s="486"/>
      <c r="S40" s="486"/>
      <c r="T40" s="486"/>
      <c r="U40" s="486"/>
      <c r="V40" s="486"/>
      <c r="W40" s="481" t="str">
        <f>IF(W14="","",W14)</f>
        <v/>
      </c>
      <c r="X40" s="481"/>
      <c r="Y40" s="481"/>
      <c r="Z40" s="481"/>
      <c r="AA40" s="481"/>
      <c r="AB40" s="481"/>
      <c r="AC40" s="481" t="str">
        <f>IF(AC14="","",AC14)</f>
        <v/>
      </c>
      <c r="AD40" s="481"/>
      <c r="AE40" s="481"/>
      <c r="AF40" s="481"/>
      <c r="AG40" s="481"/>
      <c r="AH40" s="481" t="str">
        <f>IF(AH14="","",AH14)</f>
        <v/>
      </c>
      <c r="AI40" s="481"/>
      <c r="AJ40" s="481"/>
      <c r="AK40" s="481"/>
      <c r="AL40" s="481"/>
      <c r="AM40" s="481"/>
      <c r="AN40" s="485" t="str">
        <f>IF(AN14="","",AN14)</f>
        <v/>
      </c>
      <c r="AO40" s="485"/>
      <c r="AP40" s="485"/>
      <c r="AQ40" s="485"/>
      <c r="AR40" s="485"/>
      <c r="AS40" s="485"/>
      <c r="AT40" s="485"/>
      <c r="AU40" s="485"/>
      <c r="AV40" s="485"/>
      <c r="AW40" s="485"/>
      <c r="AX40" s="485"/>
      <c r="AY40" s="485"/>
      <c r="AZ40" s="485"/>
      <c r="BA40" s="485"/>
      <c r="BB40" s="485"/>
      <c r="BC40" s="485"/>
      <c r="BD40" s="485" t="str">
        <f>IF(BD14="","",BD14)</f>
        <v/>
      </c>
      <c r="BE40" s="485"/>
      <c r="BF40" s="485"/>
      <c r="BG40" s="485"/>
      <c r="BH40" s="485"/>
    </row>
    <row r="41" spans="1:60" ht="16.5" customHeight="1" x14ac:dyDescent="0.15">
      <c r="A41" s="34"/>
      <c r="B41" s="481" t="str">
        <f>IF(B15="","",B15)</f>
        <v/>
      </c>
      <c r="C41" s="481"/>
      <c r="D41" s="481" t="str">
        <f>IF(D15="","",D15)</f>
        <v/>
      </c>
      <c r="E41" s="481"/>
      <c r="F41" s="486" t="str">
        <f>IF(F15="","",F15)</f>
        <v/>
      </c>
      <c r="G41" s="486"/>
      <c r="H41" s="486"/>
      <c r="I41" s="486"/>
      <c r="J41" s="486"/>
      <c r="K41" s="486"/>
      <c r="L41" s="486"/>
      <c r="M41" s="486"/>
      <c r="N41" s="486"/>
      <c r="O41" s="486"/>
      <c r="P41" s="486"/>
      <c r="Q41" s="486"/>
      <c r="R41" s="486"/>
      <c r="S41" s="486"/>
      <c r="T41" s="486"/>
      <c r="U41" s="486"/>
      <c r="V41" s="486"/>
      <c r="W41" s="481" t="str">
        <f>IF(W15="","",W15)</f>
        <v/>
      </c>
      <c r="X41" s="481"/>
      <c r="Y41" s="481"/>
      <c r="Z41" s="481"/>
      <c r="AA41" s="481"/>
      <c r="AB41" s="481"/>
      <c r="AC41" s="481" t="str">
        <f>IF(AC15="","",AC15)</f>
        <v/>
      </c>
      <c r="AD41" s="481"/>
      <c r="AE41" s="481"/>
      <c r="AF41" s="481"/>
      <c r="AG41" s="481"/>
      <c r="AH41" s="481" t="str">
        <f>IF(AH15="","",AH15)</f>
        <v/>
      </c>
      <c r="AI41" s="481"/>
      <c r="AJ41" s="481"/>
      <c r="AK41" s="481"/>
      <c r="AL41" s="481"/>
      <c r="AM41" s="481"/>
      <c r="AN41" s="485" t="str">
        <f>IF(AN15="","",AN15)</f>
        <v/>
      </c>
      <c r="AO41" s="485"/>
      <c r="AP41" s="485"/>
      <c r="AQ41" s="485"/>
      <c r="AR41" s="485"/>
      <c r="AS41" s="485"/>
      <c r="AT41" s="485"/>
      <c r="AU41" s="485"/>
      <c r="AV41" s="485"/>
      <c r="AW41" s="485"/>
      <c r="AX41" s="485"/>
      <c r="AY41" s="485"/>
      <c r="AZ41" s="485"/>
      <c r="BA41" s="485"/>
      <c r="BB41" s="485"/>
      <c r="BC41" s="485"/>
      <c r="BD41" s="485" t="str">
        <f>IF(BD15="","",BD15)</f>
        <v/>
      </c>
      <c r="BE41" s="485"/>
      <c r="BF41" s="485"/>
      <c r="BG41" s="485"/>
      <c r="BH41" s="485"/>
    </row>
    <row r="42" spans="1:60" ht="7.5" customHeight="1" x14ac:dyDescent="0.15">
      <c r="A42" s="34"/>
      <c r="B42" s="482" t="s">
        <v>65</v>
      </c>
      <c r="C42" s="482"/>
      <c r="D42" s="482"/>
      <c r="E42" s="482"/>
      <c r="F42" s="482"/>
      <c r="G42" s="482"/>
      <c r="H42" s="482"/>
      <c r="I42" s="482"/>
      <c r="J42" s="482"/>
      <c r="K42" s="482" t="s">
        <v>66</v>
      </c>
      <c r="L42" s="482"/>
      <c r="M42" s="482"/>
      <c r="N42" s="482"/>
      <c r="O42" s="482"/>
      <c r="P42" s="482"/>
      <c r="Q42" s="482"/>
      <c r="R42" s="482"/>
      <c r="S42" s="482"/>
      <c r="T42" s="482"/>
      <c r="U42" s="482"/>
      <c r="V42" s="482" t="s">
        <v>67</v>
      </c>
      <c r="W42" s="482"/>
      <c r="X42" s="482"/>
      <c r="Y42" s="482"/>
      <c r="Z42" s="482"/>
      <c r="AA42" s="482"/>
      <c r="AB42" s="482"/>
      <c r="AC42" s="482"/>
      <c r="AD42" s="482"/>
      <c r="AE42" s="482"/>
      <c r="AF42" s="482"/>
      <c r="AG42" s="482" t="s">
        <v>68</v>
      </c>
      <c r="AH42" s="482"/>
      <c r="AI42" s="482"/>
      <c r="AJ42" s="482"/>
      <c r="AK42" s="482"/>
      <c r="AL42" s="482"/>
      <c r="AM42" s="482"/>
      <c r="AN42" s="482"/>
      <c r="AO42" s="482"/>
      <c r="AP42" s="482" t="s">
        <v>69</v>
      </c>
      <c r="AQ42" s="482"/>
      <c r="AR42" s="482"/>
      <c r="AS42" s="482"/>
      <c r="AT42" s="482"/>
      <c r="AU42" s="482"/>
      <c r="AV42" s="482"/>
      <c r="AW42" s="482"/>
      <c r="AX42" s="482"/>
      <c r="AY42" s="482"/>
      <c r="AZ42" s="42"/>
      <c r="BA42" s="43"/>
      <c r="BB42" s="43"/>
      <c r="BC42" s="43"/>
      <c r="BD42" s="44"/>
      <c r="BE42" s="44"/>
      <c r="BF42" s="43"/>
      <c r="BG42" s="43"/>
      <c r="BH42" s="45"/>
    </row>
    <row r="43" spans="1:60" ht="7.5" customHeight="1" x14ac:dyDescent="0.15">
      <c r="A43" s="34"/>
      <c r="B43" s="482"/>
      <c r="C43" s="482"/>
      <c r="D43" s="482"/>
      <c r="E43" s="482"/>
      <c r="F43" s="482"/>
      <c r="G43" s="482"/>
      <c r="H43" s="482"/>
      <c r="I43" s="482"/>
      <c r="J43" s="482"/>
      <c r="K43" s="482"/>
      <c r="L43" s="482"/>
      <c r="M43" s="482"/>
      <c r="N43" s="482"/>
      <c r="O43" s="482"/>
      <c r="P43" s="482"/>
      <c r="Q43" s="482"/>
      <c r="R43" s="482"/>
      <c r="S43" s="482"/>
      <c r="T43" s="482"/>
      <c r="U43" s="482"/>
      <c r="V43" s="482"/>
      <c r="W43" s="482"/>
      <c r="X43" s="482"/>
      <c r="Y43" s="482"/>
      <c r="Z43" s="482"/>
      <c r="AA43" s="482"/>
      <c r="AB43" s="482"/>
      <c r="AC43" s="482"/>
      <c r="AD43" s="482"/>
      <c r="AE43" s="482"/>
      <c r="AF43" s="482"/>
      <c r="AG43" s="482"/>
      <c r="AH43" s="482"/>
      <c r="AI43" s="482"/>
      <c r="AJ43" s="482"/>
      <c r="AK43" s="482"/>
      <c r="AL43" s="482"/>
      <c r="AM43" s="482"/>
      <c r="AN43" s="482"/>
      <c r="AO43" s="482"/>
      <c r="AP43" s="482"/>
      <c r="AQ43" s="482"/>
      <c r="AR43" s="482"/>
      <c r="AS43" s="482"/>
      <c r="AT43" s="482"/>
      <c r="AU43" s="482"/>
      <c r="AV43" s="482"/>
      <c r="AW43" s="482"/>
      <c r="AX43" s="482"/>
      <c r="AY43" s="482"/>
      <c r="AZ43" s="483" t="s">
        <v>70</v>
      </c>
      <c r="BA43" s="484"/>
      <c r="BB43" s="484"/>
      <c r="BC43" s="484"/>
      <c r="BD43" s="477" t="str">
        <f>IF(BD17="","",BD17)</f>
        <v>청구</v>
      </c>
      <c r="BE43" s="477"/>
      <c r="BF43" s="477"/>
      <c r="BG43" s="478" t="s">
        <v>72</v>
      </c>
      <c r="BH43" s="479"/>
    </row>
    <row r="44" spans="1:60" ht="6" customHeight="1" x14ac:dyDescent="0.15">
      <c r="A44" s="34"/>
      <c r="B44" s="480">
        <f>B18</f>
        <v>3700000</v>
      </c>
      <c r="C44" s="480"/>
      <c r="D44" s="480"/>
      <c r="E44" s="480"/>
      <c r="F44" s="480"/>
      <c r="G44" s="480"/>
      <c r="H44" s="480"/>
      <c r="I44" s="480"/>
      <c r="J44" s="480"/>
      <c r="K44" s="481" t="str">
        <f>IF(K18="","",K18)</f>
        <v/>
      </c>
      <c r="L44" s="481"/>
      <c r="M44" s="481"/>
      <c r="N44" s="481"/>
      <c r="O44" s="481"/>
      <c r="P44" s="481"/>
      <c r="Q44" s="481"/>
      <c r="R44" s="481"/>
      <c r="S44" s="481"/>
      <c r="T44" s="481"/>
      <c r="U44" s="481"/>
      <c r="V44" s="481" t="str">
        <f>IF(V18="","",V18)</f>
        <v/>
      </c>
      <c r="W44" s="481"/>
      <c r="X44" s="481"/>
      <c r="Y44" s="481"/>
      <c r="Z44" s="481"/>
      <c r="AA44" s="481"/>
      <c r="AB44" s="481"/>
      <c r="AC44" s="481"/>
      <c r="AD44" s="481"/>
      <c r="AE44" s="481"/>
      <c r="AF44" s="481"/>
      <c r="AG44" s="481" t="str">
        <f>IF(AG18="","",AG18)</f>
        <v/>
      </c>
      <c r="AH44" s="481"/>
      <c r="AI44" s="481"/>
      <c r="AJ44" s="481"/>
      <c r="AK44" s="481"/>
      <c r="AL44" s="481"/>
      <c r="AM44" s="481"/>
      <c r="AN44" s="481"/>
      <c r="AO44" s="481"/>
      <c r="AP44" s="481" t="str">
        <f>IF(AP18="","",AP18)</f>
        <v/>
      </c>
      <c r="AQ44" s="481"/>
      <c r="AR44" s="481"/>
      <c r="AS44" s="481"/>
      <c r="AT44" s="481"/>
      <c r="AU44" s="481"/>
      <c r="AV44" s="481"/>
      <c r="AW44" s="481"/>
      <c r="AX44" s="481"/>
      <c r="AY44" s="481"/>
      <c r="AZ44" s="483"/>
      <c r="BA44" s="484"/>
      <c r="BB44" s="484"/>
      <c r="BC44" s="484"/>
      <c r="BD44" s="477"/>
      <c r="BE44" s="477"/>
      <c r="BF44" s="477"/>
      <c r="BG44" s="478"/>
      <c r="BH44" s="479"/>
    </row>
    <row r="45" spans="1:60" ht="6" customHeight="1" x14ac:dyDescent="0.15">
      <c r="A45" s="34"/>
      <c r="B45" s="480"/>
      <c r="C45" s="480"/>
      <c r="D45" s="480"/>
      <c r="E45" s="480"/>
      <c r="F45" s="480"/>
      <c r="G45" s="480"/>
      <c r="H45" s="480"/>
      <c r="I45" s="480"/>
      <c r="J45" s="480"/>
      <c r="K45" s="481"/>
      <c r="L45" s="481"/>
      <c r="M45" s="481"/>
      <c r="N45" s="481"/>
      <c r="O45" s="481"/>
      <c r="P45" s="481"/>
      <c r="Q45" s="481"/>
      <c r="R45" s="481"/>
      <c r="S45" s="481"/>
      <c r="T45" s="481"/>
      <c r="U45" s="481"/>
      <c r="V45" s="481"/>
      <c r="W45" s="481"/>
      <c r="X45" s="481"/>
      <c r="Y45" s="481"/>
      <c r="Z45" s="481"/>
      <c r="AA45" s="481"/>
      <c r="AB45" s="481"/>
      <c r="AC45" s="481"/>
      <c r="AD45" s="481"/>
      <c r="AE45" s="481"/>
      <c r="AF45" s="481"/>
      <c r="AG45" s="481"/>
      <c r="AH45" s="481"/>
      <c r="AI45" s="481"/>
      <c r="AJ45" s="481"/>
      <c r="AK45" s="481"/>
      <c r="AL45" s="481"/>
      <c r="AM45" s="481"/>
      <c r="AN45" s="481"/>
      <c r="AO45" s="481"/>
      <c r="AP45" s="481"/>
      <c r="AQ45" s="481"/>
      <c r="AR45" s="481"/>
      <c r="AS45" s="481"/>
      <c r="AT45" s="481"/>
      <c r="AU45" s="481"/>
      <c r="AV45" s="481"/>
      <c r="AW45" s="481"/>
      <c r="AX45" s="481"/>
      <c r="AY45" s="481"/>
      <c r="AZ45" s="483"/>
      <c r="BA45" s="484"/>
      <c r="BB45" s="484"/>
      <c r="BC45" s="484"/>
      <c r="BD45" s="477"/>
      <c r="BE45" s="477"/>
      <c r="BF45" s="477"/>
      <c r="BG45" s="478"/>
      <c r="BH45" s="479"/>
    </row>
    <row r="46" spans="1:60" ht="6" customHeight="1" x14ac:dyDescent="0.15">
      <c r="A46" s="34"/>
      <c r="B46" s="480"/>
      <c r="C46" s="480"/>
      <c r="D46" s="480"/>
      <c r="E46" s="480"/>
      <c r="F46" s="480"/>
      <c r="G46" s="480"/>
      <c r="H46" s="480"/>
      <c r="I46" s="480"/>
      <c r="J46" s="480"/>
      <c r="K46" s="481"/>
      <c r="L46" s="481"/>
      <c r="M46" s="481"/>
      <c r="N46" s="481"/>
      <c r="O46" s="481"/>
      <c r="P46" s="481"/>
      <c r="Q46" s="481"/>
      <c r="R46" s="481"/>
      <c r="S46" s="481"/>
      <c r="T46" s="481"/>
      <c r="U46" s="481"/>
      <c r="V46" s="481"/>
      <c r="W46" s="481"/>
      <c r="X46" s="481"/>
      <c r="Y46" s="481"/>
      <c r="Z46" s="481"/>
      <c r="AA46" s="481"/>
      <c r="AB46" s="481"/>
      <c r="AC46" s="481"/>
      <c r="AD46" s="481"/>
      <c r="AE46" s="481"/>
      <c r="AF46" s="481"/>
      <c r="AG46" s="481"/>
      <c r="AH46" s="481"/>
      <c r="AI46" s="481"/>
      <c r="AJ46" s="481"/>
      <c r="AK46" s="481"/>
      <c r="AL46" s="481"/>
      <c r="AM46" s="481"/>
      <c r="AN46" s="481"/>
      <c r="AO46" s="481"/>
      <c r="AP46" s="481"/>
      <c r="AQ46" s="481"/>
      <c r="AR46" s="481"/>
      <c r="AS46" s="481"/>
      <c r="AT46" s="481"/>
      <c r="AU46" s="481"/>
      <c r="AV46" s="481"/>
      <c r="AW46" s="481"/>
      <c r="AX46" s="481"/>
      <c r="AY46" s="481"/>
      <c r="AZ46" s="46"/>
      <c r="BA46" s="47"/>
      <c r="BB46" s="47"/>
      <c r="BC46" s="47"/>
      <c r="BD46" s="48"/>
      <c r="BE46" s="48"/>
      <c r="BF46" s="47"/>
      <c r="BG46" s="47"/>
      <c r="BH46" s="49"/>
    </row>
    <row r="47" spans="1:60" s="27" customFormat="1" ht="10.5" x14ac:dyDescent="0.15">
      <c r="B47" s="50" t="s">
        <v>73</v>
      </c>
      <c r="C47" s="50"/>
      <c r="D47" s="50"/>
      <c r="E47" s="50"/>
      <c r="F47" s="50"/>
      <c r="G47" s="50"/>
      <c r="H47" s="50"/>
      <c r="I47" s="50"/>
      <c r="J47" s="50"/>
      <c r="K47" s="51"/>
      <c r="L47" s="50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  <c r="AA47" s="52"/>
      <c r="AB47" s="52"/>
      <c r="AC47" s="52"/>
      <c r="AD47" s="52"/>
      <c r="AE47" s="52"/>
      <c r="AF47" s="52"/>
      <c r="AG47" s="52"/>
      <c r="AH47" s="52"/>
      <c r="AI47" s="52"/>
      <c r="AJ47" s="52"/>
      <c r="AK47" s="52"/>
      <c r="AL47" s="52"/>
      <c r="AM47" s="52"/>
      <c r="AN47" s="52"/>
      <c r="AO47" s="52"/>
      <c r="AP47" s="52"/>
      <c r="AQ47" s="52"/>
      <c r="AR47" s="52"/>
      <c r="AS47" s="52"/>
      <c r="AT47" s="52"/>
      <c r="AU47" s="52"/>
      <c r="AV47" s="52"/>
      <c r="AW47" s="52"/>
      <c r="AX47" s="52"/>
      <c r="AY47" s="52"/>
      <c r="AZ47" s="52"/>
      <c r="BA47" s="52"/>
      <c r="BB47" s="52"/>
      <c r="BC47" s="52"/>
      <c r="BD47" s="52"/>
      <c r="BE47" s="52"/>
      <c r="BF47" s="52"/>
      <c r="BG47" s="52"/>
      <c r="BH47" s="53"/>
    </row>
    <row r="48" spans="1:60" s="27" customFormat="1" ht="10.5" x14ac:dyDescent="0.15">
      <c r="B48" s="50" t="s">
        <v>74</v>
      </c>
      <c r="C48" s="50"/>
      <c r="D48" s="50"/>
      <c r="E48" s="50"/>
      <c r="F48" s="50"/>
      <c r="G48" s="50"/>
      <c r="H48" s="50"/>
      <c r="I48" s="50"/>
      <c r="J48" s="50"/>
      <c r="K48" s="51"/>
      <c r="L48" s="50"/>
    </row>
    <row r="49" spans="2:12" s="27" customFormat="1" ht="10.5" x14ac:dyDescent="0.15">
      <c r="B49" s="50" t="s">
        <v>75</v>
      </c>
      <c r="C49" s="50"/>
      <c r="D49" s="50"/>
      <c r="E49" s="50"/>
      <c r="F49" s="50"/>
      <c r="G49" s="50"/>
      <c r="H49" s="50"/>
      <c r="I49" s="50"/>
      <c r="J49" s="50"/>
      <c r="K49" s="51"/>
      <c r="L49" s="50"/>
    </row>
    <row r="50" spans="2:12" s="27" customFormat="1" ht="10.5" x14ac:dyDescent="0.15">
      <c r="B50" s="50" t="s">
        <v>76</v>
      </c>
      <c r="C50" s="50"/>
      <c r="D50" s="50"/>
      <c r="E50" s="50"/>
      <c r="F50" s="50"/>
      <c r="G50" s="50"/>
      <c r="H50" s="50"/>
      <c r="I50" s="50"/>
      <c r="J50" s="50"/>
      <c r="K50" s="51"/>
      <c r="L50" s="50"/>
    </row>
  </sheetData>
  <mergeCells count="273">
    <mergeCell ref="AR2:AY2"/>
    <mergeCell ref="AZ2:BC2"/>
    <mergeCell ref="BD2:BG2"/>
    <mergeCell ref="AL3:AQ3"/>
    <mergeCell ref="AR3:AU3"/>
    <mergeCell ref="AV3:AY3"/>
    <mergeCell ref="AZ3:BC3"/>
    <mergeCell ref="BF3:BG3"/>
    <mergeCell ref="B2:U3"/>
    <mergeCell ref="V2:V3"/>
    <mergeCell ref="W2:X3"/>
    <mergeCell ref="Y2:AJ3"/>
    <mergeCell ref="AK2:AK3"/>
    <mergeCell ref="AL2:AQ2"/>
    <mergeCell ref="BF4:BG4"/>
    <mergeCell ref="D5:H5"/>
    <mergeCell ref="I5:T5"/>
    <mergeCell ref="U5:V5"/>
    <mergeCell ref="W5:AC5"/>
    <mergeCell ref="AD5:AE5"/>
    <mergeCell ref="AH5:AN5"/>
    <mergeCell ref="AO5:AZ5"/>
    <mergeCell ref="BA5:BB5"/>
    <mergeCell ref="BC5:BG5"/>
    <mergeCell ref="AQ4:AR4"/>
    <mergeCell ref="AS4:AT4"/>
    <mergeCell ref="AU4:AV4"/>
    <mergeCell ref="AW4:AX4"/>
    <mergeCell ref="AY4:AZ4"/>
    <mergeCell ref="BA4:BB4"/>
    <mergeCell ref="D4:H4"/>
    <mergeCell ref="I4:AE4"/>
    <mergeCell ref="AF4:AG7"/>
    <mergeCell ref="AH4:AN4"/>
    <mergeCell ref="AO4:AP4"/>
    <mergeCell ref="D6:H6"/>
    <mergeCell ref="I6:AE6"/>
    <mergeCell ref="AH6:AN6"/>
    <mergeCell ref="P9:Q9"/>
    <mergeCell ref="R9:S9"/>
    <mergeCell ref="T9:U9"/>
    <mergeCell ref="V9:W9"/>
    <mergeCell ref="X9:Y9"/>
    <mergeCell ref="AY7:AZ7"/>
    <mergeCell ref="BA7:BH7"/>
    <mergeCell ref="B8:I8"/>
    <mergeCell ref="J8:AG8"/>
    <mergeCell ref="AH8:BH8"/>
    <mergeCell ref="B9:E9"/>
    <mergeCell ref="F9:G9"/>
    <mergeCell ref="H9:I9"/>
    <mergeCell ref="J9:K9"/>
    <mergeCell ref="L9:M9"/>
    <mergeCell ref="D7:H7"/>
    <mergeCell ref="I7:S7"/>
    <mergeCell ref="T7:U7"/>
    <mergeCell ref="V7:AE7"/>
    <mergeCell ref="AH7:AN7"/>
    <mergeCell ref="AO7:AX7"/>
    <mergeCell ref="B4:C7"/>
    <mergeCell ref="AO6:BH6"/>
    <mergeCell ref="T10:U10"/>
    <mergeCell ref="V10:W10"/>
    <mergeCell ref="X10:Y10"/>
    <mergeCell ref="Z10:AA10"/>
    <mergeCell ref="AB10:AC10"/>
    <mergeCell ref="AD10:AE10"/>
    <mergeCell ref="BK9:BK10"/>
    <mergeCell ref="BL9:BL10"/>
    <mergeCell ref="B10:E10"/>
    <mergeCell ref="F10:G10"/>
    <mergeCell ref="H10:I10"/>
    <mergeCell ref="J10:K10"/>
    <mergeCell ref="L10:M10"/>
    <mergeCell ref="N10:O10"/>
    <mergeCell ref="P10:Q10"/>
    <mergeCell ref="R10:S10"/>
    <mergeCell ref="Z9:AA9"/>
    <mergeCell ref="AB9:AC9"/>
    <mergeCell ref="AD9:AE9"/>
    <mergeCell ref="AF9:AG9"/>
    <mergeCell ref="AH9:BH10"/>
    <mergeCell ref="BJ9:BJ10"/>
    <mergeCell ref="AF10:AG10"/>
    <mergeCell ref="N9:O9"/>
    <mergeCell ref="AN11:BC11"/>
    <mergeCell ref="BD11:BH11"/>
    <mergeCell ref="B12:C12"/>
    <mergeCell ref="D12:E12"/>
    <mergeCell ref="F12:V12"/>
    <mergeCell ref="W12:AB12"/>
    <mergeCell ref="AC12:AG12"/>
    <mergeCell ref="AH12:AM12"/>
    <mergeCell ref="AN12:BC12"/>
    <mergeCell ref="BD12:BH12"/>
    <mergeCell ref="B11:C11"/>
    <mergeCell ref="D11:E11"/>
    <mergeCell ref="F11:V11"/>
    <mergeCell ref="W11:AB11"/>
    <mergeCell ref="AC11:AG11"/>
    <mergeCell ref="AH11:AM11"/>
    <mergeCell ref="AN13:BC13"/>
    <mergeCell ref="BD13:BH13"/>
    <mergeCell ref="B14:C14"/>
    <mergeCell ref="D14:E14"/>
    <mergeCell ref="F14:V14"/>
    <mergeCell ref="W14:AB14"/>
    <mergeCell ref="AC14:AG14"/>
    <mergeCell ref="AH14:AM14"/>
    <mergeCell ref="AN14:BC14"/>
    <mergeCell ref="BD14:BH14"/>
    <mergeCell ref="B13:C13"/>
    <mergeCell ref="D13:E13"/>
    <mergeCell ref="F13:V13"/>
    <mergeCell ref="W13:AB13"/>
    <mergeCell ref="AC13:AG13"/>
    <mergeCell ref="AH13:AM13"/>
    <mergeCell ref="AN15:BC15"/>
    <mergeCell ref="BD15:BH15"/>
    <mergeCell ref="B16:J17"/>
    <mergeCell ref="K16:U17"/>
    <mergeCell ref="V16:AF17"/>
    <mergeCell ref="AG16:AO17"/>
    <mergeCell ref="AP16:AY17"/>
    <mergeCell ref="AZ17:BC19"/>
    <mergeCell ref="BD17:BF19"/>
    <mergeCell ref="BG17:BH19"/>
    <mergeCell ref="B15:C15"/>
    <mergeCell ref="D15:E15"/>
    <mergeCell ref="F15:V15"/>
    <mergeCell ref="W15:AB15"/>
    <mergeCell ref="AC15:AG15"/>
    <mergeCell ref="AH15:AM15"/>
    <mergeCell ref="B18:J20"/>
    <mergeCell ref="K18:U20"/>
    <mergeCell ref="V18:AF20"/>
    <mergeCell ref="AG18:AO20"/>
    <mergeCell ref="AP18:AY20"/>
    <mergeCell ref="B28:U29"/>
    <mergeCell ref="V28:V29"/>
    <mergeCell ref="W28:X29"/>
    <mergeCell ref="Y28:AJ29"/>
    <mergeCell ref="AK28:AK29"/>
    <mergeCell ref="AL28:AQ28"/>
    <mergeCell ref="AR28:AY28"/>
    <mergeCell ref="AZ28:BC28"/>
    <mergeCell ref="BD28:BG28"/>
    <mergeCell ref="AL29:AQ29"/>
    <mergeCell ref="AR29:AU29"/>
    <mergeCell ref="AV29:AY29"/>
    <mergeCell ref="AZ29:BC29"/>
    <mergeCell ref="BF29:BG29"/>
    <mergeCell ref="BF30:BG30"/>
    <mergeCell ref="D31:H31"/>
    <mergeCell ref="I31:T31"/>
    <mergeCell ref="U31:V31"/>
    <mergeCell ref="W31:AC31"/>
    <mergeCell ref="AD31:AE31"/>
    <mergeCell ref="AH31:AN31"/>
    <mergeCell ref="AO31:AZ31"/>
    <mergeCell ref="BA31:BB31"/>
    <mergeCell ref="BC31:BG31"/>
    <mergeCell ref="AQ30:AR30"/>
    <mergeCell ref="AS30:AT30"/>
    <mergeCell ref="AU30:AV30"/>
    <mergeCell ref="AW30:AX30"/>
    <mergeCell ref="AY30:AZ30"/>
    <mergeCell ref="BA30:BB30"/>
    <mergeCell ref="D30:H30"/>
    <mergeCell ref="I30:AE30"/>
    <mergeCell ref="AF30:AG33"/>
    <mergeCell ref="AH30:AN30"/>
    <mergeCell ref="AO30:AP30"/>
    <mergeCell ref="D32:H32"/>
    <mergeCell ref="I32:AE32"/>
    <mergeCell ref="AH32:AN32"/>
    <mergeCell ref="AY33:AZ33"/>
    <mergeCell ref="BA33:BH33"/>
    <mergeCell ref="B34:I34"/>
    <mergeCell ref="J34:AG34"/>
    <mergeCell ref="AH34:BH34"/>
    <mergeCell ref="B35:E35"/>
    <mergeCell ref="F35:G35"/>
    <mergeCell ref="H35:I35"/>
    <mergeCell ref="J35:K35"/>
    <mergeCell ref="L35:M35"/>
    <mergeCell ref="D33:H33"/>
    <mergeCell ref="I33:S33"/>
    <mergeCell ref="T33:U33"/>
    <mergeCell ref="V33:AE33"/>
    <mergeCell ref="AH33:AN33"/>
    <mergeCell ref="AO33:AX33"/>
    <mergeCell ref="B30:C33"/>
    <mergeCell ref="AO32:BH32"/>
    <mergeCell ref="Z35:AA35"/>
    <mergeCell ref="AB35:AC35"/>
    <mergeCell ref="AD35:AE35"/>
    <mergeCell ref="AF35:AG35"/>
    <mergeCell ref="AH35:BH36"/>
    <mergeCell ref="B36:E36"/>
    <mergeCell ref="F36:G36"/>
    <mergeCell ref="H36:I36"/>
    <mergeCell ref="J36:K36"/>
    <mergeCell ref="L36:M36"/>
    <mergeCell ref="N35:O35"/>
    <mergeCell ref="P35:Q35"/>
    <mergeCell ref="R35:S35"/>
    <mergeCell ref="T35:U35"/>
    <mergeCell ref="V35:W35"/>
    <mergeCell ref="X35:Y35"/>
    <mergeCell ref="Z36:AA36"/>
    <mergeCell ref="AB36:AC36"/>
    <mergeCell ref="AD36:AE36"/>
    <mergeCell ref="AF36:AG36"/>
    <mergeCell ref="B37:C37"/>
    <mergeCell ref="D37:E37"/>
    <mergeCell ref="F37:V37"/>
    <mergeCell ref="W37:AB37"/>
    <mergeCell ref="AC37:AG37"/>
    <mergeCell ref="N36:O36"/>
    <mergeCell ref="P36:Q36"/>
    <mergeCell ref="R36:S36"/>
    <mergeCell ref="T36:U36"/>
    <mergeCell ref="V36:W36"/>
    <mergeCell ref="X36:Y36"/>
    <mergeCell ref="AH37:AM37"/>
    <mergeCell ref="AN37:BC37"/>
    <mergeCell ref="BD37:BH37"/>
    <mergeCell ref="B38:C38"/>
    <mergeCell ref="D38:E38"/>
    <mergeCell ref="F38:V38"/>
    <mergeCell ref="W38:AB38"/>
    <mergeCell ref="AC38:AG38"/>
    <mergeCell ref="AH38:AM38"/>
    <mergeCell ref="AN38:BC38"/>
    <mergeCell ref="BD38:BH38"/>
    <mergeCell ref="B39:C39"/>
    <mergeCell ref="D39:E39"/>
    <mergeCell ref="F39:V39"/>
    <mergeCell ref="W39:AB39"/>
    <mergeCell ref="AC39:AG39"/>
    <mergeCell ref="AH39:AM39"/>
    <mergeCell ref="AN39:BC39"/>
    <mergeCell ref="BD39:BH39"/>
    <mergeCell ref="AN40:BC40"/>
    <mergeCell ref="BD40:BH40"/>
    <mergeCell ref="B41:C41"/>
    <mergeCell ref="D41:E41"/>
    <mergeCell ref="F41:V41"/>
    <mergeCell ref="W41:AB41"/>
    <mergeCell ref="AC41:AG41"/>
    <mergeCell ref="AH41:AM41"/>
    <mergeCell ref="AN41:BC41"/>
    <mergeCell ref="BD41:BH41"/>
    <mergeCell ref="B40:C40"/>
    <mergeCell ref="D40:E40"/>
    <mergeCell ref="F40:V40"/>
    <mergeCell ref="W40:AB40"/>
    <mergeCell ref="AC40:AG40"/>
    <mergeCell ref="AH40:AM40"/>
    <mergeCell ref="BD43:BF45"/>
    <mergeCell ref="BG43:BH45"/>
    <mergeCell ref="B44:J46"/>
    <mergeCell ref="K44:U46"/>
    <mergeCell ref="V44:AF46"/>
    <mergeCell ref="AG44:AO46"/>
    <mergeCell ref="AP44:AY46"/>
    <mergeCell ref="B42:J43"/>
    <mergeCell ref="K42:U43"/>
    <mergeCell ref="V42:AF43"/>
    <mergeCell ref="AG42:AO43"/>
    <mergeCell ref="AP42:AY43"/>
    <mergeCell ref="AZ43:BC45"/>
  </mergeCells>
  <phoneticPr fontId="3" type="noConversion"/>
  <conditionalFormatting sqref="BK11">
    <cfRule type="cellIs" dxfId="5" priority="2" operator="equal">
      <formula>"공급자사업자오류"</formula>
    </cfRule>
    <cfRule type="cellIs" dxfId="4" priority="5" stopIfTrue="1" operator="equal">
      <formula>"공급자사업자오류"</formula>
    </cfRule>
    <cfRule type="cellIs" dxfId="3" priority="6" stopIfTrue="1" operator="equal">
      <formula>"사업자번호검증OK"</formula>
    </cfRule>
  </conditionalFormatting>
  <conditionalFormatting sqref="BK12">
    <cfRule type="cellIs" dxfId="2" priority="1" operator="equal">
      <formula>"공급자사업자오류"</formula>
    </cfRule>
    <cfRule type="cellIs" dxfId="1" priority="3" stopIfTrue="1" operator="equal">
      <formula>"공급받는자사업자오류"</formula>
    </cfRule>
    <cfRule type="cellIs" dxfId="0" priority="4" stopIfTrue="1" operator="equal">
      <formula>"사업자번호검증OK"</formula>
    </cfRule>
  </conditionalFormatting>
  <printOptions horizontalCentered="1" verticalCentered="1"/>
  <pageMargins left="0.11811023622047245" right="0.11811023622047245" top="0.15748031496062992" bottom="0.15748031496062992" header="0" footer="0"/>
  <pageSetup paperSize="9" orientation="portrait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00904-19DF-4680-AE0D-2CA7EB4CA871}">
  <dimension ref="A1:AK48"/>
  <sheetViews>
    <sheetView showGridLines="0" workbookViewId="0">
      <selection activeCell="C11" sqref="C11:F11"/>
    </sheetView>
  </sheetViews>
  <sheetFormatPr defaultColWidth="2.21875" defaultRowHeight="12" x14ac:dyDescent="0.15"/>
  <cols>
    <col min="1" max="11" width="2.21875" style="122"/>
    <col min="12" max="12" width="2.21875" style="124"/>
    <col min="13" max="16384" width="2.21875" style="122"/>
  </cols>
  <sheetData>
    <row r="1" spans="1:37" ht="22.5" customHeight="1" x14ac:dyDescent="0.15">
      <c r="A1" s="771" t="s">
        <v>118</v>
      </c>
      <c r="B1" s="772"/>
      <c r="C1" s="773"/>
      <c r="D1" s="774" t="s">
        <v>119</v>
      </c>
      <c r="E1" s="775"/>
      <c r="F1" s="775"/>
      <c r="G1" s="775"/>
      <c r="H1" s="775"/>
      <c r="I1" s="776"/>
      <c r="J1" s="777" t="s">
        <v>120</v>
      </c>
      <c r="K1" s="777"/>
      <c r="L1" s="777"/>
      <c r="M1" s="777"/>
      <c r="N1" s="777"/>
      <c r="O1" s="777"/>
      <c r="P1" s="777"/>
      <c r="Q1" s="777"/>
      <c r="R1" s="777"/>
      <c r="S1" s="777"/>
      <c r="T1" s="778"/>
      <c r="U1" s="750" t="s">
        <v>121</v>
      </c>
      <c r="V1" s="751"/>
      <c r="W1" s="779">
        <v>3128512345</v>
      </c>
      <c r="X1" s="779"/>
      <c r="Y1" s="779"/>
      <c r="Z1" s="779"/>
      <c r="AA1" s="779"/>
      <c r="AB1" s="779"/>
      <c r="AC1" s="779"/>
      <c r="AD1" s="779"/>
      <c r="AE1" s="779"/>
      <c r="AF1" s="779"/>
      <c r="AG1" s="779"/>
      <c r="AH1" s="779"/>
      <c r="AI1" s="779"/>
      <c r="AJ1" s="779"/>
      <c r="AK1" s="779"/>
    </row>
    <row r="2" spans="1:37" ht="18.75" customHeight="1" x14ac:dyDescent="0.15">
      <c r="A2" s="780" t="s">
        <v>122</v>
      </c>
      <c r="B2" s="781"/>
      <c r="C2" s="782"/>
      <c r="D2" s="783">
        <v>41281</v>
      </c>
      <c r="E2" s="784"/>
      <c r="F2" s="784"/>
      <c r="G2" s="784"/>
      <c r="H2" s="784"/>
      <c r="I2" s="785"/>
      <c r="J2" s="777"/>
      <c r="K2" s="777"/>
      <c r="L2" s="777"/>
      <c r="M2" s="777"/>
      <c r="N2" s="777"/>
      <c r="O2" s="777"/>
      <c r="P2" s="777"/>
      <c r="Q2" s="777"/>
      <c r="R2" s="777"/>
      <c r="S2" s="777"/>
      <c r="T2" s="778"/>
      <c r="U2" s="739" t="s">
        <v>19</v>
      </c>
      <c r="V2" s="739"/>
      <c r="W2" s="753" t="s">
        <v>123</v>
      </c>
      <c r="X2" s="753"/>
      <c r="Y2" s="753"/>
      <c r="Z2" s="753"/>
      <c r="AA2" s="753"/>
      <c r="AB2" s="753"/>
      <c r="AC2" s="753"/>
      <c r="AD2" s="739" t="s">
        <v>124</v>
      </c>
      <c r="AE2" s="739"/>
      <c r="AF2" s="740" t="s">
        <v>29</v>
      </c>
      <c r="AG2" s="741"/>
      <c r="AH2" s="741"/>
      <c r="AI2" s="741"/>
      <c r="AJ2" s="741"/>
      <c r="AK2" s="123" t="s">
        <v>24</v>
      </c>
    </row>
    <row r="3" spans="1:37" ht="18.75" customHeight="1" x14ac:dyDescent="0.15">
      <c r="A3" s="754" t="s">
        <v>125</v>
      </c>
      <c r="B3" s="755"/>
      <c r="C3" s="756"/>
      <c r="D3" s="757" t="s">
        <v>126</v>
      </c>
      <c r="E3" s="758"/>
      <c r="F3" s="758"/>
      <c r="G3" s="758"/>
      <c r="H3" s="758"/>
      <c r="I3" s="759"/>
      <c r="J3" s="789" t="s">
        <v>127</v>
      </c>
      <c r="K3" s="789"/>
      <c r="L3" s="789"/>
      <c r="M3" s="789"/>
      <c r="N3" s="789"/>
      <c r="O3" s="789"/>
      <c r="P3" s="789"/>
      <c r="Q3" s="789"/>
      <c r="R3" s="789"/>
      <c r="S3" s="789"/>
      <c r="T3" s="790"/>
      <c r="U3" s="739" t="s">
        <v>128</v>
      </c>
      <c r="V3" s="739"/>
      <c r="W3" s="765" t="s">
        <v>129</v>
      </c>
      <c r="X3" s="766"/>
      <c r="Y3" s="766"/>
      <c r="Z3" s="766"/>
      <c r="AA3" s="766"/>
      <c r="AB3" s="766"/>
      <c r="AC3" s="766"/>
      <c r="AD3" s="766"/>
      <c r="AE3" s="766"/>
      <c r="AF3" s="766"/>
      <c r="AG3" s="766"/>
      <c r="AH3" s="766"/>
      <c r="AI3" s="766"/>
      <c r="AJ3" s="766"/>
      <c r="AK3" s="767"/>
    </row>
    <row r="4" spans="1:37" ht="18.75" customHeight="1" x14ac:dyDescent="0.15">
      <c r="A4" s="768" t="s">
        <v>130</v>
      </c>
      <c r="B4" s="769"/>
      <c r="C4" s="770"/>
      <c r="D4" s="760"/>
      <c r="E4" s="761"/>
      <c r="F4" s="761"/>
      <c r="G4" s="761"/>
      <c r="H4" s="761"/>
      <c r="I4" s="762"/>
      <c r="U4" s="739" t="s">
        <v>35</v>
      </c>
      <c r="V4" s="739"/>
      <c r="W4" s="740" t="s">
        <v>36</v>
      </c>
      <c r="X4" s="741"/>
      <c r="Y4" s="741"/>
      <c r="Z4" s="741"/>
      <c r="AA4" s="741"/>
      <c r="AB4" s="741"/>
      <c r="AC4" s="742"/>
      <c r="AD4" s="743" t="s">
        <v>41</v>
      </c>
      <c r="AE4" s="744"/>
      <c r="AF4" s="740" t="s">
        <v>131</v>
      </c>
      <c r="AG4" s="741"/>
      <c r="AH4" s="741"/>
      <c r="AI4" s="741"/>
      <c r="AJ4" s="741"/>
      <c r="AK4" s="742"/>
    </row>
    <row r="5" spans="1:37" ht="22.5" customHeight="1" x14ac:dyDescent="0.15">
      <c r="A5" s="745" t="s">
        <v>132</v>
      </c>
      <c r="B5" s="746"/>
      <c r="C5" s="746"/>
      <c r="D5" s="746"/>
      <c r="E5" s="746"/>
      <c r="F5" s="746"/>
      <c r="G5" s="747"/>
      <c r="H5" s="125" t="s">
        <v>133</v>
      </c>
      <c r="I5" s="748">
        <v>344870</v>
      </c>
      <c r="J5" s="748"/>
      <c r="K5" s="748"/>
      <c r="L5" s="748"/>
      <c r="M5" s="748"/>
      <c r="N5" s="748"/>
      <c r="O5" s="748"/>
      <c r="P5" s="748"/>
      <c r="Q5" s="748"/>
      <c r="R5" s="748"/>
      <c r="S5" s="748"/>
      <c r="T5" s="749"/>
      <c r="U5" s="750" t="s">
        <v>134</v>
      </c>
      <c r="V5" s="751"/>
      <c r="W5" s="740" t="s">
        <v>135</v>
      </c>
      <c r="X5" s="741"/>
      <c r="Y5" s="741"/>
      <c r="Z5" s="741"/>
      <c r="AA5" s="741"/>
      <c r="AB5" s="741"/>
      <c r="AC5" s="742"/>
      <c r="AD5" s="752" t="s">
        <v>136</v>
      </c>
      <c r="AE5" s="743"/>
      <c r="AF5" s="740" t="s">
        <v>137</v>
      </c>
      <c r="AG5" s="741"/>
      <c r="AH5" s="741"/>
      <c r="AI5" s="741"/>
      <c r="AJ5" s="741"/>
      <c r="AK5" s="742"/>
    </row>
    <row r="6" spans="1:37" ht="15" customHeight="1" x14ac:dyDescent="0.15">
      <c r="A6" s="684" t="s">
        <v>138</v>
      </c>
      <c r="B6" s="686"/>
      <c r="C6" s="684" t="s">
        <v>139</v>
      </c>
      <c r="D6" s="685"/>
      <c r="E6" s="685"/>
      <c r="F6" s="686"/>
      <c r="G6" s="684" t="s">
        <v>140</v>
      </c>
      <c r="H6" s="685"/>
      <c r="I6" s="685"/>
      <c r="J6" s="685"/>
      <c r="K6" s="685"/>
      <c r="L6" s="685"/>
      <c r="M6" s="685"/>
      <c r="N6" s="685"/>
      <c r="O6" s="685"/>
      <c r="P6" s="685"/>
      <c r="Q6" s="686"/>
      <c r="R6" s="684" t="s">
        <v>58</v>
      </c>
      <c r="S6" s="685"/>
      <c r="T6" s="686"/>
      <c r="U6" s="684" t="s">
        <v>141</v>
      </c>
      <c r="V6" s="685"/>
      <c r="W6" s="686"/>
      <c r="X6" s="684" t="s">
        <v>142</v>
      </c>
      <c r="Y6" s="685"/>
      <c r="Z6" s="685"/>
      <c r="AA6" s="686"/>
      <c r="AB6" s="684" t="s">
        <v>143</v>
      </c>
      <c r="AC6" s="685"/>
      <c r="AD6" s="685"/>
      <c r="AE6" s="685"/>
      <c r="AF6" s="685"/>
      <c r="AG6" s="686"/>
      <c r="AH6" s="684" t="s">
        <v>144</v>
      </c>
      <c r="AI6" s="685"/>
      <c r="AJ6" s="685"/>
      <c r="AK6" s="686"/>
    </row>
    <row r="7" spans="1:37" ht="15" customHeight="1" x14ac:dyDescent="0.15">
      <c r="A7" s="719">
        <v>41281</v>
      </c>
      <c r="B7" s="720"/>
      <c r="C7" s="721"/>
      <c r="D7" s="722"/>
      <c r="E7" s="722"/>
      <c r="F7" s="723"/>
      <c r="G7" s="724" t="s">
        <v>145</v>
      </c>
      <c r="H7" s="725"/>
      <c r="I7" s="725"/>
      <c r="J7" s="725"/>
      <c r="K7" s="725"/>
      <c r="L7" s="725"/>
      <c r="M7" s="725"/>
      <c r="N7" s="725"/>
      <c r="O7" s="725"/>
      <c r="P7" s="725"/>
      <c r="Q7" s="726"/>
      <c r="R7" s="727" t="s">
        <v>146</v>
      </c>
      <c r="S7" s="728"/>
      <c r="T7" s="729"/>
      <c r="U7" s="730">
        <v>24</v>
      </c>
      <c r="V7" s="731"/>
      <c r="W7" s="732"/>
      <c r="X7" s="733">
        <v>2700</v>
      </c>
      <c r="Y7" s="734"/>
      <c r="Z7" s="734"/>
      <c r="AA7" s="735"/>
      <c r="AB7" s="733">
        <f>IF(X7="","",U7*X7)</f>
        <v>64800</v>
      </c>
      <c r="AC7" s="734"/>
      <c r="AD7" s="734"/>
      <c r="AE7" s="734"/>
      <c r="AF7" s="734"/>
      <c r="AG7" s="735"/>
      <c r="AH7" s="736">
        <v>0</v>
      </c>
      <c r="AI7" s="737"/>
      <c r="AJ7" s="737"/>
      <c r="AK7" s="738"/>
    </row>
    <row r="8" spans="1:37" ht="15" customHeight="1" x14ac:dyDescent="0.15">
      <c r="A8" s="705"/>
      <c r="B8" s="706"/>
      <c r="C8" s="707"/>
      <c r="D8" s="708"/>
      <c r="E8" s="708"/>
      <c r="F8" s="709"/>
      <c r="G8" s="710" t="s">
        <v>147</v>
      </c>
      <c r="H8" s="711"/>
      <c r="I8" s="711"/>
      <c r="J8" s="711"/>
      <c r="K8" s="711"/>
      <c r="L8" s="711"/>
      <c r="M8" s="711"/>
      <c r="N8" s="711"/>
      <c r="O8" s="711"/>
      <c r="P8" s="711"/>
      <c r="Q8" s="712"/>
      <c r="R8" s="713" t="s">
        <v>146</v>
      </c>
      <c r="S8" s="714"/>
      <c r="T8" s="715"/>
      <c r="U8" s="716">
        <v>12</v>
      </c>
      <c r="V8" s="717"/>
      <c r="W8" s="718"/>
      <c r="X8" s="692">
        <v>2700</v>
      </c>
      <c r="Y8" s="693"/>
      <c r="Z8" s="693"/>
      <c r="AA8" s="694"/>
      <c r="AB8" s="786">
        <f t="shared" ref="AB8:AB20" si="0">IF(X8="","",U8*X8)</f>
        <v>32400</v>
      </c>
      <c r="AC8" s="787"/>
      <c r="AD8" s="787"/>
      <c r="AE8" s="787"/>
      <c r="AF8" s="787"/>
      <c r="AG8" s="788"/>
      <c r="AH8" s="695"/>
      <c r="AI8" s="696"/>
      <c r="AJ8" s="696"/>
      <c r="AK8" s="697"/>
    </row>
    <row r="9" spans="1:37" ht="15" customHeight="1" x14ac:dyDescent="0.15">
      <c r="A9" s="719"/>
      <c r="B9" s="720"/>
      <c r="C9" s="721"/>
      <c r="D9" s="722"/>
      <c r="E9" s="722"/>
      <c r="F9" s="723"/>
      <c r="G9" s="724"/>
      <c r="H9" s="725"/>
      <c r="I9" s="725"/>
      <c r="J9" s="725"/>
      <c r="K9" s="725"/>
      <c r="L9" s="725"/>
      <c r="M9" s="725"/>
      <c r="N9" s="725"/>
      <c r="O9" s="725"/>
      <c r="P9" s="725"/>
      <c r="Q9" s="726"/>
      <c r="R9" s="727"/>
      <c r="S9" s="728"/>
      <c r="T9" s="729"/>
      <c r="U9" s="730"/>
      <c r="V9" s="731"/>
      <c r="W9" s="732"/>
      <c r="X9" s="733"/>
      <c r="Y9" s="734"/>
      <c r="Z9" s="734"/>
      <c r="AA9" s="735"/>
      <c r="AB9" s="733" t="str">
        <f t="shared" si="0"/>
        <v/>
      </c>
      <c r="AC9" s="734"/>
      <c r="AD9" s="734"/>
      <c r="AE9" s="734"/>
      <c r="AF9" s="734"/>
      <c r="AG9" s="735"/>
      <c r="AH9" s="736"/>
      <c r="AI9" s="737"/>
      <c r="AJ9" s="737"/>
      <c r="AK9" s="738"/>
    </row>
    <row r="10" spans="1:37" ht="15" customHeight="1" x14ac:dyDescent="0.15">
      <c r="A10" s="705"/>
      <c r="B10" s="706"/>
      <c r="C10" s="707"/>
      <c r="D10" s="708"/>
      <c r="E10" s="708"/>
      <c r="F10" s="709"/>
      <c r="G10" s="710"/>
      <c r="H10" s="711"/>
      <c r="I10" s="711"/>
      <c r="J10" s="711"/>
      <c r="K10" s="711"/>
      <c r="L10" s="711"/>
      <c r="M10" s="711"/>
      <c r="N10" s="711"/>
      <c r="O10" s="711"/>
      <c r="P10" s="711"/>
      <c r="Q10" s="712"/>
      <c r="R10" s="713"/>
      <c r="S10" s="714"/>
      <c r="T10" s="715"/>
      <c r="U10" s="716"/>
      <c r="V10" s="717"/>
      <c r="W10" s="718"/>
      <c r="X10" s="692"/>
      <c r="Y10" s="693"/>
      <c r="Z10" s="693"/>
      <c r="AA10" s="694"/>
      <c r="AB10" s="786" t="str">
        <f t="shared" si="0"/>
        <v/>
      </c>
      <c r="AC10" s="787"/>
      <c r="AD10" s="787"/>
      <c r="AE10" s="787"/>
      <c r="AF10" s="787"/>
      <c r="AG10" s="788"/>
      <c r="AH10" s="695"/>
      <c r="AI10" s="696"/>
      <c r="AJ10" s="696"/>
      <c r="AK10" s="697"/>
    </row>
    <row r="11" spans="1:37" ht="15" customHeight="1" x14ac:dyDescent="0.15">
      <c r="A11" s="719"/>
      <c r="B11" s="720"/>
      <c r="C11" s="721"/>
      <c r="D11" s="722"/>
      <c r="E11" s="722"/>
      <c r="F11" s="723"/>
      <c r="G11" s="724"/>
      <c r="H11" s="725"/>
      <c r="I11" s="725"/>
      <c r="J11" s="725"/>
      <c r="K11" s="725"/>
      <c r="L11" s="725"/>
      <c r="M11" s="725"/>
      <c r="N11" s="725"/>
      <c r="O11" s="725"/>
      <c r="P11" s="725"/>
      <c r="Q11" s="726"/>
      <c r="R11" s="727"/>
      <c r="S11" s="728"/>
      <c r="T11" s="729"/>
      <c r="U11" s="730"/>
      <c r="V11" s="731"/>
      <c r="W11" s="732"/>
      <c r="X11" s="733"/>
      <c r="Y11" s="734"/>
      <c r="Z11" s="734"/>
      <c r="AA11" s="735"/>
      <c r="AB11" s="733" t="str">
        <f t="shared" si="0"/>
        <v/>
      </c>
      <c r="AC11" s="734"/>
      <c r="AD11" s="734"/>
      <c r="AE11" s="734"/>
      <c r="AF11" s="734"/>
      <c r="AG11" s="735"/>
      <c r="AH11" s="736"/>
      <c r="AI11" s="737"/>
      <c r="AJ11" s="737"/>
      <c r="AK11" s="738"/>
    </row>
    <row r="12" spans="1:37" ht="15" customHeight="1" x14ac:dyDescent="0.15">
      <c r="A12" s="705"/>
      <c r="B12" s="706"/>
      <c r="C12" s="707"/>
      <c r="D12" s="708"/>
      <c r="E12" s="708"/>
      <c r="F12" s="709"/>
      <c r="G12" s="710"/>
      <c r="H12" s="711"/>
      <c r="I12" s="711"/>
      <c r="J12" s="711"/>
      <c r="K12" s="711"/>
      <c r="L12" s="711"/>
      <c r="M12" s="711"/>
      <c r="N12" s="711"/>
      <c r="O12" s="711"/>
      <c r="P12" s="711"/>
      <c r="Q12" s="712"/>
      <c r="R12" s="713"/>
      <c r="S12" s="714"/>
      <c r="T12" s="715"/>
      <c r="U12" s="716"/>
      <c r="V12" s="717"/>
      <c r="W12" s="718"/>
      <c r="X12" s="692"/>
      <c r="Y12" s="693"/>
      <c r="Z12" s="693"/>
      <c r="AA12" s="694"/>
      <c r="AB12" s="786" t="str">
        <f t="shared" si="0"/>
        <v/>
      </c>
      <c r="AC12" s="787"/>
      <c r="AD12" s="787"/>
      <c r="AE12" s="787"/>
      <c r="AF12" s="787"/>
      <c r="AG12" s="788"/>
      <c r="AH12" s="695"/>
      <c r="AI12" s="696"/>
      <c r="AJ12" s="696"/>
      <c r="AK12" s="697"/>
    </row>
    <row r="13" spans="1:37" ht="15" customHeight="1" x14ac:dyDescent="0.15">
      <c r="A13" s="719"/>
      <c r="B13" s="720"/>
      <c r="C13" s="721"/>
      <c r="D13" s="722"/>
      <c r="E13" s="722"/>
      <c r="F13" s="723"/>
      <c r="G13" s="724"/>
      <c r="H13" s="725"/>
      <c r="I13" s="725"/>
      <c r="J13" s="725"/>
      <c r="K13" s="725"/>
      <c r="L13" s="725"/>
      <c r="M13" s="725"/>
      <c r="N13" s="725"/>
      <c r="O13" s="725"/>
      <c r="P13" s="725"/>
      <c r="Q13" s="726"/>
      <c r="R13" s="727"/>
      <c r="S13" s="728"/>
      <c r="T13" s="729"/>
      <c r="U13" s="730"/>
      <c r="V13" s="731"/>
      <c r="W13" s="732"/>
      <c r="X13" s="733"/>
      <c r="Y13" s="734"/>
      <c r="Z13" s="734"/>
      <c r="AA13" s="735"/>
      <c r="AB13" s="733" t="str">
        <f t="shared" si="0"/>
        <v/>
      </c>
      <c r="AC13" s="734"/>
      <c r="AD13" s="734"/>
      <c r="AE13" s="734"/>
      <c r="AF13" s="734"/>
      <c r="AG13" s="735"/>
      <c r="AH13" s="736"/>
      <c r="AI13" s="737"/>
      <c r="AJ13" s="737"/>
      <c r="AK13" s="738"/>
    </row>
    <row r="14" spans="1:37" ht="15" customHeight="1" x14ac:dyDescent="0.15">
      <c r="A14" s="705"/>
      <c r="B14" s="706"/>
      <c r="C14" s="707"/>
      <c r="D14" s="708"/>
      <c r="E14" s="708"/>
      <c r="F14" s="709"/>
      <c r="G14" s="710"/>
      <c r="H14" s="711"/>
      <c r="I14" s="711"/>
      <c r="J14" s="711"/>
      <c r="K14" s="711"/>
      <c r="L14" s="711"/>
      <c r="M14" s="711"/>
      <c r="N14" s="711"/>
      <c r="O14" s="711"/>
      <c r="P14" s="711"/>
      <c r="Q14" s="712"/>
      <c r="R14" s="713"/>
      <c r="S14" s="714"/>
      <c r="T14" s="715"/>
      <c r="U14" s="716"/>
      <c r="V14" s="717"/>
      <c r="W14" s="718"/>
      <c r="X14" s="692"/>
      <c r="Y14" s="693"/>
      <c r="Z14" s="693"/>
      <c r="AA14" s="694"/>
      <c r="AB14" s="786" t="str">
        <f t="shared" si="0"/>
        <v/>
      </c>
      <c r="AC14" s="787"/>
      <c r="AD14" s="787"/>
      <c r="AE14" s="787"/>
      <c r="AF14" s="787"/>
      <c r="AG14" s="788"/>
      <c r="AH14" s="695"/>
      <c r="AI14" s="696"/>
      <c r="AJ14" s="696"/>
      <c r="AK14" s="697"/>
    </row>
    <row r="15" spans="1:37" ht="15" customHeight="1" x14ac:dyDescent="0.15">
      <c r="A15" s="719"/>
      <c r="B15" s="720"/>
      <c r="C15" s="721"/>
      <c r="D15" s="722"/>
      <c r="E15" s="722"/>
      <c r="F15" s="723"/>
      <c r="G15" s="724"/>
      <c r="H15" s="725"/>
      <c r="I15" s="725"/>
      <c r="J15" s="725"/>
      <c r="K15" s="725"/>
      <c r="L15" s="725"/>
      <c r="M15" s="725"/>
      <c r="N15" s="725"/>
      <c r="O15" s="725"/>
      <c r="P15" s="725"/>
      <c r="Q15" s="726"/>
      <c r="R15" s="727"/>
      <c r="S15" s="728"/>
      <c r="T15" s="729"/>
      <c r="U15" s="730"/>
      <c r="V15" s="731"/>
      <c r="W15" s="732"/>
      <c r="X15" s="733"/>
      <c r="Y15" s="734"/>
      <c r="Z15" s="734"/>
      <c r="AA15" s="735"/>
      <c r="AB15" s="733" t="str">
        <f t="shared" si="0"/>
        <v/>
      </c>
      <c r="AC15" s="734"/>
      <c r="AD15" s="734"/>
      <c r="AE15" s="734"/>
      <c r="AF15" s="734"/>
      <c r="AG15" s="735"/>
      <c r="AH15" s="736"/>
      <c r="AI15" s="737"/>
      <c r="AJ15" s="737"/>
      <c r="AK15" s="738"/>
    </row>
    <row r="16" spans="1:37" ht="15" customHeight="1" x14ac:dyDescent="0.15">
      <c r="A16" s="705"/>
      <c r="B16" s="706"/>
      <c r="C16" s="707"/>
      <c r="D16" s="708"/>
      <c r="E16" s="708"/>
      <c r="F16" s="709"/>
      <c r="G16" s="710"/>
      <c r="H16" s="711"/>
      <c r="I16" s="711"/>
      <c r="J16" s="711"/>
      <c r="K16" s="711"/>
      <c r="L16" s="711"/>
      <c r="M16" s="711"/>
      <c r="N16" s="711"/>
      <c r="O16" s="711"/>
      <c r="P16" s="711"/>
      <c r="Q16" s="712"/>
      <c r="R16" s="713"/>
      <c r="S16" s="714"/>
      <c r="T16" s="715"/>
      <c r="U16" s="716"/>
      <c r="V16" s="717"/>
      <c r="W16" s="718"/>
      <c r="X16" s="692"/>
      <c r="Y16" s="693"/>
      <c r="Z16" s="693"/>
      <c r="AA16" s="694"/>
      <c r="AB16" s="786" t="str">
        <f t="shared" si="0"/>
        <v/>
      </c>
      <c r="AC16" s="787"/>
      <c r="AD16" s="787"/>
      <c r="AE16" s="787"/>
      <c r="AF16" s="787"/>
      <c r="AG16" s="788"/>
      <c r="AH16" s="695"/>
      <c r="AI16" s="696"/>
      <c r="AJ16" s="696"/>
      <c r="AK16" s="697"/>
    </row>
    <row r="17" spans="1:37" ht="15" customHeight="1" x14ac:dyDescent="0.15">
      <c r="A17" s="719">
        <v>41289</v>
      </c>
      <c r="B17" s="720"/>
      <c r="C17" s="721"/>
      <c r="D17" s="722"/>
      <c r="E17" s="722"/>
      <c r="F17" s="723"/>
      <c r="G17" s="724"/>
      <c r="H17" s="725"/>
      <c r="I17" s="725"/>
      <c r="J17" s="725"/>
      <c r="K17" s="725"/>
      <c r="L17" s="725"/>
      <c r="M17" s="725"/>
      <c r="N17" s="725"/>
      <c r="O17" s="725"/>
      <c r="P17" s="725"/>
      <c r="Q17" s="726"/>
      <c r="R17" s="727"/>
      <c r="S17" s="728"/>
      <c r="T17" s="729"/>
      <c r="U17" s="730"/>
      <c r="V17" s="731"/>
      <c r="W17" s="732"/>
      <c r="X17" s="733"/>
      <c r="Y17" s="734"/>
      <c r="Z17" s="734"/>
      <c r="AA17" s="735"/>
      <c r="AB17" s="733" t="str">
        <f t="shared" si="0"/>
        <v/>
      </c>
      <c r="AC17" s="734"/>
      <c r="AD17" s="734"/>
      <c r="AE17" s="734"/>
      <c r="AF17" s="734"/>
      <c r="AG17" s="735"/>
      <c r="AH17" s="736"/>
      <c r="AI17" s="737"/>
      <c r="AJ17" s="737"/>
      <c r="AK17" s="738"/>
    </row>
    <row r="18" spans="1:37" ht="15" customHeight="1" x14ac:dyDescent="0.15">
      <c r="A18" s="705"/>
      <c r="B18" s="706"/>
      <c r="C18" s="707"/>
      <c r="D18" s="708"/>
      <c r="E18" s="708"/>
      <c r="F18" s="709"/>
      <c r="G18" s="710"/>
      <c r="H18" s="711"/>
      <c r="I18" s="711"/>
      <c r="J18" s="711"/>
      <c r="K18" s="711"/>
      <c r="L18" s="711"/>
      <c r="M18" s="711"/>
      <c r="N18" s="711"/>
      <c r="O18" s="711"/>
      <c r="P18" s="711"/>
      <c r="Q18" s="712"/>
      <c r="R18" s="713"/>
      <c r="S18" s="714"/>
      <c r="T18" s="715"/>
      <c r="U18" s="716"/>
      <c r="V18" s="717"/>
      <c r="W18" s="718"/>
      <c r="X18" s="692"/>
      <c r="Y18" s="693"/>
      <c r="Z18" s="693"/>
      <c r="AA18" s="694"/>
      <c r="AB18" s="786" t="str">
        <f t="shared" si="0"/>
        <v/>
      </c>
      <c r="AC18" s="787"/>
      <c r="AD18" s="787"/>
      <c r="AE18" s="787"/>
      <c r="AF18" s="787"/>
      <c r="AG18" s="788"/>
      <c r="AH18" s="695"/>
      <c r="AI18" s="696"/>
      <c r="AJ18" s="696"/>
      <c r="AK18" s="697"/>
    </row>
    <row r="19" spans="1:37" ht="15" customHeight="1" x14ac:dyDescent="0.15">
      <c r="A19" s="719">
        <v>41281</v>
      </c>
      <c r="B19" s="720"/>
      <c r="C19" s="721"/>
      <c r="D19" s="722"/>
      <c r="E19" s="722"/>
      <c r="F19" s="723"/>
      <c r="G19" s="724"/>
      <c r="H19" s="725"/>
      <c r="I19" s="725"/>
      <c r="J19" s="725"/>
      <c r="K19" s="725"/>
      <c r="L19" s="725"/>
      <c r="M19" s="725"/>
      <c r="N19" s="725"/>
      <c r="O19" s="725"/>
      <c r="P19" s="725"/>
      <c r="Q19" s="726"/>
      <c r="R19" s="727"/>
      <c r="S19" s="728"/>
      <c r="T19" s="729"/>
      <c r="U19" s="730"/>
      <c r="V19" s="731"/>
      <c r="W19" s="732"/>
      <c r="X19" s="733"/>
      <c r="Y19" s="734"/>
      <c r="Z19" s="734"/>
      <c r="AA19" s="735"/>
      <c r="AB19" s="733" t="str">
        <f t="shared" si="0"/>
        <v/>
      </c>
      <c r="AC19" s="734"/>
      <c r="AD19" s="734"/>
      <c r="AE19" s="734"/>
      <c r="AF19" s="734"/>
      <c r="AG19" s="735"/>
      <c r="AH19" s="736"/>
      <c r="AI19" s="737"/>
      <c r="AJ19" s="737"/>
      <c r="AK19" s="738"/>
    </row>
    <row r="20" spans="1:37" ht="15" customHeight="1" x14ac:dyDescent="0.15">
      <c r="A20" s="705">
        <v>41297</v>
      </c>
      <c r="B20" s="706"/>
      <c r="C20" s="707"/>
      <c r="D20" s="708"/>
      <c r="E20" s="708"/>
      <c r="F20" s="709"/>
      <c r="G20" s="710"/>
      <c r="H20" s="711"/>
      <c r="I20" s="711"/>
      <c r="J20" s="711"/>
      <c r="K20" s="711"/>
      <c r="L20" s="711"/>
      <c r="M20" s="711"/>
      <c r="N20" s="711"/>
      <c r="O20" s="711"/>
      <c r="P20" s="711"/>
      <c r="Q20" s="712"/>
      <c r="R20" s="713"/>
      <c r="S20" s="714"/>
      <c r="T20" s="715"/>
      <c r="U20" s="716"/>
      <c r="V20" s="717"/>
      <c r="W20" s="718"/>
      <c r="X20" s="692"/>
      <c r="Y20" s="693"/>
      <c r="Z20" s="693"/>
      <c r="AA20" s="694"/>
      <c r="AB20" s="786" t="str">
        <f t="shared" si="0"/>
        <v/>
      </c>
      <c r="AC20" s="787"/>
      <c r="AD20" s="787"/>
      <c r="AE20" s="787"/>
      <c r="AF20" s="787"/>
      <c r="AG20" s="788"/>
      <c r="AH20" s="695"/>
      <c r="AI20" s="696"/>
      <c r="AJ20" s="696"/>
      <c r="AK20" s="697"/>
    </row>
    <row r="21" spans="1:37" ht="18.75" customHeight="1" x14ac:dyDescent="0.15">
      <c r="A21" s="698" t="s">
        <v>148</v>
      </c>
      <c r="B21" s="699"/>
      <c r="C21" s="699"/>
      <c r="D21" s="699"/>
      <c r="E21" s="700"/>
      <c r="F21" s="126" t="s">
        <v>133</v>
      </c>
      <c r="G21" s="701">
        <v>500000</v>
      </c>
      <c r="H21" s="701"/>
      <c r="I21" s="701"/>
      <c r="J21" s="701"/>
      <c r="K21" s="701"/>
      <c r="L21" s="701"/>
      <c r="M21" s="701"/>
      <c r="N21" s="701"/>
      <c r="O21" s="701"/>
      <c r="P21" s="701"/>
      <c r="Q21" s="702"/>
      <c r="R21" s="698" t="s">
        <v>149</v>
      </c>
      <c r="S21" s="699"/>
      <c r="T21" s="699"/>
      <c r="U21" s="699"/>
      <c r="V21" s="699"/>
      <c r="W21" s="699"/>
      <c r="X21" s="699"/>
      <c r="Y21" s="699"/>
      <c r="Z21" s="699"/>
      <c r="AA21" s="700"/>
      <c r="AB21" s="703">
        <f>SUM(AB7:AG20)</f>
        <v>97200</v>
      </c>
      <c r="AC21" s="701"/>
      <c r="AD21" s="701"/>
      <c r="AE21" s="701"/>
      <c r="AF21" s="701"/>
      <c r="AG21" s="702"/>
      <c r="AH21" s="703">
        <f>SUM(AH7:AK20)</f>
        <v>0</v>
      </c>
      <c r="AI21" s="701"/>
      <c r="AJ21" s="701"/>
      <c r="AK21" s="702"/>
    </row>
    <row r="22" spans="1:37" ht="18.75" customHeight="1" x14ac:dyDescent="0.15">
      <c r="A22" s="684" t="s">
        <v>150</v>
      </c>
      <c r="B22" s="685"/>
      <c r="C22" s="686"/>
      <c r="D22" s="125" t="s">
        <v>133</v>
      </c>
      <c r="E22" s="690">
        <f>SUM(G21,AB21)</f>
        <v>597200</v>
      </c>
      <c r="F22" s="690"/>
      <c r="G22" s="690"/>
      <c r="H22" s="690"/>
      <c r="I22" s="690"/>
      <c r="J22" s="691"/>
      <c r="K22" s="684" t="s">
        <v>151</v>
      </c>
      <c r="L22" s="686"/>
      <c r="M22" s="125" t="s">
        <v>133</v>
      </c>
      <c r="N22" s="690">
        <v>90000</v>
      </c>
      <c r="O22" s="690"/>
      <c r="P22" s="690"/>
      <c r="Q22" s="690"/>
      <c r="R22" s="690"/>
      <c r="S22" s="691"/>
      <c r="T22" s="684" t="s">
        <v>152</v>
      </c>
      <c r="U22" s="685"/>
      <c r="V22" s="686"/>
      <c r="W22" s="125" t="s">
        <v>133</v>
      </c>
      <c r="X22" s="690">
        <f>E22-N22</f>
        <v>507200</v>
      </c>
      <c r="Y22" s="690"/>
      <c r="Z22" s="690"/>
      <c r="AA22" s="690"/>
      <c r="AB22" s="690"/>
      <c r="AC22" s="691"/>
      <c r="AD22" s="684" t="s">
        <v>153</v>
      </c>
      <c r="AE22" s="685"/>
      <c r="AF22" s="686"/>
      <c r="AG22" s="687" t="s">
        <v>154</v>
      </c>
      <c r="AH22" s="688"/>
      <c r="AI22" s="688"/>
      <c r="AJ22" s="688"/>
      <c r="AK22" s="127" t="s">
        <v>24</v>
      </c>
    </row>
    <row r="23" spans="1:37" ht="13.5" x14ac:dyDescent="0.15">
      <c r="AA23" s="689" t="s">
        <v>155</v>
      </c>
      <c r="AB23" s="689"/>
      <c r="AC23" s="689"/>
      <c r="AD23" s="689"/>
      <c r="AE23" s="689"/>
      <c r="AF23" s="689"/>
      <c r="AG23" s="689"/>
      <c r="AH23" s="689"/>
      <c r="AI23" s="689"/>
      <c r="AJ23" s="689"/>
      <c r="AK23" s="689"/>
    </row>
    <row r="24" spans="1:37" ht="14.25" customHeight="1" x14ac:dyDescent="0.15">
      <c r="A24" s="128"/>
      <c r="B24" s="128"/>
      <c r="C24" s="128"/>
      <c r="D24" s="128"/>
      <c r="E24" s="128"/>
      <c r="F24" s="128"/>
      <c r="G24" s="128"/>
      <c r="H24" s="128"/>
      <c r="I24" s="128"/>
      <c r="J24" s="128"/>
      <c r="K24" s="128"/>
      <c r="L24" s="129"/>
      <c r="M24" s="128"/>
      <c r="N24" s="128"/>
      <c r="O24" s="128"/>
      <c r="P24" s="128"/>
      <c r="Q24" s="128"/>
      <c r="R24" s="128"/>
      <c r="S24" s="128"/>
      <c r="T24" s="128"/>
      <c r="U24" s="128"/>
      <c r="V24" s="128"/>
      <c r="W24" s="128"/>
      <c r="X24" s="128"/>
      <c r="Y24" s="128"/>
      <c r="Z24" s="128"/>
      <c r="AA24" s="128"/>
      <c r="AB24" s="128"/>
      <c r="AC24" s="128"/>
      <c r="AD24" s="128"/>
      <c r="AE24" s="128"/>
      <c r="AF24" s="128"/>
      <c r="AG24" s="128"/>
      <c r="AH24" s="128"/>
      <c r="AI24" s="128"/>
      <c r="AJ24" s="128"/>
      <c r="AK24" s="128"/>
    </row>
    <row r="25" spans="1:37" ht="21" customHeight="1" x14ac:dyDescent="0.15"/>
    <row r="26" spans="1:37" ht="22.5" customHeight="1" x14ac:dyDescent="0.15">
      <c r="A26" s="771" t="s">
        <v>118</v>
      </c>
      <c r="B26" s="772"/>
      <c r="C26" s="773"/>
      <c r="D26" s="774" t="s">
        <v>156</v>
      </c>
      <c r="E26" s="775"/>
      <c r="F26" s="775"/>
      <c r="G26" s="775"/>
      <c r="H26" s="775"/>
      <c r="I26" s="776"/>
      <c r="J26" s="777" t="s">
        <v>120</v>
      </c>
      <c r="K26" s="777"/>
      <c r="L26" s="777"/>
      <c r="M26" s="777"/>
      <c r="N26" s="777"/>
      <c r="O26" s="777"/>
      <c r="P26" s="777"/>
      <c r="Q26" s="777"/>
      <c r="R26" s="777"/>
      <c r="S26" s="777"/>
      <c r="T26" s="778"/>
      <c r="U26" s="750" t="s">
        <v>121</v>
      </c>
      <c r="V26" s="751"/>
      <c r="W26" s="779">
        <f>W1</f>
        <v>3128512345</v>
      </c>
      <c r="X26" s="779"/>
      <c r="Y26" s="779"/>
      <c r="Z26" s="779"/>
      <c r="AA26" s="779"/>
      <c r="AB26" s="779"/>
      <c r="AC26" s="779"/>
      <c r="AD26" s="779"/>
      <c r="AE26" s="779"/>
      <c r="AF26" s="779"/>
      <c r="AG26" s="779"/>
      <c r="AH26" s="779"/>
      <c r="AI26" s="779"/>
      <c r="AJ26" s="779"/>
      <c r="AK26" s="779"/>
    </row>
    <row r="27" spans="1:37" ht="18.75" customHeight="1" x14ac:dyDescent="0.15">
      <c r="A27" s="780" t="s">
        <v>122</v>
      </c>
      <c r="B27" s="781"/>
      <c r="C27" s="782"/>
      <c r="D27" s="783">
        <f>D2</f>
        <v>41281</v>
      </c>
      <c r="E27" s="784"/>
      <c r="F27" s="784"/>
      <c r="G27" s="784"/>
      <c r="H27" s="784"/>
      <c r="I27" s="785"/>
      <c r="J27" s="777"/>
      <c r="K27" s="777"/>
      <c r="L27" s="777"/>
      <c r="M27" s="777"/>
      <c r="N27" s="777"/>
      <c r="O27" s="777"/>
      <c r="P27" s="777"/>
      <c r="Q27" s="777"/>
      <c r="R27" s="777"/>
      <c r="S27" s="777"/>
      <c r="T27" s="778"/>
      <c r="U27" s="739" t="s">
        <v>19</v>
      </c>
      <c r="V27" s="739"/>
      <c r="W27" s="753" t="str">
        <f>W2</f>
        <v>선우문구</v>
      </c>
      <c r="X27" s="753"/>
      <c r="Y27" s="753"/>
      <c r="Z27" s="753"/>
      <c r="AA27" s="753"/>
      <c r="AB27" s="753"/>
      <c r="AC27" s="753"/>
      <c r="AD27" s="739" t="s">
        <v>124</v>
      </c>
      <c r="AE27" s="739"/>
      <c r="AF27" s="740" t="str">
        <f>AF2</f>
        <v>주황규</v>
      </c>
      <c r="AG27" s="741"/>
      <c r="AH27" s="741"/>
      <c r="AI27" s="741"/>
      <c r="AJ27" s="741"/>
      <c r="AK27" s="123" t="s">
        <v>24</v>
      </c>
    </row>
    <row r="28" spans="1:37" ht="18.75" customHeight="1" x14ac:dyDescent="0.15">
      <c r="A28" s="754" t="s">
        <v>125</v>
      </c>
      <c r="B28" s="755"/>
      <c r="C28" s="756"/>
      <c r="D28" s="757" t="str">
        <f>D3</f>
        <v>천안시의회</v>
      </c>
      <c r="E28" s="758"/>
      <c r="F28" s="758"/>
      <c r="G28" s="758"/>
      <c r="H28" s="758"/>
      <c r="I28" s="759"/>
      <c r="J28" s="763" t="s">
        <v>157</v>
      </c>
      <c r="K28" s="763"/>
      <c r="L28" s="763"/>
      <c r="M28" s="763"/>
      <c r="N28" s="763"/>
      <c r="O28" s="763"/>
      <c r="P28" s="763"/>
      <c r="Q28" s="763"/>
      <c r="R28" s="763"/>
      <c r="S28" s="763"/>
      <c r="T28" s="764"/>
      <c r="U28" s="739" t="s">
        <v>128</v>
      </c>
      <c r="V28" s="739"/>
      <c r="W28" s="765" t="str">
        <f>W3</f>
        <v>충남 천안시 두정동 1369번지 청풍프라자6층</v>
      </c>
      <c r="X28" s="766"/>
      <c r="Y28" s="766"/>
      <c r="Z28" s="766"/>
      <c r="AA28" s="766"/>
      <c r="AB28" s="766"/>
      <c r="AC28" s="766"/>
      <c r="AD28" s="766"/>
      <c r="AE28" s="766"/>
      <c r="AF28" s="766"/>
      <c r="AG28" s="766"/>
      <c r="AH28" s="766"/>
      <c r="AI28" s="766"/>
      <c r="AJ28" s="766"/>
      <c r="AK28" s="767"/>
    </row>
    <row r="29" spans="1:37" ht="18.75" customHeight="1" x14ac:dyDescent="0.15">
      <c r="A29" s="768" t="s">
        <v>130</v>
      </c>
      <c r="B29" s="769"/>
      <c r="C29" s="770"/>
      <c r="D29" s="760"/>
      <c r="E29" s="761"/>
      <c r="F29" s="761"/>
      <c r="G29" s="761"/>
      <c r="H29" s="761"/>
      <c r="I29" s="762"/>
      <c r="U29" s="739" t="s">
        <v>35</v>
      </c>
      <c r="V29" s="739"/>
      <c r="W29" s="740" t="str">
        <f>W4</f>
        <v>도소매</v>
      </c>
      <c r="X29" s="741"/>
      <c r="Y29" s="741"/>
      <c r="Z29" s="741"/>
      <c r="AA29" s="741"/>
      <c r="AB29" s="741"/>
      <c r="AC29" s="742"/>
      <c r="AD29" s="743" t="s">
        <v>41</v>
      </c>
      <c r="AE29" s="744"/>
      <c r="AF29" s="740" t="str">
        <f>AF4</f>
        <v>문구 잡화</v>
      </c>
      <c r="AG29" s="741"/>
      <c r="AH29" s="741"/>
      <c r="AI29" s="741"/>
      <c r="AJ29" s="741"/>
      <c r="AK29" s="742"/>
    </row>
    <row r="30" spans="1:37" ht="22.5" customHeight="1" x14ac:dyDescent="0.15">
      <c r="A30" s="745" t="s">
        <v>132</v>
      </c>
      <c r="B30" s="746"/>
      <c r="C30" s="746"/>
      <c r="D30" s="746"/>
      <c r="E30" s="746"/>
      <c r="F30" s="746"/>
      <c r="G30" s="747"/>
      <c r="H30" s="125" t="s">
        <v>133</v>
      </c>
      <c r="I30" s="748">
        <f>I5</f>
        <v>344870</v>
      </c>
      <c r="J30" s="748"/>
      <c r="K30" s="748"/>
      <c r="L30" s="748"/>
      <c r="M30" s="748"/>
      <c r="N30" s="748"/>
      <c r="O30" s="748"/>
      <c r="P30" s="748"/>
      <c r="Q30" s="748"/>
      <c r="R30" s="748"/>
      <c r="S30" s="748"/>
      <c r="T30" s="749"/>
      <c r="U30" s="750" t="s">
        <v>134</v>
      </c>
      <c r="V30" s="751"/>
      <c r="W30" s="740" t="str">
        <f>W5</f>
        <v>041-621-2552</v>
      </c>
      <c r="X30" s="741"/>
      <c r="Y30" s="741"/>
      <c r="Z30" s="741"/>
      <c r="AA30" s="741"/>
      <c r="AB30" s="741"/>
      <c r="AC30" s="742"/>
      <c r="AD30" s="752" t="s">
        <v>136</v>
      </c>
      <c r="AE30" s="743"/>
      <c r="AF30" s="740" t="str">
        <f>AF5</f>
        <v>041-621-2553</v>
      </c>
      <c r="AG30" s="741"/>
      <c r="AH30" s="741"/>
      <c r="AI30" s="741"/>
      <c r="AJ30" s="741"/>
      <c r="AK30" s="742"/>
    </row>
    <row r="31" spans="1:37" ht="15" customHeight="1" x14ac:dyDescent="0.15">
      <c r="A31" s="684" t="s">
        <v>138</v>
      </c>
      <c r="B31" s="686"/>
      <c r="C31" s="684" t="s">
        <v>139</v>
      </c>
      <c r="D31" s="685"/>
      <c r="E31" s="685"/>
      <c r="F31" s="686"/>
      <c r="G31" s="684" t="s">
        <v>140</v>
      </c>
      <c r="H31" s="685"/>
      <c r="I31" s="685"/>
      <c r="J31" s="685"/>
      <c r="K31" s="685"/>
      <c r="L31" s="685"/>
      <c r="M31" s="685"/>
      <c r="N31" s="685"/>
      <c r="O31" s="685"/>
      <c r="P31" s="685"/>
      <c r="Q31" s="686"/>
      <c r="R31" s="684" t="s">
        <v>58</v>
      </c>
      <c r="S31" s="685"/>
      <c r="T31" s="686"/>
      <c r="U31" s="684" t="s">
        <v>141</v>
      </c>
      <c r="V31" s="685"/>
      <c r="W31" s="686"/>
      <c r="X31" s="684" t="s">
        <v>142</v>
      </c>
      <c r="Y31" s="685"/>
      <c r="Z31" s="685"/>
      <c r="AA31" s="686"/>
      <c r="AB31" s="684" t="s">
        <v>143</v>
      </c>
      <c r="AC31" s="685"/>
      <c r="AD31" s="685"/>
      <c r="AE31" s="685"/>
      <c r="AF31" s="685"/>
      <c r="AG31" s="686"/>
      <c r="AH31" s="684" t="s">
        <v>144</v>
      </c>
      <c r="AI31" s="685"/>
      <c r="AJ31" s="685"/>
      <c r="AK31" s="686"/>
    </row>
    <row r="32" spans="1:37" ht="15" customHeight="1" x14ac:dyDescent="0.15">
      <c r="A32" s="719">
        <f>IF(A7="","",A7)</f>
        <v>41281</v>
      </c>
      <c r="B32" s="720"/>
      <c r="C32" s="721" t="str">
        <f>IF(C7="","",C7)</f>
        <v/>
      </c>
      <c r="D32" s="722"/>
      <c r="E32" s="722"/>
      <c r="F32" s="723"/>
      <c r="G32" s="724" t="str">
        <f>IF(G7="","",G7)</f>
        <v>프러스펜/모나미(흑)</v>
      </c>
      <c r="H32" s="725"/>
      <c r="I32" s="725"/>
      <c r="J32" s="725"/>
      <c r="K32" s="725"/>
      <c r="L32" s="725"/>
      <c r="M32" s="725"/>
      <c r="N32" s="725"/>
      <c r="O32" s="725"/>
      <c r="P32" s="725"/>
      <c r="Q32" s="726"/>
      <c r="R32" s="727" t="str">
        <f>IF(R7="","",R7)</f>
        <v>타</v>
      </c>
      <c r="S32" s="728"/>
      <c r="T32" s="729"/>
      <c r="U32" s="730">
        <f>IF(U7="","",U7)</f>
        <v>24</v>
      </c>
      <c r="V32" s="731"/>
      <c r="W32" s="732"/>
      <c r="X32" s="733">
        <f>IF(X7="","",X7)</f>
        <v>2700</v>
      </c>
      <c r="Y32" s="734"/>
      <c r="Z32" s="734"/>
      <c r="AA32" s="735"/>
      <c r="AB32" s="733">
        <f>IF(AB7="","",AB7)</f>
        <v>64800</v>
      </c>
      <c r="AC32" s="734"/>
      <c r="AD32" s="734"/>
      <c r="AE32" s="734"/>
      <c r="AF32" s="734"/>
      <c r="AG32" s="735"/>
      <c r="AH32" s="736">
        <f>IF(AH7="","",AH7)</f>
        <v>0</v>
      </c>
      <c r="AI32" s="737"/>
      <c r="AJ32" s="737"/>
      <c r="AK32" s="738"/>
    </row>
    <row r="33" spans="1:37" ht="15" customHeight="1" x14ac:dyDescent="0.15">
      <c r="A33" s="705" t="str">
        <f t="shared" ref="A33:A45" si="1">IF(A8="","",A8)</f>
        <v/>
      </c>
      <c r="B33" s="706"/>
      <c r="C33" s="707" t="str">
        <f t="shared" ref="C33:C45" si="2">IF(C8="","",C8)</f>
        <v/>
      </c>
      <c r="D33" s="708"/>
      <c r="E33" s="708"/>
      <c r="F33" s="709"/>
      <c r="G33" s="710" t="str">
        <f t="shared" ref="G33:G45" si="3">IF(G8="","",G8)</f>
        <v>프러스펜/모나미(파랑)</v>
      </c>
      <c r="H33" s="711"/>
      <c r="I33" s="711"/>
      <c r="J33" s="711"/>
      <c r="K33" s="711"/>
      <c r="L33" s="711"/>
      <c r="M33" s="711"/>
      <c r="N33" s="711"/>
      <c r="O33" s="711"/>
      <c r="P33" s="711"/>
      <c r="Q33" s="712"/>
      <c r="R33" s="713" t="str">
        <f t="shared" ref="R33:R45" si="4">IF(R8="","",R8)</f>
        <v>타</v>
      </c>
      <c r="S33" s="714"/>
      <c r="T33" s="715"/>
      <c r="U33" s="716">
        <f t="shared" ref="U33:U45" si="5">IF(U8="","",U8)</f>
        <v>12</v>
      </c>
      <c r="V33" s="717"/>
      <c r="W33" s="718"/>
      <c r="X33" s="692">
        <f t="shared" ref="X33:X45" si="6">IF(X8="","",X8)</f>
        <v>2700</v>
      </c>
      <c r="Y33" s="693"/>
      <c r="Z33" s="693"/>
      <c r="AA33" s="694"/>
      <c r="AB33" s="692">
        <f t="shared" ref="AB33:AB45" si="7">IF(AB8="","",AB8)</f>
        <v>32400</v>
      </c>
      <c r="AC33" s="693"/>
      <c r="AD33" s="693"/>
      <c r="AE33" s="693"/>
      <c r="AF33" s="693"/>
      <c r="AG33" s="694"/>
      <c r="AH33" s="695" t="str">
        <f t="shared" ref="AH33:AH45" si="8">IF(AH8="","",AH8)</f>
        <v/>
      </c>
      <c r="AI33" s="696"/>
      <c r="AJ33" s="696"/>
      <c r="AK33" s="697"/>
    </row>
    <row r="34" spans="1:37" ht="15" customHeight="1" x14ac:dyDescent="0.15">
      <c r="A34" s="719" t="str">
        <f t="shared" si="1"/>
        <v/>
      </c>
      <c r="B34" s="720"/>
      <c r="C34" s="721" t="str">
        <f t="shared" si="2"/>
        <v/>
      </c>
      <c r="D34" s="722"/>
      <c r="E34" s="722"/>
      <c r="F34" s="723"/>
      <c r="G34" s="724" t="str">
        <f t="shared" si="3"/>
        <v/>
      </c>
      <c r="H34" s="725"/>
      <c r="I34" s="725"/>
      <c r="J34" s="725"/>
      <c r="K34" s="725"/>
      <c r="L34" s="725"/>
      <c r="M34" s="725"/>
      <c r="N34" s="725"/>
      <c r="O34" s="725"/>
      <c r="P34" s="725"/>
      <c r="Q34" s="726"/>
      <c r="R34" s="727" t="str">
        <f t="shared" si="4"/>
        <v/>
      </c>
      <c r="S34" s="728"/>
      <c r="T34" s="729"/>
      <c r="U34" s="730" t="str">
        <f t="shared" si="5"/>
        <v/>
      </c>
      <c r="V34" s="731"/>
      <c r="W34" s="732"/>
      <c r="X34" s="733" t="str">
        <f t="shared" si="6"/>
        <v/>
      </c>
      <c r="Y34" s="734"/>
      <c r="Z34" s="734"/>
      <c r="AA34" s="735"/>
      <c r="AB34" s="733" t="str">
        <f t="shared" si="7"/>
        <v/>
      </c>
      <c r="AC34" s="734"/>
      <c r="AD34" s="734"/>
      <c r="AE34" s="734"/>
      <c r="AF34" s="734"/>
      <c r="AG34" s="735"/>
      <c r="AH34" s="736" t="str">
        <f t="shared" si="8"/>
        <v/>
      </c>
      <c r="AI34" s="737"/>
      <c r="AJ34" s="737"/>
      <c r="AK34" s="738"/>
    </row>
    <row r="35" spans="1:37" ht="15" customHeight="1" x14ac:dyDescent="0.15">
      <c r="A35" s="705" t="str">
        <f t="shared" si="1"/>
        <v/>
      </c>
      <c r="B35" s="706"/>
      <c r="C35" s="707" t="str">
        <f t="shared" si="2"/>
        <v/>
      </c>
      <c r="D35" s="708"/>
      <c r="E35" s="708"/>
      <c r="F35" s="709"/>
      <c r="G35" s="710" t="str">
        <f t="shared" si="3"/>
        <v/>
      </c>
      <c r="H35" s="711"/>
      <c r="I35" s="711"/>
      <c r="J35" s="711"/>
      <c r="K35" s="711"/>
      <c r="L35" s="711"/>
      <c r="M35" s="711"/>
      <c r="N35" s="711"/>
      <c r="O35" s="711"/>
      <c r="P35" s="711"/>
      <c r="Q35" s="712"/>
      <c r="R35" s="713" t="str">
        <f t="shared" si="4"/>
        <v/>
      </c>
      <c r="S35" s="714"/>
      <c r="T35" s="715"/>
      <c r="U35" s="716" t="str">
        <f t="shared" si="5"/>
        <v/>
      </c>
      <c r="V35" s="717"/>
      <c r="W35" s="718"/>
      <c r="X35" s="692" t="str">
        <f t="shared" si="6"/>
        <v/>
      </c>
      <c r="Y35" s="693"/>
      <c r="Z35" s="693"/>
      <c r="AA35" s="694"/>
      <c r="AB35" s="692" t="str">
        <f t="shared" si="7"/>
        <v/>
      </c>
      <c r="AC35" s="693"/>
      <c r="AD35" s="693"/>
      <c r="AE35" s="693"/>
      <c r="AF35" s="693"/>
      <c r="AG35" s="694"/>
      <c r="AH35" s="695" t="str">
        <f t="shared" si="8"/>
        <v/>
      </c>
      <c r="AI35" s="696"/>
      <c r="AJ35" s="696"/>
      <c r="AK35" s="697"/>
    </row>
    <row r="36" spans="1:37" ht="15" customHeight="1" x14ac:dyDescent="0.15">
      <c r="A36" s="719" t="str">
        <f t="shared" si="1"/>
        <v/>
      </c>
      <c r="B36" s="720"/>
      <c r="C36" s="721" t="str">
        <f t="shared" si="2"/>
        <v/>
      </c>
      <c r="D36" s="722"/>
      <c r="E36" s="722"/>
      <c r="F36" s="723"/>
      <c r="G36" s="724" t="str">
        <f t="shared" si="3"/>
        <v/>
      </c>
      <c r="H36" s="725"/>
      <c r="I36" s="725"/>
      <c r="J36" s="725"/>
      <c r="K36" s="725"/>
      <c r="L36" s="725"/>
      <c r="M36" s="725"/>
      <c r="N36" s="725"/>
      <c r="O36" s="725"/>
      <c r="P36" s="725"/>
      <c r="Q36" s="726"/>
      <c r="R36" s="727" t="str">
        <f t="shared" si="4"/>
        <v/>
      </c>
      <c r="S36" s="728"/>
      <c r="T36" s="729"/>
      <c r="U36" s="730" t="str">
        <f t="shared" si="5"/>
        <v/>
      </c>
      <c r="V36" s="731"/>
      <c r="W36" s="732"/>
      <c r="X36" s="733" t="str">
        <f t="shared" si="6"/>
        <v/>
      </c>
      <c r="Y36" s="734"/>
      <c r="Z36" s="734"/>
      <c r="AA36" s="735"/>
      <c r="AB36" s="733" t="str">
        <f t="shared" si="7"/>
        <v/>
      </c>
      <c r="AC36" s="734"/>
      <c r="AD36" s="734"/>
      <c r="AE36" s="734"/>
      <c r="AF36" s="734"/>
      <c r="AG36" s="735"/>
      <c r="AH36" s="736" t="str">
        <f t="shared" si="8"/>
        <v/>
      </c>
      <c r="AI36" s="737"/>
      <c r="AJ36" s="737"/>
      <c r="AK36" s="738"/>
    </row>
    <row r="37" spans="1:37" ht="15" customHeight="1" x14ac:dyDescent="0.15">
      <c r="A37" s="705" t="str">
        <f t="shared" si="1"/>
        <v/>
      </c>
      <c r="B37" s="706"/>
      <c r="C37" s="707" t="str">
        <f t="shared" si="2"/>
        <v/>
      </c>
      <c r="D37" s="708"/>
      <c r="E37" s="708"/>
      <c r="F37" s="709"/>
      <c r="G37" s="710" t="str">
        <f t="shared" si="3"/>
        <v/>
      </c>
      <c r="H37" s="711"/>
      <c r="I37" s="711"/>
      <c r="J37" s="711"/>
      <c r="K37" s="711"/>
      <c r="L37" s="711"/>
      <c r="M37" s="711"/>
      <c r="N37" s="711"/>
      <c r="O37" s="711"/>
      <c r="P37" s="711"/>
      <c r="Q37" s="712"/>
      <c r="R37" s="713" t="str">
        <f t="shared" si="4"/>
        <v/>
      </c>
      <c r="S37" s="714"/>
      <c r="T37" s="715"/>
      <c r="U37" s="716" t="str">
        <f t="shared" si="5"/>
        <v/>
      </c>
      <c r="V37" s="717"/>
      <c r="W37" s="718"/>
      <c r="X37" s="692" t="str">
        <f t="shared" si="6"/>
        <v/>
      </c>
      <c r="Y37" s="693"/>
      <c r="Z37" s="693"/>
      <c r="AA37" s="694"/>
      <c r="AB37" s="692" t="str">
        <f t="shared" si="7"/>
        <v/>
      </c>
      <c r="AC37" s="693"/>
      <c r="AD37" s="693"/>
      <c r="AE37" s="693"/>
      <c r="AF37" s="693"/>
      <c r="AG37" s="694"/>
      <c r="AH37" s="695" t="str">
        <f t="shared" si="8"/>
        <v/>
      </c>
      <c r="AI37" s="696"/>
      <c r="AJ37" s="696"/>
      <c r="AK37" s="697"/>
    </row>
    <row r="38" spans="1:37" ht="15" customHeight="1" x14ac:dyDescent="0.15">
      <c r="A38" s="719" t="str">
        <f t="shared" si="1"/>
        <v/>
      </c>
      <c r="B38" s="720"/>
      <c r="C38" s="721" t="str">
        <f t="shared" si="2"/>
        <v/>
      </c>
      <c r="D38" s="722"/>
      <c r="E38" s="722"/>
      <c r="F38" s="723"/>
      <c r="G38" s="724" t="str">
        <f t="shared" si="3"/>
        <v/>
      </c>
      <c r="H38" s="725"/>
      <c r="I38" s="725"/>
      <c r="J38" s="725"/>
      <c r="K38" s="725"/>
      <c r="L38" s="725"/>
      <c r="M38" s="725"/>
      <c r="N38" s="725"/>
      <c r="O38" s="725"/>
      <c r="P38" s="725"/>
      <c r="Q38" s="726"/>
      <c r="R38" s="727" t="str">
        <f t="shared" si="4"/>
        <v/>
      </c>
      <c r="S38" s="728"/>
      <c r="T38" s="729"/>
      <c r="U38" s="730" t="str">
        <f t="shared" si="5"/>
        <v/>
      </c>
      <c r="V38" s="731"/>
      <c r="W38" s="732"/>
      <c r="X38" s="733" t="str">
        <f t="shared" si="6"/>
        <v/>
      </c>
      <c r="Y38" s="734"/>
      <c r="Z38" s="734"/>
      <c r="AA38" s="735"/>
      <c r="AB38" s="733" t="str">
        <f t="shared" si="7"/>
        <v/>
      </c>
      <c r="AC38" s="734"/>
      <c r="AD38" s="734"/>
      <c r="AE38" s="734"/>
      <c r="AF38" s="734"/>
      <c r="AG38" s="735"/>
      <c r="AH38" s="736" t="str">
        <f t="shared" si="8"/>
        <v/>
      </c>
      <c r="AI38" s="737"/>
      <c r="AJ38" s="737"/>
      <c r="AK38" s="738"/>
    </row>
    <row r="39" spans="1:37" ht="15" customHeight="1" x14ac:dyDescent="0.15">
      <c r="A39" s="705" t="str">
        <f t="shared" si="1"/>
        <v/>
      </c>
      <c r="B39" s="706"/>
      <c r="C39" s="707" t="str">
        <f t="shared" si="2"/>
        <v/>
      </c>
      <c r="D39" s="708"/>
      <c r="E39" s="708"/>
      <c r="F39" s="709"/>
      <c r="G39" s="710" t="str">
        <f t="shared" si="3"/>
        <v/>
      </c>
      <c r="H39" s="711"/>
      <c r="I39" s="711"/>
      <c r="J39" s="711"/>
      <c r="K39" s="711"/>
      <c r="L39" s="711"/>
      <c r="M39" s="711"/>
      <c r="N39" s="711"/>
      <c r="O39" s="711"/>
      <c r="P39" s="711"/>
      <c r="Q39" s="712"/>
      <c r="R39" s="713" t="str">
        <f t="shared" si="4"/>
        <v/>
      </c>
      <c r="S39" s="714"/>
      <c r="T39" s="715"/>
      <c r="U39" s="716" t="str">
        <f t="shared" si="5"/>
        <v/>
      </c>
      <c r="V39" s="717"/>
      <c r="W39" s="718"/>
      <c r="X39" s="692" t="str">
        <f t="shared" si="6"/>
        <v/>
      </c>
      <c r="Y39" s="693"/>
      <c r="Z39" s="693"/>
      <c r="AA39" s="694"/>
      <c r="AB39" s="692" t="str">
        <f t="shared" si="7"/>
        <v/>
      </c>
      <c r="AC39" s="693"/>
      <c r="AD39" s="693"/>
      <c r="AE39" s="693"/>
      <c r="AF39" s="693"/>
      <c r="AG39" s="694"/>
      <c r="AH39" s="695" t="str">
        <f t="shared" si="8"/>
        <v/>
      </c>
      <c r="AI39" s="696"/>
      <c r="AJ39" s="696"/>
      <c r="AK39" s="697"/>
    </row>
    <row r="40" spans="1:37" ht="15" customHeight="1" x14ac:dyDescent="0.15">
      <c r="A40" s="719" t="str">
        <f t="shared" si="1"/>
        <v/>
      </c>
      <c r="B40" s="720"/>
      <c r="C40" s="721" t="str">
        <f t="shared" si="2"/>
        <v/>
      </c>
      <c r="D40" s="722"/>
      <c r="E40" s="722"/>
      <c r="F40" s="723"/>
      <c r="G40" s="724" t="str">
        <f t="shared" si="3"/>
        <v/>
      </c>
      <c r="H40" s="725"/>
      <c r="I40" s="725"/>
      <c r="J40" s="725"/>
      <c r="K40" s="725"/>
      <c r="L40" s="725"/>
      <c r="M40" s="725"/>
      <c r="N40" s="725"/>
      <c r="O40" s="725"/>
      <c r="P40" s="725"/>
      <c r="Q40" s="726"/>
      <c r="R40" s="727" t="str">
        <f t="shared" si="4"/>
        <v/>
      </c>
      <c r="S40" s="728"/>
      <c r="T40" s="729"/>
      <c r="U40" s="730" t="str">
        <f t="shared" si="5"/>
        <v/>
      </c>
      <c r="V40" s="731"/>
      <c r="W40" s="732"/>
      <c r="X40" s="733" t="str">
        <f t="shared" si="6"/>
        <v/>
      </c>
      <c r="Y40" s="734"/>
      <c r="Z40" s="734"/>
      <c r="AA40" s="735"/>
      <c r="AB40" s="733" t="str">
        <f t="shared" si="7"/>
        <v/>
      </c>
      <c r="AC40" s="734"/>
      <c r="AD40" s="734"/>
      <c r="AE40" s="734"/>
      <c r="AF40" s="734"/>
      <c r="AG40" s="735"/>
      <c r="AH40" s="736" t="str">
        <f t="shared" si="8"/>
        <v/>
      </c>
      <c r="AI40" s="737"/>
      <c r="AJ40" s="737"/>
      <c r="AK40" s="738"/>
    </row>
    <row r="41" spans="1:37" ht="15" customHeight="1" x14ac:dyDescent="0.15">
      <c r="A41" s="705" t="str">
        <f t="shared" si="1"/>
        <v/>
      </c>
      <c r="B41" s="706"/>
      <c r="C41" s="707" t="str">
        <f t="shared" si="2"/>
        <v/>
      </c>
      <c r="D41" s="708"/>
      <c r="E41" s="708"/>
      <c r="F41" s="709"/>
      <c r="G41" s="710" t="str">
        <f t="shared" si="3"/>
        <v/>
      </c>
      <c r="H41" s="711"/>
      <c r="I41" s="711"/>
      <c r="J41" s="711"/>
      <c r="K41" s="711"/>
      <c r="L41" s="711"/>
      <c r="M41" s="711"/>
      <c r="N41" s="711"/>
      <c r="O41" s="711"/>
      <c r="P41" s="711"/>
      <c r="Q41" s="712"/>
      <c r="R41" s="713" t="str">
        <f t="shared" si="4"/>
        <v/>
      </c>
      <c r="S41" s="714"/>
      <c r="T41" s="715"/>
      <c r="U41" s="716" t="str">
        <f t="shared" si="5"/>
        <v/>
      </c>
      <c r="V41" s="717"/>
      <c r="W41" s="718"/>
      <c r="X41" s="692" t="str">
        <f t="shared" si="6"/>
        <v/>
      </c>
      <c r="Y41" s="693"/>
      <c r="Z41" s="693"/>
      <c r="AA41" s="694"/>
      <c r="AB41" s="692" t="str">
        <f t="shared" si="7"/>
        <v/>
      </c>
      <c r="AC41" s="693"/>
      <c r="AD41" s="693"/>
      <c r="AE41" s="693"/>
      <c r="AF41" s="693"/>
      <c r="AG41" s="694"/>
      <c r="AH41" s="695" t="str">
        <f t="shared" si="8"/>
        <v/>
      </c>
      <c r="AI41" s="696"/>
      <c r="AJ41" s="696"/>
      <c r="AK41" s="697"/>
    </row>
    <row r="42" spans="1:37" ht="15" customHeight="1" x14ac:dyDescent="0.15">
      <c r="A42" s="719">
        <f t="shared" si="1"/>
        <v>41289</v>
      </c>
      <c r="B42" s="720"/>
      <c r="C42" s="721" t="str">
        <f t="shared" si="2"/>
        <v/>
      </c>
      <c r="D42" s="722"/>
      <c r="E42" s="722"/>
      <c r="F42" s="723"/>
      <c r="G42" s="724" t="str">
        <f t="shared" si="3"/>
        <v/>
      </c>
      <c r="H42" s="725"/>
      <c r="I42" s="725"/>
      <c r="J42" s="725"/>
      <c r="K42" s="725"/>
      <c r="L42" s="725"/>
      <c r="M42" s="725"/>
      <c r="N42" s="725"/>
      <c r="O42" s="725"/>
      <c r="P42" s="725"/>
      <c r="Q42" s="726"/>
      <c r="R42" s="727" t="str">
        <f t="shared" si="4"/>
        <v/>
      </c>
      <c r="S42" s="728"/>
      <c r="T42" s="729"/>
      <c r="U42" s="730" t="str">
        <f t="shared" si="5"/>
        <v/>
      </c>
      <c r="V42" s="731"/>
      <c r="W42" s="732"/>
      <c r="X42" s="733" t="str">
        <f t="shared" si="6"/>
        <v/>
      </c>
      <c r="Y42" s="734"/>
      <c r="Z42" s="734"/>
      <c r="AA42" s="735"/>
      <c r="AB42" s="733" t="str">
        <f t="shared" si="7"/>
        <v/>
      </c>
      <c r="AC42" s="734"/>
      <c r="AD42" s="734"/>
      <c r="AE42" s="734"/>
      <c r="AF42" s="734"/>
      <c r="AG42" s="735"/>
      <c r="AH42" s="736" t="str">
        <f t="shared" si="8"/>
        <v/>
      </c>
      <c r="AI42" s="737"/>
      <c r="AJ42" s="737"/>
      <c r="AK42" s="738"/>
    </row>
    <row r="43" spans="1:37" ht="15" customHeight="1" x14ac:dyDescent="0.15">
      <c r="A43" s="705" t="str">
        <f t="shared" si="1"/>
        <v/>
      </c>
      <c r="B43" s="706"/>
      <c r="C43" s="707" t="str">
        <f t="shared" si="2"/>
        <v/>
      </c>
      <c r="D43" s="708"/>
      <c r="E43" s="708"/>
      <c r="F43" s="709"/>
      <c r="G43" s="710" t="str">
        <f t="shared" si="3"/>
        <v/>
      </c>
      <c r="H43" s="711"/>
      <c r="I43" s="711"/>
      <c r="J43" s="711"/>
      <c r="K43" s="711"/>
      <c r="L43" s="711"/>
      <c r="M43" s="711"/>
      <c r="N43" s="711"/>
      <c r="O43" s="711"/>
      <c r="P43" s="711"/>
      <c r="Q43" s="712"/>
      <c r="R43" s="713" t="str">
        <f t="shared" si="4"/>
        <v/>
      </c>
      <c r="S43" s="714"/>
      <c r="T43" s="715"/>
      <c r="U43" s="716" t="str">
        <f t="shared" si="5"/>
        <v/>
      </c>
      <c r="V43" s="717"/>
      <c r="W43" s="718"/>
      <c r="X43" s="692" t="str">
        <f t="shared" si="6"/>
        <v/>
      </c>
      <c r="Y43" s="693"/>
      <c r="Z43" s="693"/>
      <c r="AA43" s="694"/>
      <c r="AB43" s="692" t="str">
        <f t="shared" si="7"/>
        <v/>
      </c>
      <c r="AC43" s="693"/>
      <c r="AD43" s="693"/>
      <c r="AE43" s="693"/>
      <c r="AF43" s="693"/>
      <c r="AG43" s="694"/>
      <c r="AH43" s="695" t="str">
        <f t="shared" si="8"/>
        <v/>
      </c>
      <c r="AI43" s="696"/>
      <c r="AJ43" s="696"/>
      <c r="AK43" s="697"/>
    </row>
    <row r="44" spans="1:37" ht="15" customHeight="1" x14ac:dyDescent="0.15">
      <c r="A44" s="719">
        <f t="shared" si="1"/>
        <v>41281</v>
      </c>
      <c r="B44" s="720"/>
      <c r="C44" s="721" t="str">
        <f t="shared" si="2"/>
        <v/>
      </c>
      <c r="D44" s="722"/>
      <c r="E44" s="722"/>
      <c r="F44" s="723"/>
      <c r="G44" s="724" t="str">
        <f t="shared" si="3"/>
        <v/>
      </c>
      <c r="H44" s="725"/>
      <c r="I44" s="725"/>
      <c r="J44" s="725"/>
      <c r="K44" s="725"/>
      <c r="L44" s="725"/>
      <c r="M44" s="725"/>
      <c r="N44" s="725"/>
      <c r="O44" s="725"/>
      <c r="P44" s="725"/>
      <c r="Q44" s="726"/>
      <c r="R44" s="727" t="str">
        <f t="shared" si="4"/>
        <v/>
      </c>
      <c r="S44" s="728"/>
      <c r="T44" s="729"/>
      <c r="U44" s="730" t="str">
        <f t="shared" si="5"/>
        <v/>
      </c>
      <c r="V44" s="731"/>
      <c r="W44" s="732"/>
      <c r="X44" s="733" t="str">
        <f t="shared" si="6"/>
        <v/>
      </c>
      <c r="Y44" s="734"/>
      <c r="Z44" s="734"/>
      <c r="AA44" s="735"/>
      <c r="AB44" s="733" t="str">
        <f t="shared" si="7"/>
        <v/>
      </c>
      <c r="AC44" s="734"/>
      <c r="AD44" s="734"/>
      <c r="AE44" s="734"/>
      <c r="AF44" s="734"/>
      <c r="AG44" s="735"/>
      <c r="AH44" s="736" t="str">
        <f t="shared" si="8"/>
        <v/>
      </c>
      <c r="AI44" s="737"/>
      <c r="AJ44" s="737"/>
      <c r="AK44" s="738"/>
    </row>
    <row r="45" spans="1:37" ht="15" customHeight="1" x14ac:dyDescent="0.15">
      <c r="A45" s="705">
        <f t="shared" si="1"/>
        <v>41297</v>
      </c>
      <c r="B45" s="706"/>
      <c r="C45" s="707" t="str">
        <f t="shared" si="2"/>
        <v/>
      </c>
      <c r="D45" s="708"/>
      <c r="E45" s="708"/>
      <c r="F45" s="709"/>
      <c r="G45" s="710" t="str">
        <f t="shared" si="3"/>
        <v/>
      </c>
      <c r="H45" s="711"/>
      <c r="I45" s="711"/>
      <c r="J45" s="711"/>
      <c r="K45" s="711"/>
      <c r="L45" s="711"/>
      <c r="M45" s="711"/>
      <c r="N45" s="711"/>
      <c r="O45" s="711"/>
      <c r="P45" s="711"/>
      <c r="Q45" s="712"/>
      <c r="R45" s="713" t="str">
        <f t="shared" si="4"/>
        <v/>
      </c>
      <c r="S45" s="714"/>
      <c r="T45" s="715"/>
      <c r="U45" s="716" t="str">
        <f t="shared" si="5"/>
        <v/>
      </c>
      <c r="V45" s="717"/>
      <c r="W45" s="718"/>
      <c r="X45" s="692" t="str">
        <f t="shared" si="6"/>
        <v/>
      </c>
      <c r="Y45" s="693"/>
      <c r="Z45" s="693"/>
      <c r="AA45" s="694"/>
      <c r="AB45" s="692" t="str">
        <f t="shared" si="7"/>
        <v/>
      </c>
      <c r="AC45" s="693"/>
      <c r="AD45" s="693"/>
      <c r="AE45" s="693"/>
      <c r="AF45" s="693"/>
      <c r="AG45" s="694"/>
      <c r="AH45" s="695" t="str">
        <f t="shared" si="8"/>
        <v/>
      </c>
      <c r="AI45" s="696"/>
      <c r="AJ45" s="696"/>
      <c r="AK45" s="697"/>
    </row>
    <row r="46" spans="1:37" ht="18.75" customHeight="1" x14ac:dyDescent="0.15">
      <c r="A46" s="698" t="s">
        <v>148</v>
      </c>
      <c r="B46" s="699"/>
      <c r="C46" s="699"/>
      <c r="D46" s="699"/>
      <c r="E46" s="700"/>
      <c r="F46" s="126" t="s">
        <v>133</v>
      </c>
      <c r="G46" s="701">
        <f>IF(G21="","",G21)</f>
        <v>500000</v>
      </c>
      <c r="H46" s="701"/>
      <c r="I46" s="701"/>
      <c r="J46" s="701"/>
      <c r="K46" s="701"/>
      <c r="L46" s="701"/>
      <c r="M46" s="701"/>
      <c r="N46" s="701"/>
      <c r="O46" s="701"/>
      <c r="P46" s="701"/>
      <c r="Q46" s="702"/>
      <c r="R46" s="698" t="s">
        <v>149</v>
      </c>
      <c r="S46" s="699"/>
      <c r="T46" s="699"/>
      <c r="U46" s="699"/>
      <c r="V46" s="699"/>
      <c r="W46" s="699"/>
      <c r="X46" s="699"/>
      <c r="Y46" s="699"/>
      <c r="Z46" s="699"/>
      <c r="AA46" s="700"/>
      <c r="AB46" s="703">
        <f>IF(AB21="","",AB21)</f>
        <v>97200</v>
      </c>
      <c r="AC46" s="701"/>
      <c r="AD46" s="701"/>
      <c r="AE46" s="701"/>
      <c r="AF46" s="701"/>
      <c r="AG46" s="702"/>
      <c r="AH46" s="704">
        <f>IF(AH21="","",AH21)</f>
        <v>0</v>
      </c>
      <c r="AI46" s="699"/>
      <c r="AJ46" s="699"/>
      <c r="AK46" s="700"/>
    </row>
    <row r="47" spans="1:37" ht="18.75" customHeight="1" x14ac:dyDescent="0.15">
      <c r="A47" s="684" t="s">
        <v>150</v>
      </c>
      <c r="B47" s="685"/>
      <c r="C47" s="686"/>
      <c r="D47" s="125" t="s">
        <v>133</v>
      </c>
      <c r="E47" s="690">
        <f>IF(E22="","",E22)</f>
        <v>597200</v>
      </c>
      <c r="F47" s="690"/>
      <c r="G47" s="690"/>
      <c r="H47" s="690"/>
      <c r="I47" s="690"/>
      <c r="J47" s="691"/>
      <c r="K47" s="684" t="s">
        <v>151</v>
      </c>
      <c r="L47" s="686"/>
      <c r="M47" s="125" t="s">
        <v>133</v>
      </c>
      <c r="N47" s="690">
        <f>IF(N22="","",N22)</f>
        <v>90000</v>
      </c>
      <c r="O47" s="690"/>
      <c r="P47" s="690"/>
      <c r="Q47" s="690"/>
      <c r="R47" s="690"/>
      <c r="S47" s="691"/>
      <c r="T47" s="684" t="s">
        <v>152</v>
      </c>
      <c r="U47" s="685"/>
      <c r="V47" s="686"/>
      <c r="W47" s="125" t="s">
        <v>133</v>
      </c>
      <c r="X47" s="690">
        <f>IF(X22="","",X22)</f>
        <v>507200</v>
      </c>
      <c r="Y47" s="690"/>
      <c r="Z47" s="690"/>
      <c r="AA47" s="690"/>
      <c r="AB47" s="690"/>
      <c r="AC47" s="691"/>
      <c r="AD47" s="684" t="s">
        <v>153</v>
      </c>
      <c r="AE47" s="685"/>
      <c r="AF47" s="686"/>
      <c r="AG47" s="687" t="str">
        <f>IF(AG22="","",AG22)</f>
        <v>의사계외</v>
      </c>
      <c r="AH47" s="688"/>
      <c r="AI47" s="688"/>
      <c r="AJ47" s="688"/>
      <c r="AK47" s="127" t="s">
        <v>24</v>
      </c>
    </row>
    <row r="48" spans="1:37" ht="13.5" x14ac:dyDescent="0.15">
      <c r="AA48" s="689" t="s">
        <v>155</v>
      </c>
      <c r="AB48" s="689"/>
      <c r="AC48" s="689"/>
      <c r="AD48" s="689"/>
      <c r="AE48" s="689"/>
      <c r="AF48" s="689"/>
      <c r="AG48" s="689"/>
      <c r="AH48" s="689"/>
      <c r="AI48" s="689"/>
      <c r="AJ48" s="689"/>
      <c r="AK48" s="689"/>
    </row>
  </sheetData>
  <mergeCells count="322">
    <mergeCell ref="A1:C1"/>
    <mergeCell ref="D1:I1"/>
    <mergeCell ref="J1:T2"/>
    <mergeCell ref="U1:V1"/>
    <mergeCell ref="W1:AK1"/>
    <mergeCell ref="A2:C2"/>
    <mergeCell ref="D2:I2"/>
    <mergeCell ref="U2:V2"/>
    <mergeCell ref="W2:AC2"/>
    <mergeCell ref="AD2:AE2"/>
    <mergeCell ref="AF4:AK4"/>
    <mergeCell ref="A5:G5"/>
    <mergeCell ref="I5:T5"/>
    <mergeCell ref="U5:V5"/>
    <mergeCell ref="W5:AC5"/>
    <mergeCell ref="AD5:AE5"/>
    <mergeCell ref="AF5:AK5"/>
    <mergeCell ref="AF2:AJ2"/>
    <mergeCell ref="A3:C3"/>
    <mergeCell ref="D3:I4"/>
    <mergeCell ref="J3:T3"/>
    <mergeCell ref="U3:V3"/>
    <mergeCell ref="W3:AK3"/>
    <mergeCell ref="A4:C4"/>
    <mergeCell ref="U4:V4"/>
    <mergeCell ref="W4:AC4"/>
    <mergeCell ref="AD4:AE4"/>
    <mergeCell ref="AB6:AG6"/>
    <mergeCell ref="AH6:AK6"/>
    <mergeCell ref="A7:B7"/>
    <mergeCell ref="C7:F7"/>
    <mergeCell ref="G7:Q7"/>
    <mergeCell ref="R7:T7"/>
    <mergeCell ref="U7:W7"/>
    <mergeCell ref="X7:AA7"/>
    <mergeCell ref="AB7:AG7"/>
    <mergeCell ref="AH7:AK7"/>
    <mergeCell ref="A6:B6"/>
    <mergeCell ref="C6:F6"/>
    <mergeCell ref="G6:Q6"/>
    <mergeCell ref="R6:T6"/>
    <mergeCell ref="U6:W6"/>
    <mergeCell ref="X6:AA6"/>
    <mergeCell ref="AB8:AG8"/>
    <mergeCell ref="AH8:AK8"/>
    <mergeCell ref="A9:B9"/>
    <mergeCell ref="C9:F9"/>
    <mergeCell ref="G9:Q9"/>
    <mergeCell ref="R9:T9"/>
    <mergeCell ref="U9:W9"/>
    <mergeCell ref="X9:AA9"/>
    <mergeCell ref="AB9:AG9"/>
    <mergeCell ref="AH9:AK9"/>
    <mergeCell ref="A8:B8"/>
    <mergeCell ref="C8:F8"/>
    <mergeCell ref="G8:Q8"/>
    <mergeCell ref="R8:T8"/>
    <mergeCell ref="U8:W8"/>
    <mergeCell ref="X8:AA8"/>
    <mergeCell ref="AB10:AG10"/>
    <mergeCell ref="AH10:AK10"/>
    <mergeCell ref="A11:B11"/>
    <mergeCell ref="C11:F11"/>
    <mergeCell ref="G11:Q11"/>
    <mergeCell ref="R11:T11"/>
    <mergeCell ref="U11:W11"/>
    <mergeCell ref="X11:AA11"/>
    <mergeCell ref="AB11:AG11"/>
    <mergeCell ref="AH11:AK11"/>
    <mergeCell ref="A10:B10"/>
    <mergeCell ref="C10:F10"/>
    <mergeCell ref="G10:Q10"/>
    <mergeCell ref="R10:T10"/>
    <mergeCell ref="U10:W10"/>
    <mergeCell ref="X10:AA10"/>
    <mergeCell ref="AB12:AG12"/>
    <mergeCell ref="AH12:AK12"/>
    <mergeCell ref="A13:B13"/>
    <mergeCell ref="C13:F13"/>
    <mergeCell ref="G13:Q13"/>
    <mergeCell ref="R13:T13"/>
    <mergeCell ref="U13:W13"/>
    <mergeCell ref="X13:AA13"/>
    <mergeCell ref="AB13:AG13"/>
    <mergeCell ref="AH13:AK13"/>
    <mergeCell ref="A12:B12"/>
    <mergeCell ref="C12:F12"/>
    <mergeCell ref="G12:Q12"/>
    <mergeCell ref="R12:T12"/>
    <mergeCell ref="U12:W12"/>
    <mergeCell ref="X12:AA12"/>
    <mergeCell ref="AB14:AG14"/>
    <mergeCell ref="AH14:AK14"/>
    <mergeCell ref="A15:B15"/>
    <mergeCell ref="C15:F15"/>
    <mergeCell ref="G15:Q15"/>
    <mergeCell ref="R15:T15"/>
    <mergeCell ref="U15:W15"/>
    <mergeCell ref="X15:AA15"/>
    <mergeCell ref="AB15:AG15"/>
    <mergeCell ref="AH15:AK15"/>
    <mergeCell ref="A14:B14"/>
    <mergeCell ref="C14:F14"/>
    <mergeCell ref="G14:Q14"/>
    <mergeCell ref="R14:T14"/>
    <mergeCell ref="U14:W14"/>
    <mergeCell ref="X14:AA14"/>
    <mergeCell ref="AB16:AG16"/>
    <mergeCell ref="AH16:AK16"/>
    <mergeCell ref="A17:B17"/>
    <mergeCell ref="C17:F17"/>
    <mergeCell ref="G17:Q17"/>
    <mergeCell ref="R17:T17"/>
    <mergeCell ref="U17:W17"/>
    <mergeCell ref="X17:AA17"/>
    <mergeCell ref="AB17:AG17"/>
    <mergeCell ref="AH17:AK17"/>
    <mergeCell ref="A16:B16"/>
    <mergeCell ref="C16:F16"/>
    <mergeCell ref="G16:Q16"/>
    <mergeCell ref="R16:T16"/>
    <mergeCell ref="U16:W16"/>
    <mergeCell ref="X16:AA16"/>
    <mergeCell ref="AB18:AG18"/>
    <mergeCell ref="AH18:AK18"/>
    <mergeCell ref="A19:B19"/>
    <mergeCell ref="C19:F19"/>
    <mergeCell ref="G19:Q19"/>
    <mergeCell ref="R19:T19"/>
    <mergeCell ref="U19:W19"/>
    <mergeCell ref="X19:AA19"/>
    <mergeCell ref="AB19:AG19"/>
    <mergeCell ref="AH19:AK19"/>
    <mergeCell ref="A18:B18"/>
    <mergeCell ref="C18:F18"/>
    <mergeCell ref="G18:Q18"/>
    <mergeCell ref="R18:T18"/>
    <mergeCell ref="U18:W18"/>
    <mergeCell ref="X18:AA18"/>
    <mergeCell ref="AB20:AG20"/>
    <mergeCell ref="AH20:AK20"/>
    <mergeCell ref="A21:E21"/>
    <mergeCell ref="G21:Q21"/>
    <mergeCell ref="R21:AA21"/>
    <mergeCell ref="AB21:AG21"/>
    <mergeCell ref="AH21:AK21"/>
    <mergeCell ref="A20:B20"/>
    <mergeCell ref="C20:F20"/>
    <mergeCell ref="G20:Q20"/>
    <mergeCell ref="R20:T20"/>
    <mergeCell ref="U20:W20"/>
    <mergeCell ref="X20:AA20"/>
    <mergeCell ref="AD22:AF22"/>
    <mergeCell ref="AG22:AJ22"/>
    <mergeCell ref="AA23:AK23"/>
    <mergeCell ref="A26:C26"/>
    <mergeCell ref="D26:I26"/>
    <mergeCell ref="J26:T27"/>
    <mergeCell ref="U26:V26"/>
    <mergeCell ref="W26:AK26"/>
    <mergeCell ref="A27:C27"/>
    <mergeCell ref="D27:I27"/>
    <mergeCell ref="A22:C22"/>
    <mergeCell ref="E22:J22"/>
    <mergeCell ref="K22:L22"/>
    <mergeCell ref="N22:S22"/>
    <mergeCell ref="T22:V22"/>
    <mergeCell ref="X22:AC22"/>
    <mergeCell ref="U27:V27"/>
    <mergeCell ref="W27:AC27"/>
    <mergeCell ref="AD27:AE27"/>
    <mergeCell ref="AF27:AJ27"/>
    <mergeCell ref="A28:C28"/>
    <mergeCell ref="D28:I29"/>
    <mergeCell ref="J28:T28"/>
    <mergeCell ref="U28:V28"/>
    <mergeCell ref="W28:AK28"/>
    <mergeCell ref="A29:C29"/>
    <mergeCell ref="U29:V29"/>
    <mergeCell ref="W29:AC29"/>
    <mergeCell ref="AD29:AE29"/>
    <mergeCell ref="AF29:AK29"/>
    <mergeCell ref="A30:G30"/>
    <mergeCell ref="I30:T30"/>
    <mergeCell ref="U30:V30"/>
    <mergeCell ref="W30:AC30"/>
    <mergeCell ref="AD30:AE30"/>
    <mergeCell ref="AF30:AK30"/>
    <mergeCell ref="AB31:AG31"/>
    <mergeCell ref="AH31:AK31"/>
    <mergeCell ref="A32:B32"/>
    <mergeCell ref="C32:F32"/>
    <mergeCell ref="G32:Q32"/>
    <mergeCell ref="R32:T32"/>
    <mergeCell ref="U32:W32"/>
    <mergeCell ref="X32:AA32"/>
    <mergeCell ref="AB32:AG32"/>
    <mergeCell ref="AH32:AK32"/>
    <mergeCell ref="A31:B31"/>
    <mergeCell ref="C31:F31"/>
    <mergeCell ref="G31:Q31"/>
    <mergeCell ref="R31:T31"/>
    <mergeCell ref="U31:W31"/>
    <mergeCell ref="X31:AA31"/>
    <mergeCell ref="AB33:AG33"/>
    <mergeCell ref="AH33:AK33"/>
    <mergeCell ref="A34:B34"/>
    <mergeCell ref="C34:F34"/>
    <mergeCell ref="G34:Q34"/>
    <mergeCell ref="R34:T34"/>
    <mergeCell ref="U34:W34"/>
    <mergeCell ref="X34:AA34"/>
    <mergeCell ref="AB34:AG34"/>
    <mergeCell ref="AH34:AK34"/>
    <mergeCell ref="A33:B33"/>
    <mergeCell ref="C33:F33"/>
    <mergeCell ref="G33:Q33"/>
    <mergeCell ref="R33:T33"/>
    <mergeCell ref="U33:W33"/>
    <mergeCell ref="X33:AA33"/>
    <mergeCell ref="AB35:AG35"/>
    <mergeCell ref="AH35:AK35"/>
    <mergeCell ref="A36:B36"/>
    <mergeCell ref="C36:F36"/>
    <mergeCell ref="G36:Q36"/>
    <mergeCell ref="R36:T36"/>
    <mergeCell ref="U36:W36"/>
    <mergeCell ref="X36:AA36"/>
    <mergeCell ref="AB36:AG36"/>
    <mergeCell ref="AH36:AK36"/>
    <mergeCell ref="A35:B35"/>
    <mergeCell ref="C35:F35"/>
    <mergeCell ref="G35:Q35"/>
    <mergeCell ref="R35:T35"/>
    <mergeCell ref="U35:W35"/>
    <mergeCell ref="X35:AA35"/>
    <mergeCell ref="AB37:AG37"/>
    <mergeCell ref="AH37:AK37"/>
    <mergeCell ref="A38:B38"/>
    <mergeCell ref="C38:F38"/>
    <mergeCell ref="G38:Q38"/>
    <mergeCell ref="R38:T38"/>
    <mergeCell ref="U38:W38"/>
    <mergeCell ref="X38:AA38"/>
    <mergeCell ref="AB38:AG38"/>
    <mergeCell ref="AH38:AK38"/>
    <mergeCell ref="A37:B37"/>
    <mergeCell ref="C37:F37"/>
    <mergeCell ref="G37:Q37"/>
    <mergeCell ref="R37:T37"/>
    <mergeCell ref="U37:W37"/>
    <mergeCell ref="X37:AA37"/>
    <mergeCell ref="AB39:AG39"/>
    <mergeCell ref="AH39:AK39"/>
    <mergeCell ref="A40:B40"/>
    <mergeCell ref="C40:F40"/>
    <mergeCell ref="G40:Q40"/>
    <mergeCell ref="R40:T40"/>
    <mergeCell ref="U40:W40"/>
    <mergeCell ref="X40:AA40"/>
    <mergeCell ref="AB40:AG40"/>
    <mergeCell ref="AH40:AK40"/>
    <mergeCell ref="A39:B39"/>
    <mergeCell ref="C39:F39"/>
    <mergeCell ref="G39:Q39"/>
    <mergeCell ref="R39:T39"/>
    <mergeCell ref="U39:W39"/>
    <mergeCell ref="X39:AA39"/>
    <mergeCell ref="AB41:AG41"/>
    <mergeCell ref="AH41:AK41"/>
    <mergeCell ref="A42:B42"/>
    <mergeCell ref="C42:F42"/>
    <mergeCell ref="G42:Q42"/>
    <mergeCell ref="R42:T42"/>
    <mergeCell ref="U42:W42"/>
    <mergeCell ref="X42:AA42"/>
    <mergeCell ref="AB42:AG42"/>
    <mergeCell ref="AH42:AK42"/>
    <mergeCell ref="A41:B41"/>
    <mergeCell ref="C41:F41"/>
    <mergeCell ref="G41:Q41"/>
    <mergeCell ref="R41:T41"/>
    <mergeCell ref="U41:W41"/>
    <mergeCell ref="X41:AA41"/>
    <mergeCell ref="AB43:AG43"/>
    <mergeCell ref="AH43:AK43"/>
    <mergeCell ref="A44:B44"/>
    <mergeCell ref="C44:F44"/>
    <mergeCell ref="G44:Q44"/>
    <mergeCell ref="R44:T44"/>
    <mergeCell ref="U44:W44"/>
    <mergeCell ref="X44:AA44"/>
    <mergeCell ref="AB44:AG44"/>
    <mergeCell ref="AH44:AK44"/>
    <mergeCell ref="A43:B43"/>
    <mergeCell ref="C43:F43"/>
    <mergeCell ref="G43:Q43"/>
    <mergeCell ref="R43:T43"/>
    <mergeCell ref="U43:W43"/>
    <mergeCell ref="X43:AA43"/>
    <mergeCell ref="AB45:AG45"/>
    <mergeCell ref="AH45:AK45"/>
    <mergeCell ref="A46:E46"/>
    <mergeCell ref="G46:Q46"/>
    <mergeCell ref="R46:AA46"/>
    <mergeCell ref="AB46:AG46"/>
    <mergeCell ref="AH46:AK46"/>
    <mergeCell ref="A45:B45"/>
    <mergeCell ref="C45:F45"/>
    <mergeCell ref="G45:Q45"/>
    <mergeCell ref="R45:T45"/>
    <mergeCell ref="U45:W45"/>
    <mergeCell ref="X45:AA45"/>
    <mergeCell ref="AD47:AF47"/>
    <mergeCell ref="AG47:AJ47"/>
    <mergeCell ref="AA48:AK48"/>
    <mergeCell ref="A47:C47"/>
    <mergeCell ref="E47:J47"/>
    <mergeCell ref="K47:L47"/>
    <mergeCell ref="N47:S47"/>
    <mergeCell ref="T47:V47"/>
    <mergeCell ref="X47:AC47"/>
  </mergeCells>
  <phoneticPr fontId="4" type="noConversion"/>
  <hyperlinks>
    <hyperlink ref="AA23" r:id="rId1" xr:uid="{62ECCE54-B0A3-4F76-BA14-A028BDB2D8AC}"/>
    <hyperlink ref="AA48" r:id="rId2" xr:uid="{C63DB1DF-2A1A-46BA-A565-FDBD8A53A43F}"/>
  </hyperlinks>
  <printOptions horizontalCentered="1" verticalCentered="1"/>
  <pageMargins left="0.6692913385826772" right="0.11811023622047245" top="0.31496062992125984" bottom="0.19685039370078741" header="0" footer="0"/>
  <pageSetup paperSize="9" orientation="portrait" r:id="rId3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세금계산서</vt:lpstr>
      <vt:lpstr>계산서</vt:lpstr>
      <vt:lpstr>상품권영수증</vt:lpstr>
      <vt:lpstr>거래명세표</vt:lpstr>
      <vt:lpstr>계산서!Print_Area</vt:lpstr>
      <vt:lpstr>상품권영수증!Print_Area</vt:lpstr>
      <vt:lpstr>세금계산서!Print_Area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</dc:creator>
  <cp:lastModifiedBy>Microsoft</cp:lastModifiedBy>
  <dcterms:created xsi:type="dcterms:W3CDTF">2020-11-20T05:49:08Z</dcterms:created>
  <dcterms:modified xsi:type="dcterms:W3CDTF">2021-07-15T04:02:18Z</dcterms:modified>
</cp:coreProperties>
</file>