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Downloads\"/>
    </mc:Choice>
  </mc:AlternateContent>
  <xr:revisionPtr revIDLastSave="0" documentId="8_{FAF8AA04-55D8-432E-9D19-9258272FBDB3}" xr6:coauthVersionLast="46" xr6:coauthVersionMax="46" xr10:uidLastSave="{00000000-0000-0000-0000-000000000000}"/>
  <bookViews>
    <workbookView xWindow="-60" yWindow="-60" windowWidth="28920" windowHeight="16320" firstSheet="1" activeTab="3" xr2:uid="{00000000-000D-0000-FFFF-FFFF00000000}"/>
  </bookViews>
  <sheets>
    <sheet name="세율(배포용)" sheetId="1" r:id="rId1"/>
    <sheet name="세율(배포용) (2)" sheetId="12" r:id="rId2"/>
    <sheet name="세율(배포용) (3)" sheetId="13" r:id="rId3"/>
    <sheet name="누진공제구하는 식" sheetId="2" r:id="rId4"/>
    <sheet name="세율비교" sheetId="14" r:id="rId5"/>
    <sheet name="가산세-국세기본법" sheetId="11" r:id="rId6"/>
    <sheet name="가산세-법인세" sheetId="6" r:id="rId7"/>
    <sheet name="가산세-종합소득세" sheetId="7" r:id="rId8"/>
    <sheet name="가산세-부가가치세" sheetId="8" r:id="rId9"/>
    <sheet name="가산세-상증법" sheetId="9" r:id="rId10"/>
    <sheet name="가산세-조특법" sheetId="10" r:id="rId11"/>
  </sheets>
  <externalReferences>
    <externalReference r:id="rId12"/>
    <externalReference r:id="rId13"/>
    <externalReference r:id="rId14"/>
  </externalReferences>
  <definedNames>
    <definedName name="COTAX">세율비교!$M$2:$P$5</definedName>
    <definedName name="PERTAX">세율비교!$M$7:$P$13</definedName>
    <definedName name="_xlnm.Print_Area" localSheetId="0">'세율(배포용)'!$C$4:$CD$52</definedName>
    <definedName name="_xlnm.Print_Area" localSheetId="1">'세율(배포용) (2)'!$C$4:$CD$52</definedName>
    <definedName name="_xlnm.Print_Area" localSheetId="2">'세율(배포용) (3)'!$A$3:$CF$57</definedName>
    <definedName name="세율" localSheetId="1">'[1]2011년귀속 근로소득원천징수영수증 (1-3page)'!#REF!</definedName>
    <definedName name="세율" localSheetId="2">'[1]2011년귀속 근로소득원천징수영수증 (1-3page)'!#REF!</definedName>
    <definedName name="세율">'[1]2011년귀속 근로소득원천징수영수증 (1-3page)'!#REF!</definedName>
    <definedName name="세율2009">[2]세율!$F$9:$I$12</definedName>
    <definedName name="세율2010">[2]세율!$K$9:$N$12</definedName>
    <definedName name="세율2012" localSheetId="1">#REF!</definedName>
    <definedName name="세율2012" localSheetId="2">#REF!</definedName>
    <definedName name="세율2012">#REF!</definedName>
    <definedName name="연금소득공제">[1]연금소득공제!$K$6:$O$9</definedName>
    <definedName name="종소세율2011">'[3]세율(자동)'!$K$11:$N$14</definedName>
    <definedName name="종소세율2012">'[3]세율(자동)'!$P$11:$S$14</definedName>
  </definedNames>
  <calcPr calcId="181029"/>
</workbook>
</file>

<file path=xl/calcChain.xml><?xml version="1.0" encoding="utf-8"?>
<calcChain xmlns="http://schemas.openxmlformats.org/spreadsheetml/2006/main">
  <c r="H34" i="2" l="1"/>
  <c r="H33" i="2"/>
  <c r="H32" i="2"/>
  <c r="H31" i="2"/>
  <c r="H30" i="2"/>
  <c r="H29" i="2"/>
  <c r="H28" i="2"/>
  <c r="D34" i="2"/>
  <c r="D33" i="2"/>
  <c r="G34" i="2" s="1"/>
  <c r="D32" i="2"/>
  <c r="G32" i="2" s="1"/>
  <c r="D31" i="2"/>
  <c r="D30" i="2"/>
  <c r="G30" i="2" s="1"/>
  <c r="D29" i="2"/>
  <c r="D28" i="2"/>
  <c r="D27" i="2"/>
  <c r="B34" i="2"/>
  <c r="F34" i="2" s="1"/>
  <c r="E34" i="2" s="1"/>
  <c r="B33" i="2"/>
  <c r="F33" i="2" s="1"/>
  <c r="E33" i="2" s="1"/>
  <c r="B32" i="2"/>
  <c r="F32" i="2" s="1"/>
  <c r="B31" i="2"/>
  <c r="F31" i="2" s="1"/>
  <c r="B30" i="2"/>
  <c r="F30" i="2" s="1"/>
  <c r="B29" i="2"/>
  <c r="F29" i="2" s="1"/>
  <c r="E29" i="2" s="1"/>
  <c r="B28" i="2"/>
  <c r="J31" i="2" s="1"/>
  <c r="J32" i="2" s="1"/>
  <c r="J33" i="2" s="1"/>
  <c r="F27" i="2"/>
  <c r="G22" i="2"/>
  <c r="B22" i="2"/>
  <c r="F22" i="2" s="1"/>
  <c r="E22" i="2" s="1"/>
  <c r="AG23" i="13"/>
  <c r="AA23" i="13"/>
  <c r="CG20" i="13"/>
  <c r="CG21" i="13" s="1"/>
  <c r="G33" i="2" l="1"/>
  <c r="E32" i="2"/>
  <c r="E31" i="2"/>
  <c r="G31" i="2"/>
  <c r="E30" i="2"/>
  <c r="G29" i="2"/>
  <c r="G28" i="2"/>
  <c r="E27" i="2"/>
  <c r="F28" i="2"/>
  <c r="BO17" i="13"/>
  <c r="E28" i="2" l="1"/>
  <c r="M13" i="14"/>
  <c r="M12" i="14"/>
  <c r="M11" i="14"/>
  <c r="M10" i="14"/>
  <c r="M9" i="14"/>
  <c r="M8" i="14"/>
  <c r="M5" i="14"/>
  <c r="M4" i="14"/>
  <c r="M3" i="14"/>
  <c r="A3" i="14"/>
  <c r="A4" i="14" s="1"/>
  <c r="A5" i="14" s="1"/>
  <c r="A6" i="14" s="1"/>
  <c r="A7" i="14" s="1"/>
  <c r="A8" i="14" s="1"/>
  <c r="A9" i="14" s="1"/>
  <c r="A10" i="14" s="1"/>
  <c r="A11" i="14" s="1"/>
  <c r="A12" i="14" s="1"/>
  <c r="A13" i="14" s="1"/>
  <c r="A20" i="14" s="1"/>
  <c r="A21" i="14" s="1"/>
  <c r="A22" i="14" s="1"/>
  <c r="A23" i="14" s="1"/>
  <c r="A24" i="14" s="1"/>
  <c r="A25" i="14" s="1"/>
  <c r="A26" i="14" s="1"/>
  <c r="BO46" i="13"/>
  <c r="BO45" i="13"/>
  <c r="BO44" i="13"/>
  <c r="BO43" i="13"/>
  <c r="BO42" i="13"/>
  <c r="BO41" i="13"/>
  <c r="S44" i="13"/>
  <c r="S43" i="13"/>
  <c r="S42" i="13"/>
  <c r="S41" i="13"/>
  <c r="C43" i="13"/>
  <c r="C42" i="13"/>
  <c r="C41" i="13"/>
  <c r="AY41" i="13"/>
  <c r="AY42" i="13"/>
  <c r="AY43" i="13"/>
  <c r="AY44" i="13"/>
  <c r="AY45" i="13"/>
  <c r="A27" i="14" l="1"/>
  <c r="F26" i="14"/>
  <c r="B26" i="14"/>
  <c r="C26" i="14" s="1"/>
  <c r="D26" i="14" s="1"/>
  <c r="E26" i="14" s="1"/>
  <c r="F2" i="14"/>
  <c r="G2" i="14" s="1"/>
  <c r="A14" i="14"/>
  <c r="A15" i="14" s="1"/>
  <c r="A16" i="14" s="1"/>
  <c r="A17" i="14" s="1"/>
  <c r="A18" i="14" s="1"/>
  <c r="A19" i="14" s="1"/>
  <c r="F19" i="14" s="1"/>
  <c r="G19" i="14" s="1"/>
  <c r="H19" i="14" s="1"/>
  <c r="I19" i="14" s="1"/>
  <c r="F4" i="14"/>
  <c r="F3" i="14"/>
  <c r="B2" i="14"/>
  <c r="C2" i="14" s="1"/>
  <c r="B3" i="14"/>
  <c r="C3" i="14" s="1"/>
  <c r="D3" i="14" s="1"/>
  <c r="E3" i="14" s="1"/>
  <c r="B4" i="14"/>
  <c r="B16" i="14" l="1"/>
  <c r="B15" i="14"/>
  <c r="C15" i="14" s="1"/>
  <c r="D15" i="14" s="1"/>
  <c r="E15" i="14" s="1"/>
  <c r="A28" i="14"/>
  <c r="F27" i="14"/>
  <c r="B27" i="14"/>
  <c r="B19" i="14"/>
  <c r="C19" i="14" s="1"/>
  <c r="D19" i="14" s="1"/>
  <c r="E19" i="14" s="1"/>
  <c r="G26" i="14"/>
  <c r="H26" i="14" s="1"/>
  <c r="B18" i="14"/>
  <c r="C18" i="14" s="1"/>
  <c r="D18" i="14" s="1"/>
  <c r="E18" i="14" s="1"/>
  <c r="F15" i="14"/>
  <c r="G15" i="14" s="1"/>
  <c r="H15" i="14" s="1"/>
  <c r="I15" i="14" s="1"/>
  <c r="F16" i="14"/>
  <c r="G16" i="14" s="1"/>
  <c r="H16" i="14" s="1"/>
  <c r="I16" i="14" s="1"/>
  <c r="B17" i="14"/>
  <c r="C17" i="14" s="1"/>
  <c r="D17" i="14" s="1"/>
  <c r="E17" i="14" s="1"/>
  <c r="F17" i="14"/>
  <c r="F18" i="14"/>
  <c r="J19" i="14"/>
  <c r="C16" i="14"/>
  <c r="D16" i="14" s="1"/>
  <c r="F14" i="14"/>
  <c r="B14" i="14"/>
  <c r="B9" i="14"/>
  <c r="F9" i="14"/>
  <c r="G9" i="14" s="1"/>
  <c r="H9" i="14" s="1"/>
  <c r="I9" i="14" s="1"/>
  <c r="D2" i="14"/>
  <c r="E2" i="14" s="1"/>
  <c r="G3" i="14"/>
  <c r="H3" i="14" s="1"/>
  <c r="F5" i="14"/>
  <c r="B5" i="14"/>
  <c r="C5" i="14" s="1"/>
  <c r="D5" i="14" s="1"/>
  <c r="E5" i="14" s="1"/>
  <c r="G4" i="14"/>
  <c r="H4" i="14" s="1"/>
  <c r="I4" i="14" s="1"/>
  <c r="H2" i="14"/>
  <c r="I2" i="14" s="1"/>
  <c r="C4" i="14"/>
  <c r="D4" i="14" s="1"/>
  <c r="E4" i="14" s="1"/>
  <c r="J15" i="14" l="1"/>
  <c r="J26" i="14"/>
  <c r="I26" i="14"/>
  <c r="J16" i="14"/>
  <c r="E16" i="14"/>
  <c r="J3" i="14"/>
  <c r="I3" i="14"/>
  <c r="G18" i="14"/>
  <c r="H18" i="14" s="1"/>
  <c r="A29" i="14"/>
  <c r="B28" i="14"/>
  <c r="F28" i="14"/>
  <c r="G27" i="14"/>
  <c r="H27" i="14" s="1"/>
  <c r="I27" i="14" s="1"/>
  <c r="C27" i="14"/>
  <c r="D27" i="14" s="1"/>
  <c r="E27" i="14" s="1"/>
  <c r="G17" i="14"/>
  <c r="H17" i="14" s="1"/>
  <c r="D14" i="14"/>
  <c r="E14" i="14" s="1"/>
  <c r="C14" i="14"/>
  <c r="J2" i="14"/>
  <c r="G14" i="14"/>
  <c r="H14" i="14" s="1"/>
  <c r="I14" i="14" s="1"/>
  <c r="F10" i="14"/>
  <c r="B10" i="14"/>
  <c r="F6" i="14"/>
  <c r="B6" i="14"/>
  <c r="C6" i="14" s="1"/>
  <c r="D6" i="14" s="1"/>
  <c r="E6" i="14" s="1"/>
  <c r="C9" i="14"/>
  <c r="D9" i="14" s="1"/>
  <c r="F11" i="14"/>
  <c r="G11" i="14" s="1"/>
  <c r="H11" i="14" s="1"/>
  <c r="I11" i="14" s="1"/>
  <c r="B11" i="14"/>
  <c r="C11" i="14" s="1"/>
  <c r="D11" i="14" s="1"/>
  <c r="E11" i="14" s="1"/>
  <c r="G5" i="14"/>
  <c r="H5" i="14" s="1"/>
  <c r="J4" i="14"/>
  <c r="J17" i="14" l="1"/>
  <c r="I17" i="14"/>
  <c r="J9" i="14"/>
  <c r="E9" i="14"/>
  <c r="J18" i="14"/>
  <c r="I18" i="14"/>
  <c r="J5" i="14"/>
  <c r="I5" i="14"/>
  <c r="J27" i="14"/>
  <c r="G28" i="14"/>
  <c r="H28" i="14" s="1"/>
  <c r="I28" i="14" s="1"/>
  <c r="F29" i="14"/>
  <c r="G29" i="14" s="1"/>
  <c r="H29" i="14" s="1"/>
  <c r="I29" i="14" s="1"/>
  <c r="A30" i="14"/>
  <c r="B29" i="14"/>
  <c r="C28" i="14"/>
  <c r="D28" i="14" s="1"/>
  <c r="J14" i="14"/>
  <c r="J11" i="14"/>
  <c r="C10" i="14"/>
  <c r="D10" i="14" s="1"/>
  <c r="E10" i="14" s="1"/>
  <c r="B12" i="14"/>
  <c r="C12" i="14" s="1"/>
  <c r="D12" i="14" s="1"/>
  <c r="E12" i="14" s="1"/>
  <c r="F12" i="14"/>
  <c r="G10" i="14"/>
  <c r="H10" i="14" s="1"/>
  <c r="I10" i="14" s="1"/>
  <c r="B7" i="14"/>
  <c r="C7" i="14" s="1"/>
  <c r="D7" i="14" s="1"/>
  <c r="E7" i="14" s="1"/>
  <c r="F7" i="14"/>
  <c r="G6" i="14"/>
  <c r="H6" i="14" s="1"/>
  <c r="J28" i="14" l="1"/>
  <c r="E28" i="14"/>
  <c r="J6" i="14"/>
  <c r="I6" i="14"/>
  <c r="A31" i="14"/>
  <c r="F30" i="14"/>
  <c r="B30" i="14"/>
  <c r="C30" i="14" s="1"/>
  <c r="D30" i="14" s="1"/>
  <c r="E30" i="14" s="1"/>
  <c r="C29" i="14"/>
  <c r="D29" i="14" s="1"/>
  <c r="B20" i="14"/>
  <c r="F20" i="14"/>
  <c r="G20" i="14" s="1"/>
  <c r="H20" i="14" s="1"/>
  <c r="I20" i="14" s="1"/>
  <c r="F13" i="14"/>
  <c r="B13" i="14"/>
  <c r="C13" i="14" s="1"/>
  <c r="D13" i="14" s="1"/>
  <c r="E13" i="14" s="1"/>
  <c r="J10" i="14"/>
  <c r="B8" i="14"/>
  <c r="F8" i="14"/>
  <c r="G7" i="14"/>
  <c r="H7" i="14" s="1"/>
  <c r="G12" i="14"/>
  <c r="H12" i="14" s="1"/>
  <c r="J12" i="14" l="1"/>
  <c r="I12" i="14"/>
  <c r="J7" i="14"/>
  <c r="I7" i="14"/>
  <c r="J29" i="14"/>
  <c r="E29" i="14"/>
  <c r="A32" i="14"/>
  <c r="B31" i="14"/>
  <c r="F31" i="14"/>
  <c r="G31" i="14" s="1"/>
  <c r="H31" i="14" s="1"/>
  <c r="I31" i="14" s="1"/>
  <c r="G30" i="14"/>
  <c r="H30" i="14" s="1"/>
  <c r="C20" i="14"/>
  <c r="D20" i="14" s="1"/>
  <c r="B21" i="14"/>
  <c r="C21" i="14" s="1"/>
  <c r="D21" i="14" s="1"/>
  <c r="E21" i="14" s="1"/>
  <c r="F21" i="14"/>
  <c r="G13" i="14"/>
  <c r="H13" i="14" s="1"/>
  <c r="C8" i="14"/>
  <c r="D8" i="14" s="1"/>
  <c r="E8" i="14" s="1"/>
  <c r="G8" i="14"/>
  <c r="H8" i="14" s="1"/>
  <c r="I8" i="14" s="1"/>
  <c r="J13" i="14" l="1"/>
  <c r="I13" i="14"/>
  <c r="J30" i="14"/>
  <c r="I30" i="14"/>
  <c r="J20" i="14"/>
  <c r="E20" i="14"/>
  <c r="A33" i="14"/>
  <c r="B32" i="14"/>
  <c r="C32" i="14" s="1"/>
  <c r="D32" i="14" s="1"/>
  <c r="E32" i="14" s="1"/>
  <c r="F32" i="14"/>
  <c r="C31" i="14"/>
  <c r="D31" i="14" s="1"/>
  <c r="G21" i="14"/>
  <c r="H21" i="14" s="1"/>
  <c r="F22" i="14"/>
  <c r="B22" i="14"/>
  <c r="J8" i="14"/>
  <c r="J31" i="14" l="1"/>
  <c r="E31" i="14"/>
  <c r="J21" i="14"/>
  <c r="I21" i="14"/>
  <c r="A34" i="14"/>
  <c r="B33" i="14"/>
  <c r="C33" i="14" s="1"/>
  <c r="D33" i="14" s="1"/>
  <c r="E33" i="14" s="1"/>
  <c r="F33" i="14"/>
  <c r="G32" i="14"/>
  <c r="H32" i="14" s="1"/>
  <c r="C22" i="14"/>
  <c r="D22" i="14" s="1"/>
  <c r="E22" i="14" s="1"/>
  <c r="G22" i="14"/>
  <c r="H22" i="14" s="1"/>
  <c r="I22" i="14" s="1"/>
  <c r="F23" i="14"/>
  <c r="B23" i="14"/>
  <c r="C23" i="14" s="1"/>
  <c r="D23" i="14" s="1"/>
  <c r="E23" i="14" s="1"/>
  <c r="J32" i="14" l="1"/>
  <c r="I32" i="14"/>
  <c r="A35" i="14"/>
  <c r="F34" i="14"/>
  <c r="B34" i="14"/>
  <c r="C34" i="14" s="1"/>
  <c r="D34" i="14" s="1"/>
  <c r="E34" i="14" s="1"/>
  <c r="G33" i="14"/>
  <c r="H33" i="14" s="1"/>
  <c r="J22" i="14"/>
  <c r="G23" i="14"/>
  <c r="H23" i="14" s="1"/>
  <c r="B24" i="14"/>
  <c r="C24" i="14" s="1"/>
  <c r="D24" i="14" s="1"/>
  <c r="E24" i="14" s="1"/>
  <c r="F24" i="14"/>
  <c r="J33" i="14" l="1"/>
  <c r="I33" i="14"/>
  <c r="J23" i="14"/>
  <c r="I23" i="14"/>
  <c r="A36" i="14"/>
  <c r="F35" i="14"/>
  <c r="G35" i="14" s="1"/>
  <c r="H35" i="14" s="1"/>
  <c r="I35" i="14" s="1"/>
  <c r="B35" i="14"/>
  <c r="C35" i="14" s="1"/>
  <c r="D35" i="14" s="1"/>
  <c r="E35" i="14" s="1"/>
  <c r="G34" i="14"/>
  <c r="H34" i="14" s="1"/>
  <c r="G24" i="14"/>
  <c r="H24" i="14" s="1"/>
  <c r="B25" i="14"/>
  <c r="F25" i="14"/>
  <c r="G25" i="14" s="1"/>
  <c r="H25" i="14" s="1"/>
  <c r="I25" i="14" s="1"/>
  <c r="J24" i="14" l="1"/>
  <c r="I24" i="14"/>
  <c r="J34" i="14"/>
  <c r="I34" i="14"/>
  <c r="A37" i="14"/>
  <c r="B36" i="14"/>
  <c r="C36" i="14" s="1"/>
  <c r="D36" i="14" s="1"/>
  <c r="E36" i="14" s="1"/>
  <c r="F36" i="14"/>
  <c r="J35" i="14"/>
  <c r="C25" i="14"/>
  <c r="D25" i="14" s="1"/>
  <c r="J25" i="14" l="1"/>
  <c r="E25" i="14"/>
  <c r="A38" i="14"/>
  <c r="F37" i="14"/>
  <c r="G37" i="14" s="1"/>
  <c r="H37" i="14" s="1"/>
  <c r="B37" i="14"/>
  <c r="C37" i="14" s="1"/>
  <c r="D37" i="14" s="1"/>
  <c r="E37" i="14" s="1"/>
  <c r="G36" i="14"/>
  <c r="H36" i="14" s="1"/>
  <c r="G21" i="2"/>
  <c r="B21" i="2"/>
  <c r="F21" i="2" s="1"/>
  <c r="E21" i="2" s="1"/>
  <c r="J36" i="14" l="1"/>
  <c r="I36" i="14"/>
  <c r="J37" i="14"/>
  <c r="I37" i="14"/>
  <c r="A39" i="14"/>
  <c r="F38" i="14"/>
  <c r="B38" i="14"/>
  <c r="C38" i="14" s="1"/>
  <c r="D38" i="14" s="1"/>
  <c r="E38" i="14" s="1"/>
  <c r="BO35" i="13"/>
  <c r="AY34" i="13"/>
  <c r="AY33" i="13"/>
  <c r="AY32" i="13"/>
  <c r="AY31" i="13"/>
  <c r="AY30" i="13"/>
  <c r="AI33" i="13"/>
  <c r="AI32" i="13"/>
  <c r="AI31" i="13"/>
  <c r="AI30" i="13"/>
  <c r="S33" i="13"/>
  <c r="S32" i="13"/>
  <c r="S31" i="13"/>
  <c r="S30" i="13"/>
  <c r="C32" i="13"/>
  <c r="C31" i="13"/>
  <c r="C30" i="13"/>
  <c r="AY13" i="13"/>
  <c r="AI12" i="13"/>
  <c r="AI11" i="13"/>
  <c r="S11" i="13"/>
  <c r="C11" i="13"/>
  <c r="AY56" i="13"/>
  <c r="BJ55" i="13"/>
  <c r="BH55" i="13"/>
  <c r="AY55" i="13"/>
  <c r="C55" i="13"/>
  <c r="BJ54" i="13"/>
  <c r="BH54" i="13"/>
  <c r="AY54" i="13"/>
  <c r="C54" i="13"/>
  <c r="BJ53" i="13"/>
  <c r="BH53" i="13"/>
  <c r="AY53" i="13"/>
  <c r="C53" i="13"/>
  <c r="BJ52" i="13"/>
  <c r="BH52" i="13"/>
  <c r="AY52" i="13"/>
  <c r="C52" i="13"/>
  <c r="BH51" i="13"/>
  <c r="AI44" i="13"/>
  <c r="AI43" i="13"/>
  <c r="AI42" i="13"/>
  <c r="AI41" i="13"/>
  <c r="BO34" i="13"/>
  <c r="BO33" i="13"/>
  <c r="BO32" i="13"/>
  <c r="CG31" i="13"/>
  <c r="AZ23" i="13" s="1"/>
  <c r="BO31" i="13"/>
  <c r="BO30" i="13"/>
  <c r="CG27" i="13"/>
  <c r="AR25" i="13" s="1"/>
  <c r="CH25" i="13"/>
  <c r="CH31" i="13" s="1"/>
  <c r="AZ24" i="13" s="1"/>
  <c r="U25" i="13"/>
  <c r="U24" i="13"/>
  <c r="AJ23" i="13"/>
  <c r="BO19" i="13"/>
  <c r="AY12" i="13"/>
  <c r="AY11" i="13"/>
  <c r="AJ22" i="12"/>
  <c r="AA22" i="12"/>
  <c r="AG22" i="12" s="1"/>
  <c r="CG30" i="12"/>
  <c r="AZ22" i="12" s="1"/>
  <c r="CG26" i="12"/>
  <c r="AR24" i="12" s="1"/>
  <c r="BN53" i="12"/>
  <c r="AY53" i="12"/>
  <c r="CD43" i="12"/>
  <c r="BO43" i="12"/>
  <c r="CD42" i="12"/>
  <c r="BO42" i="12"/>
  <c r="CD41" i="12"/>
  <c r="BO41" i="12"/>
  <c r="CD40" i="12"/>
  <c r="BO40" i="12"/>
  <c r="CD39" i="12"/>
  <c r="BO39" i="12"/>
  <c r="CD38" i="12"/>
  <c r="AY42" i="12"/>
  <c r="AY41" i="12"/>
  <c r="AY40" i="12"/>
  <c r="AY39" i="12"/>
  <c r="AI42" i="12"/>
  <c r="AI41" i="12"/>
  <c r="AI40" i="12"/>
  <c r="AI39" i="12"/>
  <c r="S41" i="12"/>
  <c r="S40" i="12"/>
  <c r="S39" i="12"/>
  <c r="C41" i="12"/>
  <c r="C40" i="12"/>
  <c r="C39" i="12"/>
  <c r="CD33" i="12"/>
  <c r="BO33" i="12"/>
  <c r="AY32" i="12"/>
  <c r="AY31" i="12"/>
  <c r="AY30" i="12"/>
  <c r="AY29" i="12"/>
  <c r="AI32" i="12"/>
  <c r="AI31" i="12"/>
  <c r="AI30" i="12"/>
  <c r="AI29" i="12"/>
  <c r="S31" i="12"/>
  <c r="S30" i="12"/>
  <c r="S29" i="12"/>
  <c r="C31" i="12"/>
  <c r="C30" i="12"/>
  <c r="C29" i="12"/>
  <c r="BJ52" i="12"/>
  <c r="BH52" i="12"/>
  <c r="BN52" i="12" s="1"/>
  <c r="AY52" i="12"/>
  <c r="C52" i="12"/>
  <c r="BJ51" i="12"/>
  <c r="BH51" i="12"/>
  <c r="BN51" i="12" s="1"/>
  <c r="AY51" i="12"/>
  <c r="C51" i="12"/>
  <c r="BJ50" i="12"/>
  <c r="BH50" i="12"/>
  <c r="BN50" i="12" s="1"/>
  <c r="AY50" i="12"/>
  <c r="C50" i="12"/>
  <c r="BJ49" i="12"/>
  <c r="BH49" i="12"/>
  <c r="BN49" i="12" s="1"/>
  <c r="AY49" i="12"/>
  <c r="C49" i="12"/>
  <c r="BH48" i="12"/>
  <c r="BN48" i="12" s="1"/>
  <c r="CD32" i="12"/>
  <c r="BO32" i="12"/>
  <c r="CD31" i="12"/>
  <c r="BO31" i="12"/>
  <c r="CD30" i="12"/>
  <c r="BO30" i="12"/>
  <c r="CD29" i="12"/>
  <c r="BO29" i="12"/>
  <c r="CD28" i="12"/>
  <c r="CH24" i="12"/>
  <c r="CH26" i="12" s="1"/>
  <c r="U24" i="12"/>
  <c r="U23" i="12"/>
  <c r="BO18" i="12"/>
  <c r="BO16" i="12"/>
  <c r="BP12" i="12"/>
  <c r="BA12" i="12"/>
  <c r="BP11" i="12"/>
  <c r="BA11" i="12"/>
  <c r="AI11" i="12"/>
  <c r="S11" i="12"/>
  <c r="C11" i="12"/>
  <c r="BP10" i="12"/>
  <c r="AG22" i="13" l="1"/>
  <c r="Q24" i="13" s="1"/>
  <c r="A40" i="14"/>
  <c r="F39" i="14"/>
  <c r="G39" i="14" s="1"/>
  <c r="H39" i="14" s="1"/>
  <c r="I39" i="14" s="1"/>
  <c r="B39" i="14"/>
  <c r="C39" i="14" s="1"/>
  <c r="D39" i="14" s="1"/>
  <c r="E39" i="14" s="1"/>
  <c r="G38" i="14"/>
  <c r="H38" i="14" s="1"/>
  <c r="AA22" i="13"/>
  <c r="N24" i="13" s="1"/>
  <c r="U22" i="13"/>
  <c r="CH27" i="13"/>
  <c r="AG21" i="12"/>
  <c r="Q23" i="12" s="1"/>
  <c r="CH30" i="12"/>
  <c r="AZ23" i="12" s="1"/>
  <c r="U21" i="12"/>
  <c r="AA21" i="12"/>
  <c r="N23" i="12" s="1"/>
  <c r="I23" i="12" s="1"/>
  <c r="AA22" i="1"/>
  <c r="U21" i="1" s="1"/>
  <c r="BJ52" i="1"/>
  <c r="BJ51" i="1"/>
  <c r="BJ50" i="1"/>
  <c r="BJ49" i="1"/>
  <c r="BH52" i="1"/>
  <c r="BH51" i="1"/>
  <c r="BH50" i="1"/>
  <c r="BN50" i="1" s="1"/>
  <c r="BH49" i="1"/>
  <c r="BH48" i="1"/>
  <c r="BN48" i="1" s="1"/>
  <c r="CH24" i="1"/>
  <c r="CH30" i="1" s="1"/>
  <c r="AJ22" i="1"/>
  <c r="AG22" i="1"/>
  <c r="CG30" i="1"/>
  <c r="CG26" i="1"/>
  <c r="C41" i="1"/>
  <c r="C40" i="1"/>
  <c r="C39" i="1"/>
  <c r="C52" i="1"/>
  <c r="C51" i="1"/>
  <c r="C50" i="1"/>
  <c r="C49" i="1"/>
  <c r="BN52" i="1"/>
  <c r="AY52" i="1"/>
  <c r="BN51" i="1"/>
  <c r="AY51" i="1"/>
  <c r="AY50" i="1"/>
  <c r="BN49" i="1"/>
  <c r="AY49" i="1"/>
  <c r="I24" i="13" l="1"/>
  <c r="J38" i="14"/>
  <c r="I38" i="14"/>
  <c r="A41" i="14"/>
  <c r="F40" i="14"/>
  <c r="G40" i="14" s="1"/>
  <c r="H40" i="14" s="1"/>
  <c r="I40" i="14" s="1"/>
  <c r="B40" i="14"/>
  <c r="C40" i="14" s="1"/>
  <c r="D40" i="14" s="1"/>
  <c r="E40" i="14" s="1"/>
  <c r="J39" i="14"/>
  <c r="CH26" i="1"/>
  <c r="A42" i="14" l="1"/>
  <c r="B41" i="14"/>
  <c r="C41" i="14" s="1"/>
  <c r="D41" i="14" s="1"/>
  <c r="E41" i="14" s="1"/>
  <c r="F41" i="14"/>
  <c r="G41" i="14" s="1"/>
  <c r="H41" i="14" s="1"/>
  <c r="I41" i="14" s="1"/>
  <c r="J40" i="14"/>
  <c r="J23" i="2"/>
  <c r="B20" i="2"/>
  <c r="G19" i="2"/>
  <c r="B19" i="2"/>
  <c r="G18" i="2"/>
  <c r="B18" i="2"/>
  <c r="G17" i="2"/>
  <c r="F17" i="2"/>
  <c r="E17" i="2" s="1"/>
  <c r="B17" i="2"/>
  <c r="G16" i="2"/>
  <c r="B16" i="2"/>
  <c r="F16" i="2" s="1"/>
  <c r="F15" i="2"/>
  <c r="G10" i="2"/>
  <c r="B10" i="2"/>
  <c r="F10" i="2" s="1"/>
  <c r="E10" i="2" s="1"/>
  <c r="F9" i="2"/>
  <c r="E9" i="2"/>
  <c r="G5" i="2"/>
  <c r="B5" i="2"/>
  <c r="G4" i="2"/>
  <c r="B4" i="2"/>
  <c r="F4" i="2" s="1"/>
  <c r="E4" i="2" s="1"/>
  <c r="G3" i="2"/>
  <c r="B3" i="2"/>
  <c r="F3" i="2" s="1"/>
  <c r="E3" i="2" s="1"/>
  <c r="M2" i="2"/>
  <c r="N2" i="2" s="1"/>
  <c r="O2" i="2" s="1"/>
  <c r="F2" i="2"/>
  <c r="CD42" i="1"/>
  <c r="BO42" i="1"/>
  <c r="BN42" i="1"/>
  <c r="AY42" i="1"/>
  <c r="CD41" i="1"/>
  <c r="BO41" i="1"/>
  <c r="BN41" i="1"/>
  <c r="AY41" i="1"/>
  <c r="AI41" i="1"/>
  <c r="S41" i="1"/>
  <c r="CD40" i="1"/>
  <c r="BO40" i="1"/>
  <c r="BN40" i="1"/>
  <c r="AY40" i="1"/>
  <c r="AI40" i="1"/>
  <c r="S40" i="1"/>
  <c r="CD39" i="1"/>
  <c r="BO39" i="1"/>
  <c r="BN39" i="1"/>
  <c r="AY39" i="1"/>
  <c r="AI39" i="1"/>
  <c r="S39" i="1"/>
  <c r="CD38" i="1"/>
  <c r="BN38" i="1"/>
  <c r="CD32" i="1"/>
  <c r="BO32" i="1"/>
  <c r="BN32" i="1"/>
  <c r="AY32" i="1"/>
  <c r="CD31" i="1"/>
  <c r="BO31" i="1"/>
  <c r="BN31" i="1"/>
  <c r="AY31" i="1"/>
  <c r="AX31" i="1"/>
  <c r="AI31" i="1"/>
  <c r="S31" i="1"/>
  <c r="C31" i="1"/>
  <c r="CD30" i="1"/>
  <c r="BO30" i="1"/>
  <c r="BN30" i="1"/>
  <c r="AY30" i="1"/>
  <c r="AX30" i="1"/>
  <c r="AI30" i="1"/>
  <c r="S30" i="1"/>
  <c r="C30" i="1"/>
  <c r="CD29" i="1"/>
  <c r="BO29" i="1"/>
  <c r="BN29" i="1"/>
  <c r="AY29" i="1"/>
  <c r="AX29" i="1"/>
  <c r="AI29" i="1"/>
  <c r="S29" i="1"/>
  <c r="C29" i="1"/>
  <c r="CD28" i="1"/>
  <c r="BN28" i="1"/>
  <c r="AX28" i="1"/>
  <c r="U24" i="1"/>
  <c r="U23" i="1"/>
  <c r="AG21" i="1"/>
  <c r="Q23" i="1" s="1"/>
  <c r="AA21" i="1"/>
  <c r="N23" i="1" s="1"/>
  <c r="BO18" i="1"/>
  <c r="BO16" i="1"/>
  <c r="BP12" i="1"/>
  <c r="BA12" i="1"/>
  <c r="BP11" i="1"/>
  <c r="BA11" i="1"/>
  <c r="AX11" i="1"/>
  <c r="AI11" i="1"/>
  <c r="S11" i="1"/>
  <c r="C11" i="1"/>
  <c r="BP10" i="1"/>
  <c r="AX10" i="1"/>
  <c r="E15" i="2" l="1"/>
  <c r="H10" i="2" s="1"/>
  <c r="F18" i="2"/>
  <c r="E18" i="2" s="1"/>
  <c r="A43" i="14"/>
  <c r="F42" i="14"/>
  <c r="G42" i="14" s="1"/>
  <c r="H42" i="14" s="1"/>
  <c r="I42" i="14" s="1"/>
  <c r="B42" i="14"/>
  <c r="C42" i="14" s="1"/>
  <c r="D42" i="14" s="1"/>
  <c r="E42" i="14" s="1"/>
  <c r="J41" i="14"/>
  <c r="E16" i="2"/>
  <c r="J19" i="2"/>
  <c r="J20" i="2" s="1"/>
  <c r="J21" i="2" s="1"/>
  <c r="H16" i="2"/>
  <c r="H17" i="2"/>
  <c r="H18" i="2"/>
  <c r="F5" i="2"/>
  <c r="E5" i="2" s="1"/>
  <c r="H4" i="2"/>
  <c r="E2" i="2"/>
  <c r="H5" i="2"/>
  <c r="H3" i="2"/>
  <c r="I23" i="1"/>
  <c r="F19" i="2"/>
  <c r="E19" i="2" s="1"/>
  <c r="H19" i="2" l="1"/>
  <c r="H20" i="2"/>
  <c r="A44" i="14"/>
  <c r="B43" i="14"/>
  <c r="C43" i="14" s="1"/>
  <c r="D43" i="14" s="1"/>
  <c r="F43" i="14"/>
  <c r="G43" i="14" s="1"/>
  <c r="H43" i="14" s="1"/>
  <c r="I43" i="14" s="1"/>
  <c r="J42" i="14"/>
  <c r="G20" i="2"/>
  <c r="F20" i="2" s="1"/>
  <c r="E20" i="2" s="1"/>
  <c r="H21" i="2" l="1"/>
  <c r="H22" i="2"/>
  <c r="J43" i="14"/>
  <c r="E43" i="14"/>
  <c r="A45" i="14"/>
  <c r="B44" i="14"/>
  <c r="C44" i="14" s="1"/>
  <c r="D44" i="14" s="1"/>
  <c r="E44" i="14" s="1"/>
  <c r="F44" i="14"/>
  <c r="A46" i="14" l="1"/>
  <c r="B45" i="14"/>
  <c r="C45" i="14" s="1"/>
  <c r="D45" i="14" s="1"/>
  <c r="E45" i="14" s="1"/>
  <c r="F45" i="14"/>
  <c r="G44" i="14"/>
  <c r="H44" i="14" s="1"/>
  <c r="J44" i="14" l="1"/>
  <c r="I44" i="14"/>
  <c r="A47" i="14"/>
  <c r="F46" i="14"/>
  <c r="G46" i="14" s="1"/>
  <c r="H46" i="14" s="1"/>
  <c r="I46" i="14" s="1"/>
  <c r="B46" i="14"/>
  <c r="C46" i="14" s="1"/>
  <c r="D46" i="14" s="1"/>
  <c r="E46" i="14" s="1"/>
  <c r="G45" i="14"/>
  <c r="H45" i="14" s="1"/>
  <c r="J45" i="14" l="1"/>
  <c r="I45" i="14"/>
  <c r="A48" i="14"/>
  <c r="B47" i="14"/>
  <c r="C47" i="14" s="1"/>
  <c r="D47" i="14" s="1"/>
  <c r="E47" i="14" s="1"/>
  <c r="F47" i="14"/>
  <c r="J46" i="14"/>
  <c r="A49" i="14" l="1"/>
  <c r="F48" i="14"/>
  <c r="G48" i="14" s="1"/>
  <c r="H48" i="14" s="1"/>
  <c r="I48" i="14" s="1"/>
  <c r="B48" i="14"/>
  <c r="G47" i="14"/>
  <c r="H47" i="14" s="1"/>
  <c r="J47" i="14" l="1"/>
  <c r="I47" i="14"/>
  <c r="A50" i="14"/>
  <c r="F49" i="14"/>
  <c r="B49" i="14"/>
  <c r="C49" i="14" s="1"/>
  <c r="D49" i="14" s="1"/>
  <c r="E49" i="14" s="1"/>
  <c r="C48" i="14"/>
  <c r="D48" i="14" s="1"/>
  <c r="J48" i="14" l="1"/>
  <c r="E48" i="14"/>
  <c r="A51" i="14"/>
  <c r="B50" i="14"/>
  <c r="F50" i="14"/>
  <c r="G49" i="14"/>
  <c r="H49" i="14" s="1"/>
  <c r="J49" i="14" l="1"/>
  <c r="I49" i="14"/>
  <c r="A52" i="14"/>
  <c r="F51" i="14"/>
  <c r="G51" i="14" s="1"/>
  <c r="H51" i="14" s="1"/>
  <c r="I51" i="14" s="1"/>
  <c r="B51" i="14"/>
  <c r="C51" i="14" s="1"/>
  <c r="D51" i="14" s="1"/>
  <c r="E51" i="14" s="1"/>
  <c r="G50" i="14"/>
  <c r="H50" i="14" s="1"/>
  <c r="I50" i="14" s="1"/>
  <c r="C50" i="14"/>
  <c r="D50" i="14" s="1"/>
  <c r="E50" i="14" s="1"/>
  <c r="A53" i="14" l="1"/>
  <c r="B52" i="14"/>
  <c r="F52" i="14"/>
  <c r="G52" i="14" s="1"/>
  <c r="H52" i="14" s="1"/>
  <c r="I52" i="14" s="1"/>
  <c r="J50" i="14"/>
  <c r="J51" i="14"/>
  <c r="C52" i="14" l="1"/>
  <c r="D52" i="14" s="1"/>
  <c r="A54" i="14"/>
  <c r="F53" i="14"/>
  <c r="B53" i="14"/>
  <c r="C53" i="14" s="1"/>
  <c r="D53" i="14" s="1"/>
  <c r="E53" i="14" s="1"/>
  <c r="J52" i="14" l="1"/>
  <c r="E52" i="14"/>
  <c r="A55" i="14"/>
  <c r="F54" i="14"/>
  <c r="G54" i="14" s="1"/>
  <c r="H54" i="14" s="1"/>
  <c r="I54" i="14" s="1"/>
  <c r="B54" i="14"/>
  <c r="G53" i="14"/>
  <c r="H53" i="14" s="1"/>
  <c r="J53" i="14" l="1"/>
  <c r="I53" i="14"/>
  <c r="A56" i="14"/>
  <c r="B55" i="14"/>
  <c r="C55" i="14" s="1"/>
  <c r="D55" i="14" s="1"/>
  <c r="E55" i="14" s="1"/>
  <c r="F55" i="14"/>
  <c r="C54" i="14"/>
  <c r="D54" i="14" s="1"/>
  <c r="J54" i="14" l="1"/>
  <c r="E54" i="14"/>
  <c r="A57" i="14"/>
  <c r="B56" i="14"/>
  <c r="C56" i="14" s="1"/>
  <c r="D56" i="14" s="1"/>
  <c r="F56" i="14"/>
  <c r="G56" i="14" s="1"/>
  <c r="H56" i="14" s="1"/>
  <c r="I56" i="14" s="1"/>
  <c r="G55" i="14"/>
  <c r="H55" i="14" s="1"/>
  <c r="J55" i="14" l="1"/>
  <c r="I55" i="14"/>
  <c r="J56" i="14"/>
  <c r="E56" i="14"/>
  <c r="A58" i="14"/>
  <c r="F57" i="14"/>
  <c r="B57" i="14"/>
  <c r="C57" i="14" s="1"/>
  <c r="D57" i="14" s="1"/>
  <c r="E57" i="14" s="1"/>
  <c r="G57" i="14" l="1"/>
  <c r="H57" i="14" s="1"/>
  <c r="A59" i="14"/>
  <c r="F58" i="14"/>
  <c r="B58" i="14"/>
  <c r="J57" i="14" l="1"/>
  <c r="I57" i="14"/>
  <c r="C58" i="14"/>
  <c r="D58" i="14" s="1"/>
  <c r="A60" i="14"/>
  <c r="F59" i="14"/>
  <c r="G59" i="14" s="1"/>
  <c r="H59" i="14" s="1"/>
  <c r="I59" i="14" s="1"/>
  <c r="B59" i="14"/>
  <c r="C59" i="14" s="1"/>
  <c r="D59" i="14" s="1"/>
  <c r="G58" i="14"/>
  <c r="H58" i="14" s="1"/>
  <c r="I58" i="14" s="1"/>
  <c r="J58" i="14" l="1"/>
  <c r="E58" i="14"/>
  <c r="J59" i="14"/>
  <c r="E59" i="14"/>
  <c r="A61" i="14"/>
  <c r="B60" i="14"/>
  <c r="C60" i="14" s="1"/>
  <c r="D60" i="14" s="1"/>
  <c r="F60" i="14"/>
  <c r="G60" i="14" s="1"/>
  <c r="H60" i="14" s="1"/>
  <c r="I60" i="14" s="1"/>
  <c r="J60" i="14" l="1"/>
  <c r="E60" i="14"/>
  <c r="F61" i="14"/>
  <c r="B61" i="14"/>
  <c r="C61" i="14" s="1"/>
  <c r="D61" i="14" s="1"/>
  <c r="E61" i="14" s="1"/>
  <c r="A62" i="14"/>
  <c r="G61" i="14" l="1"/>
  <c r="H61" i="14" s="1"/>
  <c r="F62" i="14"/>
  <c r="B62" i="14"/>
  <c r="C62" i="14" s="1"/>
  <c r="D62" i="14" s="1"/>
  <c r="E62" i="14" s="1"/>
  <c r="A63" i="14"/>
  <c r="J61" i="14" l="1"/>
  <c r="I61" i="14"/>
  <c r="A64" i="14"/>
  <c r="F63" i="14"/>
  <c r="G63" i="14" s="1"/>
  <c r="H63" i="14" s="1"/>
  <c r="I63" i="14" s="1"/>
  <c r="B63" i="14"/>
  <c r="C63" i="14" s="1"/>
  <c r="D63" i="14" s="1"/>
  <c r="E63" i="14" s="1"/>
  <c r="G62" i="14"/>
  <c r="H62" i="14" s="1"/>
  <c r="J62" i="14" l="1"/>
  <c r="I62" i="14"/>
  <c r="A65" i="14"/>
  <c r="B64" i="14"/>
  <c r="C64" i="14" s="1"/>
  <c r="D64" i="14" s="1"/>
  <c r="F64" i="14"/>
  <c r="G64" i="14" s="1"/>
  <c r="H64" i="14" s="1"/>
  <c r="I64" i="14" s="1"/>
  <c r="J63" i="14"/>
  <c r="J64" i="14" l="1"/>
  <c r="E64" i="14"/>
  <c r="A66" i="14"/>
  <c r="F65" i="14"/>
  <c r="B65" i="14"/>
  <c r="C65" i="14" s="1"/>
  <c r="D65" i="14" s="1"/>
  <c r="E65" i="14" s="1"/>
  <c r="G65" i="14" l="1"/>
  <c r="H65" i="14" s="1"/>
  <c r="A67" i="14"/>
  <c r="F66" i="14"/>
  <c r="B66" i="14"/>
  <c r="C66" i="14" s="1"/>
  <c r="D66" i="14" s="1"/>
  <c r="E66" i="14" s="1"/>
  <c r="J65" i="14" l="1"/>
  <c r="I65" i="14"/>
  <c r="A68" i="14"/>
  <c r="B67" i="14"/>
  <c r="C67" i="14" s="1"/>
  <c r="D67" i="14" s="1"/>
  <c r="F67" i="14"/>
  <c r="G67" i="14" s="1"/>
  <c r="H67" i="14" s="1"/>
  <c r="I67" i="14" s="1"/>
  <c r="G66" i="14"/>
  <c r="H66" i="14" s="1"/>
  <c r="J66" i="14" l="1"/>
  <c r="I66" i="14"/>
  <c r="J67" i="14"/>
  <c r="E67" i="14"/>
  <c r="A69" i="14"/>
  <c r="B68" i="14"/>
  <c r="F68" i="14"/>
  <c r="G68" i="14" s="1"/>
  <c r="H68" i="14" s="1"/>
  <c r="I68" i="14" s="1"/>
  <c r="C68" i="14" l="1"/>
  <c r="D68" i="14" s="1"/>
  <c r="A70" i="14"/>
  <c r="F69" i="14"/>
  <c r="B69" i="14"/>
  <c r="C69" i="14" s="1"/>
  <c r="D69" i="14" s="1"/>
  <c r="E69" i="14" s="1"/>
  <c r="J68" i="14" l="1"/>
  <c r="E68" i="14"/>
  <c r="A71" i="14"/>
  <c r="F70" i="14"/>
  <c r="B70" i="14"/>
  <c r="C70" i="14" s="1"/>
  <c r="D70" i="14" s="1"/>
  <c r="E70" i="14" s="1"/>
  <c r="G69" i="14"/>
  <c r="H69" i="14" s="1"/>
  <c r="J69" i="14" l="1"/>
  <c r="I69" i="14"/>
  <c r="A72" i="14"/>
  <c r="F71" i="14"/>
  <c r="G71" i="14" s="1"/>
  <c r="H71" i="14" s="1"/>
  <c r="I71" i="14" s="1"/>
  <c r="B71" i="14"/>
  <c r="G70" i="14"/>
  <c r="H70" i="14" s="1"/>
  <c r="J70" i="14" l="1"/>
  <c r="I70" i="14"/>
  <c r="A73" i="14"/>
  <c r="F72" i="14"/>
  <c r="G72" i="14" s="1"/>
  <c r="H72" i="14" s="1"/>
  <c r="I72" i="14" s="1"/>
  <c r="B72" i="14"/>
  <c r="C71" i="14"/>
  <c r="D71" i="14" s="1"/>
  <c r="J71" i="14" l="1"/>
  <c r="E71" i="14"/>
  <c r="A74" i="14"/>
  <c r="F73" i="14"/>
  <c r="B73" i="14"/>
  <c r="C72" i="14"/>
  <c r="D72" i="14" s="1"/>
  <c r="J72" i="14" l="1"/>
  <c r="E72" i="14"/>
  <c r="G73" i="14"/>
  <c r="H73" i="14" s="1"/>
  <c r="I73" i="14" s="1"/>
  <c r="A75" i="14"/>
  <c r="B74" i="14"/>
  <c r="C74" i="14" s="1"/>
  <c r="D74" i="14" s="1"/>
  <c r="E74" i="14" s="1"/>
  <c r="F74" i="14"/>
  <c r="G74" i="14" s="1"/>
  <c r="H74" i="14" s="1"/>
  <c r="I74" i="14" s="1"/>
  <c r="C73" i="14"/>
  <c r="D73" i="14" s="1"/>
  <c r="E73" i="14" s="1"/>
  <c r="A76" i="14" l="1"/>
  <c r="F75" i="14"/>
  <c r="G75" i="14" s="1"/>
  <c r="H75" i="14" s="1"/>
  <c r="I75" i="14" s="1"/>
  <c r="B75" i="14"/>
  <c r="C75" i="14" s="1"/>
  <c r="D75" i="14" s="1"/>
  <c r="E75" i="14" s="1"/>
  <c r="J73" i="14"/>
  <c r="J74" i="14"/>
  <c r="A77" i="14" l="1"/>
  <c r="F76" i="14"/>
  <c r="G76" i="14" s="1"/>
  <c r="H76" i="14" s="1"/>
  <c r="I76" i="14" s="1"/>
  <c r="B76" i="14"/>
  <c r="J75" i="14"/>
  <c r="A78" i="14" l="1"/>
  <c r="B77" i="14"/>
  <c r="C77" i="14" s="1"/>
  <c r="D77" i="14" s="1"/>
  <c r="E77" i="14" s="1"/>
  <c r="F77" i="14"/>
  <c r="C76" i="14"/>
  <c r="D76" i="14" s="1"/>
  <c r="J76" i="14" l="1"/>
  <c r="E76" i="14"/>
  <c r="A79" i="14"/>
  <c r="F78" i="14"/>
  <c r="G78" i="14" s="1"/>
  <c r="H78" i="14" s="1"/>
  <c r="I78" i="14" s="1"/>
  <c r="B78" i="14"/>
  <c r="G77" i="14"/>
  <c r="H77" i="14" s="1"/>
  <c r="J77" i="14" l="1"/>
  <c r="I77" i="14"/>
  <c r="A80" i="14"/>
  <c r="F79" i="14"/>
  <c r="G79" i="14" s="1"/>
  <c r="H79" i="14" s="1"/>
  <c r="I79" i="14" s="1"/>
  <c r="B79" i="14"/>
  <c r="C79" i="14" s="1"/>
  <c r="D79" i="14" s="1"/>
  <c r="E79" i="14" s="1"/>
  <c r="C78" i="14"/>
  <c r="D78" i="14" s="1"/>
  <c r="J78" i="14" l="1"/>
  <c r="E78" i="14"/>
  <c r="A81" i="14"/>
  <c r="B80" i="14"/>
  <c r="F80" i="14"/>
  <c r="J79" i="14"/>
  <c r="C80" i="14" l="1"/>
  <c r="D80" i="14" s="1"/>
  <c r="A82" i="14"/>
  <c r="F81" i="14"/>
  <c r="B81" i="14"/>
  <c r="G80" i="14"/>
  <c r="H80" i="14" s="1"/>
  <c r="I80" i="14" s="1"/>
  <c r="J80" i="14" l="1"/>
  <c r="E80" i="14"/>
  <c r="C81" i="14"/>
  <c r="D81" i="14" s="1"/>
  <c r="A83" i="14"/>
  <c r="B82" i="14"/>
  <c r="C82" i="14" s="1"/>
  <c r="D82" i="14" s="1"/>
  <c r="E82" i="14" s="1"/>
  <c r="F82" i="14"/>
  <c r="G82" i="14" s="1"/>
  <c r="H82" i="14" s="1"/>
  <c r="I82" i="14" s="1"/>
  <c r="G81" i="14"/>
  <c r="H81" i="14" s="1"/>
  <c r="I81" i="14" s="1"/>
  <c r="J81" i="14" l="1"/>
  <c r="E81" i="14"/>
  <c r="A84" i="14"/>
  <c r="F83" i="14"/>
  <c r="G83" i="14" s="1"/>
  <c r="H83" i="14" s="1"/>
  <c r="I83" i="14" s="1"/>
  <c r="B83" i="14"/>
  <c r="C83" i="14" s="1"/>
  <c r="D83" i="14" s="1"/>
  <c r="E83" i="14" s="1"/>
  <c r="J82" i="14"/>
  <c r="A85" i="14" l="1"/>
  <c r="F84" i="14"/>
  <c r="B84" i="14"/>
  <c r="J83" i="14"/>
  <c r="G84" i="14" l="1"/>
  <c r="H84" i="14" s="1"/>
  <c r="I84" i="14" s="1"/>
  <c r="A86" i="14"/>
  <c r="F85" i="14"/>
  <c r="B85" i="14"/>
  <c r="C85" i="14" s="1"/>
  <c r="D85" i="14" s="1"/>
  <c r="E85" i="14" s="1"/>
  <c r="C84" i="14"/>
  <c r="D84" i="14" s="1"/>
  <c r="E84" i="14" s="1"/>
  <c r="A87" i="14" l="1"/>
  <c r="F86" i="14"/>
  <c r="G86" i="14" s="1"/>
  <c r="H86" i="14" s="1"/>
  <c r="I86" i="14" s="1"/>
  <c r="B86" i="14"/>
  <c r="C86" i="14" s="1"/>
  <c r="D86" i="14" s="1"/>
  <c r="E86" i="14" s="1"/>
  <c r="G85" i="14"/>
  <c r="H85" i="14" s="1"/>
  <c r="J84" i="14"/>
  <c r="J85" i="14" l="1"/>
  <c r="I85" i="14"/>
  <c r="A88" i="14"/>
  <c r="F87" i="14"/>
  <c r="B87" i="14"/>
  <c r="C87" i="14" s="1"/>
  <c r="D87" i="14" s="1"/>
  <c r="E87" i="14" s="1"/>
  <c r="J86" i="14"/>
  <c r="G87" i="14" l="1"/>
  <c r="H87" i="14" s="1"/>
  <c r="A89" i="14"/>
  <c r="F88" i="14"/>
  <c r="G88" i="14" s="1"/>
  <c r="H88" i="14" s="1"/>
  <c r="I88" i="14" s="1"/>
  <c r="B88" i="14"/>
  <c r="J87" i="14" l="1"/>
  <c r="I87" i="14"/>
  <c r="C88" i="14"/>
  <c r="D88" i="14" s="1"/>
  <c r="A90" i="14"/>
  <c r="F89" i="14"/>
  <c r="G89" i="14" s="1"/>
  <c r="H89" i="14" s="1"/>
  <c r="I89" i="14" s="1"/>
  <c r="B89" i="14"/>
  <c r="C89" i="14" s="1"/>
  <c r="D89" i="14" s="1"/>
  <c r="J89" i="14" l="1"/>
  <c r="E89" i="14"/>
  <c r="J88" i="14"/>
  <c r="E88" i="14"/>
  <c r="A91" i="14"/>
  <c r="F90" i="14"/>
  <c r="G90" i="14" s="1"/>
  <c r="H90" i="14" s="1"/>
  <c r="I90" i="14" s="1"/>
  <c r="B90" i="14"/>
  <c r="C90" i="14" s="1"/>
  <c r="D90" i="14" s="1"/>
  <c r="E90" i="14" s="1"/>
  <c r="A92" i="14" l="1"/>
  <c r="F91" i="14"/>
  <c r="B91" i="14"/>
  <c r="J90" i="14"/>
  <c r="G91" i="14" l="1"/>
  <c r="H91" i="14" s="1"/>
  <c r="I91" i="14" s="1"/>
  <c r="A93" i="14"/>
  <c r="B92" i="14"/>
  <c r="F92" i="14"/>
  <c r="C91" i="14"/>
  <c r="D91" i="14" s="1"/>
  <c r="E91" i="14" s="1"/>
  <c r="G92" i="14" l="1"/>
  <c r="H92" i="14" s="1"/>
  <c r="I92" i="14" s="1"/>
  <c r="A94" i="14"/>
  <c r="F93" i="14"/>
  <c r="G93" i="14" s="1"/>
  <c r="H93" i="14" s="1"/>
  <c r="I93" i="14" s="1"/>
  <c r="B93" i="14"/>
  <c r="C93" i="14" s="1"/>
  <c r="D93" i="14" s="1"/>
  <c r="E93" i="14" s="1"/>
  <c r="C92" i="14"/>
  <c r="D92" i="14" s="1"/>
  <c r="E92" i="14" s="1"/>
  <c r="J91" i="14"/>
  <c r="A95" i="14" l="1"/>
  <c r="F94" i="14"/>
  <c r="G94" i="14" s="1"/>
  <c r="H94" i="14" s="1"/>
  <c r="I94" i="14" s="1"/>
  <c r="B94" i="14"/>
  <c r="C94" i="14" s="1"/>
  <c r="D94" i="14" s="1"/>
  <c r="E94" i="14" s="1"/>
  <c r="J92" i="14"/>
  <c r="J93" i="14"/>
  <c r="A96" i="14" l="1"/>
  <c r="F95" i="14"/>
  <c r="B95" i="14"/>
  <c r="C95" i="14" s="1"/>
  <c r="D95" i="14" s="1"/>
  <c r="E95" i="14" s="1"/>
  <c r="J94" i="14"/>
  <c r="G95" i="14" l="1"/>
  <c r="H95" i="14" s="1"/>
  <c r="A97" i="14"/>
  <c r="B96" i="14"/>
  <c r="F96" i="14"/>
  <c r="J95" i="14" l="1"/>
  <c r="I95" i="14"/>
  <c r="G96" i="14"/>
  <c r="H96" i="14" s="1"/>
  <c r="I96" i="14" s="1"/>
  <c r="A98" i="14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330" i="14" s="1"/>
  <c r="A331" i="14" s="1"/>
  <c r="A332" i="14" s="1"/>
  <c r="A333" i="14" s="1"/>
  <c r="A334" i="14" s="1"/>
  <c r="A335" i="14" s="1"/>
  <c r="A336" i="14" s="1"/>
  <c r="A337" i="14" s="1"/>
  <c r="A338" i="14" s="1"/>
  <c r="A339" i="14" s="1"/>
  <c r="A340" i="14" s="1"/>
  <c r="A341" i="14" s="1"/>
  <c r="A342" i="14" s="1"/>
  <c r="A343" i="14" s="1"/>
  <c r="A344" i="14" s="1"/>
  <c r="A345" i="14" s="1"/>
  <c r="A346" i="14" s="1"/>
  <c r="A347" i="14" s="1"/>
  <c r="A348" i="14" s="1"/>
  <c r="A349" i="14" s="1"/>
  <c r="A350" i="14" s="1"/>
  <c r="A351" i="14" s="1"/>
  <c r="A352" i="14" s="1"/>
  <c r="A353" i="14" s="1"/>
  <c r="A354" i="14" s="1"/>
  <c r="A355" i="14" s="1"/>
  <c r="A356" i="14" s="1"/>
  <c r="A357" i="14" s="1"/>
  <c r="A358" i="14" s="1"/>
  <c r="A359" i="14" s="1"/>
  <c r="A360" i="14" s="1"/>
  <c r="A361" i="14" s="1"/>
  <c r="A362" i="14" s="1"/>
  <c r="A363" i="14" s="1"/>
  <c r="A364" i="14" s="1"/>
  <c r="A365" i="14" s="1"/>
  <c r="A366" i="14" s="1"/>
  <c r="A367" i="14" s="1"/>
  <c r="A368" i="14" s="1"/>
  <c r="A369" i="14" s="1"/>
  <c r="A370" i="14" s="1"/>
  <c r="A371" i="14" s="1"/>
  <c r="A372" i="14" s="1"/>
  <c r="A373" i="14" s="1"/>
  <c r="A374" i="14" s="1"/>
  <c r="A375" i="14" s="1"/>
  <c r="A376" i="14" s="1"/>
  <c r="A377" i="14" s="1"/>
  <c r="A378" i="14" s="1"/>
  <c r="A379" i="14" s="1"/>
  <c r="A380" i="14" s="1"/>
  <c r="A381" i="14" s="1"/>
  <c r="A382" i="14" s="1"/>
  <c r="A383" i="14" s="1"/>
  <c r="A384" i="14" s="1"/>
  <c r="A385" i="14" s="1"/>
  <c r="A386" i="14" s="1"/>
  <c r="A387" i="14" s="1"/>
  <c r="A388" i="14" s="1"/>
  <c r="A389" i="14" s="1"/>
  <c r="A390" i="14" s="1"/>
  <c r="A391" i="14" s="1"/>
  <c r="A392" i="14" s="1"/>
  <c r="A393" i="14" s="1"/>
  <c r="A394" i="14" s="1"/>
  <c r="A395" i="14" s="1"/>
  <c r="A396" i="14" s="1"/>
  <c r="A397" i="14" s="1"/>
  <c r="A398" i="14" s="1"/>
  <c r="F97" i="14"/>
  <c r="G97" i="14" s="1"/>
  <c r="H97" i="14" s="1"/>
  <c r="I97" i="14" s="1"/>
  <c r="B97" i="14"/>
  <c r="C96" i="14"/>
  <c r="D96" i="14" s="1"/>
  <c r="E96" i="14" s="1"/>
  <c r="C97" i="14" l="1"/>
  <c r="D97" i="14" s="1"/>
  <c r="F98" i="14"/>
  <c r="G98" i="14" s="1"/>
  <c r="H98" i="14" s="1"/>
  <c r="I98" i="14" s="1"/>
  <c r="B98" i="14"/>
  <c r="C98" i="14" s="1"/>
  <c r="D98" i="14" s="1"/>
  <c r="J96" i="14"/>
  <c r="J97" i="14" l="1"/>
  <c r="E97" i="14"/>
  <c r="J98" i="14"/>
  <c r="E98" i="14"/>
  <c r="F99" i="14"/>
  <c r="B99" i="14"/>
  <c r="C99" i="14" s="1"/>
  <c r="D99" i="14" s="1"/>
  <c r="E99" i="14" s="1"/>
  <c r="G99" i="14" l="1"/>
  <c r="H99" i="14" s="1"/>
  <c r="F100" i="14"/>
  <c r="B100" i="14"/>
  <c r="J99" i="14" l="1"/>
  <c r="I99" i="14"/>
  <c r="B101" i="14"/>
  <c r="F101" i="14"/>
  <c r="C100" i="14"/>
  <c r="D100" i="14" s="1"/>
  <c r="G100" i="14"/>
  <c r="H100" i="14" s="1"/>
  <c r="I100" i="14" s="1"/>
  <c r="J100" i="14" l="1"/>
  <c r="E100" i="14"/>
  <c r="C101" i="14"/>
  <c r="D101" i="14" s="1"/>
  <c r="F102" i="14"/>
  <c r="B102" i="14"/>
  <c r="C102" i="14" s="1"/>
  <c r="D102" i="14" s="1"/>
  <c r="E102" i="14" s="1"/>
  <c r="G101" i="14"/>
  <c r="H101" i="14" s="1"/>
  <c r="I101" i="14" s="1"/>
  <c r="J101" i="14" l="1"/>
  <c r="E101" i="14"/>
  <c r="B103" i="14"/>
  <c r="C103" i="14" s="1"/>
  <c r="D103" i="14" s="1"/>
  <c r="E103" i="14" s="1"/>
  <c r="F103" i="14"/>
  <c r="G102" i="14"/>
  <c r="H102" i="14" s="1"/>
  <c r="J102" i="14" l="1"/>
  <c r="I102" i="14"/>
  <c r="B104" i="14"/>
  <c r="F104" i="14"/>
  <c r="G103" i="14"/>
  <c r="H103" i="14" s="1"/>
  <c r="J103" i="14" l="1"/>
  <c r="I103" i="14"/>
  <c r="C104" i="14"/>
  <c r="D104" i="14" s="1"/>
  <c r="B105" i="14"/>
  <c r="F105" i="14"/>
  <c r="G104" i="14"/>
  <c r="H104" i="14" s="1"/>
  <c r="I104" i="14" s="1"/>
  <c r="J104" i="14" l="1"/>
  <c r="E104" i="14"/>
  <c r="F106" i="14"/>
  <c r="G106" i="14" s="1"/>
  <c r="H106" i="14" s="1"/>
  <c r="B106" i="14"/>
  <c r="C106" i="14" s="1"/>
  <c r="D106" i="14" s="1"/>
  <c r="E106" i="14" s="1"/>
  <c r="G105" i="14"/>
  <c r="H105" i="14" s="1"/>
  <c r="I105" i="14" s="1"/>
  <c r="C105" i="14"/>
  <c r="D105" i="14" s="1"/>
  <c r="E105" i="14" s="1"/>
  <c r="J106" i="14" l="1"/>
  <c r="I106" i="14"/>
  <c r="F107" i="14"/>
  <c r="B107" i="14"/>
  <c r="J105" i="14"/>
  <c r="B108" i="14" l="1"/>
  <c r="F108" i="14"/>
  <c r="G107" i="14"/>
  <c r="H107" i="14" s="1"/>
  <c r="I107" i="14" s="1"/>
  <c r="C107" i="14"/>
  <c r="D107" i="14" s="1"/>
  <c r="E107" i="14" s="1"/>
  <c r="C108" i="14" l="1"/>
  <c r="D108" i="14" s="1"/>
  <c r="F109" i="14"/>
  <c r="B109" i="14"/>
  <c r="G108" i="14"/>
  <c r="H108" i="14" s="1"/>
  <c r="I108" i="14" s="1"/>
  <c r="J107" i="14"/>
  <c r="J108" i="14" l="1"/>
  <c r="E108" i="14"/>
  <c r="B110" i="14"/>
  <c r="C110" i="14" s="1"/>
  <c r="D110" i="14" s="1"/>
  <c r="F110" i="14"/>
  <c r="G110" i="14" s="1"/>
  <c r="H110" i="14" s="1"/>
  <c r="I110" i="14" s="1"/>
  <c r="C109" i="14"/>
  <c r="D109" i="14" s="1"/>
  <c r="G109" i="14"/>
  <c r="H109" i="14" s="1"/>
  <c r="I109" i="14" s="1"/>
  <c r="J109" i="14" l="1"/>
  <c r="E109" i="14"/>
  <c r="J110" i="14"/>
  <c r="E110" i="14"/>
  <c r="F111" i="14"/>
  <c r="B111" i="14"/>
  <c r="C111" i="14" s="1"/>
  <c r="D111" i="14" s="1"/>
  <c r="E111" i="14" s="1"/>
  <c r="G111" i="14" l="1"/>
  <c r="H111" i="14" s="1"/>
  <c r="F112" i="14"/>
  <c r="B112" i="14"/>
  <c r="J111" i="14" l="1"/>
  <c r="I111" i="14"/>
  <c r="B113" i="14"/>
  <c r="F113" i="14"/>
  <c r="C112" i="14"/>
  <c r="D112" i="14" s="1"/>
  <c r="E112" i="14" s="1"/>
  <c r="G112" i="14"/>
  <c r="H112" i="14" s="1"/>
  <c r="I112" i="14" s="1"/>
  <c r="J112" i="14" l="1"/>
  <c r="C113" i="14"/>
  <c r="D113" i="14" s="1"/>
  <c r="F114" i="14"/>
  <c r="G114" i="14" s="1"/>
  <c r="H114" i="14" s="1"/>
  <c r="I114" i="14" s="1"/>
  <c r="B114" i="14"/>
  <c r="C114" i="14" s="1"/>
  <c r="D114" i="14" s="1"/>
  <c r="E114" i="14" s="1"/>
  <c r="G113" i="14"/>
  <c r="H113" i="14" s="1"/>
  <c r="I113" i="14" s="1"/>
  <c r="J113" i="14" l="1"/>
  <c r="E113" i="14"/>
  <c r="F115" i="14"/>
  <c r="B115" i="14"/>
  <c r="C115" i="14" s="1"/>
  <c r="D115" i="14" s="1"/>
  <c r="E115" i="14" s="1"/>
  <c r="J114" i="14"/>
  <c r="F116" i="14" l="1"/>
  <c r="B116" i="14"/>
  <c r="G115" i="14"/>
  <c r="H115" i="14" s="1"/>
  <c r="J115" i="14" l="1"/>
  <c r="I115" i="14"/>
  <c r="G116" i="14"/>
  <c r="H116" i="14" s="1"/>
  <c r="I116" i="14" s="1"/>
  <c r="B117" i="14"/>
  <c r="F117" i="14"/>
  <c r="C116" i="14"/>
  <c r="D116" i="14" s="1"/>
  <c r="J116" i="14" l="1"/>
  <c r="E116" i="14"/>
  <c r="G117" i="14"/>
  <c r="H117" i="14" s="1"/>
  <c r="I117" i="14" s="1"/>
  <c r="F118" i="14"/>
  <c r="G118" i="14" s="1"/>
  <c r="H118" i="14" s="1"/>
  <c r="I118" i="14" s="1"/>
  <c r="B118" i="14"/>
  <c r="C117" i="14"/>
  <c r="D117" i="14" s="1"/>
  <c r="J117" i="14" l="1"/>
  <c r="E117" i="14"/>
  <c r="C118" i="14"/>
  <c r="D118" i="14" s="1"/>
  <c r="B119" i="14"/>
  <c r="C119" i="14" s="1"/>
  <c r="D119" i="14" s="1"/>
  <c r="E119" i="14" s="1"/>
  <c r="F119" i="14"/>
  <c r="J118" i="14" l="1"/>
  <c r="E118" i="14"/>
  <c r="G119" i="14"/>
  <c r="H119" i="14" s="1"/>
  <c r="B120" i="14"/>
  <c r="F120" i="14"/>
  <c r="J119" i="14" l="1"/>
  <c r="I119" i="14"/>
  <c r="G120" i="14"/>
  <c r="H120" i="14" s="1"/>
  <c r="I120" i="14" s="1"/>
  <c r="B121" i="14"/>
  <c r="F121" i="14"/>
  <c r="C120" i="14"/>
  <c r="D120" i="14" s="1"/>
  <c r="E120" i="14" s="1"/>
  <c r="F122" i="14" l="1"/>
  <c r="G122" i="14" s="1"/>
  <c r="H122" i="14" s="1"/>
  <c r="I122" i="14" s="1"/>
  <c r="B122" i="14"/>
  <c r="C122" i="14" s="1"/>
  <c r="D122" i="14" s="1"/>
  <c r="E122" i="14" s="1"/>
  <c r="G121" i="14"/>
  <c r="H121" i="14" s="1"/>
  <c r="I121" i="14" s="1"/>
  <c r="C121" i="14"/>
  <c r="D121" i="14" s="1"/>
  <c r="E121" i="14" s="1"/>
  <c r="J120" i="14"/>
  <c r="F123" i="14" l="1"/>
  <c r="B123" i="14"/>
  <c r="C123" i="14" s="1"/>
  <c r="D123" i="14" s="1"/>
  <c r="E123" i="14" s="1"/>
  <c r="J121" i="14"/>
  <c r="J122" i="14"/>
  <c r="B124" i="14" l="1"/>
  <c r="F124" i="14"/>
  <c r="G123" i="14"/>
  <c r="H123" i="14" s="1"/>
  <c r="J123" i="14" l="1"/>
  <c r="I123" i="14"/>
  <c r="F125" i="14"/>
  <c r="G125" i="14" s="1"/>
  <c r="H125" i="14" s="1"/>
  <c r="I125" i="14" s="1"/>
  <c r="B125" i="14"/>
  <c r="C125" i="14" s="1"/>
  <c r="D125" i="14" s="1"/>
  <c r="E125" i="14" s="1"/>
  <c r="C124" i="14"/>
  <c r="D124" i="14" s="1"/>
  <c r="G124" i="14"/>
  <c r="H124" i="14" s="1"/>
  <c r="I124" i="14" s="1"/>
  <c r="J124" i="14" l="1"/>
  <c r="E124" i="14"/>
  <c r="B126" i="14"/>
  <c r="F126" i="14"/>
  <c r="G126" i="14" s="1"/>
  <c r="H126" i="14" s="1"/>
  <c r="I126" i="14" s="1"/>
  <c r="J125" i="14"/>
  <c r="F127" i="14" l="1"/>
  <c r="B127" i="14"/>
  <c r="C127" i="14" s="1"/>
  <c r="D127" i="14" s="1"/>
  <c r="E127" i="14" s="1"/>
  <c r="C126" i="14"/>
  <c r="D126" i="14" s="1"/>
  <c r="J126" i="14" l="1"/>
  <c r="E126" i="14"/>
  <c r="G127" i="14"/>
  <c r="H127" i="14" s="1"/>
  <c r="F128" i="14"/>
  <c r="B128" i="14"/>
  <c r="J127" i="14" l="1"/>
  <c r="I127" i="14"/>
  <c r="F129" i="14"/>
  <c r="B129" i="14"/>
  <c r="C129" i="14" s="1"/>
  <c r="D129" i="14" s="1"/>
  <c r="E129" i="14" s="1"/>
  <c r="C128" i="14"/>
  <c r="D128" i="14" s="1"/>
  <c r="E128" i="14" s="1"/>
  <c r="G128" i="14"/>
  <c r="H128" i="14" s="1"/>
  <c r="I128" i="14" s="1"/>
  <c r="J128" i="14" l="1"/>
  <c r="G129" i="14"/>
  <c r="H129" i="14" s="1"/>
  <c r="F130" i="14"/>
  <c r="G130" i="14" s="1"/>
  <c r="H130" i="14" s="1"/>
  <c r="B130" i="14"/>
  <c r="C130" i="14" s="1"/>
  <c r="D130" i="14" s="1"/>
  <c r="E130" i="14" s="1"/>
  <c r="J130" i="14" l="1"/>
  <c r="I130" i="14"/>
  <c r="J129" i="14"/>
  <c r="I129" i="14"/>
  <c r="B131" i="14"/>
  <c r="C131" i="14" s="1"/>
  <c r="D131" i="14" s="1"/>
  <c r="E131" i="14" s="1"/>
  <c r="F131" i="14"/>
  <c r="B132" i="14" l="1"/>
  <c r="F132" i="14"/>
  <c r="G131" i="14"/>
  <c r="H131" i="14" s="1"/>
  <c r="J131" i="14" l="1"/>
  <c r="I131" i="14"/>
  <c r="C132" i="14"/>
  <c r="D132" i="14" s="1"/>
  <c r="B133" i="14"/>
  <c r="F133" i="14"/>
  <c r="G132" i="14"/>
  <c r="H132" i="14" s="1"/>
  <c r="I132" i="14" s="1"/>
  <c r="J132" i="14" l="1"/>
  <c r="E132" i="14"/>
  <c r="G133" i="14"/>
  <c r="H133" i="14" s="1"/>
  <c r="I133" i="14" s="1"/>
  <c r="F134" i="14"/>
  <c r="G134" i="14" s="1"/>
  <c r="H134" i="14" s="1"/>
  <c r="I134" i="14" s="1"/>
  <c r="B134" i="14"/>
  <c r="C134" i="14" s="1"/>
  <c r="D134" i="14" s="1"/>
  <c r="C133" i="14"/>
  <c r="D133" i="14" s="1"/>
  <c r="E133" i="14" s="1"/>
  <c r="J134" i="14" l="1"/>
  <c r="E134" i="14"/>
  <c r="F135" i="14"/>
  <c r="B135" i="14"/>
  <c r="C135" i="14" s="1"/>
  <c r="D135" i="14" s="1"/>
  <c r="E135" i="14" s="1"/>
  <c r="J133" i="14"/>
  <c r="G135" i="14" l="1"/>
  <c r="H135" i="14" s="1"/>
  <c r="B136" i="14"/>
  <c r="F136" i="14"/>
  <c r="J135" i="14" l="1"/>
  <c r="I135" i="14"/>
  <c r="F137" i="14"/>
  <c r="B137" i="14"/>
  <c r="G136" i="14"/>
  <c r="H136" i="14" s="1"/>
  <c r="I136" i="14" s="1"/>
  <c r="C136" i="14"/>
  <c r="D136" i="14" s="1"/>
  <c r="E136" i="14" s="1"/>
  <c r="G137" i="14" l="1"/>
  <c r="H137" i="14" s="1"/>
  <c r="I137" i="14" s="1"/>
  <c r="B138" i="14"/>
  <c r="C138" i="14" s="1"/>
  <c r="D138" i="14" s="1"/>
  <c r="E138" i="14" s="1"/>
  <c r="F138" i="14"/>
  <c r="G138" i="14" s="1"/>
  <c r="H138" i="14" s="1"/>
  <c r="I138" i="14" s="1"/>
  <c r="C137" i="14"/>
  <c r="D137" i="14" s="1"/>
  <c r="E137" i="14" s="1"/>
  <c r="J136" i="14"/>
  <c r="F139" i="14" l="1"/>
  <c r="B139" i="14"/>
  <c r="C139" i="14" s="1"/>
  <c r="D139" i="14" s="1"/>
  <c r="E139" i="14" s="1"/>
  <c r="J137" i="14"/>
  <c r="J138" i="14"/>
  <c r="F140" i="14" l="1"/>
  <c r="B140" i="14"/>
  <c r="G139" i="14"/>
  <c r="H139" i="14" s="1"/>
  <c r="J139" i="14" l="1"/>
  <c r="I139" i="14"/>
  <c r="B141" i="14"/>
  <c r="F141" i="14"/>
  <c r="G140" i="14"/>
  <c r="H140" i="14" s="1"/>
  <c r="I140" i="14" s="1"/>
  <c r="C140" i="14"/>
  <c r="D140" i="14" s="1"/>
  <c r="E140" i="14" s="1"/>
  <c r="F142" i="14" l="1"/>
  <c r="B142" i="14"/>
  <c r="J140" i="14"/>
  <c r="C141" i="14"/>
  <c r="D141" i="14" s="1"/>
  <c r="G141" i="14"/>
  <c r="H141" i="14" s="1"/>
  <c r="I141" i="14" s="1"/>
  <c r="J141" i="14" l="1"/>
  <c r="E141" i="14"/>
  <c r="G142" i="14"/>
  <c r="H142" i="14" s="1"/>
  <c r="I142" i="14" s="1"/>
  <c r="F143" i="14"/>
  <c r="B143" i="14"/>
  <c r="C143" i="14" s="1"/>
  <c r="D143" i="14" s="1"/>
  <c r="E143" i="14" s="1"/>
  <c r="C142" i="14"/>
  <c r="D142" i="14" s="1"/>
  <c r="E142" i="14" s="1"/>
  <c r="F144" i="14" l="1"/>
  <c r="B144" i="14"/>
  <c r="J142" i="14"/>
  <c r="G143" i="14"/>
  <c r="H143" i="14" s="1"/>
  <c r="J143" i="14" l="1"/>
  <c r="I143" i="14"/>
  <c r="G144" i="14"/>
  <c r="H144" i="14" s="1"/>
  <c r="I144" i="14" s="1"/>
  <c r="B145" i="14"/>
  <c r="F145" i="14"/>
  <c r="C144" i="14"/>
  <c r="D144" i="14" s="1"/>
  <c r="J144" i="14" l="1"/>
  <c r="E144" i="14"/>
  <c r="F146" i="14"/>
  <c r="G146" i="14" s="1"/>
  <c r="H146" i="14" s="1"/>
  <c r="I146" i="14" s="1"/>
  <c r="B146" i="14"/>
  <c r="C146" i="14" s="1"/>
  <c r="D146" i="14" s="1"/>
  <c r="E146" i="14" s="1"/>
  <c r="G145" i="14"/>
  <c r="H145" i="14" s="1"/>
  <c r="I145" i="14" s="1"/>
  <c r="C145" i="14"/>
  <c r="D145" i="14" s="1"/>
  <c r="J145" i="14" l="1"/>
  <c r="E145" i="14"/>
  <c r="B147" i="14"/>
  <c r="F147" i="14"/>
  <c r="J146" i="14"/>
  <c r="C147" i="14" l="1"/>
  <c r="D147" i="14" s="1"/>
  <c r="B148" i="14"/>
  <c r="F148" i="14"/>
  <c r="G147" i="14"/>
  <c r="H147" i="14" s="1"/>
  <c r="I147" i="14" s="1"/>
  <c r="J147" i="14" l="1"/>
  <c r="E147" i="14"/>
  <c r="G148" i="14"/>
  <c r="H148" i="14" s="1"/>
  <c r="I148" i="14" s="1"/>
  <c r="B149" i="14"/>
  <c r="C149" i="14" s="1"/>
  <c r="D149" i="14" s="1"/>
  <c r="E149" i="14" s="1"/>
  <c r="F149" i="14"/>
  <c r="C148" i="14"/>
  <c r="D148" i="14" s="1"/>
  <c r="E148" i="14" s="1"/>
  <c r="B150" i="14" l="1"/>
  <c r="C150" i="14" s="1"/>
  <c r="D150" i="14" s="1"/>
  <c r="F150" i="14"/>
  <c r="G150" i="14" s="1"/>
  <c r="H150" i="14" s="1"/>
  <c r="I150" i="14" s="1"/>
  <c r="J148" i="14"/>
  <c r="G149" i="14"/>
  <c r="H149" i="14" s="1"/>
  <c r="J149" i="14" l="1"/>
  <c r="I149" i="14"/>
  <c r="J150" i="14"/>
  <c r="E150" i="14"/>
  <c r="F151" i="14"/>
  <c r="B151" i="14"/>
  <c r="C151" i="14" s="1"/>
  <c r="D151" i="14" s="1"/>
  <c r="E151" i="14" s="1"/>
  <c r="G151" i="14" l="1"/>
  <c r="H151" i="14" s="1"/>
  <c r="F152" i="14"/>
  <c r="B152" i="14"/>
  <c r="J151" i="14" l="1"/>
  <c r="I151" i="14"/>
  <c r="B153" i="14"/>
  <c r="F153" i="14"/>
  <c r="C152" i="14"/>
  <c r="D152" i="14" s="1"/>
  <c r="E152" i="14" s="1"/>
  <c r="G152" i="14"/>
  <c r="H152" i="14" s="1"/>
  <c r="I152" i="14" s="1"/>
  <c r="J152" i="14" l="1"/>
  <c r="C153" i="14"/>
  <c r="D153" i="14" s="1"/>
  <c r="F154" i="14"/>
  <c r="G154" i="14" s="1"/>
  <c r="H154" i="14" s="1"/>
  <c r="I154" i="14" s="1"/>
  <c r="B154" i="14"/>
  <c r="C154" i="14" s="1"/>
  <c r="D154" i="14" s="1"/>
  <c r="E154" i="14" s="1"/>
  <c r="G153" i="14"/>
  <c r="H153" i="14" s="1"/>
  <c r="I153" i="14" s="1"/>
  <c r="J153" i="14" l="1"/>
  <c r="E153" i="14"/>
  <c r="F155" i="14"/>
  <c r="B155" i="14"/>
  <c r="J154" i="14"/>
  <c r="G155" i="14" l="1"/>
  <c r="H155" i="14" s="1"/>
  <c r="I155" i="14" s="1"/>
  <c r="F156" i="14"/>
  <c r="B156" i="14"/>
  <c r="C155" i="14"/>
  <c r="D155" i="14" s="1"/>
  <c r="J155" i="14" l="1"/>
  <c r="E155" i="14"/>
  <c r="B157" i="14"/>
  <c r="F157" i="14"/>
  <c r="C156" i="14"/>
  <c r="D156" i="14" s="1"/>
  <c r="G156" i="14"/>
  <c r="H156" i="14" s="1"/>
  <c r="I156" i="14" s="1"/>
  <c r="J156" i="14" l="1"/>
  <c r="E156" i="14"/>
  <c r="C157" i="14"/>
  <c r="D157" i="14" s="1"/>
  <c r="F158" i="14"/>
  <c r="G158" i="14" s="1"/>
  <c r="H158" i="14" s="1"/>
  <c r="I158" i="14" s="1"/>
  <c r="B158" i="14"/>
  <c r="G157" i="14"/>
  <c r="H157" i="14" s="1"/>
  <c r="I157" i="14" s="1"/>
  <c r="J157" i="14" l="1"/>
  <c r="E157" i="14"/>
  <c r="C158" i="14"/>
  <c r="D158" i="14" s="1"/>
  <c r="B159" i="14"/>
  <c r="C159" i="14" s="1"/>
  <c r="D159" i="14" s="1"/>
  <c r="E159" i="14" s="1"/>
  <c r="F159" i="14"/>
  <c r="J158" i="14" l="1"/>
  <c r="E158" i="14"/>
  <c r="G159" i="14"/>
  <c r="H159" i="14" s="1"/>
  <c r="B160" i="14"/>
  <c r="F160" i="14"/>
  <c r="J159" i="14" l="1"/>
  <c r="I159" i="14"/>
  <c r="G160" i="14"/>
  <c r="H160" i="14" s="1"/>
  <c r="I160" i="14" s="1"/>
  <c r="B161" i="14"/>
  <c r="C161" i="14" s="1"/>
  <c r="D161" i="14" s="1"/>
  <c r="E161" i="14" s="1"/>
  <c r="F161" i="14"/>
  <c r="G161" i="14" s="1"/>
  <c r="H161" i="14" s="1"/>
  <c r="I161" i="14" s="1"/>
  <c r="C160" i="14"/>
  <c r="D160" i="14" s="1"/>
  <c r="E160" i="14" s="1"/>
  <c r="F162" i="14" l="1"/>
  <c r="G162" i="14" s="1"/>
  <c r="H162" i="14" s="1"/>
  <c r="I162" i="14" s="1"/>
  <c r="B162" i="14"/>
  <c r="C162" i="14" s="1"/>
  <c r="D162" i="14" s="1"/>
  <c r="E162" i="14" s="1"/>
  <c r="J160" i="14"/>
  <c r="J161" i="14"/>
  <c r="F163" i="14" l="1"/>
  <c r="B163" i="14"/>
  <c r="C163" i="14" s="1"/>
  <c r="D163" i="14" s="1"/>
  <c r="E163" i="14" s="1"/>
  <c r="J162" i="14"/>
  <c r="G163" i="14" l="1"/>
  <c r="H163" i="14" s="1"/>
  <c r="B164" i="14"/>
  <c r="F164" i="14"/>
  <c r="J163" i="14" l="1"/>
  <c r="I163" i="14"/>
  <c r="F165" i="14"/>
  <c r="G165" i="14" s="1"/>
  <c r="H165" i="14" s="1"/>
  <c r="I165" i="14" s="1"/>
  <c r="B165" i="14"/>
  <c r="C165" i="14" s="1"/>
  <c r="D165" i="14" s="1"/>
  <c r="E165" i="14" s="1"/>
  <c r="G164" i="14"/>
  <c r="H164" i="14" s="1"/>
  <c r="I164" i="14" s="1"/>
  <c r="C164" i="14"/>
  <c r="D164" i="14" s="1"/>
  <c r="E164" i="14" s="1"/>
  <c r="B166" i="14" l="1"/>
  <c r="C166" i="14" s="1"/>
  <c r="D166" i="14" s="1"/>
  <c r="F166" i="14"/>
  <c r="G166" i="14" s="1"/>
  <c r="H166" i="14" s="1"/>
  <c r="I166" i="14" s="1"/>
  <c r="J164" i="14"/>
  <c r="J165" i="14"/>
  <c r="J166" i="14" l="1"/>
  <c r="E166" i="14"/>
  <c r="F167" i="14"/>
  <c r="B167" i="14"/>
  <c r="C167" i="14" s="1"/>
  <c r="D167" i="14" s="1"/>
  <c r="E167" i="14" s="1"/>
  <c r="G167" i="14" l="1"/>
  <c r="H167" i="14" s="1"/>
  <c r="B168" i="14"/>
  <c r="F168" i="14"/>
  <c r="G168" i="14" s="1"/>
  <c r="H168" i="14" s="1"/>
  <c r="I168" i="14" s="1"/>
  <c r="J167" i="14" l="1"/>
  <c r="I167" i="14"/>
  <c r="C168" i="14"/>
  <c r="D168" i="14" s="1"/>
  <c r="B169" i="14"/>
  <c r="C169" i="14" s="1"/>
  <c r="D169" i="14" s="1"/>
  <c r="E169" i="14" s="1"/>
  <c r="F169" i="14"/>
  <c r="G169" i="14" s="1"/>
  <c r="H169" i="14" s="1"/>
  <c r="I169" i="14" s="1"/>
  <c r="J168" i="14" l="1"/>
  <c r="E168" i="14"/>
  <c r="B170" i="14"/>
  <c r="F170" i="14"/>
  <c r="G170" i="14" s="1"/>
  <c r="H170" i="14" s="1"/>
  <c r="I170" i="14" s="1"/>
  <c r="J169" i="14"/>
  <c r="B171" i="14" l="1"/>
  <c r="F171" i="14"/>
  <c r="G171" i="14" s="1"/>
  <c r="H171" i="14" s="1"/>
  <c r="I171" i="14" s="1"/>
  <c r="C170" i="14"/>
  <c r="D170" i="14" s="1"/>
  <c r="J170" i="14" l="1"/>
  <c r="E170" i="14"/>
  <c r="C171" i="14"/>
  <c r="D171" i="14" s="1"/>
  <c r="B172" i="14"/>
  <c r="F172" i="14"/>
  <c r="J171" i="14" l="1"/>
  <c r="E171" i="14"/>
  <c r="G172" i="14"/>
  <c r="H172" i="14" s="1"/>
  <c r="I172" i="14" s="1"/>
  <c r="C172" i="14"/>
  <c r="D172" i="14" s="1"/>
  <c r="B173" i="14"/>
  <c r="C173" i="14" s="1"/>
  <c r="D173" i="14" s="1"/>
  <c r="E173" i="14" s="1"/>
  <c r="F173" i="14"/>
  <c r="J172" i="14" l="1"/>
  <c r="E172" i="14"/>
  <c r="B174" i="14"/>
  <c r="F174" i="14"/>
  <c r="G174" i="14" s="1"/>
  <c r="H174" i="14" s="1"/>
  <c r="I174" i="14" s="1"/>
  <c r="G173" i="14"/>
  <c r="H173" i="14" s="1"/>
  <c r="J173" i="14" l="1"/>
  <c r="I173" i="14"/>
  <c r="B175" i="14"/>
  <c r="F175" i="14"/>
  <c r="G175" i="14" s="1"/>
  <c r="H175" i="14" s="1"/>
  <c r="I175" i="14" s="1"/>
  <c r="C174" i="14"/>
  <c r="D174" i="14" s="1"/>
  <c r="J174" i="14" l="1"/>
  <c r="E174" i="14"/>
  <c r="C175" i="14"/>
  <c r="D175" i="14" s="1"/>
  <c r="B176" i="14"/>
  <c r="F176" i="14"/>
  <c r="G176" i="14" s="1"/>
  <c r="H176" i="14" s="1"/>
  <c r="I176" i="14" s="1"/>
  <c r="J175" i="14" l="1"/>
  <c r="E175" i="14"/>
  <c r="C176" i="14"/>
  <c r="D176" i="14" s="1"/>
  <c r="B177" i="14"/>
  <c r="C177" i="14" s="1"/>
  <c r="D177" i="14" s="1"/>
  <c r="E177" i="14" s="1"/>
  <c r="F177" i="14"/>
  <c r="G177" i="14" s="1"/>
  <c r="H177" i="14" s="1"/>
  <c r="I177" i="14" s="1"/>
  <c r="J176" i="14" l="1"/>
  <c r="E176" i="14"/>
  <c r="B178" i="14"/>
  <c r="F178" i="14"/>
  <c r="G178" i="14" s="1"/>
  <c r="H178" i="14" s="1"/>
  <c r="I178" i="14" s="1"/>
  <c r="J177" i="14"/>
  <c r="C178" i="14" l="1"/>
  <c r="D178" i="14" s="1"/>
  <c r="B179" i="14"/>
  <c r="F179" i="14"/>
  <c r="G179" i="14" s="1"/>
  <c r="H179" i="14" s="1"/>
  <c r="I179" i="14" s="1"/>
  <c r="J178" i="14" l="1"/>
  <c r="E178" i="14"/>
  <c r="C179" i="14"/>
  <c r="D179" i="14" s="1"/>
  <c r="B180" i="14"/>
  <c r="F180" i="14"/>
  <c r="J179" i="14" l="1"/>
  <c r="E179" i="14"/>
  <c r="G180" i="14"/>
  <c r="H180" i="14" s="1"/>
  <c r="I180" i="14" s="1"/>
  <c r="C180" i="14"/>
  <c r="D180" i="14" s="1"/>
  <c r="E180" i="14" s="1"/>
  <c r="B181" i="14"/>
  <c r="C181" i="14" s="1"/>
  <c r="D181" i="14" s="1"/>
  <c r="E181" i="14" s="1"/>
  <c r="F181" i="14"/>
  <c r="J180" i="14" l="1"/>
  <c r="F182" i="14"/>
  <c r="B182" i="14"/>
  <c r="G181" i="14"/>
  <c r="H181" i="14" s="1"/>
  <c r="J181" i="14" l="1"/>
  <c r="I181" i="14"/>
  <c r="G182" i="14"/>
  <c r="H182" i="14" s="1"/>
  <c r="I182" i="14" s="1"/>
  <c r="C182" i="14"/>
  <c r="D182" i="14" s="1"/>
  <c r="E182" i="14" s="1"/>
  <c r="B183" i="14"/>
  <c r="F183" i="14"/>
  <c r="G183" i="14" s="1"/>
  <c r="H183" i="14" s="1"/>
  <c r="I183" i="14" s="1"/>
  <c r="B184" i="14" l="1"/>
  <c r="F184" i="14"/>
  <c r="G184" i="14" s="1"/>
  <c r="H184" i="14" s="1"/>
  <c r="I184" i="14" s="1"/>
  <c r="C183" i="14"/>
  <c r="D183" i="14" s="1"/>
  <c r="J182" i="14"/>
  <c r="J183" i="14" l="1"/>
  <c r="E183" i="14"/>
  <c r="C184" i="14"/>
  <c r="D184" i="14" s="1"/>
  <c r="B185" i="14"/>
  <c r="F185" i="14"/>
  <c r="G185" i="14" s="1"/>
  <c r="H185" i="14" s="1"/>
  <c r="I185" i="14" s="1"/>
  <c r="J184" i="14" l="1"/>
  <c r="E184" i="14"/>
  <c r="C185" i="14"/>
  <c r="D185" i="14" s="1"/>
  <c r="B186" i="14"/>
  <c r="F186" i="14"/>
  <c r="G186" i="14" s="1"/>
  <c r="H186" i="14" s="1"/>
  <c r="I186" i="14" s="1"/>
  <c r="J185" i="14" l="1"/>
  <c r="E185" i="14"/>
  <c r="C186" i="14"/>
  <c r="D186" i="14" s="1"/>
  <c r="B187" i="14"/>
  <c r="C187" i="14" s="1"/>
  <c r="D187" i="14" s="1"/>
  <c r="E187" i="14" s="1"/>
  <c r="F187" i="14"/>
  <c r="G187" i="14" s="1"/>
  <c r="H187" i="14" s="1"/>
  <c r="I187" i="14" s="1"/>
  <c r="J186" i="14" l="1"/>
  <c r="E186" i="14"/>
  <c r="B188" i="14"/>
  <c r="F188" i="14"/>
  <c r="G188" i="14" s="1"/>
  <c r="H188" i="14" s="1"/>
  <c r="I188" i="14" s="1"/>
  <c r="J187" i="14"/>
  <c r="C188" i="14" l="1"/>
  <c r="D188" i="14" s="1"/>
  <c r="B189" i="14"/>
  <c r="F189" i="14"/>
  <c r="J188" i="14" l="1"/>
  <c r="E188" i="14"/>
  <c r="G189" i="14"/>
  <c r="H189" i="14" s="1"/>
  <c r="I189" i="14" s="1"/>
  <c r="C189" i="14"/>
  <c r="D189" i="14" s="1"/>
  <c r="B190" i="14"/>
  <c r="F190" i="14"/>
  <c r="G190" i="14" s="1"/>
  <c r="H190" i="14" s="1"/>
  <c r="I190" i="14" s="1"/>
  <c r="J189" i="14" l="1"/>
  <c r="E189" i="14"/>
  <c r="C190" i="14"/>
  <c r="D190" i="14" s="1"/>
  <c r="B191" i="14"/>
  <c r="C191" i="14" s="1"/>
  <c r="D191" i="14" s="1"/>
  <c r="E191" i="14" s="1"/>
  <c r="F191" i="14"/>
  <c r="G191" i="14" s="1"/>
  <c r="H191" i="14" s="1"/>
  <c r="I191" i="14" s="1"/>
  <c r="J190" i="14" l="1"/>
  <c r="E190" i="14"/>
  <c r="B192" i="14"/>
  <c r="F192" i="14"/>
  <c r="G192" i="14" s="1"/>
  <c r="H192" i="14" s="1"/>
  <c r="I192" i="14" s="1"/>
  <c r="J191" i="14"/>
  <c r="C192" i="14" l="1"/>
  <c r="D192" i="14" s="1"/>
  <c r="B193" i="14"/>
  <c r="F193" i="14"/>
  <c r="G193" i="14" s="1"/>
  <c r="H193" i="14" s="1"/>
  <c r="I193" i="14" s="1"/>
  <c r="J192" i="14" l="1"/>
  <c r="E192" i="14"/>
  <c r="C193" i="14"/>
  <c r="D193" i="14" s="1"/>
  <c r="B194" i="14"/>
  <c r="F194" i="14"/>
  <c r="G194" i="14" s="1"/>
  <c r="H194" i="14" s="1"/>
  <c r="I194" i="14" s="1"/>
  <c r="J193" i="14" l="1"/>
  <c r="E193" i="14"/>
  <c r="C194" i="14"/>
  <c r="D194" i="14" s="1"/>
  <c r="B195" i="14"/>
  <c r="C195" i="14" s="1"/>
  <c r="D195" i="14" s="1"/>
  <c r="E195" i="14" s="1"/>
  <c r="F195" i="14"/>
  <c r="G195" i="14" s="1"/>
  <c r="H195" i="14" s="1"/>
  <c r="I195" i="14" s="1"/>
  <c r="J194" i="14" l="1"/>
  <c r="E194" i="14"/>
  <c r="B196" i="14"/>
  <c r="F196" i="14"/>
  <c r="G196" i="14" s="1"/>
  <c r="H196" i="14" s="1"/>
  <c r="I196" i="14" s="1"/>
  <c r="J195" i="14"/>
  <c r="C196" i="14" l="1"/>
  <c r="D196" i="14" s="1"/>
  <c r="B197" i="14"/>
  <c r="F197" i="14"/>
  <c r="J196" i="14" l="1"/>
  <c r="E196" i="14"/>
  <c r="G197" i="14"/>
  <c r="H197" i="14" s="1"/>
  <c r="I197" i="14" s="1"/>
  <c r="C197" i="14"/>
  <c r="D197" i="14" s="1"/>
  <c r="B198" i="14"/>
  <c r="F198" i="14"/>
  <c r="G198" i="14" s="1"/>
  <c r="H198" i="14" s="1"/>
  <c r="I198" i="14" s="1"/>
  <c r="J197" i="14" l="1"/>
  <c r="E197" i="14"/>
  <c r="C198" i="14"/>
  <c r="D198" i="14" s="1"/>
  <c r="B199" i="14"/>
  <c r="C199" i="14" s="1"/>
  <c r="D199" i="14" s="1"/>
  <c r="E199" i="14" s="1"/>
  <c r="F199" i="14"/>
  <c r="G199" i="14" s="1"/>
  <c r="H199" i="14" s="1"/>
  <c r="I199" i="14" s="1"/>
  <c r="J198" i="14" l="1"/>
  <c r="E198" i="14"/>
  <c r="B200" i="14"/>
  <c r="F200" i="14"/>
  <c r="G200" i="14" s="1"/>
  <c r="H200" i="14" s="1"/>
  <c r="I200" i="14" s="1"/>
  <c r="J199" i="14"/>
  <c r="C200" i="14" l="1"/>
  <c r="D200" i="14" s="1"/>
  <c r="B201" i="14"/>
  <c r="F201" i="14"/>
  <c r="G201" i="14" s="1"/>
  <c r="H201" i="14" s="1"/>
  <c r="I201" i="14" s="1"/>
  <c r="J200" i="14" l="1"/>
  <c r="E200" i="14"/>
  <c r="C201" i="14"/>
  <c r="D201" i="14" s="1"/>
  <c r="B202" i="14"/>
  <c r="F202" i="14"/>
  <c r="G202" i="14" s="1"/>
  <c r="H202" i="14" s="1"/>
  <c r="I202" i="14" s="1"/>
  <c r="J201" i="14" l="1"/>
  <c r="E201" i="14"/>
  <c r="C202" i="14"/>
  <c r="D202" i="14" s="1"/>
  <c r="B203" i="14"/>
  <c r="C203" i="14" s="1"/>
  <c r="D203" i="14" s="1"/>
  <c r="E203" i="14" s="1"/>
  <c r="F203" i="14"/>
  <c r="G203" i="14" s="1"/>
  <c r="H203" i="14" s="1"/>
  <c r="I203" i="14" s="1"/>
  <c r="J202" i="14" l="1"/>
  <c r="E202" i="14"/>
  <c r="B204" i="14"/>
  <c r="C204" i="14" s="1"/>
  <c r="D204" i="14" s="1"/>
  <c r="F204" i="14"/>
  <c r="G204" i="14" s="1"/>
  <c r="H204" i="14" s="1"/>
  <c r="I204" i="14" s="1"/>
  <c r="J203" i="14"/>
  <c r="J204" i="14" l="1"/>
  <c r="E204" i="14"/>
  <c r="B205" i="14"/>
  <c r="F205" i="14"/>
  <c r="C205" i="14" l="1"/>
  <c r="D205" i="14" s="1"/>
  <c r="B206" i="14"/>
  <c r="F206" i="14"/>
  <c r="G206" i="14" s="1"/>
  <c r="H206" i="14" s="1"/>
  <c r="I206" i="14" s="1"/>
  <c r="G205" i="14"/>
  <c r="H205" i="14" s="1"/>
  <c r="I205" i="14" s="1"/>
  <c r="J205" i="14" l="1"/>
  <c r="E205" i="14"/>
  <c r="C206" i="14"/>
  <c r="D206" i="14" s="1"/>
  <c r="B207" i="14"/>
  <c r="C207" i="14" s="1"/>
  <c r="D207" i="14" s="1"/>
  <c r="E207" i="14" s="1"/>
  <c r="F207" i="14"/>
  <c r="G207" i="14" s="1"/>
  <c r="H207" i="14" s="1"/>
  <c r="I207" i="14" s="1"/>
  <c r="J206" i="14" l="1"/>
  <c r="E206" i="14"/>
  <c r="B208" i="14"/>
  <c r="C208" i="14" s="1"/>
  <c r="D208" i="14" s="1"/>
  <c r="F208" i="14"/>
  <c r="G208" i="14" s="1"/>
  <c r="H208" i="14" s="1"/>
  <c r="I208" i="14" s="1"/>
  <c r="J207" i="14"/>
  <c r="J208" i="14" l="1"/>
  <c r="E208" i="14"/>
  <c r="B209" i="14"/>
  <c r="C209" i="14" s="1"/>
  <c r="D209" i="14" s="1"/>
  <c r="F209" i="14"/>
  <c r="G209" i="14" s="1"/>
  <c r="H209" i="14" s="1"/>
  <c r="I209" i="14" s="1"/>
  <c r="J209" i="14" l="1"/>
  <c r="E209" i="14"/>
  <c r="B210" i="14"/>
  <c r="F210" i="14"/>
  <c r="G210" i="14" s="1"/>
  <c r="H210" i="14" s="1"/>
  <c r="I210" i="14" s="1"/>
  <c r="C210" i="14" l="1"/>
  <c r="D210" i="14" s="1"/>
  <c r="B211" i="14"/>
  <c r="F211" i="14"/>
  <c r="G211" i="14" s="1"/>
  <c r="H211" i="14" s="1"/>
  <c r="I211" i="14" s="1"/>
  <c r="J210" i="14" l="1"/>
  <c r="E210" i="14"/>
  <c r="C211" i="14"/>
  <c r="D211" i="14" s="1"/>
  <c r="B212" i="14"/>
  <c r="C212" i="14" s="1"/>
  <c r="D212" i="14" s="1"/>
  <c r="F212" i="14"/>
  <c r="G212" i="14" s="1"/>
  <c r="H212" i="14" s="1"/>
  <c r="I212" i="14" s="1"/>
  <c r="J211" i="14" l="1"/>
  <c r="E211" i="14"/>
  <c r="J212" i="14"/>
  <c r="E212" i="14"/>
  <c r="B213" i="14"/>
  <c r="C213" i="14" s="1"/>
  <c r="D213" i="14" s="1"/>
  <c r="E213" i="14" s="1"/>
  <c r="F213" i="14"/>
  <c r="B214" i="14" l="1"/>
  <c r="F214" i="14"/>
  <c r="G214" i="14" s="1"/>
  <c r="H214" i="14" s="1"/>
  <c r="I214" i="14" s="1"/>
  <c r="G213" i="14"/>
  <c r="H213" i="14" s="1"/>
  <c r="J213" i="14" l="1"/>
  <c r="I213" i="14"/>
  <c r="C214" i="14"/>
  <c r="D214" i="14" s="1"/>
  <c r="B215" i="14"/>
  <c r="F215" i="14"/>
  <c r="G215" i="14" s="1"/>
  <c r="H215" i="14" s="1"/>
  <c r="I215" i="14" s="1"/>
  <c r="J214" i="14" l="1"/>
  <c r="E214" i="14"/>
  <c r="C215" i="14"/>
  <c r="D215" i="14" s="1"/>
  <c r="B216" i="14"/>
  <c r="F216" i="14"/>
  <c r="G216" i="14" s="1"/>
  <c r="H216" i="14" s="1"/>
  <c r="I216" i="14" s="1"/>
  <c r="J215" i="14" l="1"/>
  <c r="E215" i="14"/>
  <c r="C216" i="14"/>
  <c r="D216" i="14" s="1"/>
  <c r="B217" i="14"/>
  <c r="C217" i="14" s="1"/>
  <c r="D217" i="14" s="1"/>
  <c r="E217" i="14" s="1"/>
  <c r="F217" i="14"/>
  <c r="G217" i="14" s="1"/>
  <c r="H217" i="14" s="1"/>
  <c r="I217" i="14" s="1"/>
  <c r="J216" i="14" l="1"/>
  <c r="E216" i="14"/>
  <c r="B218" i="14"/>
  <c r="F218" i="14"/>
  <c r="G218" i="14" s="1"/>
  <c r="H218" i="14" s="1"/>
  <c r="I218" i="14" s="1"/>
  <c r="J217" i="14"/>
  <c r="C218" i="14" l="1"/>
  <c r="D218" i="14" s="1"/>
  <c r="B219" i="14"/>
  <c r="F219" i="14"/>
  <c r="G219" i="14" s="1"/>
  <c r="H219" i="14" s="1"/>
  <c r="I219" i="14" s="1"/>
  <c r="J218" i="14" l="1"/>
  <c r="E218" i="14"/>
  <c r="C219" i="14"/>
  <c r="D219" i="14" s="1"/>
  <c r="B220" i="14"/>
  <c r="C220" i="14" s="1"/>
  <c r="D220" i="14" s="1"/>
  <c r="F220" i="14"/>
  <c r="G220" i="14" s="1"/>
  <c r="H220" i="14" s="1"/>
  <c r="I220" i="14" s="1"/>
  <c r="J220" i="14" l="1"/>
  <c r="E220" i="14"/>
  <c r="J219" i="14"/>
  <c r="E219" i="14"/>
  <c r="B221" i="14"/>
  <c r="C221" i="14" s="1"/>
  <c r="D221" i="14" s="1"/>
  <c r="E221" i="14" s="1"/>
  <c r="F221" i="14"/>
  <c r="B222" i="14" l="1"/>
  <c r="F222" i="14"/>
  <c r="G222" i="14" s="1"/>
  <c r="H222" i="14" s="1"/>
  <c r="I222" i="14" s="1"/>
  <c r="G221" i="14"/>
  <c r="H221" i="14" s="1"/>
  <c r="J221" i="14" l="1"/>
  <c r="I221" i="14"/>
  <c r="C222" i="14"/>
  <c r="D222" i="14" s="1"/>
  <c r="B223" i="14"/>
  <c r="C223" i="14" s="1"/>
  <c r="D223" i="14" s="1"/>
  <c r="E223" i="14" s="1"/>
  <c r="F223" i="14"/>
  <c r="J222" i="14" l="1"/>
  <c r="E222" i="14"/>
  <c r="F224" i="14"/>
  <c r="B224" i="14"/>
  <c r="C224" i="14" s="1"/>
  <c r="D224" i="14" s="1"/>
  <c r="E224" i="14" s="1"/>
  <c r="G223" i="14"/>
  <c r="H223" i="14" s="1"/>
  <c r="J223" i="14" l="1"/>
  <c r="I223" i="14"/>
  <c r="G224" i="14"/>
  <c r="H224" i="14" s="1"/>
  <c r="F225" i="14"/>
  <c r="B225" i="14"/>
  <c r="J224" i="14" l="1"/>
  <c r="I224" i="14"/>
  <c r="C225" i="14"/>
  <c r="D225" i="14" s="1"/>
  <c r="F226" i="14"/>
  <c r="G226" i="14" s="1"/>
  <c r="H226" i="14" s="1"/>
  <c r="I226" i="14" s="1"/>
  <c r="B226" i="14"/>
  <c r="G225" i="14"/>
  <c r="H225" i="14" s="1"/>
  <c r="I225" i="14" s="1"/>
  <c r="J225" i="14" l="1"/>
  <c r="E225" i="14"/>
  <c r="C226" i="14"/>
  <c r="D226" i="14" s="1"/>
  <c r="F227" i="14"/>
  <c r="B227" i="14"/>
  <c r="J226" i="14" l="1"/>
  <c r="E226" i="14"/>
  <c r="G227" i="14"/>
  <c r="H227" i="14" s="1"/>
  <c r="I227" i="14" s="1"/>
  <c r="F228" i="14"/>
  <c r="B228" i="14"/>
  <c r="C227" i="14"/>
  <c r="D227" i="14" s="1"/>
  <c r="J227" i="14" l="1"/>
  <c r="E227" i="14"/>
  <c r="G228" i="14"/>
  <c r="H228" i="14" s="1"/>
  <c r="I228" i="14" s="1"/>
  <c r="B229" i="14"/>
  <c r="F229" i="14"/>
  <c r="C228" i="14"/>
  <c r="D228" i="14" s="1"/>
  <c r="E228" i="14" s="1"/>
  <c r="G229" i="14" l="1"/>
  <c r="H229" i="14" s="1"/>
  <c r="I229" i="14" s="1"/>
  <c r="J228" i="14"/>
  <c r="C229" i="14"/>
  <c r="D229" i="14" s="1"/>
  <c r="E229" i="14" s="1"/>
  <c r="F230" i="14"/>
  <c r="B230" i="14"/>
  <c r="C230" i="14" s="1"/>
  <c r="D230" i="14" s="1"/>
  <c r="E230" i="14" s="1"/>
  <c r="G230" i="14" l="1"/>
  <c r="H230" i="14" s="1"/>
  <c r="J229" i="14"/>
  <c r="F231" i="14"/>
  <c r="B231" i="14"/>
  <c r="J230" i="14" l="1"/>
  <c r="I230" i="14"/>
  <c r="C231" i="14"/>
  <c r="D231" i="14" s="1"/>
  <c r="G231" i="14"/>
  <c r="H231" i="14" s="1"/>
  <c r="I231" i="14" s="1"/>
  <c r="F232" i="14"/>
  <c r="B232" i="14"/>
  <c r="J231" i="14" l="1"/>
  <c r="E231" i="14"/>
  <c r="F233" i="14"/>
  <c r="G233" i="14" s="1"/>
  <c r="H233" i="14" s="1"/>
  <c r="I233" i="14" s="1"/>
  <c r="B233" i="14"/>
  <c r="G232" i="14"/>
  <c r="H232" i="14" s="1"/>
  <c r="I232" i="14" s="1"/>
  <c r="C232" i="14"/>
  <c r="D232" i="14" s="1"/>
  <c r="J232" i="14" l="1"/>
  <c r="E232" i="14"/>
  <c r="C233" i="14"/>
  <c r="D233" i="14" s="1"/>
  <c r="F234" i="14"/>
  <c r="B234" i="14"/>
  <c r="C234" i="14" s="1"/>
  <c r="D234" i="14" s="1"/>
  <c r="E234" i="14" s="1"/>
  <c r="J233" i="14" l="1"/>
  <c r="E233" i="14"/>
  <c r="B235" i="14"/>
  <c r="F235" i="14"/>
  <c r="G234" i="14"/>
  <c r="H234" i="14" s="1"/>
  <c r="J234" i="14" l="1"/>
  <c r="I234" i="14"/>
  <c r="C235" i="14"/>
  <c r="D235" i="14" s="1"/>
  <c r="E235" i="14" s="1"/>
  <c r="F236" i="14"/>
  <c r="G236" i="14" s="1"/>
  <c r="H236" i="14" s="1"/>
  <c r="I236" i="14" s="1"/>
  <c r="B236" i="14"/>
  <c r="G235" i="14"/>
  <c r="H235" i="14" s="1"/>
  <c r="I235" i="14" s="1"/>
  <c r="J235" i="14" l="1"/>
  <c r="B237" i="14"/>
  <c r="F237" i="14"/>
  <c r="G237" i="14" s="1"/>
  <c r="H237" i="14" s="1"/>
  <c r="I237" i="14" s="1"/>
  <c r="C236" i="14"/>
  <c r="D236" i="14" s="1"/>
  <c r="J236" i="14" l="1"/>
  <c r="E236" i="14"/>
  <c r="C237" i="14"/>
  <c r="D237" i="14" s="1"/>
  <c r="F238" i="14"/>
  <c r="B238" i="14"/>
  <c r="J237" i="14" l="1"/>
  <c r="E237" i="14"/>
  <c r="C238" i="14"/>
  <c r="D238" i="14" s="1"/>
  <c r="G238" i="14"/>
  <c r="H238" i="14" s="1"/>
  <c r="I238" i="14" s="1"/>
  <c r="B239" i="14"/>
  <c r="C239" i="14" s="1"/>
  <c r="D239" i="14" s="1"/>
  <c r="F239" i="14"/>
  <c r="G239" i="14" s="1"/>
  <c r="H239" i="14" s="1"/>
  <c r="I239" i="14" s="1"/>
  <c r="J239" i="14" l="1"/>
  <c r="E239" i="14"/>
  <c r="J238" i="14"/>
  <c r="E238" i="14"/>
  <c r="F240" i="14"/>
  <c r="B240" i="14"/>
  <c r="C240" i="14" s="1"/>
  <c r="D240" i="14" s="1"/>
  <c r="E240" i="14" s="1"/>
  <c r="G240" i="14" l="1"/>
  <c r="H240" i="14" s="1"/>
  <c r="F241" i="14"/>
  <c r="B241" i="14"/>
  <c r="J240" i="14" l="1"/>
  <c r="I240" i="14"/>
  <c r="G241" i="14"/>
  <c r="H241" i="14" s="1"/>
  <c r="I241" i="14" s="1"/>
  <c r="F242" i="14"/>
  <c r="B242" i="14"/>
  <c r="C241" i="14"/>
  <c r="D241" i="14" s="1"/>
  <c r="E241" i="14" s="1"/>
  <c r="G242" i="14" l="1"/>
  <c r="H242" i="14" s="1"/>
  <c r="I242" i="14" s="1"/>
  <c r="B243" i="14"/>
  <c r="F243" i="14"/>
  <c r="C242" i="14"/>
  <c r="D242" i="14" s="1"/>
  <c r="J241" i="14"/>
  <c r="J242" i="14" l="1"/>
  <c r="E242" i="14"/>
  <c r="C243" i="14"/>
  <c r="D243" i="14" s="1"/>
  <c r="E243" i="14" s="1"/>
  <c r="F244" i="14"/>
  <c r="B244" i="14"/>
  <c r="G243" i="14"/>
  <c r="H243" i="14" s="1"/>
  <c r="I243" i="14" s="1"/>
  <c r="J243" i="14" l="1"/>
  <c r="C244" i="14"/>
  <c r="D244" i="14" s="1"/>
  <c r="E244" i="14" s="1"/>
  <c r="F245" i="14"/>
  <c r="G245" i="14" s="1"/>
  <c r="H245" i="14" s="1"/>
  <c r="I245" i="14" s="1"/>
  <c r="B245" i="14"/>
  <c r="G244" i="14"/>
  <c r="H244" i="14" s="1"/>
  <c r="I244" i="14" s="1"/>
  <c r="J244" i="14" l="1"/>
  <c r="C245" i="14"/>
  <c r="D245" i="14" s="1"/>
  <c r="B246" i="14"/>
  <c r="F246" i="14"/>
  <c r="G246" i="14" s="1"/>
  <c r="H246" i="14" s="1"/>
  <c r="I246" i="14" s="1"/>
  <c r="J245" i="14" l="1"/>
  <c r="E245" i="14"/>
  <c r="C246" i="14"/>
  <c r="D246" i="14" s="1"/>
  <c r="F247" i="14"/>
  <c r="B247" i="14"/>
  <c r="C247" i="14" s="1"/>
  <c r="D247" i="14" s="1"/>
  <c r="E247" i="14" s="1"/>
  <c r="J246" i="14" l="1"/>
  <c r="E246" i="14"/>
  <c r="F248" i="14"/>
  <c r="B248" i="14"/>
  <c r="G247" i="14"/>
  <c r="H247" i="14" s="1"/>
  <c r="J247" i="14" l="1"/>
  <c r="I247" i="14"/>
  <c r="F249" i="14"/>
  <c r="B249" i="14"/>
  <c r="C249" i="14" s="1"/>
  <c r="D249" i="14" s="1"/>
  <c r="E249" i="14" s="1"/>
  <c r="G248" i="14"/>
  <c r="H248" i="14" s="1"/>
  <c r="I248" i="14" s="1"/>
  <c r="C248" i="14"/>
  <c r="D248" i="14" s="1"/>
  <c r="E248" i="14" s="1"/>
  <c r="G249" i="14" l="1"/>
  <c r="H249" i="14" s="1"/>
  <c r="F250" i="14"/>
  <c r="B250" i="14"/>
  <c r="C250" i="14" s="1"/>
  <c r="D250" i="14" s="1"/>
  <c r="E250" i="14" s="1"/>
  <c r="J248" i="14"/>
  <c r="J249" i="14" l="1"/>
  <c r="I249" i="14"/>
  <c r="F251" i="14"/>
  <c r="G251" i="14" s="1"/>
  <c r="H251" i="14" s="1"/>
  <c r="I251" i="14" s="1"/>
  <c r="B251" i="14"/>
  <c r="G250" i="14"/>
  <c r="H250" i="14" s="1"/>
  <c r="J250" i="14" l="1"/>
  <c r="I250" i="14"/>
  <c r="B252" i="14"/>
  <c r="C252" i="14" s="1"/>
  <c r="D252" i="14" s="1"/>
  <c r="E252" i="14" s="1"/>
  <c r="F252" i="14"/>
  <c r="C251" i="14"/>
  <c r="D251" i="14" s="1"/>
  <c r="J251" i="14" l="1"/>
  <c r="E251" i="14"/>
  <c r="B253" i="14"/>
  <c r="F253" i="14"/>
  <c r="G253" i="14" s="1"/>
  <c r="H253" i="14" s="1"/>
  <c r="I253" i="14" s="1"/>
  <c r="G252" i="14"/>
  <c r="H252" i="14" s="1"/>
  <c r="J252" i="14" l="1"/>
  <c r="I252" i="14"/>
  <c r="C253" i="14"/>
  <c r="D253" i="14" s="1"/>
  <c r="B254" i="14"/>
  <c r="C254" i="14" s="1"/>
  <c r="D254" i="14" s="1"/>
  <c r="E254" i="14" s="1"/>
  <c r="F254" i="14"/>
  <c r="J253" i="14" l="1"/>
  <c r="E253" i="14"/>
  <c r="G254" i="14"/>
  <c r="H254" i="14" s="1"/>
  <c r="F255" i="14"/>
  <c r="B255" i="14"/>
  <c r="J254" i="14" l="1"/>
  <c r="I254" i="14"/>
  <c r="B256" i="14"/>
  <c r="F256" i="14"/>
  <c r="C255" i="14"/>
  <c r="D255" i="14" s="1"/>
  <c r="G255" i="14"/>
  <c r="H255" i="14" s="1"/>
  <c r="I255" i="14" s="1"/>
  <c r="J255" i="14" l="1"/>
  <c r="E255" i="14"/>
  <c r="C256" i="14"/>
  <c r="D256" i="14" s="1"/>
  <c r="F257" i="14"/>
  <c r="B257" i="14"/>
  <c r="G256" i="14"/>
  <c r="H256" i="14" s="1"/>
  <c r="I256" i="14" s="1"/>
  <c r="J256" i="14" l="1"/>
  <c r="E256" i="14"/>
  <c r="C257" i="14"/>
  <c r="D257" i="14" s="1"/>
  <c r="G257" i="14"/>
  <c r="H257" i="14" s="1"/>
  <c r="I257" i="14" s="1"/>
  <c r="F258" i="14"/>
  <c r="B258" i="14"/>
  <c r="J257" i="14" l="1"/>
  <c r="E257" i="14"/>
  <c r="G258" i="14"/>
  <c r="H258" i="14" s="1"/>
  <c r="I258" i="14" s="1"/>
  <c r="C258" i="14"/>
  <c r="D258" i="14" s="1"/>
  <c r="E258" i="14" s="1"/>
  <c r="F259" i="14"/>
  <c r="B259" i="14"/>
  <c r="G259" i="14" l="1"/>
  <c r="H259" i="14" s="1"/>
  <c r="I259" i="14" s="1"/>
  <c r="B260" i="14"/>
  <c r="C260" i="14" s="1"/>
  <c r="D260" i="14" s="1"/>
  <c r="E260" i="14" s="1"/>
  <c r="F260" i="14"/>
  <c r="C259" i="14"/>
  <c r="D259" i="14" s="1"/>
  <c r="J258" i="14"/>
  <c r="J259" i="14" l="1"/>
  <c r="E259" i="14"/>
  <c r="G260" i="14"/>
  <c r="H260" i="14" s="1"/>
  <c r="F261" i="14"/>
  <c r="B261" i="14"/>
  <c r="J260" i="14" l="1"/>
  <c r="I260" i="14"/>
  <c r="C261" i="14"/>
  <c r="D261" i="14" s="1"/>
  <c r="E261" i="14" s="1"/>
  <c r="F262" i="14"/>
  <c r="G262" i="14" s="1"/>
  <c r="H262" i="14" s="1"/>
  <c r="I262" i="14" s="1"/>
  <c r="B262" i="14"/>
  <c r="G261" i="14"/>
  <c r="H261" i="14" s="1"/>
  <c r="I261" i="14" s="1"/>
  <c r="J261" i="14" l="1"/>
  <c r="F263" i="14"/>
  <c r="B263" i="14"/>
  <c r="C262" i="14"/>
  <c r="D262" i="14" s="1"/>
  <c r="J262" i="14" l="1"/>
  <c r="E262" i="14"/>
  <c r="G263" i="14"/>
  <c r="H263" i="14" s="1"/>
  <c r="I263" i="14" s="1"/>
  <c r="C263" i="14"/>
  <c r="D263" i="14" s="1"/>
  <c r="E263" i="14" s="1"/>
  <c r="F264" i="14"/>
  <c r="B264" i="14"/>
  <c r="G264" i="14" l="1"/>
  <c r="H264" i="14" s="1"/>
  <c r="I264" i="14" s="1"/>
  <c r="F265" i="14"/>
  <c r="B265" i="14"/>
  <c r="C264" i="14"/>
  <c r="D264" i="14" s="1"/>
  <c r="J263" i="14"/>
  <c r="J264" i="14" l="1"/>
  <c r="E264" i="14"/>
  <c r="C265" i="14"/>
  <c r="D265" i="14" s="1"/>
  <c r="G265" i="14"/>
  <c r="H265" i="14" s="1"/>
  <c r="I265" i="14" s="1"/>
  <c r="F266" i="14"/>
  <c r="B266" i="14"/>
  <c r="J265" i="14" l="1"/>
  <c r="E265" i="14"/>
  <c r="G266" i="14"/>
  <c r="H266" i="14" s="1"/>
  <c r="I266" i="14" s="1"/>
  <c r="F267" i="14"/>
  <c r="G267" i="14" s="1"/>
  <c r="H267" i="14" s="1"/>
  <c r="I267" i="14" s="1"/>
  <c r="B267" i="14"/>
  <c r="C266" i="14"/>
  <c r="D266" i="14" s="1"/>
  <c r="J266" i="14" l="1"/>
  <c r="E266" i="14"/>
  <c r="C267" i="14"/>
  <c r="D267" i="14" s="1"/>
  <c r="B268" i="14"/>
  <c r="F268" i="14"/>
  <c r="G268" i="14" s="1"/>
  <c r="H268" i="14" s="1"/>
  <c r="I268" i="14" s="1"/>
  <c r="J267" i="14" l="1"/>
  <c r="E267" i="14"/>
  <c r="C268" i="14"/>
  <c r="D268" i="14" s="1"/>
  <c r="F269" i="14"/>
  <c r="B269" i="14"/>
  <c r="J268" i="14" l="1"/>
  <c r="E268" i="14"/>
  <c r="F270" i="14"/>
  <c r="B270" i="14"/>
  <c r="C269" i="14"/>
  <c r="D269" i="14" s="1"/>
  <c r="G269" i="14"/>
  <c r="H269" i="14" s="1"/>
  <c r="I269" i="14" s="1"/>
  <c r="J269" i="14" l="1"/>
  <c r="E269" i="14"/>
  <c r="G270" i="14"/>
  <c r="H270" i="14" s="1"/>
  <c r="I270" i="14" s="1"/>
  <c r="C270" i="14"/>
  <c r="D270" i="14" s="1"/>
  <c r="E270" i="14" s="1"/>
  <c r="F271" i="14"/>
  <c r="B271" i="14"/>
  <c r="G271" i="14" l="1"/>
  <c r="H271" i="14" s="1"/>
  <c r="I271" i="14" s="1"/>
  <c r="C271" i="14"/>
  <c r="D271" i="14" s="1"/>
  <c r="F272" i="14"/>
  <c r="B272" i="14"/>
  <c r="C272" i="14" s="1"/>
  <c r="D272" i="14" s="1"/>
  <c r="E272" i="14" s="1"/>
  <c r="J270" i="14"/>
  <c r="J271" i="14" l="1"/>
  <c r="E271" i="14"/>
  <c r="G272" i="14"/>
  <c r="H272" i="14" s="1"/>
  <c r="I272" i="14" s="1"/>
  <c r="F273" i="14"/>
  <c r="B273" i="14"/>
  <c r="C273" i="14" s="1"/>
  <c r="D273" i="14" s="1"/>
  <c r="E273" i="14" s="1"/>
  <c r="J272" i="14" l="1"/>
  <c r="F274" i="14"/>
  <c r="B274" i="14"/>
  <c r="G273" i="14"/>
  <c r="H273" i="14" s="1"/>
  <c r="J273" i="14" l="1"/>
  <c r="I273" i="14"/>
  <c r="G274" i="14"/>
  <c r="H274" i="14" s="1"/>
  <c r="I274" i="14" s="1"/>
  <c r="C274" i="14"/>
  <c r="D274" i="14" s="1"/>
  <c r="E274" i="14" s="1"/>
  <c r="F275" i="14"/>
  <c r="B275" i="14"/>
  <c r="G275" i="14" l="1"/>
  <c r="H275" i="14" s="1"/>
  <c r="I275" i="14" s="1"/>
  <c r="C275" i="14"/>
  <c r="D275" i="14" s="1"/>
  <c r="F276" i="14"/>
  <c r="B276" i="14"/>
  <c r="C276" i="14" s="1"/>
  <c r="D276" i="14" s="1"/>
  <c r="E276" i="14" s="1"/>
  <c r="J274" i="14"/>
  <c r="J275" i="14" l="1"/>
  <c r="E275" i="14"/>
  <c r="G276" i="14"/>
  <c r="H276" i="14" s="1"/>
  <c r="F277" i="14"/>
  <c r="B277" i="14"/>
  <c r="C277" i="14" s="1"/>
  <c r="D277" i="14" s="1"/>
  <c r="E277" i="14" s="1"/>
  <c r="J276" i="14" l="1"/>
  <c r="I276" i="14"/>
  <c r="G277" i="14"/>
  <c r="H277" i="14" s="1"/>
  <c r="F278" i="14"/>
  <c r="B278" i="14"/>
  <c r="J277" i="14" l="1"/>
  <c r="I277" i="14"/>
  <c r="G278" i="14"/>
  <c r="H278" i="14" s="1"/>
  <c r="I278" i="14" s="1"/>
  <c r="F279" i="14"/>
  <c r="B279" i="14"/>
  <c r="C278" i="14"/>
  <c r="D278" i="14" s="1"/>
  <c r="E278" i="14" s="1"/>
  <c r="G279" i="14" l="1"/>
  <c r="H279" i="14" s="1"/>
  <c r="I279" i="14" s="1"/>
  <c r="F280" i="14"/>
  <c r="B280" i="14"/>
  <c r="C280" i="14" s="1"/>
  <c r="D280" i="14" s="1"/>
  <c r="E280" i="14" s="1"/>
  <c r="C279" i="14"/>
  <c r="D279" i="14" s="1"/>
  <c r="J278" i="14"/>
  <c r="J279" i="14" l="1"/>
  <c r="E279" i="14"/>
  <c r="F281" i="14"/>
  <c r="B281" i="14"/>
  <c r="C281" i="14" s="1"/>
  <c r="D281" i="14" s="1"/>
  <c r="E281" i="14" s="1"/>
  <c r="G280" i="14"/>
  <c r="H280" i="14" s="1"/>
  <c r="J280" i="14" l="1"/>
  <c r="I280" i="14"/>
  <c r="G281" i="14"/>
  <c r="H281" i="14" s="1"/>
  <c r="F282" i="14"/>
  <c r="B282" i="14"/>
  <c r="J281" i="14" l="1"/>
  <c r="I281" i="14"/>
  <c r="G282" i="14"/>
  <c r="H282" i="14" s="1"/>
  <c r="I282" i="14" s="1"/>
  <c r="F283" i="14"/>
  <c r="B283" i="14"/>
  <c r="C282" i="14"/>
  <c r="D282" i="14" s="1"/>
  <c r="E282" i="14" s="1"/>
  <c r="F284" i="14" l="1"/>
  <c r="B284" i="14"/>
  <c r="C284" i="14" s="1"/>
  <c r="D284" i="14" s="1"/>
  <c r="E284" i="14" s="1"/>
  <c r="G283" i="14"/>
  <c r="H283" i="14" s="1"/>
  <c r="I283" i="14" s="1"/>
  <c r="C283" i="14"/>
  <c r="D283" i="14" s="1"/>
  <c r="J282" i="14"/>
  <c r="J283" i="14" l="1"/>
  <c r="E283" i="14"/>
  <c r="G284" i="14"/>
  <c r="H284" i="14" s="1"/>
  <c r="F285" i="14"/>
  <c r="B285" i="14"/>
  <c r="C285" i="14" s="1"/>
  <c r="D285" i="14" s="1"/>
  <c r="E285" i="14" s="1"/>
  <c r="J284" i="14" l="1"/>
  <c r="I284" i="14"/>
  <c r="G285" i="14"/>
  <c r="H285" i="14" s="1"/>
  <c r="F286" i="14"/>
  <c r="B286" i="14"/>
  <c r="J285" i="14" l="1"/>
  <c r="I285" i="14"/>
  <c r="G286" i="14"/>
  <c r="H286" i="14" s="1"/>
  <c r="I286" i="14" s="1"/>
  <c r="F287" i="14"/>
  <c r="B287" i="14"/>
  <c r="C286" i="14"/>
  <c r="D286" i="14" s="1"/>
  <c r="E286" i="14" s="1"/>
  <c r="G287" i="14" l="1"/>
  <c r="H287" i="14" s="1"/>
  <c r="I287" i="14" s="1"/>
  <c r="F288" i="14"/>
  <c r="B288" i="14"/>
  <c r="C288" i="14" s="1"/>
  <c r="D288" i="14" s="1"/>
  <c r="E288" i="14" s="1"/>
  <c r="C287" i="14"/>
  <c r="D287" i="14" s="1"/>
  <c r="J286" i="14"/>
  <c r="J287" i="14" l="1"/>
  <c r="E287" i="14"/>
  <c r="G288" i="14"/>
  <c r="H288" i="14" s="1"/>
  <c r="F289" i="14"/>
  <c r="B289" i="14"/>
  <c r="C289" i="14" s="1"/>
  <c r="D289" i="14" s="1"/>
  <c r="E289" i="14" s="1"/>
  <c r="J288" i="14" l="1"/>
  <c r="I288" i="14"/>
  <c r="G289" i="14"/>
  <c r="H289" i="14" s="1"/>
  <c r="F290" i="14"/>
  <c r="B290" i="14"/>
  <c r="J289" i="14" l="1"/>
  <c r="I289" i="14"/>
  <c r="G290" i="14"/>
  <c r="H290" i="14" s="1"/>
  <c r="I290" i="14" s="1"/>
  <c r="F291" i="14"/>
  <c r="B291" i="14"/>
  <c r="C290" i="14"/>
  <c r="D290" i="14" s="1"/>
  <c r="E290" i="14" s="1"/>
  <c r="G291" i="14" l="1"/>
  <c r="H291" i="14" s="1"/>
  <c r="I291" i="14" s="1"/>
  <c r="F292" i="14"/>
  <c r="B292" i="14"/>
  <c r="C292" i="14" s="1"/>
  <c r="D292" i="14" s="1"/>
  <c r="E292" i="14" s="1"/>
  <c r="C291" i="14"/>
  <c r="D291" i="14" s="1"/>
  <c r="J290" i="14"/>
  <c r="J291" i="14" l="1"/>
  <c r="E291" i="14"/>
  <c r="F293" i="14"/>
  <c r="B293" i="14"/>
  <c r="C293" i="14" s="1"/>
  <c r="D293" i="14" s="1"/>
  <c r="E293" i="14" s="1"/>
  <c r="G292" i="14"/>
  <c r="H292" i="14" s="1"/>
  <c r="J292" i="14" l="1"/>
  <c r="I292" i="14"/>
  <c r="G293" i="14"/>
  <c r="H293" i="14" s="1"/>
  <c r="F294" i="14"/>
  <c r="B294" i="14"/>
  <c r="J293" i="14" l="1"/>
  <c r="I293" i="14"/>
  <c r="G294" i="14"/>
  <c r="H294" i="14" s="1"/>
  <c r="I294" i="14" s="1"/>
  <c r="F295" i="14"/>
  <c r="B295" i="14"/>
  <c r="C294" i="14"/>
  <c r="D294" i="14" s="1"/>
  <c r="E294" i="14" s="1"/>
  <c r="G295" i="14" l="1"/>
  <c r="H295" i="14" s="1"/>
  <c r="I295" i="14" s="1"/>
  <c r="F296" i="14"/>
  <c r="B296" i="14"/>
  <c r="C296" i="14" s="1"/>
  <c r="D296" i="14" s="1"/>
  <c r="E296" i="14" s="1"/>
  <c r="C295" i="14"/>
  <c r="D295" i="14" s="1"/>
  <c r="J294" i="14"/>
  <c r="J295" i="14" l="1"/>
  <c r="E295" i="14"/>
  <c r="F297" i="14"/>
  <c r="B297" i="14"/>
  <c r="C297" i="14" s="1"/>
  <c r="D297" i="14" s="1"/>
  <c r="E297" i="14" s="1"/>
  <c r="G296" i="14"/>
  <c r="H296" i="14" s="1"/>
  <c r="J296" i="14" l="1"/>
  <c r="I296" i="14"/>
  <c r="F298" i="14"/>
  <c r="B298" i="14"/>
  <c r="G297" i="14"/>
  <c r="H297" i="14" s="1"/>
  <c r="J297" i="14" l="1"/>
  <c r="I297" i="14"/>
  <c r="G298" i="14"/>
  <c r="H298" i="14" s="1"/>
  <c r="I298" i="14" s="1"/>
  <c r="C298" i="14"/>
  <c r="D298" i="14" s="1"/>
  <c r="E298" i="14" s="1"/>
  <c r="F299" i="14"/>
  <c r="B299" i="14"/>
  <c r="G299" i="14" l="1"/>
  <c r="H299" i="14" s="1"/>
  <c r="I299" i="14" s="1"/>
  <c r="C299" i="14"/>
  <c r="D299" i="14" s="1"/>
  <c r="F300" i="14"/>
  <c r="B300" i="14"/>
  <c r="C300" i="14" s="1"/>
  <c r="D300" i="14" s="1"/>
  <c r="E300" i="14" s="1"/>
  <c r="J298" i="14"/>
  <c r="J299" i="14" l="1"/>
  <c r="E299" i="14"/>
  <c r="G300" i="14"/>
  <c r="H300" i="14" s="1"/>
  <c r="F301" i="14"/>
  <c r="B301" i="14"/>
  <c r="C301" i="14" s="1"/>
  <c r="D301" i="14" s="1"/>
  <c r="E301" i="14" s="1"/>
  <c r="J300" i="14" l="1"/>
  <c r="I300" i="14"/>
  <c r="G301" i="14"/>
  <c r="H301" i="14" s="1"/>
  <c r="F302" i="14"/>
  <c r="B302" i="14"/>
  <c r="J301" i="14" l="1"/>
  <c r="I301" i="14"/>
  <c r="G302" i="14"/>
  <c r="H302" i="14" s="1"/>
  <c r="I302" i="14" s="1"/>
  <c r="F303" i="14"/>
  <c r="B303" i="14"/>
  <c r="C302" i="14"/>
  <c r="D302" i="14" s="1"/>
  <c r="E302" i="14" s="1"/>
  <c r="G303" i="14" l="1"/>
  <c r="H303" i="14" s="1"/>
  <c r="I303" i="14" s="1"/>
  <c r="F304" i="14"/>
  <c r="B304" i="14"/>
  <c r="C304" i="14" s="1"/>
  <c r="D304" i="14" s="1"/>
  <c r="E304" i="14" s="1"/>
  <c r="C303" i="14"/>
  <c r="D303" i="14" s="1"/>
  <c r="J302" i="14"/>
  <c r="J303" i="14" l="1"/>
  <c r="E303" i="14"/>
  <c r="F305" i="14"/>
  <c r="B305" i="14"/>
  <c r="C305" i="14" s="1"/>
  <c r="D305" i="14" s="1"/>
  <c r="E305" i="14" s="1"/>
  <c r="G304" i="14"/>
  <c r="H304" i="14" s="1"/>
  <c r="J304" i="14" l="1"/>
  <c r="I304" i="14"/>
  <c r="G305" i="14"/>
  <c r="H305" i="14" s="1"/>
  <c r="F306" i="14"/>
  <c r="B306" i="14"/>
  <c r="J305" i="14" l="1"/>
  <c r="I305" i="14"/>
  <c r="G306" i="14"/>
  <c r="H306" i="14" s="1"/>
  <c r="I306" i="14" s="1"/>
  <c r="F307" i="14"/>
  <c r="B307" i="14"/>
  <c r="C306" i="14"/>
  <c r="D306" i="14" s="1"/>
  <c r="E306" i="14" s="1"/>
  <c r="G307" i="14" l="1"/>
  <c r="H307" i="14" s="1"/>
  <c r="I307" i="14" s="1"/>
  <c r="F308" i="14"/>
  <c r="B308" i="14"/>
  <c r="C308" i="14" s="1"/>
  <c r="D308" i="14" s="1"/>
  <c r="E308" i="14" s="1"/>
  <c r="C307" i="14"/>
  <c r="D307" i="14" s="1"/>
  <c r="J306" i="14"/>
  <c r="J307" i="14" l="1"/>
  <c r="E307" i="14"/>
  <c r="G308" i="14"/>
  <c r="H308" i="14" s="1"/>
  <c r="F309" i="14"/>
  <c r="B309" i="14"/>
  <c r="C309" i="14" s="1"/>
  <c r="D309" i="14" s="1"/>
  <c r="E309" i="14" s="1"/>
  <c r="J308" i="14" l="1"/>
  <c r="I308" i="14"/>
  <c r="G309" i="14"/>
  <c r="H309" i="14" s="1"/>
  <c r="F310" i="14"/>
  <c r="B310" i="14"/>
  <c r="J309" i="14" l="1"/>
  <c r="I309" i="14"/>
  <c r="G310" i="14"/>
  <c r="H310" i="14" s="1"/>
  <c r="I310" i="14" s="1"/>
  <c r="F311" i="14"/>
  <c r="B311" i="14"/>
  <c r="C310" i="14"/>
  <c r="D310" i="14" s="1"/>
  <c r="E310" i="14" s="1"/>
  <c r="F312" i="14" l="1"/>
  <c r="B312" i="14"/>
  <c r="C312" i="14" s="1"/>
  <c r="D312" i="14" s="1"/>
  <c r="E312" i="14" s="1"/>
  <c r="J310" i="14"/>
  <c r="G311" i="14"/>
  <c r="H311" i="14" s="1"/>
  <c r="I311" i="14" s="1"/>
  <c r="C311" i="14"/>
  <c r="D311" i="14" s="1"/>
  <c r="J311" i="14" l="1"/>
  <c r="E311" i="14"/>
  <c r="G312" i="14"/>
  <c r="H312" i="14" s="1"/>
  <c r="F313" i="14"/>
  <c r="B313" i="14"/>
  <c r="C313" i="14" s="1"/>
  <c r="D313" i="14" s="1"/>
  <c r="E313" i="14" s="1"/>
  <c r="J312" i="14" l="1"/>
  <c r="I312" i="14"/>
  <c r="G313" i="14"/>
  <c r="H313" i="14" s="1"/>
  <c r="F314" i="14"/>
  <c r="B314" i="14"/>
  <c r="J313" i="14" l="1"/>
  <c r="I313" i="14"/>
  <c r="G314" i="14"/>
  <c r="H314" i="14" s="1"/>
  <c r="I314" i="14" s="1"/>
  <c r="F315" i="14"/>
  <c r="B315" i="14"/>
  <c r="C314" i="14"/>
  <c r="D314" i="14" s="1"/>
  <c r="E314" i="14" s="1"/>
  <c r="G315" i="14" l="1"/>
  <c r="H315" i="14" s="1"/>
  <c r="I315" i="14" s="1"/>
  <c r="F316" i="14"/>
  <c r="B316" i="14"/>
  <c r="C316" i="14" s="1"/>
  <c r="D316" i="14" s="1"/>
  <c r="E316" i="14" s="1"/>
  <c r="C315" i="14"/>
  <c r="D315" i="14" s="1"/>
  <c r="J314" i="14"/>
  <c r="J315" i="14" l="1"/>
  <c r="E315" i="14"/>
  <c r="F317" i="14"/>
  <c r="B317" i="14"/>
  <c r="C317" i="14" s="1"/>
  <c r="D317" i="14" s="1"/>
  <c r="E317" i="14" s="1"/>
  <c r="G316" i="14"/>
  <c r="H316" i="14" s="1"/>
  <c r="J316" i="14" l="1"/>
  <c r="I316" i="14"/>
  <c r="G317" i="14"/>
  <c r="H317" i="14" s="1"/>
  <c r="F318" i="14"/>
  <c r="B318" i="14"/>
  <c r="J317" i="14" l="1"/>
  <c r="I317" i="14"/>
  <c r="G318" i="14"/>
  <c r="H318" i="14" s="1"/>
  <c r="I318" i="14" s="1"/>
  <c r="F319" i="14"/>
  <c r="B319" i="14"/>
  <c r="C318" i="14"/>
  <c r="D318" i="14" s="1"/>
  <c r="E318" i="14" s="1"/>
  <c r="G319" i="14" l="1"/>
  <c r="H319" i="14" s="1"/>
  <c r="I319" i="14" s="1"/>
  <c r="F320" i="14"/>
  <c r="B320" i="14"/>
  <c r="C320" i="14" s="1"/>
  <c r="D320" i="14" s="1"/>
  <c r="E320" i="14" s="1"/>
  <c r="C319" i="14"/>
  <c r="D319" i="14" s="1"/>
  <c r="J318" i="14"/>
  <c r="J319" i="14" l="1"/>
  <c r="E319" i="14"/>
  <c r="G320" i="14"/>
  <c r="H320" i="14" s="1"/>
  <c r="F321" i="14"/>
  <c r="B321" i="14"/>
  <c r="C321" i="14" s="1"/>
  <c r="D321" i="14" s="1"/>
  <c r="E321" i="14" s="1"/>
  <c r="J320" i="14" l="1"/>
  <c r="I320" i="14"/>
  <c r="G321" i="14"/>
  <c r="H321" i="14" s="1"/>
  <c r="F322" i="14"/>
  <c r="B322" i="14"/>
  <c r="J321" i="14" l="1"/>
  <c r="I321" i="14"/>
  <c r="G322" i="14"/>
  <c r="H322" i="14" s="1"/>
  <c r="I322" i="14" s="1"/>
  <c r="F323" i="14"/>
  <c r="G323" i="14" s="1"/>
  <c r="H323" i="14" s="1"/>
  <c r="I323" i="14" s="1"/>
  <c r="B323" i="14"/>
  <c r="C322" i="14"/>
  <c r="D322" i="14" s="1"/>
  <c r="E322" i="14" s="1"/>
  <c r="F324" i="14" l="1"/>
  <c r="G324" i="14" s="1"/>
  <c r="H324" i="14" s="1"/>
  <c r="I324" i="14" s="1"/>
  <c r="B324" i="14"/>
  <c r="C324" i="14" s="1"/>
  <c r="D324" i="14" s="1"/>
  <c r="E324" i="14" s="1"/>
  <c r="C323" i="14"/>
  <c r="D323" i="14" s="1"/>
  <c r="J322" i="14"/>
  <c r="J323" i="14" l="1"/>
  <c r="E323" i="14"/>
  <c r="B325" i="14"/>
  <c r="C325" i="14" s="1"/>
  <c r="D325" i="14" s="1"/>
  <c r="E325" i="14" s="1"/>
  <c r="F325" i="14"/>
  <c r="J324" i="14"/>
  <c r="B326" i="14" l="1"/>
  <c r="F326" i="14"/>
  <c r="G326" i="14" s="1"/>
  <c r="H326" i="14" s="1"/>
  <c r="I326" i="14" s="1"/>
  <c r="G325" i="14"/>
  <c r="H325" i="14" s="1"/>
  <c r="J325" i="14" l="1"/>
  <c r="I325" i="14"/>
  <c r="C326" i="14"/>
  <c r="D326" i="14" s="1"/>
  <c r="B327" i="14"/>
  <c r="C327" i="14" s="1"/>
  <c r="D327" i="14" s="1"/>
  <c r="E327" i="14" s="1"/>
  <c r="F327" i="14"/>
  <c r="G327" i="14" s="1"/>
  <c r="H327" i="14" s="1"/>
  <c r="I327" i="14" s="1"/>
  <c r="J326" i="14" l="1"/>
  <c r="E326" i="14"/>
  <c r="B328" i="14"/>
  <c r="C328" i="14" s="1"/>
  <c r="D328" i="14" s="1"/>
  <c r="F328" i="14"/>
  <c r="G328" i="14" s="1"/>
  <c r="H328" i="14" s="1"/>
  <c r="I328" i="14" s="1"/>
  <c r="J327" i="14"/>
  <c r="J328" i="14" l="1"/>
  <c r="E328" i="14"/>
  <c r="B329" i="14"/>
  <c r="C329" i="14" s="1"/>
  <c r="D329" i="14" s="1"/>
  <c r="E329" i="14" s="1"/>
  <c r="F329" i="14"/>
  <c r="B330" i="14" l="1"/>
  <c r="F330" i="14"/>
  <c r="G329" i="14"/>
  <c r="H329" i="14" s="1"/>
  <c r="J329" i="14" l="1"/>
  <c r="I329" i="14"/>
  <c r="C330" i="14"/>
  <c r="D330" i="14" s="1"/>
  <c r="E330" i="14" s="1"/>
  <c r="B331" i="14"/>
  <c r="C331" i="14" s="1"/>
  <c r="D331" i="14" s="1"/>
  <c r="F331" i="14"/>
  <c r="G331" i="14" s="1"/>
  <c r="H331" i="14" s="1"/>
  <c r="I331" i="14" s="1"/>
  <c r="G330" i="14"/>
  <c r="H330" i="14" s="1"/>
  <c r="I330" i="14" s="1"/>
  <c r="J331" i="14" l="1"/>
  <c r="E331" i="14"/>
  <c r="J330" i="14"/>
  <c r="B332" i="14"/>
  <c r="C332" i="14" s="1"/>
  <c r="D332" i="14" s="1"/>
  <c r="F332" i="14"/>
  <c r="G332" i="14" s="1"/>
  <c r="H332" i="14" s="1"/>
  <c r="I332" i="14" s="1"/>
  <c r="J332" i="14" l="1"/>
  <c r="E332" i="14"/>
  <c r="B333" i="14"/>
  <c r="C333" i="14" s="1"/>
  <c r="D333" i="14" s="1"/>
  <c r="E333" i="14" s="1"/>
  <c r="F333" i="14"/>
  <c r="B334" i="14" l="1"/>
  <c r="F334" i="14"/>
  <c r="G333" i="14"/>
  <c r="H333" i="14" s="1"/>
  <c r="J333" i="14" l="1"/>
  <c r="I333" i="14"/>
  <c r="C334" i="14"/>
  <c r="D334" i="14" s="1"/>
  <c r="E334" i="14" s="1"/>
  <c r="B335" i="14"/>
  <c r="C335" i="14" s="1"/>
  <c r="D335" i="14" s="1"/>
  <c r="E335" i="14" s="1"/>
  <c r="F335" i="14"/>
  <c r="G334" i="14"/>
  <c r="H334" i="14" s="1"/>
  <c r="I334" i="14" s="1"/>
  <c r="J334" i="14" l="1"/>
  <c r="G335" i="14"/>
  <c r="H335" i="14" s="1"/>
  <c r="F336" i="14"/>
  <c r="G336" i="14" s="1"/>
  <c r="H336" i="14" s="1"/>
  <c r="I336" i="14" s="1"/>
  <c r="B336" i="14"/>
  <c r="J335" i="14" l="1"/>
  <c r="I335" i="14"/>
  <c r="B337" i="14"/>
  <c r="F337" i="14"/>
  <c r="G337" i="14" s="1"/>
  <c r="H337" i="14" s="1"/>
  <c r="I337" i="14" s="1"/>
  <c r="C336" i="14"/>
  <c r="D336" i="14" s="1"/>
  <c r="J336" i="14" l="1"/>
  <c r="E336" i="14"/>
  <c r="C337" i="14"/>
  <c r="D337" i="14" s="1"/>
  <c r="B338" i="14"/>
  <c r="F338" i="14"/>
  <c r="G338" i="14" s="1"/>
  <c r="H338" i="14" s="1"/>
  <c r="I338" i="14" s="1"/>
  <c r="J337" i="14" l="1"/>
  <c r="E337" i="14"/>
  <c r="C338" i="14"/>
  <c r="D338" i="14" s="1"/>
  <c r="B339" i="14"/>
  <c r="F339" i="14"/>
  <c r="J338" i="14" l="1"/>
  <c r="E338" i="14"/>
  <c r="G339" i="14"/>
  <c r="H339" i="14" s="1"/>
  <c r="I339" i="14" s="1"/>
  <c r="C339" i="14"/>
  <c r="D339" i="14" s="1"/>
  <c r="E339" i="14" s="1"/>
  <c r="F340" i="14"/>
  <c r="G340" i="14" s="1"/>
  <c r="H340" i="14" s="1"/>
  <c r="I340" i="14" s="1"/>
  <c r="B340" i="14"/>
  <c r="J339" i="14" l="1"/>
  <c r="B341" i="14"/>
  <c r="F341" i="14"/>
  <c r="C340" i="14"/>
  <c r="D340" i="14" s="1"/>
  <c r="J340" i="14" l="1"/>
  <c r="E340" i="14"/>
  <c r="F342" i="14"/>
  <c r="G342" i="14" s="1"/>
  <c r="H342" i="14" s="1"/>
  <c r="I342" i="14" s="1"/>
  <c r="B342" i="14"/>
  <c r="C341" i="14"/>
  <c r="D341" i="14" s="1"/>
  <c r="E341" i="14" s="1"/>
  <c r="G341" i="14"/>
  <c r="H341" i="14" s="1"/>
  <c r="I341" i="14" s="1"/>
  <c r="B343" i="14" l="1"/>
  <c r="F343" i="14"/>
  <c r="G343" i="14" s="1"/>
  <c r="H343" i="14" s="1"/>
  <c r="I343" i="14" s="1"/>
  <c r="J341" i="14"/>
  <c r="C342" i="14"/>
  <c r="D342" i="14" s="1"/>
  <c r="J342" i="14" l="1"/>
  <c r="E342" i="14"/>
  <c r="C343" i="14"/>
  <c r="D343" i="14" s="1"/>
  <c r="F344" i="14"/>
  <c r="B344" i="14"/>
  <c r="J343" i="14" l="1"/>
  <c r="E343" i="14"/>
  <c r="C344" i="14"/>
  <c r="D344" i="14" s="1"/>
  <c r="E344" i="14" s="1"/>
  <c r="B345" i="14"/>
  <c r="C345" i="14" s="1"/>
  <c r="D345" i="14" s="1"/>
  <c r="F345" i="14"/>
  <c r="G345" i="14" s="1"/>
  <c r="H345" i="14" s="1"/>
  <c r="I345" i="14" s="1"/>
  <c r="G344" i="14"/>
  <c r="H344" i="14" s="1"/>
  <c r="I344" i="14" s="1"/>
  <c r="J345" i="14" l="1"/>
  <c r="E345" i="14"/>
  <c r="J344" i="14"/>
  <c r="F346" i="14"/>
  <c r="G346" i="14" s="1"/>
  <c r="H346" i="14" s="1"/>
  <c r="I346" i="14" s="1"/>
  <c r="B346" i="14"/>
  <c r="F347" i="14" l="1"/>
  <c r="B347" i="14"/>
  <c r="C346" i="14"/>
  <c r="D346" i="14" s="1"/>
  <c r="J346" i="14" l="1"/>
  <c r="E346" i="14"/>
  <c r="G347" i="14"/>
  <c r="H347" i="14" s="1"/>
  <c r="I347" i="14" s="1"/>
  <c r="F348" i="14"/>
  <c r="B348" i="14"/>
  <c r="C347" i="14"/>
  <c r="D347" i="14" s="1"/>
  <c r="E347" i="14" s="1"/>
  <c r="C348" i="14" l="1"/>
  <c r="D348" i="14" s="1"/>
  <c r="E348" i="14" s="1"/>
  <c r="F349" i="14"/>
  <c r="G349" i="14" s="1"/>
  <c r="H349" i="14" s="1"/>
  <c r="I349" i="14" s="1"/>
  <c r="B349" i="14"/>
  <c r="C349" i="14" s="1"/>
  <c r="D349" i="14" s="1"/>
  <c r="G348" i="14"/>
  <c r="H348" i="14" s="1"/>
  <c r="I348" i="14" s="1"/>
  <c r="J347" i="14"/>
  <c r="J349" i="14" l="1"/>
  <c r="E349" i="14"/>
  <c r="J348" i="14"/>
  <c r="B350" i="14"/>
  <c r="C350" i="14" s="1"/>
  <c r="D350" i="14" s="1"/>
  <c r="F350" i="14"/>
  <c r="G350" i="14" s="1"/>
  <c r="H350" i="14" s="1"/>
  <c r="I350" i="14" s="1"/>
  <c r="J350" i="14" l="1"/>
  <c r="E350" i="14"/>
  <c r="B351" i="14"/>
  <c r="F351" i="14"/>
  <c r="C351" i="14" l="1"/>
  <c r="D351" i="14" s="1"/>
  <c r="E351" i="14" s="1"/>
  <c r="B352" i="14"/>
  <c r="C352" i="14" s="1"/>
  <c r="D352" i="14" s="1"/>
  <c r="E352" i="14" s="1"/>
  <c r="F352" i="14"/>
  <c r="G352" i="14" s="1"/>
  <c r="H352" i="14" s="1"/>
  <c r="I352" i="14" s="1"/>
  <c r="G351" i="14"/>
  <c r="H351" i="14" s="1"/>
  <c r="I351" i="14" s="1"/>
  <c r="J351" i="14" l="1"/>
  <c r="B353" i="14"/>
  <c r="F353" i="14"/>
  <c r="G353" i="14" s="1"/>
  <c r="H353" i="14" s="1"/>
  <c r="I353" i="14" s="1"/>
  <c r="J352" i="14"/>
  <c r="C353" i="14" l="1"/>
  <c r="D353" i="14" s="1"/>
  <c r="B354" i="14"/>
  <c r="C354" i="14" s="1"/>
  <c r="D354" i="14" s="1"/>
  <c r="E354" i="14" s="1"/>
  <c r="F354" i="14"/>
  <c r="G354" i="14" s="1"/>
  <c r="H354" i="14" s="1"/>
  <c r="I354" i="14" s="1"/>
  <c r="J353" i="14" l="1"/>
  <c r="E353" i="14"/>
  <c r="B355" i="14"/>
  <c r="F355" i="14"/>
  <c r="G355" i="14" s="1"/>
  <c r="H355" i="14" s="1"/>
  <c r="I355" i="14" s="1"/>
  <c r="J354" i="14"/>
  <c r="C355" i="14" l="1"/>
  <c r="D355" i="14" s="1"/>
  <c r="B356" i="14"/>
  <c r="C356" i="14" s="1"/>
  <c r="D356" i="14" s="1"/>
  <c r="E356" i="14" s="1"/>
  <c r="F356" i="14"/>
  <c r="J355" i="14" l="1"/>
  <c r="E355" i="14"/>
  <c r="G356" i="14"/>
  <c r="H356" i="14" s="1"/>
  <c r="B357" i="14"/>
  <c r="F357" i="14"/>
  <c r="G357" i="14" s="1"/>
  <c r="H357" i="14" s="1"/>
  <c r="I357" i="14" s="1"/>
  <c r="J356" i="14" l="1"/>
  <c r="I356" i="14"/>
  <c r="C357" i="14"/>
  <c r="D357" i="14" s="1"/>
  <c r="B358" i="14"/>
  <c r="C358" i="14" s="1"/>
  <c r="D358" i="14" s="1"/>
  <c r="E358" i="14" s="1"/>
  <c r="F358" i="14"/>
  <c r="G358" i="14" s="1"/>
  <c r="H358" i="14" s="1"/>
  <c r="I358" i="14" s="1"/>
  <c r="J357" i="14" l="1"/>
  <c r="E357" i="14"/>
  <c r="B359" i="14"/>
  <c r="F359" i="14"/>
  <c r="G359" i="14" s="1"/>
  <c r="H359" i="14" s="1"/>
  <c r="I359" i="14" s="1"/>
  <c r="J358" i="14"/>
  <c r="C359" i="14" l="1"/>
  <c r="D359" i="14" s="1"/>
  <c r="B360" i="14"/>
  <c r="C360" i="14" s="1"/>
  <c r="D360" i="14" s="1"/>
  <c r="E360" i="14" s="1"/>
  <c r="F360" i="14"/>
  <c r="G360" i="14" s="1"/>
  <c r="H360" i="14" s="1"/>
  <c r="I360" i="14" s="1"/>
  <c r="J359" i="14" l="1"/>
  <c r="E359" i="14"/>
  <c r="B361" i="14"/>
  <c r="F361" i="14"/>
  <c r="G361" i="14" s="1"/>
  <c r="H361" i="14" s="1"/>
  <c r="I361" i="14" s="1"/>
  <c r="J360" i="14"/>
  <c r="C361" i="14" l="1"/>
  <c r="D361" i="14" s="1"/>
  <c r="B362" i="14"/>
  <c r="C362" i="14" s="1"/>
  <c r="D362" i="14" s="1"/>
  <c r="E362" i="14" s="1"/>
  <c r="F362" i="14"/>
  <c r="G362" i="14" s="1"/>
  <c r="H362" i="14" s="1"/>
  <c r="I362" i="14" s="1"/>
  <c r="J361" i="14" l="1"/>
  <c r="E361" i="14"/>
  <c r="B363" i="14"/>
  <c r="F363" i="14"/>
  <c r="G363" i="14" s="1"/>
  <c r="H363" i="14" s="1"/>
  <c r="I363" i="14" s="1"/>
  <c r="J362" i="14"/>
  <c r="C363" i="14" l="1"/>
  <c r="D363" i="14" s="1"/>
  <c r="B364" i="14"/>
  <c r="C364" i="14" s="1"/>
  <c r="D364" i="14" s="1"/>
  <c r="E364" i="14" s="1"/>
  <c r="F364" i="14"/>
  <c r="J363" i="14" l="1"/>
  <c r="E363" i="14"/>
  <c r="G364" i="14"/>
  <c r="H364" i="14" s="1"/>
  <c r="B365" i="14"/>
  <c r="F365" i="14"/>
  <c r="G365" i="14" s="1"/>
  <c r="H365" i="14" s="1"/>
  <c r="I365" i="14" s="1"/>
  <c r="J364" i="14" l="1"/>
  <c r="I364" i="14"/>
  <c r="C365" i="14"/>
  <c r="D365" i="14" s="1"/>
  <c r="B366" i="14"/>
  <c r="C366" i="14" s="1"/>
  <c r="D366" i="14" s="1"/>
  <c r="E366" i="14" s="1"/>
  <c r="F366" i="14"/>
  <c r="G366" i="14" s="1"/>
  <c r="H366" i="14" s="1"/>
  <c r="I366" i="14" s="1"/>
  <c r="J365" i="14" l="1"/>
  <c r="E365" i="14"/>
  <c r="B367" i="14"/>
  <c r="F367" i="14"/>
  <c r="G367" i="14" s="1"/>
  <c r="H367" i="14" s="1"/>
  <c r="I367" i="14" s="1"/>
  <c r="J366" i="14"/>
  <c r="C367" i="14" l="1"/>
  <c r="D367" i="14" s="1"/>
  <c r="B368" i="14"/>
  <c r="C368" i="14" s="1"/>
  <c r="D368" i="14" s="1"/>
  <c r="E368" i="14" s="1"/>
  <c r="F368" i="14"/>
  <c r="G368" i="14" s="1"/>
  <c r="H368" i="14" s="1"/>
  <c r="I368" i="14" s="1"/>
  <c r="J367" i="14" l="1"/>
  <c r="E367" i="14"/>
  <c r="B369" i="14"/>
  <c r="F369" i="14"/>
  <c r="G369" i="14" s="1"/>
  <c r="H369" i="14" s="1"/>
  <c r="I369" i="14" s="1"/>
  <c r="J368" i="14"/>
  <c r="C369" i="14" l="1"/>
  <c r="D369" i="14" s="1"/>
  <c r="B370" i="14"/>
  <c r="C370" i="14" s="1"/>
  <c r="D370" i="14" s="1"/>
  <c r="E370" i="14" s="1"/>
  <c r="F370" i="14"/>
  <c r="G370" i="14" s="1"/>
  <c r="H370" i="14" s="1"/>
  <c r="I370" i="14" s="1"/>
  <c r="J369" i="14" l="1"/>
  <c r="E369" i="14"/>
  <c r="B371" i="14"/>
  <c r="F371" i="14"/>
  <c r="G371" i="14" s="1"/>
  <c r="H371" i="14" s="1"/>
  <c r="I371" i="14" s="1"/>
  <c r="J370" i="14"/>
  <c r="C371" i="14" l="1"/>
  <c r="D371" i="14" s="1"/>
  <c r="B372" i="14"/>
  <c r="C372" i="14" s="1"/>
  <c r="D372" i="14" s="1"/>
  <c r="E372" i="14" s="1"/>
  <c r="F372" i="14"/>
  <c r="J371" i="14" l="1"/>
  <c r="E371" i="14"/>
  <c r="G372" i="14"/>
  <c r="H372" i="14" s="1"/>
  <c r="B373" i="14"/>
  <c r="F373" i="14"/>
  <c r="G373" i="14" s="1"/>
  <c r="H373" i="14" s="1"/>
  <c r="I373" i="14" s="1"/>
  <c r="J372" i="14" l="1"/>
  <c r="I372" i="14"/>
  <c r="C373" i="14"/>
  <c r="D373" i="14" s="1"/>
  <c r="B374" i="14"/>
  <c r="C374" i="14" s="1"/>
  <c r="D374" i="14" s="1"/>
  <c r="E374" i="14" s="1"/>
  <c r="F374" i="14"/>
  <c r="G374" i="14" s="1"/>
  <c r="H374" i="14" s="1"/>
  <c r="I374" i="14" s="1"/>
  <c r="J373" i="14" l="1"/>
  <c r="E373" i="14"/>
  <c r="B375" i="14"/>
  <c r="F375" i="14"/>
  <c r="G375" i="14" s="1"/>
  <c r="H375" i="14" s="1"/>
  <c r="I375" i="14" s="1"/>
  <c r="J374" i="14"/>
  <c r="C375" i="14" l="1"/>
  <c r="D375" i="14" s="1"/>
  <c r="B376" i="14"/>
  <c r="C376" i="14" s="1"/>
  <c r="D376" i="14" s="1"/>
  <c r="E376" i="14" s="1"/>
  <c r="F376" i="14"/>
  <c r="G376" i="14" s="1"/>
  <c r="H376" i="14" s="1"/>
  <c r="I376" i="14" s="1"/>
  <c r="J375" i="14" l="1"/>
  <c r="E375" i="14"/>
  <c r="B377" i="14"/>
  <c r="F377" i="14"/>
  <c r="G377" i="14" s="1"/>
  <c r="H377" i="14" s="1"/>
  <c r="I377" i="14" s="1"/>
  <c r="J376" i="14"/>
  <c r="C377" i="14" l="1"/>
  <c r="D377" i="14" s="1"/>
  <c r="B378" i="14"/>
  <c r="C378" i="14" s="1"/>
  <c r="D378" i="14" s="1"/>
  <c r="E378" i="14" s="1"/>
  <c r="F378" i="14"/>
  <c r="G378" i="14" s="1"/>
  <c r="H378" i="14" s="1"/>
  <c r="I378" i="14" s="1"/>
  <c r="J377" i="14" l="1"/>
  <c r="E377" i="14"/>
  <c r="B379" i="14"/>
  <c r="F379" i="14"/>
  <c r="G379" i="14" s="1"/>
  <c r="H379" i="14" s="1"/>
  <c r="I379" i="14" s="1"/>
  <c r="J378" i="14"/>
  <c r="C379" i="14" l="1"/>
  <c r="D379" i="14" s="1"/>
  <c r="B380" i="14"/>
  <c r="C380" i="14" s="1"/>
  <c r="D380" i="14" s="1"/>
  <c r="E380" i="14" s="1"/>
  <c r="F380" i="14"/>
  <c r="J379" i="14" l="1"/>
  <c r="E379" i="14"/>
  <c r="G380" i="14"/>
  <c r="H380" i="14" s="1"/>
  <c r="B381" i="14"/>
  <c r="F381" i="14"/>
  <c r="G381" i="14" s="1"/>
  <c r="H381" i="14" s="1"/>
  <c r="I381" i="14" s="1"/>
  <c r="J380" i="14" l="1"/>
  <c r="I380" i="14"/>
  <c r="B382" i="14"/>
  <c r="F382" i="14"/>
  <c r="C381" i="14"/>
  <c r="D381" i="14" s="1"/>
  <c r="J381" i="14" l="1"/>
  <c r="E381" i="14"/>
  <c r="C382" i="14"/>
  <c r="D382" i="14" s="1"/>
  <c r="B383" i="14"/>
  <c r="C383" i="14" s="1"/>
  <c r="D383" i="14" s="1"/>
  <c r="E383" i="14" s="1"/>
  <c r="F383" i="14"/>
  <c r="G383" i="14" s="1"/>
  <c r="H383" i="14" s="1"/>
  <c r="I383" i="14" s="1"/>
  <c r="G382" i="14"/>
  <c r="H382" i="14" s="1"/>
  <c r="I382" i="14" s="1"/>
  <c r="J382" i="14" l="1"/>
  <c r="E382" i="14"/>
  <c r="F384" i="14"/>
  <c r="G384" i="14" s="1"/>
  <c r="H384" i="14" s="1"/>
  <c r="I384" i="14" s="1"/>
  <c r="B384" i="14"/>
  <c r="J383" i="14"/>
  <c r="F385" i="14" l="1"/>
  <c r="B385" i="14"/>
  <c r="C385" i="14" s="1"/>
  <c r="D385" i="14" s="1"/>
  <c r="E385" i="14" s="1"/>
  <c r="C384" i="14"/>
  <c r="D384" i="14" s="1"/>
  <c r="J384" i="14" l="1"/>
  <c r="E384" i="14"/>
  <c r="G385" i="14"/>
  <c r="H385" i="14" s="1"/>
  <c r="F386" i="14"/>
  <c r="G386" i="14" s="1"/>
  <c r="H386" i="14" s="1"/>
  <c r="I386" i="14" s="1"/>
  <c r="B386" i="14"/>
  <c r="J385" i="14" l="1"/>
  <c r="I385" i="14"/>
  <c r="F387" i="14"/>
  <c r="G387" i="14" s="1"/>
  <c r="H387" i="14" s="1"/>
  <c r="I387" i="14" s="1"/>
  <c r="B387" i="14"/>
  <c r="C386" i="14"/>
  <c r="D386" i="14" s="1"/>
  <c r="J386" i="14" l="1"/>
  <c r="E386" i="14"/>
  <c r="F388" i="14"/>
  <c r="G388" i="14" s="1"/>
  <c r="H388" i="14" s="1"/>
  <c r="I388" i="14" s="1"/>
  <c r="B388" i="14"/>
  <c r="C387" i="14"/>
  <c r="D387" i="14" s="1"/>
  <c r="J387" i="14" l="1"/>
  <c r="E387" i="14"/>
  <c r="C388" i="14"/>
  <c r="D388" i="14" s="1"/>
  <c r="F389" i="14"/>
  <c r="B389" i="14"/>
  <c r="J388" i="14" l="1"/>
  <c r="E388" i="14"/>
  <c r="C389" i="14"/>
  <c r="D389" i="14" s="1"/>
  <c r="B390" i="14"/>
  <c r="F390" i="14"/>
  <c r="G389" i="14"/>
  <c r="H389" i="14" s="1"/>
  <c r="I389" i="14" s="1"/>
  <c r="J389" i="14" l="1"/>
  <c r="E389" i="14"/>
  <c r="G390" i="14"/>
  <c r="H390" i="14" s="1"/>
  <c r="I390" i="14" s="1"/>
  <c r="C390" i="14"/>
  <c r="D390" i="14" s="1"/>
  <c r="B391" i="14"/>
  <c r="F391" i="14"/>
  <c r="G391" i="14" s="1"/>
  <c r="H391" i="14" s="1"/>
  <c r="I391" i="14" s="1"/>
  <c r="J390" i="14" l="1"/>
  <c r="E390" i="14"/>
  <c r="C391" i="14"/>
  <c r="D391" i="14" s="1"/>
  <c r="F392" i="14"/>
  <c r="B392" i="14"/>
  <c r="J391" i="14" l="1"/>
  <c r="E391" i="14"/>
  <c r="C392" i="14"/>
  <c r="D392" i="14" s="1"/>
  <c r="B393" i="14"/>
  <c r="F393" i="14"/>
  <c r="G392" i="14"/>
  <c r="H392" i="14" s="1"/>
  <c r="I392" i="14" s="1"/>
  <c r="J392" i="14" l="1"/>
  <c r="E392" i="14"/>
  <c r="G393" i="14"/>
  <c r="H393" i="14" s="1"/>
  <c r="I393" i="14" s="1"/>
  <c r="F394" i="14"/>
  <c r="B394" i="14"/>
  <c r="C394" i="14" s="1"/>
  <c r="D394" i="14" s="1"/>
  <c r="E394" i="14" s="1"/>
  <c r="C393" i="14"/>
  <c r="D393" i="14" s="1"/>
  <c r="J393" i="14" l="1"/>
  <c r="E393" i="14"/>
  <c r="G394" i="14"/>
  <c r="H394" i="14" s="1"/>
  <c r="I394" i="14" s="1"/>
  <c r="F395" i="14"/>
  <c r="G395" i="14" s="1"/>
  <c r="H395" i="14" s="1"/>
  <c r="I395" i="14" s="1"/>
  <c r="B395" i="14"/>
  <c r="C395" i="14" s="1"/>
  <c r="D395" i="14" s="1"/>
  <c r="E395" i="14" s="1"/>
  <c r="J394" i="14" l="1"/>
  <c r="B396" i="14"/>
  <c r="F396" i="14"/>
  <c r="G396" i="14" s="1"/>
  <c r="H396" i="14" s="1"/>
  <c r="I396" i="14" s="1"/>
  <c r="J395" i="14"/>
  <c r="C396" i="14" l="1"/>
  <c r="D396" i="14" s="1"/>
  <c r="B397" i="14"/>
  <c r="F397" i="14"/>
  <c r="J396" i="14" l="1"/>
  <c r="E396" i="14"/>
  <c r="C397" i="14"/>
  <c r="D397" i="14" s="1"/>
  <c r="G397" i="14"/>
  <c r="H397" i="14" s="1"/>
  <c r="I397" i="14" s="1"/>
  <c r="B398" i="14"/>
  <c r="F398" i="14"/>
  <c r="G398" i="14" s="1"/>
  <c r="H398" i="14" s="1"/>
  <c r="I398" i="14" s="1"/>
  <c r="J397" i="14" l="1"/>
  <c r="E397" i="14"/>
  <c r="C398" i="14"/>
  <c r="D398" i="14" s="1"/>
  <c r="J398" i="14" l="1"/>
  <c r="E398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Master</author>
    <author>Microsoft</author>
    <author>user</author>
    <author>내 문서</author>
    <author>주황규</author>
  </authors>
  <commentList>
    <comment ref="BC4" authorId="0" shapeId="0" xr:uid="{00000000-0006-0000-0000-000001000000}">
      <text>
        <r>
          <rPr>
            <b/>
            <sz val="9"/>
            <color indexed="81"/>
            <rFont val="돋움"/>
            <family val="3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퇴직급여지급규정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정관위임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주총의사록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경우
</t>
        </r>
        <r>
          <rPr>
            <b/>
            <sz val="9"/>
            <color indexed="81"/>
            <rFont val="Tahoma"/>
            <family val="2"/>
          </rPr>
          <t xml:space="preserve">    </t>
        </r>
        <r>
          <rPr>
            <b/>
            <sz val="9"/>
            <color indexed="81"/>
            <rFont val="돋움"/>
            <family val="3"/>
            <charset val="129"/>
          </rPr>
          <t>▶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퇴직직전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총급여</t>
        </r>
        <r>
          <rPr>
            <b/>
            <sz val="9"/>
            <color indexed="81"/>
            <rFont val="Tahoma"/>
            <family val="2"/>
          </rPr>
          <t xml:space="preserve"> X 1/10 X </t>
        </r>
        <r>
          <rPr>
            <b/>
            <sz val="9"/>
            <color indexed="81"/>
            <rFont val="돋움"/>
            <family val="3"/>
            <charset val="129"/>
          </rPr>
          <t>개월수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한달미만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절사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산식에서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근속연수는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역년에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근속연수를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월수로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계산하되</t>
        </r>
        <r>
          <rPr>
            <b/>
            <sz val="9"/>
            <color indexed="81"/>
            <rFont val="Tahoma"/>
            <family val="2"/>
          </rPr>
          <t>, 1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산입하지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아니한다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법칙</t>
        </r>
        <r>
          <rPr>
            <b/>
            <sz val="9"/>
            <color indexed="81"/>
            <rFont val="Tahoma"/>
            <family val="2"/>
          </rPr>
          <t xml:space="preserve"> §22 </t>
        </r>
        <r>
          <rPr>
            <b/>
            <sz val="9"/>
            <color indexed="81"/>
            <rFont val="돋움"/>
            <family val="3"/>
            <charset val="129"/>
          </rPr>
          <t>⑤</t>
        </r>
        <r>
          <rPr>
            <b/>
            <sz val="9"/>
            <color indexed="81"/>
            <rFont val="Tahoma"/>
            <family val="2"/>
          </rPr>
          <t xml:space="preserve">).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임원이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임원으로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퇴직금을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사용인으로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근무한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근속연수에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합산할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>.(</t>
        </r>
        <r>
          <rPr>
            <b/>
            <sz val="9"/>
            <color indexed="81"/>
            <rFont val="돋움"/>
            <family val="3"/>
            <charset val="129"/>
          </rPr>
          <t>법령</t>
        </r>
        <r>
          <rPr>
            <b/>
            <sz val="9"/>
            <color indexed="81"/>
            <rFont val="Tahoma"/>
            <family val="2"/>
          </rPr>
          <t xml:space="preserve"> §44 </t>
        </r>
        <r>
          <rPr>
            <b/>
            <sz val="9"/>
            <color indexed="81"/>
            <rFont val="돋움"/>
            <family val="3"/>
            <charset val="129"/>
          </rPr>
          <t>④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후단</t>
        </r>
        <r>
          <rPr>
            <b/>
            <sz val="9"/>
            <color indexed="81"/>
            <rFont val="Tahoma"/>
            <family val="2"/>
          </rPr>
          <t xml:space="preserve">).
</t>
        </r>
      </text>
    </comment>
    <comment ref="C14" authorId="1" shapeId="0" xr:uid="{00000000-0006-0000-0000-000002000000}">
      <text>
        <r>
          <rPr>
            <b/>
            <sz val="9"/>
            <color indexed="81"/>
            <rFont val="돋움"/>
            <family val="3"/>
            <charset val="129"/>
          </rPr>
          <t>조세특례제한법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132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[ </t>
        </r>
        <r>
          <rPr>
            <b/>
            <sz val="9"/>
            <color indexed="81"/>
            <rFont val="돋움"/>
            <family val="3"/>
            <charset val="129"/>
          </rPr>
          <t>최저한세액에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배제</t>
        </r>
        <r>
          <rPr>
            <b/>
            <sz val="9"/>
            <color indexed="81"/>
            <rFont val="Tahoma"/>
            <family val="2"/>
          </rPr>
          <t xml:space="preserve"> ]
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내국법인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조합법인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사업연도의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「법인세법」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외국법인의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사업연도의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국내원천소득에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「법인세법」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55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토지등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양도소득에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같은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56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미환류소득에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법인세와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96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추가하여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가산세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추징세액은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제외하며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세액공제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어느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손금산입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소득공제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과세표준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준비금을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익금에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산입한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포함하며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조에서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과세표준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17[</t>
        </r>
        <r>
          <rPr>
            <b/>
            <sz val="9"/>
            <color indexed="81"/>
            <rFont val="돋움"/>
            <family val="3"/>
            <charset val="129"/>
          </rPr>
          <t>과세표준이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억원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천억원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부분은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12, </t>
        </r>
        <r>
          <rPr>
            <b/>
            <sz val="9"/>
            <color indexed="81"/>
            <rFont val="돋움"/>
            <family val="3"/>
            <charset val="129"/>
          </rPr>
          <t>과세표준이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억원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부분은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10, </t>
        </r>
        <r>
          <rPr>
            <b/>
            <sz val="9"/>
            <color indexed="81"/>
            <rFont val="돋움"/>
            <family val="3"/>
            <charset val="129"/>
          </rPr>
          <t>중소기업의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7(</t>
        </r>
        <r>
          <rPr>
            <b/>
            <sz val="9"/>
            <color indexed="81"/>
            <rFont val="돋움"/>
            <family val="3"/>
            <charset val="129"/>
          </rPr>
          <t>중소기업이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최초로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중소기업에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아니하게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최초로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중소기업에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아니하게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과세연도의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개시일부터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이내에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끝나는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과세연도에는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8,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이내에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끝나는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과세연도에는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9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)]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곱하여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법인세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최저한세액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아니한다</t>
        </r>
        <r>
          <rPr>
            <b/>
            <sz val="9"/>
            <color indexed="81"/>
            <rFont val="Tahoma"/>
            <family val="2"/>
          </rPr>
          <t xml:space="preserve">.(2014.12.23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1.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사업연도의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소득금액계산을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손금으로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산입하는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인력개발준비금</t>
        </r>
        <r>
          <rPr>
            <b/>
            <sz val="9"/>
            <color indexed="81"/>
            <rFont val="Tahoma"/>
            <family val="2"/>
          </rPr>
          <t xml:space="preserve">(2013.01.01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2.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13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28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55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60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63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소득공제금액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손금산입금액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익금불산입금액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비과세금액</t>
        </r>
        <r>
          <rPr>
            <b/>
            <sz val="9"/>
            <color indexed="81"/>
            <rFont val="Tahoma"/>
            <family val="2"/>
          </rPr>
          <t xml:space="preserve">(2014.12.23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3.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3,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중소기업이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해당한다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같다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3,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25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25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25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까지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29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29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까지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8,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14,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15,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18,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25,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122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126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7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세액공제금액</t>
        </r>
        <r>
          <rPr>
            <b/>
            <sz val="9"/>
            <color indexed="81"/>
            <rFont val="Tahoma"/>
            <family val="2"/>
          </rPr>
          <t xml:space="preserve">(2015.12.15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4.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항ㆍ제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33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63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수도권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밖으로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이전하는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68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작물재배업에서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해당한다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121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22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</t>
        </r>
        <r>
          <rPr>
            <b/>
            <sz val="9"/>
            <color indexed="81"/>
            <rFont val="Tahoma"/>
            <family val="2"/>
          </rPr>
          <t xml:space="preserve">(2014.12.23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</t>
        </r>
      </text>
    </comment>
    <comment ref="Y16" authorId="2" shapeId="0" xr:uid="{00000000-0006-0000-0000-000003000000}">
      <text>
        <r>
          <rPr>
            <b/>
            <sz val="9"/>
            <color indexed="81"/>
            <rFont val="맑은 고딕"/>
            <family val="2"/>
            <charset val="129"/>
          </rPr>
          <t>사업소득지급시 금액 33,330원 이하는 원천징수하지 안않는다. 소액부징수(원천징수세액이 1,000원미만인 경우 원천징수하지 않는다. 과세관청에서 소액이라 걷어서 관리하기 싫다. 원천징수했는지 않했는지 확인하는 관리비용(전화비,우편비용,시간기회비용)이 더든다.
33,330원 * 3%(사업소득세 원천징수세율) = 999원</t>
        </r>
      </text>
    </comment>
    <comment ref="AA16" authorId="2" shapeId="0" xr:uid="{00000000-0006-0000-0000-000004000000}">
      <text>
        <r>
          <rPr>
            <b/>
            <sz val="9"/>
            <color indexed="81"/>
            <rFont val="돋움"/>
            <family val="3"/>
            <charset val="129"/>
          </rPr>
          <t>사업소득】→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세율</t>
        </r>
        <r>
          <rPr>
            <b/>
            <sz val="9"/>
            <color indexed="81"/>
            <rFont val="Tahoma"/>
            <family val="2"/>
          </rPr>
          <t xml:space="preserve"> 3.3% (</t>
        </r>
        <r>
          <rPr>
            <b/>
            <sz val="9"/>
            <color indexed="81"/>
            <rFont val="돋움"/>
            <family val="3"/>
            <charset val="129"/>
          </rPr>
          <t>지방소득세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독립적지위에서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계속적</t>
        </r>
        <r>
          <rPr>
            <b/>
            <sz val="9"/>
            <color indexed="81"/>
            <rFont val="Tahoma"/>
            <family val="2"/>
          </rPr>
          <t xml:space="preserve"> · </t>
        </r>
        <r>
          <rPr>
            <b/>
            <sz val="9"/>
            <color indexed="81"/>
            <rFont val="돋움"/>
            <family val="3"/>
            <charset val="129"/>
          </rPr>
          <t>반복적으로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인적용역을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인적용역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사업소득으로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사업소득세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일정기간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용역을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일시적인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용역제공이라고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볼만한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특단의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것입니다</t>
        </r>
        <r>
          <rPr>
            <b/>
            <sz val="9"/>
            <color indexed="81"/>
            <rFont val="Tahoma"/>
            <family val="2"/>
          </rPr>
          <t>.(</t>
        </r>
        <r>
          <rPr>
            <b/>
            <sz val="9"/>
            <color indexed="81"/>
            <rFont val="돋움"/>
            <family val="3"/>
            <charset val="129"/>
          </rPr>
          <t>서면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팀</t>
        </r>
        <r>
          <rPr>
            <b/>
            <sz val="9"/>
            <color indexed="81"/>
            <rFont val="Tahoma"/>
            <family val="2"/>
          </rPr>
          <t xml:space="preserve">-1063, 2005.09.07, </t>
        </r>
        <r>
          <rPr>
            <b/>
            <sz val="9"/>
            <color indexed="81"/>
            <rFont val="돋움"/>
            <family val="3"/>
            <charset val="129"/>
          </rPr>
          <t>서면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팀</t>
        </r>
        <r>
          <rPr>
            <b/>
            <sz val="9"/>
            <color indexed="81"/>
            <rFont val="Tahoma"/>
            <family val="2"/>
          </rPr>
          <t>-242, 2006.02.23</t>
        </r>
        <r>
          <rPr>
            <b/>
            <sz val="9"/>
            <color indexed="81"/>
            <rFont val="돋움"/>
            <family val="3"/>
            <charset val="129"/>
          </rPr>
          <t>외</t>
        </r>
        <r>
          <rPr>
            <b/>
            <sz val="9"/>
            <color indexed="81"/>
            <rFont val="Tahoma"/>
            <family val="2"/>
          </rPr>
          <t xml:space="preserve">)
․ </t>
        </r>
        <r>
          <rPr>
            <b/>
            <sz val="9"/>
            <color indexed="81"/>
            <rFont val="돋움"/>
            <family val="3"/>
            <charset val="129"/>
          </rPr>
          <t>수령자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종합소득세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신고</t>
        </r>
        <r>
          <rPr>
            <b/>
            <sz val="9"/>
            <color indexed="81"/>
            <rFont val="Tahoma"/>
            <family val="2"/>
          </rPr>
          <t xml:space="preserve"> ․ </t>
        </r>
        <r>
          <rPr>
            <b/>
            <sz val="9"/>
            <color indexed="81"/>
            <rFont val="돋움"/>
            <family val="3"/>
            <charset val="129"/>
          </rPr>
          <t>납부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사업소득자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본인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관할세무서에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신고</t>
        </r>
        <r>
          <rPr>
            <b/>
            <sz val="9"/>
            <color indexed="81"/>
            <rFont val="Tahoma"/>
            <family val="2"/>
          </rPr>
          <t xml:space="preserve"> ․ </t>
        </r>
        <r>
          <rPr>
            <b/>
            <sz val="9"/>
            <color indexed="81"/>
            <rFont val="돋움"/>
            <family val="3"/>
            <charset val="129"/>
          </rPr>
          <t>납부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☞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원천징수공제하고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①사업소득세</t>
        </r>
        <r>
          <rPr>
            <b/>
            <sz val="9"/>
            <color indexed="81"/>
            <rFont val="Tahoma"/>
            <family val="2"/>
          </rPr>
          <t xml:space="preserve"> 3.3%(</t>
        </r>
        <r>
          <rPr>
            <b/>
            <sz val="9"/>
            <color indexed="81"/>
            <rFont val="돋움"/>
            <family val="3"/>
            <charset val="129"/>
          </rPr>
          <t>지방소득세포함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필요서류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성명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신분증사본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입금계좌번호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사업소득지급대장→소득자인적사항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귀속월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지급일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지급액등</t>
        </r>
        <r>
          <rPr>
            <b/>
            <sz val="9"/>
            <color indexed="81"/>
            <rFont val="Tahoma"/>
            <family val="2"/>
          </rPr>
          <t xml:space="preserve">)
  </t>
        </r>
        <r>
          <rPr>
            <b/>
            <sz val="9"/>
            <color indexed="81"/>
            <rFont val="돋움"/>
            <family val="3"/>
            <charset val="129"/>
          </rPr>
          <t>지급시</t>
        </r>
        <r>
          <rPr>
            <b/>
            <sz val="9"/>
            <color indexed="81"/>
            <rFont val="Tahoma"/>
            <family val="2"/>
          </rPr>
          <t xml:space="preserve"> 33,330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안한다</t>
        </r>
        <r>
          <rPr>
            <b/>
            <sz val="9"/>
            <color indexed="81"/>
            <rFont val="Tahoma"/>
            <family val="2"/>
          </rPr>
          <t>. (33,330*3%=999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소액부징수</t>
        </r>
        <r>
          <rPr>
            <b/>
            <sz val="9"/>
            <color indexed="81"/>
            <rFont val="Tahoma"/>
            <family val="2"/>
          </rPr>
          <t xml:space="preserve">)
</t>
        </r>
      </text>
    </comment>
    <comment ref="V17" authorId="3" shapeId="0" xr:uid="{00000000-0006-0000-0000-000005000000}">
      <text>
        <r>
          <rPr>
            <b/>
            <sz val="9"/>
            <color indexed="81"/>
            <rFont val="Tahoma"/>
            <family val="2"/>
          </rPr>
          <t>2014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귀속
중소기업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유예기간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1~3</t>
        </r>
        <r>
          <rPr>
            <b/>
            <sz val="9"/>
            <color indexed="81"/>
            <rFont val="돋움"/>
            <family val="3"/>
            <charset val="129"/>
          </rPr>
          <t>년차</t>
        </r>
        <r>
          <rPr>
            <b/>
            <sz val="9"/>
            <color indexed="81"/>
            <rFont val="Tahoma"/>
            <family val="2"/>
          </rPr>
          <t xml:space="preserve"> : 8%
</t>
        </r>
        <r>
          <rPr>
            <b/>
            <sz val="9"/>
            <color indexed="81"/>
            <rFont val="돋움"/>
            <family val="3"/>
            <charset val="129"/>
          </rPr>
          <t>중소기업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유예기간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4~5</t>
        </r>
        <r>
          <rPr>
            <b/>
            <sz val="9"/>
            <color indexed="81"/>
            <rFont val="돋움"/>
            <family val="3"/>
            <charset val="129"/>
          </rPr>
          <t>년차</t>
        </r>
        <r>
          <rPr>
            <b/>
            <sz val="9"/>
            <color indexed="81"/>
            <rFont val="Tahoma"/>
            <family val="2"/>
          </rPr>
          <t xml:space="preserve"> : 9%</t>
        </r>
      </text>
    </comment>
    <comment ref="AJ17" authorId="4" shapeId="0" xr:uid="{00000000-0006-0000-0000-000006000000}">
      <text>
        <r>
          <rPr>
            <b/>
            <sz val="9"/>
            <color indexed="81"/>
            <rFont val="돋움"/>
            <family val="3"/>
            <charset val="129"/>
          </rPr>
          <t>실지명의가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</t>
        </r>
      </text>
    </comment>
    <comment ref="Y18" authorId="2" shapeId="0" xr:uid="{00000000-0006-0000-0000-000007000000}">
      <text>
        <r>
          <rPr>
            <b/>
            <sz val="9"/>
            <color indexed="81"/>
            <rFont val="돋움"/>
            <family val="3"/>
            <charset val="129"/>
          </rPr>
          <t>지급시</t>
        </r>
        <r>
          <rPr>
            <b/>
            <sz val="9"/>
            <color indexed="81"/>
            <rFont val="Tahoma"/>
            <family val="2"/>
          </rPr>
          <t xml:space="preserve"> 80%</t>
        </r>
        <r>
          <rPr>
            <b/>
            <sz val="9"/>
            <color indexed="81"/>
            <rFont val="돋움"/>
            <family val="3"/>
            <charset val="129"/>
          </rPr>
          <t>필요경비인정되는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기타소득은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만원이하는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않는다</t>
        </r>
        <r>
          <rPr>
            <b/>
            <sz val="9"/>
            <color indexed="81"/>
            <rFont val="Tahoma"/>
            <family val="2"/>
          </rPr>
          <t>.
25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기타수입금액</t>
        </r>
        <r>
          <rPr>
            <b/>
            <sz val="9"/>
            <color indexed="81"/>
            <rFont val="Tahoma"/>
            <family val="2"/>
          </rPr>
          <t>) * 80% = 200,000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필요경비</t>
        </r>
        <r>
          <rPr>
            <b/>
            <sz val="9"/>
            <color indexed="81"/>
            <rFont val="Tahoma"/>
            <family val="2"/>
          </rPr>
          <t>)
250,000(</t>
        </r>
        <r>
          <rPr>
            <b/>
            <sz val="9"/>
            <color indexed="81"/>
            <rFont val="돋움"/>
            <family val="3"/>
            <charset val="129"/>
          </rPr>
          <t>기타수입금액</t>
        </r>
        <r>
          <rPr>
            <b/>
            <sz val="9"/>
            <color indexed="81"/>
            <rFont val="Tahoma"/>
            <family val="2"/>
          </rPr>
          <t>) - 200,000(</t>
        </r>
        <r>
          <rPr>
            <b/>
            <sz val="9"/>
            <color indexed="81"/>
            <rFont val="돋움"/>
            <family val="3"/>
            <charset val="129"/>
          </rPr>
          <t>필요경비</t>
        </r>
        <r>
          <rPr>
            <b/>
            <sz val="9"/>
            <color indexed="81"/>
            <rFont val="Tahoma"/>
            <family val="2"/>
          </rPr>
          <t>) = 50,000(</t>
        </r>
        <r>
          <rPr>
            <b/>
            <sz val="9"/>
            <color indexed="81"/>
            <rFont val="돋움"/>
            <family val="3"/>
            <charset val="129"/>
          </rPr>
          <t>소득금액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소득금액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만원이하는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과세최저한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않는다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A18" authorId="2" shapeId="0" xr:uid="{00000000-0006-0000-0000-000008000000}">
      <text>
        <r>
          <rPr>
            <b/>
            <sz val="9"/>
            <color indexed="81"/>
            <rFont val="돋움"/>
            <family val="3"/>
            <charset val="129"/>
          </rPr>
          <t>【기타소득】→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세율</t>
        </r>
        <r>
          <rPr>
            <b/>
            <sz val="9"/>
            <color indexed="81"/>
            <rFont val="Tahoma"/>
            <family val="2"/>
          </rPr>
          <t xml:space="preserve"> 22% (</t>
        </r>
        <r>
          <rPr>
            <b/>
            <sz val="9"/>
            <color indexed="81"/>
            <rFont val="돋움"/>
            <family val="3"/>
            <charset val="129"/>
          </rPr>
          <t>지방소득세포함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독립적지위에서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일시적</t>
        </r>
        <r>
          <rPr>
            <b/>
            <sz val="9"/>
            <color indexed="81"/>
            <rFont val="Tahoma"/>
            <family val="2"/>
          </rPr>
          <t xml:space="preserve"> · </t>
        </r>
        <r>
          <rPr>
            <b/>
            <sz val="9"/>
            <color indexed="81"/>
            <rFont val="돋움"/>
            <family val="3"/>
            <charset val="129"/>
          </rPr>
          <t>우발적으로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</t>
        </r>
        <r>
          <rPr>
            <b/>
            <sz val="9"/>
            <color indexed="81"/>
            <rFont val="Tahoma"/>
            <family val="2"/>
          </rPr>
          <t xml:space="preserve">.
․ </t>
        </r>
        <r>
          <rPr>
            <b/>
            <sz val="9"/>
            <color indexed="81"/>
            <rFont val="돋움"/>
            <family val="3"/>
            <charset val="129"/>
          </rPr>
          <t>수령자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종합소득세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신고</t>
        </r>
        <r>
          <rPr>
            <b/>
            <sz val="9"/>
            <color indexed="81"/>
            <rFont val="Tahoma"/>
            <family val="2"/>
          </rPr>
          <t xml:space="preserve"> ․ </t>
        </r>
        <r>
          <rPr>
            <b/>
            <sz val="9"/>
            <color indexed="81"/>
            <rFont val="돋움"/>
            <family val="3"/>
            <charset val="129"/>
          </rPr>
          <t>납부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기타소득자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본인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관할세무서에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신고</t>
        </r>
        <r>
          <rPr>
            <b/>
            <sz val="9"/>
            <color indexed="81"/>
            <rFont val="Tahoma"/>
            <family val="2"/>
          </rPr>
          <t xml:space="preserve"> ․ </t>
        </r>
        <r>
          <rPr>
            <b/>
            <sz val="9"/>
            <color indexed="81"/>
            <rFont val="돋움"/>
            <family val="3"/>
            <charset val="129"/>
          </rPr>
          <t>납부</t>
        </r>
        <r>
          <rPr>
            <b/>
            <sz val="9"/>
            <color indexed="81"/>
            <rFont val="Tahoma"/>
            <family val="2"/>
          </rPr>
          <t>)
(</t>
        </r>
        <r>
          <rPr>
            <b/>
            <sz val="9"/>
            <color indexed="81"/>
            <rFont val="돋움"/>
            <family val="3"/>
            <charset val="129"/>
          </rPr>
          <t>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</t>
        </r>
        <r>
          <rPr>
            <b/>
            <sz val="9"/>
            <color indexed="81"/>
            <rFont val="Tahoma"/>
            <family val="2"/>
          </rPr>
          <t xml:space="preserve"> 300</t>
        </r>
        <r>
          <rPr>
            <b/>
            <sz val="9"/>
            <color indexed="81"/>
            <rFont val="돋움"/>
            <family val="3"/>
            <charset val="129"/>
          </rPr>
          <t>만원이하</t>
        </r>
        <r>
          <rPr>
            <b/>
            <sz val="9"/>
            <color indexed="81"/>
            <rFont val="Tahoma"/>
            <family val="2"/>
          </rPr>
          <t>(80%</t>
        </r>
        <r>
          <rPr>
            <b/>
            <sz val="9"/>
            <color indexed="81"/>
            <rFont val="돋움"/>
            <family val="3"/>
            <charset val="129"/>
          </rPr>
          <t>필요경비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수입금액기준</t>
        </r>
        <r>
          <rPr>
            <b/>
            <sz val="9"/>
            <color indexed="81"/>
            <rFont val="Tahoma"/>
            <family val="2"/>
          </rPr>
          <t xml:space="preserve"> 1,500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
분리과세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분리과세가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가능하단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애기는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종합소득세에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합산하여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신고할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있고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합산하지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마무리하는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의미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☞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원천징수공제하고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①기타소득세</t>
        </r>
        <r>
          <rPr>
            <b/>
            <sz val="9"/>
            <color indexed="81"/>
            <rFont val="Tahoma"/>
            <family val="2"/>
          </rPr>
          <t xml:space="preserve"> 22%(</t>
        </r>
        <r>
          <rPr>
            <b/>
            <sz val="9"/>
            <color indexed="81"/>
            <rFont val="돋움"/>
            <family val="3"/>
            <charset val="129"/>
          </rPr>
          <t>지방소득세포함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②</t>
        </r>
        <r>
          <rPr>
            <b/>
            <sz val="9"/>
            <color indexed="81"/>
            <rFont val="Tahoma"/>
            <family val="2"/>
          </rPr>
          <t xml:space="preserve">80% </t>
        </r>
        <r>
          <rPr>
            <b/>
            <sz val="9"/>
            <color indexed="81"/>
            <rFont val="돋움"/>
            <family val="3"/>
            <charset val="129"/>
          </rPr>
          <t>필요경비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인정되는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직접법으로</t>
        </r>
        <r>
          <rPr>
            <b/>
            <sz val="9"/>
            <color indexed="81"/>
            <rFont val="Tahoma"/>
            <family val="2"/>
          </rPr>
          <t xml:space="preserve"> 4.4%(</t>
        </r>
        <r>
          <rPr>
            <b/>
            <sz val="9"/>
            <color indexed="81"/>
            <rFont val="돋움"/>
            <family val="3"/>
            <charset val="129"/>
          </rPr>
          <t>지방소득세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☞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</t>
        </r>
        <r>
          <rPr>
            <b/>
            <sz val="9"/>
            <color indexed="81"/>
            <rFont val="Tahoma"/>
            <family val="2"/>
          </rPr>
          <t>, 80%</t>
        </r>
        <r>
          <rPr>
            <b/>
            <sz val="9"/>
            <color indexed="81"/>
            <rFont val="돋움"/>
            <family val="3"/>
            <charset val="129"/>
          </rPr>
          <t>인정되는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지급금액이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않음</t>
        </r>
        <r>
          <rPr>
            <b/>
            <sz val="9"/>
            <color indexed="81"/>
            <rFont val="Tahoma"/>
            <family val="2"/>
          </rPr>
          <t>.
(</t>
        </r>
        <r>
          <rPr>
            <b/>
            <sz val="9"/>
            <color indexed="81"/>
            <rFont val="돋움"/>
            <family val="3"/>
            <charset val="129"/>
          </rPr>
          <t>과세최저한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소득금액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)
․ </t>
        </r>
        <r>
          <rPr>
            <b/>
            <sz val="9"/>
            <color indexed="81"/>
            <rFont val="돋움"/>
            <family val="3"/>
            <charset val="129"/>
          </rPr>
          <t>소득세가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기타소득금액이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마다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원칙적으로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없습니다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돋움"/>
            <family val="3"/>
            <charset val="129"/>
          </rPr>
          <t>매건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지급기준으로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할걸</t>
        </r>
        <r>
          <rPr>
            <b/>
            <sz val="9"/>
            <color indexed="81"/>
            <rFont val="Tahoma"/>
            <family val="2"/>
          </rPr>
          <t xml:space="preserve">.
ex1) </t>
        </r>
        <r>
          <rPr>
            <b/>
            <sz val="9"/>
            <color indexed="81"/>
            <rFont val="돋움"/>
            <family val="3"/>
            <charset val="129"/>
          </rPr>
          <t>기타소득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지급금액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만원
지급금액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만원
필요경비</t>
        </r>
        <r>
          <rPr>
            <b/>
            <sz val="9"/>
            <color indexed="81"/>
            <rFont val="Tahoma"/>
            <family val="2"/>
          </rPr>
          <t xml:space="preserve"> 20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지급금액</t>
        </r>
        <r>
          <rPr>
            <b/>
            <sz val="9"/>
            <color indexed="81"/>
            <rFont val="Tahoma"/>
            <family val="2"/>
          </rPr>
          <t xml:space="preserve"> × 80%)
</t>
        </r>
        <r>
          <rPr>
            <b/>
            <sz val="9"/>
            <color indexed="81"/>
            <rFont val="돋움"/>
            <family val="3"/>
            <charset val="129"/>
          </rPr>
          <t>소득금액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지급금액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필요경비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율</t>
        </r>
        <r>
          <rPr>
            <b/>
            <sz val="9"/>
            <color indexed="81"/>
            <rFont val="Tahoma"/>
            <family val="2"/>
          </rPr>
          <t xml:space="preserve"> 20%
</t>
        </r>
        <r>
          <rPr>
            <b/>
            <sz val="9"/>
            <color indexed="81"/>
            <rFont val="돋움"/>
            <family val="3"/>
            <charset val="129"/>
          </rPr>
          <t>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산출세액</t>
        </r>
        <r>
          <rPr>
            <b/>
            <sz val="9"/>
            <color indexed="81"/>
            <rFont val="Tahoma"/>
            <family val="2"/>
          </rPr>
          <t xml:space="preserve"> 10,000</t>
        </r>
        <r>
          <rPr>
            <b/>
            <sz val="9"/>
            <color indexed="81"/>
            <rFont val="돋움"/>
            <family val="3"/>
            <charset val="129"/>
          </rPr>
          <t>원
ⓑ지방소득세</t>
        </r>
        <r>
          <rPr>
            <b/>
            <sz val="9"/>
            <color indexed="81"/>
            <rFont val="Tahoma"/>
            <family val="2"/>
          </rPr>
          <t xml:space="preserve"> 1,000</t>
        </r>
        <r>
          <rPr>
            <b/>
            <sz val="9"/>
            <color indexed="81"/>
            <rFont val="돋움"/>
            <family val="3"/>
            <charset val="129"/>
          </rPr>
          <t>원
부담세액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ⓐ</t>
        </r>
        <r>
          <rPr>
            <b/>
            <sz val="9"/>
            <color indexed="81"/>
            <rFont val="Tahoma"/>
            <family val="2"/>
          </rPr>
          <t>+</t>
        </r>
        <r>
          <rPr>
            <b/>
            <sz val="9"/>
            <color indexed="81"/>
            <rFont val="돋움"/>
            <family val="3"/>
            <charset val="129"/>
          </rPr>
          <t>ⓑ</t>
        </r>
        <r>
          <rPr>
            <b/>
            <sz val="9"/>
            <color indexed="81"/>
            <rFont val="Tahoma"/>
            <family val="2"/>
          </rPr>
          <t>) 11,000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소득금액이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미만이므로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않음</t>
        </r>
        <r>
          <rPr>
            <b/>
            <sz val="9"/>
            <color indexed="81"/>
            <rFont val="Tahoma"/>
            <family val="2"/>
          </rPr>
          <t>. 25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지급
</t>
        </r>
        <r>
          <rPr>
            <b/>
            <sz val="9"/>
            <color indexed="81"/>
            <rFont val="Tahoma"/>
            <family val="2"/>
          </rPr>
          <t xml:space="preserve">
ex2) </t>
        </r>
        <r>
          <rPr>
            <b/>
            <sz val="9"/>
            <color indexed="81"/>
            <rFont val="돋움"/>
            <family val="3"/>
            <charset val="129"/>
          </rPr>
          <t>기타소득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지급금액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만원
지급금액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만원
필요경비</t>
        </r>
        <r>
          <rPr>
            <b/>
            <sz val="9"/>
            <color indexed="81"/>
            <rFont val="Tahoma"/>
            <family val="2"/>
          </rPr>
          <t xml:space="preserve"> 24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지급금액</t>
        </r>
        <r>
          <rPr>
            <b/>
            <sz val="9"/>
            <color indexed="81"/>
            <rFont val="Tahoma"/>
            <family val="2"/>
          </rPr>
          <t xml:space="preserve"> × 80%)
</t>
        </r>
        <r>
          <rPr>
            <b/>
            <sz val="9"/>
            <color indexed="81"/>
            <rFont val="돋움"/>
            <family val="3"/>
            <charset val="129"/>
          </rPr>
          <t>소득금액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지급금액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필요경비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율</t>
        </r>
        <r>
          <rPr>
            <b/>
            <sz val="9"/>
            <color indexed="81"/>
            <rFont val="Tahoma"/>
            <family val="2"/>
          </rPr>
          <t xml:space="preserve"> 20%
</t>
        </r>
        <r>
          <rPr>
            <b/>
            <sz val="9"/>
            <color indexed="81"/>
            <rFont val="돋움"/>
            <family val="3"/>
            <charset val="129"/>
          </rPr>
          <t>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산출세액</t>
        </r>
        <r>
          <rPr>
            <b/>
            <sz val="9"/>
            <color indexed="81"/>
            <rFont val="Tahoma"/>
            <family val="2"/>
          </rPr>
          <t xml:space="preserve"> 12,000</t>
        </r>
        <r>
          <rPr>
            <b/>
            <sz val="9"/>
            <color indexed="81"/>
            <rFont val="돋움"/>
            <family val="3"/>
            <charset val="129"/>
          </rPr>
          <t>원
ⓑ지방소득세</t>
        </r>
        <r>
          <rPr>
            <b/>
            <sz val="9"/>
            <color indexed="81"/>
            <rFont val="Tahoma"/>
            <family val="2"/>
          </rPr>
          <t xml:space="preserve"> 1,200</t>
        </r>
        <r>
          <rPr>
            <b/>
            <sz val="9"/>
            <color indexed="81"/>
            <rFont val="돋움"/>
            <family val="3"/>
            <charset val="129"/>
          </rPr>
          <t>원
부담세액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ⓐ</t>
        </r>
        <r>
          <rPr>
            <b/>
            <sz val="9"/>
            <color indexed="81"/>
            <rFont val="Tahoma"/>
            <family val="2"/>
          </rPr>
          <t>+</t>
        </r>
        <r>
          <rPr>
            <b/>
            <sz val="9"/>
            <color indexed="81"/>
            <rFont val="돋움"/>
            <family val="3"/>
            <charset val="129"/>
          </rPr>
          <t>ⓑ</t>
        </r>
        <r>
          <rPr>
            <b/>
            <sz val="9"/>
            <color indexed="81"/>
            <rFont val="Tahoma"/>
            <family val="2"/>
          </rPr>
          <t>) 13,200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소득금액이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이상이므로</t>
        </r>
        <r>
          <rPr>
            <b/>
            <sz val="9"/>
            <color indexed="81"/>
            <rFont val="Tahoma"/>
            <family val="2"/>
          </rPr>
          <t xml:space="preserve"> 13,200</t>
        </r>
        <r>
          <rPr>
            <b/>
            <sz val="9"/>
            <color indexed="81"/>
            <rFont val="돋움"/>
            <family val="3"/>
            <charset val="129"/>
          </rPr>
          <t>원천징수하여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만원에서</t>
        </r>
        <r>
          <rPr>
            <b/>
            <sz val="9"/>
            <color indexed="81"/>
            <rFont val="Tahoma"/>
            <family val="2"/>
          </rPr>
          <t xml:space="preserve"> 13,200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차감한</t>
        </r>
        <r>
          <rPr>
            <b/>
            <sz val="9"/>
            <color indexed="81"/>
            <rFont val="Tahoma"/>
            <family val="2"/>
          </rPr>
          <t xml:space="preserve"> 
286,800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
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필요서류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성명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신분증사본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입금계좌번호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기타소득지급대장→소득자인적사항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귀속월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지급일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지급액등</t>
        </r>
        <r>
          <rPr>
            <b/>
            <sz val="9"/>
            <color indexed="81"/>
            <rFont val="Tahoma"/>
            <family val="2"/>
          </rPr>
          <t xml:space="preserve">)
</t>
        </r>
      </text>
    </comment>
    <comment ref="AH18" authorId="2" shapeId="0" xr:uid="{00000000-0006-0000-0000-000009000000}">
      <text>
        <r>
          <rPr>
            <b/>
            <sz val="9"/>
            <color indexed="81"/>
            <rFont val="돋움"/>
            <family val="3"/>
            <charset val="129"/>
          </rPr>
          <t>필요경비</t>
        </r>
        <r>
          <rPr>
            <b/>
            <sz val="9"/>
            <color indexed="81"/>
            <rFont val="Tahoma"/>
            <family val="2"/>
          </rPr>
          <t xml:space="preserve"> 80%</t>
        </r>
        <r>
          <rPr>
            <b/>
            <sz val="9"/>
            <color indexed="81"/>
            <rFont val="돋움"/>
            <family val="3"/>
            <charset val="129"/>
          </rPr>
          <t>인정되는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지급금액의</t>
        </r>
        <r>
          <rPr>
            <b/>
            <sz val="9"/>
            <color indexed="81"/>
            <rFont val="Tahoma"/>
            <family val="2"/>
          </rPr>
          <t xml:space="preserve"> 4%</t>
        </r>
      </text>
    </comment>
    <comment ref="AJ18" authorId="4" shapeId="0" xr:uid="{00000000-0006-0000-0000-00000A000000}">
      <text>
        <r>
          <rPr>
            <b/>
            <sz val="9"/>
            <color indexed="81"/>
            <rFont val="돋움"/>
            <family val="3"/>
            <charset val="129"/>
          </rPr>
          <t>「금융실명거래 및 비밀조장에 관한 법률」제5조에 따라 실명에 의하지 아니하고 거래한 금융자산에서 발생하는 배당소득</t>
        </r>
      </text>
    </comment>
    <comment ref="C20" authorId="0" shapeId="0" xr:uid="{00000000-0006-0000-0000-00000B000000}">
      <text>
        <r>
          <rPr>
            <b/>
            <sz val="9"/>
            <color indexed="81"/>
            <rFont val="맑은 고딕"/>
            <family val="2"/>
            <charset val="129"/>
          </rPr>
          <t xml:space="preserve">- 직장가입자 소득월액보험료
보수월액에 보함된 보수를 제외한 소득(보수외소득)이 연 7,200만원이 초과하는 직장가입자에게 보수외소득을 12개월로 나눈 소득월액에 보험료율의 50%를 곱하여 소득월액보험료 부과 (2012. 9. 1. 시행)
소득월액보험료 산정 방법
직장가입자의 보수월액에 포함된 보수를 제외한 소득(보수외소득)이 연간 7,200만원을 넘는 경우, 해당금액을 12로 나누어 소득월액을 산정(연 7,800만원의 경우, 월 650만원)하며,
산정된 소득월액이 월 7,810만원을 넘는 경우에는 7,810만원을 상한으로 하여 보험료를 결정
∴ 소득월액 건강보험료 = 소득월액 x 보험료율 (6.07%) x 50% 
                장기요양보험료 = 건강보험료 x 장기요양보험료율(6.55%)
소득월액 : 직장가입자의 보수월액에 포함된 보수를 제외한 소득으로 이자, 배당, 사업, 근로, 연금, 기타소득을 12로 나눈 금액
* 근로소득, 연금소득: 20% 적용
공단은 법무법인의 구성원 변호사인 A씨에게 발생한 2011년도의 보수외 소득(사업소득 및 배당소득 등)이 981,610,000원으로 확인되자, 국민건강보험법 제69조, 제71조 등에 따라 
2012. 11.부터 2013. 10.까지 총 2,200여만원의 소득월액보험료를 부과하였다.
건보법상 보수외 소득이 연 7,200만원을 넘는 직장가입자에 대하여는 보수외 소득 발생 다음해 11월부터 그 다음해 10월까지 보수월액보험료 외에 보수외 소득에 대한 소득월액보험료가 별도로 부과되고 있다.
소득월액
보수월액에 포함된 보수를 제외한 직장가입자의 소득으로 이자, 배당, 사업, 근로, 연금, 기타소득을 12로 나눈 금액
근로소득, 연금소득: 20% 적용
상한선 : 가입자의 소득월액이 7,810만원 초과는 7,810만원 적용
</t>
        </r>
      </text>
    </comment>
    <comment ref="U20" authorId="2" shapeId="0" xr:uid="{00000000-0006-0000-0000-00000C000000}">
      <text>
        <r>
          <rPr>
            <b/>
            <sz val="9"/>
            <color indexed="81"/>
            <rFont val="돋움"/>
            <family val="3"/>
            <charset val="129"/>
          </rPr>
          <t>근로소득
【근로소득】
☞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계속하여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월이상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일반급여자로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근로소득세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지방소득세포함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
(</t>
        </r>
        <r>
          <rPr>
            <b/>
            <sz val="9"/>
            <color indexed="81"/>
            <rFont val="돋움"/>
            <family val="3"/>
            <charset val="129"/>
          </rPr>
          <t>국세청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간이세액표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원천징수
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☞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월정액으로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일반급여자라고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♣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근로계약서작성비치</t>
        </r>
        <r>
          <rPr>
            <b/>
            <sz val="9"/>
            <color indexed="81"/>
            <rFont val="Tahoma"/>
            <family val="2"/>
          </rPr>
          <t>,4</t>
        </r>
        <r>
          <rPr>
            <b/>
            <sz val="9"/>
            <color indexed="81"/>
            <rFont val="돋움"/>
            <family val="3"/>
            <charset val="129"/>
          </rPr>
          <t>대보험가입의무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국민연금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건강보험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산재보험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♣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퇴직금지급</t>
        </r>
        <r>
          <rPr>
            <b/>
            <sz val="9"/>
            <color indexed="81"/>
            <rFont val="Tahoma"/>
            <family val="2"/>
          </rPr>
          <t>(1</t>
        </r>
        <r>
          <rPr>
            <b/>
            <sz val="9"/>
            <color indexed="81"/>
            <rFont val="돋움"/>
            <family val="3"/>
            <charset val="129"/>
          </rPr>
          <t>년이상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근무자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 xml:space="preserve">의무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☞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원천징수공제하고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①근로소득세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②근로소득세분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지방소득세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③국민연금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④건강보험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 xml:space="preserve">⑤고용보험
</t>
        </r>
        <r>
          <rPr>
            <b/>
            <sz val="9"/>
            <color indexed="81"/>
            <rFont val="Tahoma"/>
            <family val="2"/>
          </rPr>
          <t xml:space="preserve"> 
․ </t>
        </r>
        <r>
          <rPr>
            <b/>
            <sz val="9"/>
            <color indexed="81"/>
            <rFont val="돋움"/>
            <family val="3"/>
            <charset val="129"/>
          </rPr>
          <t>수령자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근로소득연말정산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지급자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연말정산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필요서류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성명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주민등록등본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주소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건강보험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피부양자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인적사항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입사일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주당근로시간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직종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월급여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입금계좌번호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입사일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퇴사일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퇴직급여지급여부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
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매달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 xml:space="preserve">급여대장
</t>
        </r>
      </text>
    </comment>
    <comment ref="X20" authorId="2" shapeId="0" xr:uid="{00000000-0006-0000-0000-00000D000000}">
      <text>
        <r>
          <rPr>
            <b/>
            <sz val="9"/>
            <color indexed="81"/>
            <rFont val="Tahoma"/>
            <family val="2"/>
          </rPr>
          <t>Summary of Four Social Insurance Programs(Tax Year 2013)
4</t>
        </r>
        <r>
          <rPr>
            <b/>
            <sz val="9"/>
            <color indexed="81"/>
            <rFont val="돋움"/>
            <family val="3"/>
            <charset val="129"/>
          </rPr>
          <t>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보험자료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요약</t>
        </r>
        <r>
          <rPr>
            <b/>
            <sz val="9"/>
            <color indexed="81"/>
            <rFont val="Tahoma"/>
            <family val="2"/>
          </rPr>
          <t>(2013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  <r>
          <rPr>
            <b/>
            <sz val="9"/>
            <color indexed="81"/>
            <rFont val="Tahoma"/>
            <family val="2"/>
          </rPr>
          <t>)
3</t>
        </r>
        <r>
          <rPr>
            <b/>
            <sz val="9"/>
            <color indexed="81"/>
            <rFont val="돋움"/>
            <family val="3"/>
            <charset val="129"/>
          </rPr>
          <t>대보험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제외대상</t>
        </r>
        <r>
          <rPr>
            <b/>
            <sz val="9"/>
            <color indexed="81"/>
            <rFont val="Tahoma"/>
            <family val="2"/>
          </rPr>
          <t>(Exception)
1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</t>
        </r>
        <r>
          <rPr>
            <b/>
            <sz val="9"/>
            <color indexed="81"/>
            <rFont val="Tahoma"/>
            <family val="2"/>
          </rPr>
          <t xml:space="preserve"> ,</t>
        </r>
        <r>
          <rPr>
            <b/>
            <sz val="9"/>
            <color indexed="81"/>
            <rFont val="돋움"/>
            <family val="3"/>
            <charset val="129"/>
          </rPr>
          <t>일용근로자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근로자
</t>
        </r>
        <r>
          <rPr>
            <b/>
            <sz val="9"/>
            <color indexed="81"/>
            <rFont val="Tahoma"/>
            <family val="2"/>
          </rPr>
          <t>Daily workers whose working period is less than a month and workers working less than 60 hours per month</t>
        </r>
      </text>
    </comment>
    <comment ref="AA20" authorId="2" shapeId="0" xr:uid="{00000000-0006-0000-0000-00000E000000}">
      <text>
        <r>
          <rPr>
            <b/>
            <sz val="9"/>
            <color indexed="81"/>
            <rFont val="Tahoma"/>
            <family val="2"/>
          </rPr>
          <t>the employer
Business</t>
        </r>
      </text>
    </comment>
    <comment ref="AD20" authorId="2" shapeId="0" xr:uid="{00000000-0006-0000-0000-00000F000000}">
      <text>
        <r>
          <rPr>
            <b/>
            <sz val="9"/>
            <color indexed="81"/>
            <rFont val="Tahoma"/>
            <family val="2"/>
          </rPr>
          <t>2008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7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신설
</t>
        </r>
        <r>
          <rPr>
            <b/>
            <sz val="9"/>
            <color indexed="81"/>
            <rFont val="Tahoma"/>
            <family val="2"/>
          </rPr>
          <t>Long-term Care Insurance
(Newly intro-duced in July 2008)</t>
        </r>
      </text>
    </comment>
    <comment ref="AG20" authorId="2" shapeId="0" xr:uid="{00000000-0006-0000-0000-000010000000}">
      <text>
        <r>
          <rPr>
            <b/>
            <sz val="9"/>
            <color indexed="81"/>
            <rFont val="돋움"/>
            <family val="3"/>
            <charset val="129"/>
          </rPr>
          <t xml:space="preserve">직원
</t>
        </r>
        <r>
          <rPr>
            <b/>
            <sz val="9"/>
            <color indexed="81"/>
            <rFont val="Tahoma"/>
            <family val="2"/>
          </rPr>
          <t>the emplyee insured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>individual
Wage &amp; Salary Income Earners</t>
        </r>
      </text>
    </comment>
    <comment ref="X21" authorId="2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Health Insurance
- </t>
        </r>
        <r>
          <rPr>
            <b/>
            <sz val="9"/>
            <color indexed="81"/>
            <rFont val="돋움"/>
            <family val="3"/>
            <charset val="129"/>
          </rPr>
          <t>보수월액에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보수외소득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연간</t>
        </r>
        <r>
          <rPr>
            <b/>
            <sz val="9"/>
            <color indexed="81"/>
            <rFont val="Tahoma"/>
            <family val="2"/>
          </rPr>
          <t xml:space="preserve"> 7,200</t>
        </r>
        <r>
          <rPr>
            <b/>
            <sz val="9"/>
            <color indexed="81"/>
            <rFont val="돋움"/>
            <family val="3"/>
            <charset val="129"/>
          </rPr>
          <t>만원을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직장가입자에게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보수외소득을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소득월액보험료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</t>
        </r>
        <r>
          <rPr>
            <b/>
            <sz val="9"/>
            <color indexed="81"/>
            <rFont val="Tahoma"/>
            <family val="2"/>
          </rPr>
          <t xml:space="preserve">(2012. 9. 1. 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X23" authorId="2" shapeId="0" xr:uid="{00000000-0006-0000-0000-000012000000}">
      <text>
        <r>
          <rPr>
            <b/>
            <sz val="9"/>
            <color indexed="81"/>
            <rFont val="Tahoma"/>
            <family val="2"/>
          </rPr>
          <t>National Pension</t>
        </r>
      </text>
    </comment>
    <comment ref="AO23" authorId="2" shapeId="0" xr:uid="{00000000-0006-0000-0000-000013000000}">
      <text>
        <r>
          <rPr>
            <b/>
            <sz val="9"/>
            <color indexed="81"/>
            <rFont val="돋움"/>
            <family val="3"/>
            <charset val="129"/>
          </rPr>
          <t>예) 기준소득월액은 최저 27만원에서 최고금액은 421만원까지의 범위로 결정하게 됩니다. 따라서, 신고한 소득월액이 27만원보다 적으면 27만원을 기준소득월액으로 하고, 421만원보다 많으면 421만원을 기준소득월액으로 합니다. (2015.7.1~2016.6.30. 기준)</t>
        </r>
      </text>
    </comment>
    <comment ref="X24" authorId="2" shapeId="0" xr:uid="{00000000-0006-0000-0000-000014000000}">
      <text>
        <r>
          <rPr>
            <b/>
            <sz val="9"/>
            <color indexed="81"/>
            <rFont val="Tahoma"/>
            <family val="2"/>
          </rPr>
          <t>Employment Insurance</t>
        </r>
      </text>
    </comment>
    <comment ref="AA24" authorId="4" shapeId="0" xr:uid="{00000000-0006-0000-0000-000015000000}">
      <text>
        <r>
          <rPr>
            <b/>
            <sz val="9"/>
            <color indexed="81"/>
            <rFont val="돋움"/>
            <family val="3"/>
            <charset val="129"/>
          </rPr>
          <t>주황규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2011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3</t>
        </r>
        <r>
          <rPr>
            <sz val="9"/>
            <color indexed="81"/>
            <rFont val="돋움"/>
            <family val="3"/>
            <charset val="129"/>
          </rPr>
          <t>월분까지 0.7%
2013년 6월분까지 0.8%</t>
        </r>
      </text>
    </comment>
    <comment ref="AG24" authorId="4" shapeId="0" xr:uid="{00000000-0006-0000-0000-000016000000}">
      <text>
        <r>
          <rPr>
            <b/>
            <sz val="9"/>
            <color indexed="81"/>
            <rFont val="돋움"/>
            <family val="3"/>
            <charset val="129"/>
          </rPr>
          <t>주황규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2011.3</t>
        </r>
        <r>
          <rPr>
            <sz val="9"/>
            <color indexed="81"/>
            <rFont val="돋움"/>
            <family val="3"/>
            <charset val="129"/>
          </rPr>
          <t>월분까지 0.45%
2013.6월분까지 0.55%</t>
        </r>
      </text>
    </comment>
    <comment ref="AM24" authorId="2" shapeId="0" xr:uid="{00000000-0006-0000-0000-000017000000}">
      <text>
        <r>
          <rPr>
            <b/>
            <sz val="9"/>
            <color indexed="81"/>
            <rFont val="돋움"/>
            <family val="3"/>
            <charset val="129"/>
          </rPr>
          <t xml:space="preserve">산재보험
</t>
        </r>
        <r>
          <rPr>
            <b/>
            <sz val="9"/>
            <color indexed="81"/>
            <rFont val="Tahoma"/>
            <family val="2"/>
          </rPr>
          <t>Industrial Accident Insurance</t>
        </r>
      </text>
    </comment>
    <comment ref="C33" authorId="1" shapeId="0" xr:uid="{00000000-0006-0000-0000-000018000000}">
      <text>
        <r>
          <rPr>
            <b/>
            <sz val="9"/>
            <color indexed="81"/>
            <rFont val="돋움"/>
            <family val="3"/>
            <charset val="129"/>
          </rPr>
          <t>조세특례제한법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132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[ </t>
        </r>
        <r>
          <rPr>
            <b/>
            <sz val="9"/>
            <color indexed="81"/>
            <rFont val="돋움"/>
            <family val="3"/>
            <charset val="129"/>
          </rPr>
          <t>최저한세액에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배제</t>
        </r>
        <r>
          <rPr>
            <b/>
            <sz val="9"/>
            <color indexed="81"/>
            <rFont val="Tahoma"/>
            <family val="2"/>
          </rPr>
          <t xml:space="preserve"> ]
</t>
        </r>
        <r>
          <rPr>
            <b/>
            <sz val="9"/>
            <color indexed="81"/>
            <rFont val="돋움"/>
            <family val="3"/>
            <charset val="129"/>
          </rPr>
          <t>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거주자의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사업소득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16</t>
        </r>
        <r>
          <rPr>
            <b/>
            <sz val="9"/>
            <color indexed="81"/>
            <rFont val="돋움"/>
            <family val="3"/>
            <charset val="129"/>
          </rPr>
          <t>조를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부동산임대업에서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비거주자의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국내사업장에서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가산세와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추징세액은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제외하며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세액공제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어느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손금산입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소득공제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사업소득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준비금을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익금에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산입한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산출세액에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45(</t>
        </r>
        <r>
          <rPr>
            <b/>
            <sz val="9"/>
            <color indexed="81"/>
            <rFont val="돋움"/>
            <family val="3"/>
            <charset val="129"/>
          </rPr>
          <t>산출세액이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천만원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부분은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35)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곱하여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돋움"/>
            <family val="3"/>
            <charset val="129"/>
          </rPr>
          <t>소득세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최저한세액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아니한다</t>
        </r>
        <r>
          <rPr>
            <b/>
            <sz val="9"/>
            <color indexed="81"/>
            <rFont val="Tahoma"/>
            <family val="2"/>
          </rPr>
          <t xml:space="preserve">.(2013.01.01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1.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사업연도의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손금으로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산입하는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인력개발준비금</t>
        </r>
        <r>
          <rPr>
            <b/>
            <sz val="9"/>
            <color indexed="81"/>
            <rFont val="Tahoma"/>
            <family val="2"/>
          </rPr>
          <t xml:space="preserve">(2013.01.01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2.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28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86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3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132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손금산입금액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소득공제금액</t>
        </r>
        <r>
          <rPr>
            <b/>
            <sz val="9"/>
            <color indexed="81"/>
            <rFont val="Tahoma"/>
            <family val="2"/>
          </rPr>
          <t xml:space="preserve">(2014.12.23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3.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25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25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25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까지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29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29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까지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8,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14,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15,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18,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25,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122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3,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122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126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3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126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7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세액공제금액</t>
        </r>
        <r>
          <rPr>
            <b/>
            <sz val="9"/>
            <color indexed="81"/>
            <rFont val="Tahoma"/>
            <family val="2"/>
          </rPr>
          <t xml:space="preserve">(2015.12.15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4.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항ㆍ제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33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63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수도권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밖으로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이전하는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121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22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</t>
        </r>
        <r>
          <rPr>
            <b/>
            <sz val="9"/>
            <color indexed="81"/>
            <rFont val="Tahoma"/>
            <family val="2"/>
          </rPr>
          <t xml:space="preserve">(2014.12.23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</t>
        </r>
      </text>
    </comment>
    <comment ref="BO51" authorId="2" shapeId="0" xr:uid="{00000000-0006-0000-0000-000019000000}">
      <text>
        <r>
          <rPr>
            <b/>
            <sz val="9"/>
            <color indexed="81"/>
            <rFont val="돋움"/>
            <family val="3"/>
            <charset val="129"/>
          </rPr>
          <t>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상속인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사전·사후요건
○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상속개시일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가업종사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상속개시일부터</t>
        </r>
        <r>
          <rPr>
            <b/>
            <sz val="9"/>
            <color indexed="81"/>
            <rFont val="Tahoma"/>
            <family val="2"/>
          </rPr>
          <t xml:space="preserve"> 10</t>
        </r>
        <r>
          <rPr>
            <b/>
            <sz val="9"/>
            <color indexed="81"/>
            <rFont val="돋움"/>
            <family val="3"/>
            <charset val="129"/>
          </rPr>
          <t>년간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가업종사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Master</author>
    <author>Microsoft</author>
    <author>user</author>
    <author>내 문서</author>
    <author>주황규</author>
  </authors>
  <commentList>
    <comment ref="BC4" authorId="0" shapeId="0" xr:uid="{00000000-0006-0000-0100-000001000000}">
      <text>
        <r>
          <rPr>
            <b/>
            <sz val="9"/>
            <color indexed="81"/>
            <rFont val="돋움"/>
            <family val="3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퇴직급여지급규정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정관위임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주총의사록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경우
</t>
        </r>
        <r>
          <rPr>
            <b/>
            <sz val="9"/>
            <color indexed="81"/>
            <rFont val="Tahoma"/>
            <family val="2"/>
          </rPr>
          <t xml:space="preserve">    </t>
        </r>
        <r>
          <rPr>
            <b/>
            <sz val="9"/>
            <color indexed="81"/>
            <rFont val="돋움"/>
            <family val="3"/>
            <charset val="129"/>
          </rPr>
          <t>▶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퇴직직전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총급여</t>
        </r>
        <r>
          <rPr>
            <b/>
            <sz val="9"/>
            <color indexed="81"/>
            <rFont val="Tahoma"/>
            <family val="2"/>
          </rPr>
          <t xml:space="preserve"> X 1/10 X </t>
        </r>
        <r>
          <rPr>
            <b/>
            <sz val="9"/>
            <color indexed="81"/>
            <rFont val="돋움"/>
            <family val="3"/>
            <charset val="129"/>
          </rPr>
          <t>개월수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한달미만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절사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산식에서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근속연수는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역년에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근속연수를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월수로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계산하되</t>
        </r>
        <r>
          <rPr>
            <b/>
            <sz val="9"/>
            <color indexed="81"/>
            <rFont val="Tahoma"/>
            <family val="2"/>
          </rPr>
          <t>, 1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산입하지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아니한다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법칙</t>
        </r>
        <r>
          <rPr>
            <b/>
            <sz val="9"/>
            <color indexed="81"/>
            <rFont val="Tahoma"/>
            <family val="2"/>
          </rPr>
          <t xml:space="preserve"> §22 </t>
        </r>
        <r>
          <rPr>
            <b/>
            <sz val="9"/>
            <color indexed="81"/>
            <rFont val="돋움"/>
            <family val="3"/>
            <charset val="129"/>
          </rPr>
          <t>⑤</t>
        </r>
        <r>
          <rPr>
            <b/>
            <sz val="9"/>
            <color indexed="81"/>
            <rFont val="Tahoma"/>
            <family val="2"/>
          </rPr>
          <t xml:space="preserve">).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임원이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임원으로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퇴직금을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사용인으로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근무한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근속연수에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합산할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>.(</t>
        </r>
        <r>
          <rPr>
            <b/>
            <sz val="9"/>
            <color indexed="81"/>
            <rFont val="돋움"/>
            <family val="3"/>
            <charset val="129"/>
          </rPr>
          <t>법령</t>
        </r>
        <r>
          <rPr>
            <b/>
            <sz val="9"/>
            <color indexed="81"/>
            <rFont val="Tahoma"/>
            <family val="2"/>
          </rPr>
          <t xml:space="preserve"> §44 </t>
        </r>
        <r>
          <rPr>
            <b/>
            <sz val="9"/>
            <color indexed="81"/>
            <rFont val="돋움"/>
            <family val="3"/>
            <charset val="129"/>
          </rPr>
          <t>④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후단</t>
        </r>
        <r>
          <rPr>
            <b/>
            <sz val="9"/>
            <color indexed="81"/>
            <rFont val="Tahoma"/>
            <family val="2"/>
          </rPr>
          <t xml:space="preserve">).
</t>
        </r>
      </text>
    </comment>
    <comment ref="C14" authorId="1" shapeId="0" xr:uid="{00000000-0006-0000-0100-000002000000}">
      <text>
        <r>
          <rPr>
            <b/>
            <sz val="9"/>
            <color indexed="81"/>
            <rFont val="돋움"/>
            <family val="3"/>
            <charset val="129"/>
          </rPr>
          <t>조세특례제한법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132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[ </t>
        </r>
        <r>
          <rPr>
            <b/>
            <sz val="9"/>
            <color indexed="81"/>
            <rFont val="돋움"/>
            <family val="3"/>
            <charset val="129"/>
          </rPr>
          <t>최저한세액에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배제</t>
        </r>
        <r>
          <rPr>
            <b/>
            <sz val="9"/>
            <color indexed="81"/>
            <rFont val="Tahoma"/>
            <family val="2"/>
          </rPr>
          <t xml:space="preserve"> ]
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내국법인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조합법인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사업연도의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「법인세법」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외국법인의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사업연도의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국내원천소득에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「법인세법」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55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토지등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양도소득에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같은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56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미환류소득에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법인세와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96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추가하여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가산세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추징세액은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제외하며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세액공제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어느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손금산입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소득공제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과세표준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준비금을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익금에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산입한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포함하며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조에서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과세표준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17[</t>
        </r>
        <r>
          <rPr>
            <b/>
            <sz val="9"/>
            <color indexed="81"/>
            <rFont val="돋움"/>
            <family val="3"/>
            <charset val="129"/>
          </rPr>
          <t>과세표준이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억원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천억원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부분은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12, </t>
        </r>
        <r>
          <rPr>
            <b/>
            <sz val="9"/>
            <color indexed="81"/>
            <rFont val="돋움"/>
            <family val="3"/>
            <charset val="129"/>
          </rPr>
          <t>과세표준이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억원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부분은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10, </t>
        </r>
        <r>
          <rPr>
            <b/>
            <sz val="9"/>
            <color indexed="81"/>
            <rFont val="돋움"/>
            <family val="3"/>
            <charset val="129"/>
          </rPr>
          <t>중소기업의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7(</t>
        </r>
        <r>
          <rPr>
            <b/>
            <sz val="9"/>
            <color indexed="81"/>
            <rFont val="돋움"/>
            <family val="3"/>
            <charset val="129"/>
          </rPr>
          <t>중소기업이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최초로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중소기업에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아니하게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최초로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중소기업에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아니하게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과세연도의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개시일부터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이내에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끝나는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과세연도에는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8,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이내에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끝나는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과세연도에는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9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)]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곱하여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법인세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최저한세액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아니한다</t>
        </r>
        <r>
          <rPr>
            <b/>
            <sz val="9"/>
            <color indexed="81"/>
            <rFont val="Tahoma"/>
            <family val="2"/>
          </rPr>
          <t xml:space="preserve">.(2014.12.23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1.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사업연도의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소득금액계산을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손금으로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산입하는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인력개발준비금</t>
        </r>
        <r>
          <rPr>
            <b/>
            <sz val="9"/>
            <color indexed="81"/>
            <rFont val="Tahoma"/>
            <family val="2"/>
          </rPr>
          <t xml:space="preserve">(2013.01.01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2.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13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28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55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60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63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소득공제금액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손금산입금액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익금불산입금액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비과세금액</t>
        </r>
        <r>
          <rPr>
            <b/>
            <sz val="9"/>
            <color indexed="81"/>
            <rFont val="Tahoma"/>
            <family val="2"/>
          </rPr>
          <t xml:space="preserve">(2014.12.23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3.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3,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중소기업이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해당한다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같다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3,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25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25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25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까지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29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29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까지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8,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14,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15,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18,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25,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122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126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7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세액공제금액</t>
        </r>
        <r>
          <rPr>
            <b/>
            <sz val="9"/>
            <color indexed="81"/>
            <rFont val="Tahoma"/>
            <family val="2"/>
          </rPr>
          <t xml:space="preserve">(2015.12.15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4.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항ㆍ제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33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63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수도권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밖으로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이전하는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68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작물재배업에서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해당한다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121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22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</t>
        </r>
        <r>
          <rPr>
            <b/>
            <sz val="9"/>
            <color indexed="81"/>
            <rFont val="Tahoma"/>
            <family val="2"/>
          </rPr>
          <t xml:space="preserve">(2014.12.23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</t>
        </r>
      </text>
    </comment>
    <comment ref="Y16" authorId="2" shapeId="0" xr:uid="{00000000-0006-0000-0100-000003000000}">
      <text>
        <r>
          <rPr>
            <b/>
            <sz val="9"/>
            <color indexed="81"/>
            <rFont val="맑은 고딕"/>
            <family val="2"/>
            <charset val="129"/>
          </rPr>
          <t>사업소득지급시 금액 33,330원 이하는 원천징수하지 안않는다. 소액부징수(원천징수세액이 1,000원미만인 경우 원천징수하지 않는다. 과세관청에서 소액이라 걷어서 관리하기 싫다. 원천징수했는지 않했는지 확인하는 관리비용(전화비,우편비용,시간기회비용)이 더든다.
33,330원 * 3%(사업소득세 원천징수세율) = 999원</t>
        </r>
      </text>
    </comment>
    <comment ref="AA16" authorId="2" shapeId="0" xr:uid="{00000000-0006-0000-0100-000004000000}">
      <text>
        <r>
          <rPr>
            <b/>
            <sz val="9"/>
            <color indexed="81"/>
            <rFont val="돋움"/>
            <family val="3"/>
            <charset val="129"/>
          </rPr>
          <t>사업소득】→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세율</t>
        </r>
        <r>
          <rPr>
            <b/>
            <sz val="9"/>
            <color indexed="81"/>
            <rFont val="Tahoma"/>
            <family val="2"/>
          </rPr>
          <t xml:space="preserve"> 3.3% (</t>
        </r>
        <r>
          <rPr>
            <b/>
            <sz val="9"/>
            <color indexed="81"/>
            <rFont val="돋움"/>
            <family val="3"/>
            <charset val="129"/>
          </rPr>
          <t>지방소득세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독립적지위에서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계속적</t>
        </r>
        <r>
          <rPr>
            <b/>
            <sz val="9"/>
            <color indexed="81"/>
            <rFont val="Tahoma"/>
            <family val="2"/>
          </rPr>
          <t xml:space="preserve"> · </t>
        </r>
        <r>
          <rPr>
            <b/>
            <sz val="9"/>
            <color indexed="81"/>
            <rFont val="돋움"/>
            <family val="3"/>
            <charset val="129"/>
          </rPr>
          <t>반복적으로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인적용역을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인적용역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사업소득으로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사업소득세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일정기간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용역을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일시적인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용역제공이라고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볼만한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특단의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것입니다</t>
        </r>
        <r>
          <rPr>
            <b/>
            <sz val="9"/>
            <color indexed="81"/>
            <rFont val="Tahoma"/>
            <family val="2"/>
          </rPr>
          <t>.(</t>
        </r>
        <r>
          <rPr>
            <b/>
            <sz val="9"/>
            <color indexed="81"/>
            <rFont val="돋움"/>
            <family val="3"/>
            <charset val="129"/>
          </rPr>
          <t>서면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팀</t>
        </r>
        <r>
          <rPr>
            <b/>
            <sz val="9"/>
            <color indexed="81"/>
            <rFont val="Tahoma"/>
            <family val="2"/>
          </rPr>
          <t xml:space="preserve">-1063, 2005.09.07, </t>
        </r>
        <r>
          <rPr>
            <b/>
            <sz val="9"/>
            <color indexed="81"/>
            <rFont val="돋움"/>
            <family val="3"/>
            <charset val="129"/>
          </rPr>
          <t>서면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팀</t>
        </r>
        <r>
          <rPr>
            <b/>
            <sz val="9"/>
            <color indexed="81"/>
            <rFont val="Tahoma"/>
            <family val="2"/>
          </rPr>
          <t>-242, 2006.02.23</t>
        </r>
        <r>
          <rPr>
            <b/>
            <sz val="9"/>
            <color indexed="81"/>
            <rFont val="돋움"/>
            <family val="3"/>
            <charset val="129"/>
          </rPr>
          <t>외</t>
        </r>
        <r>
          <rPr>
            <b/>
            <sz val="9"/>
            <color indexed="81"/>
            <rFont val="Tahoma"/>
            <family val="2"/>
          </rPr>
          <t xml:space="preserve">)
․ </t>
        </r>
        <r>
          <rPr>
            <b/>
            <sz val="9"/>
            <color indexed="81"/>
            <rFont val="돋움"/>
            <family val="3"/>
            <charset val="129"/>
          </rPr>
          <t>수령자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종합소득세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신고</t>
        </r>
        <r>
          <rPr>
            <b/>
            <sz val="9"/>
            <color indexed="81"/>
            <rFont val="Tahoma"/>
            <family val="2"/>
          </rPr>
          <t xml:space="preserve"> ․ </t>
        </r>
        <r>
          <rPr>
            <b/>
            <sz val="9"/>
            <color indexed="81"/>
            <rFont val="돋움"/>
            <family val="3"/>
            <charset val="129"/>
          </rPr>
          <t>납부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사업소득자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본인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관할세무서에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신고</t>
        </r>
        <r>
          <rPr>
            <b/>
            <sz val="9"/>
            <color indexed="81"/>
            <rFont val="Tahoma"/>
            <family val="2"/>
          </rPr>
          <t xml:space="preserve"> ․ </t>
        </r>
        <r>
          <rPr>
            <b/>
            <sz val="9"/>
            <color indexed="81"/>
            <rFont val="돋움"/>
            <family val="3"/>
            <charset val="129"/>
          </rPr>
          <t>납부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☞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원천징수공제하고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①사업소득세</t>
        </r>
        <r>
          <rPr>
            <b/>
            <sz val="9"/>
            <color indexed="81"/>
            <rFont val="Tahoma"/>
            <family val="2"/>
          </rPr>
          <t xml:space="preserve"> 3.3%(</t>
        </r>
        <r>
          <rPr>
            <b/>
            <sz val="9"/>
            <color indexed="81"/>
            <rFont val="돋움"/>
            <family val="3"/>
            <charset val="129"/>
          </rPr>
          <t>지방소득세포함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필요서류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성명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신분증사본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입금계좌번호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사업소득지급대장→소득자인적사항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귀속월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지급일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지급액등</t>
        </r>
        <r>
          <rPr>
            <b/>
            <sz val="9"/>
            <color indexed="81"/>
            <rFont val="Tahoma"/>
            <family val="2"/>
          </rPr>
          <t xml:space="preserve">)
  </t>
        </r>
        <r>
          <rPr>
            <b/>
            <sz val="9"/>
            <color indexed="81"/>
            <rFont val="돋움"/>
            <family val="3"/>
            <charset val="129"/>
          </rPr>
          <t>지급시</t>
        </r>
        <r>
          <rPr>
            <b/>
            <sz val="9"/>
            <color indexed="81"/>
            <rFont val="Tahoma"/>
            <family val="2"/>
          </rPr>
          <t xml:space="preserve"> 33,330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안한다</t>
        </r>
        <r>
          <rPr>
            <b/>
            <sz val="9"/>
            <color indexed="81"/>
            <rFont val="Tahoma"/>
            <family val="2"/>
          </rPr>
          <t>. (33,330*3%=999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소액부징수</t>
        </r>
        <r>
          <rPr>
            <b/>
            <sz val="9"/>
            <color indexed="81"/>
            <rFont val="Tahoma"/>
            <family val="2"/>
          </rPr>
          <t xml:space="preserve">)
</t>
        </r>
      </text>
    </comment>
    <comment ref="V17" authorId="3" shapeId="0" xr:uid="{00000000-0006-0000-0100-000005000000}">
      <text>
        <r>
          <rPr>
            <b/>
            <sz val="9"/>
            <color indexed="81"/>
            <rFont val="Tahoma"/>
            <family val="2"/>
          </rPr>
          <t>2014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귀속
중소기업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유예기간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1~3</t>
        </r>
        <r>
          <rPr>
            <b/>
            <sz val="9"/>
            <color indexed="81"/>
            <rFont val="돋움"/>
            <family val="3"/>
            <charset val="129"/>
          </rPr>
          <t>년차</t>
        </r>
        <r>
          <rPr>
            <b/>
            <sz val="9"/>
            <color indexed="81"/>
            <rFont val="Tahoma"/>
            <family val="2"/>
          </rPr>
          <t xml:space="preserve"> : 8%
</t>
        </r>
        <r>
          <rPr>
            <b/>
            <sz val="9"/>
            <color indexed="81"/>
            <rFont val="돋움"/>
            <family val="3"/>
            <charset val="129"/>
          </rPr>
          <t>중소기업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유예기간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4~5</t>
        </r>
        <r>
          <rPr>
            <b/>
            <sz val="9"/>
            <color indexed="81"/>
            <rFont val="돋움"/>
            <family val="3"/>
            <charset val="129"/>
          </rPr>
          <t>년차</t>
        </r>
        <r>
          <rPr>
            <b/>
            <sz val="9"/>
            <color indexed="81"/>
            <rFont val="Tahoma"/>
            <family val="2"/>
          </rPr>
          <t xml:space="preserve"> : 9%</t>
        </r>
      </text>
    </comment>
    <comment ref="AJ17" authorId="4" shapeId="0" xr:uid="{00000000-0006-0000-0100-000006000000}">
      <text>
        <r>
          <rPr>
            <b/>
            <sz val="9"/>
            <color indexed="81"/>
            <rFont val="돋움"/>
            <family val="3"/>
            <charset val="129"/>
          </rPr>
          <t>실지명의가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</t>
        </r>
      </text>
    </comment>
    <comment ref="Y18" authorId="2" shapeId="0" xr:uid="{00000000-0006-0000-0100-000007000000}">
      <text>
        <r>
          <rPr>
            <b/>
            <sz val="9"/>
            <color indexed="81"/>
            <rFont val="돋움"/>
            <family val="3"/>
            <charset val="129"/>
          </rPr>
          <t>지급시</t>
        </r>
        <r>
          <rPr>
            <b/>
            <sz val="9"/>
            <color indexed="81"/>
            <rFont val="Tahoma"/>
            <family val="2"/>
          </rPr>
          <t xml:space="preserve"> 80%</t>
        </r>
        <r>
          <rPr>
            <b/>
            <sz val="9"/>
            <color indexed="81"/>
            <rFont val="돋움"/>
            <family val="3"/>
            <charset val="129"/>
          </rPr>
          <t>필요경비인정되는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기타소득은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만원이하는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않는다</t>
        </r>
        <r>
          <rPr>
            <b/>
            <sz val="9"/>
            <color indexed="81"/>
            <rFont val="Tahoma"/>
            <family val="2"/>
          </rPr>
          <t>.
25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기타수입금액</t>
        </r>
        <r>
          <rPr>
            <b/>
            <sz val="9"/>
            <color indexed="81"/>
            <rFont val="Tahoma"/>
            <family val="2"/>
          </rPr>
          <t>) * 80% = 200,000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필요경비</t>
        </r>
        <r>
          <rPr>
            <b/>
            <sz val="9"/>
            <color indexed="81"/>
            <rFont val="Tahoma"/>
            <family val="2"/>
          </rPr>
          <t>)
250,000(</t>
        </r>
        <r>
          <rPr>
            <b/>
            <sz val="9"/>
            <color indexed="81"/>
            <rFont val="돋움"/>
            <family val="3"/>
            <charset val="129"/>
          </rPr>
          <t>기타수입금액</t>
        </r>
        <r>
          <rPr>
            <b/>
            <sz val="9"/>
            <color indexed="81"/>
            <rFont val="Tahoma"/>
            <family val="2"/>
          </rPr>
          <t>) - 200,000(</t>
        </r>
        <r>
          <rPr>
            <b/>
            <sz val="9"/>
            <color indexed="81"/>
            <rFont val="돋움"/>
            <family val="3"/>
            <charset val="129"/>
          </rPr>
          <t>필요경비</t>
        </r>
        <r>
          <rPr>
            <b/>
            <sz val="9"/>
            <color indexed="81"/>
            <rFont val="Tahoma"/>
            <family val="2"/>
          </rPr>
          <t>) = 50,000(</t>
        </r>
        <r>
          <rPr>
            <b/>
            <sz val="9"/>
            <color indexed="81"/>
            <rFont val="돋움"/>
            <family val="3"/>
            <charset val="129"/>
          </rPr>
          <t>소득금액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소득금액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만원이하는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과세최저한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않는다</t>
        </r>
        <r>
          <rPr>
            <b/>
            <sz val="9"/>
            <color indexed="81"/>
            <rFont val="Tahoma"/>
            <family val="2"/>
          </rPr>
          <t>.</t>
        </r>
      </text>
    </comment>
    <comment ref="AA18" authorId="2" shapeId="0" xr:uid="{00000000-0006-0000-0100-000008000000}">
      <text>
        <r>
          <rPr>
            <b/>
            <sz val="9"/>
            <color indexed="81"/>
            <rFont val="돋움"/>
            <family val="3"/>
            <charset val="129"/>
          </rPr>
          <t>【기타소득】→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세율</t>
        </r>
        <r>
          <rPr>
            <b/>
            <sz val="9"/>
            <color indexed="81"/>
            <rFont val="Tahoma"/>
            <family val="2"/>
          </rPr>
          <t xml:space="preserve"> 22% (</t>
        </r>
        <r>
          <rPr>
            <b/>
            <sz val="9"/>
            <color indexed="81"/>
            <rFont val="돋움"/>
            <family val="3"/>
            <charset val="129"/>
          </rPr>
          <t>지방소득세포함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독립적지위에서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일시적</t>
        </r>
        <r>
          <rPr>
            <b/>
            <sz val="9"/>
            <color indexed="81"/>
            <rFont val="Tahoma"/>
            <family val="2"/>
          </rPr>
          <t xml:space="preserve"> · </t>
        </r>
        <r>
          <rPr>
            <b/>
            <sz val="9"/>
            <color indexed="81"/>
            <rFont val="돋움"/>
            <family val="3"/>
            <charset val="129"/>
          </rPr>
          <t>우발적으로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</t>
        </r>
        <r>
          <rPr>
            <b/>
            <sz val="9"/>
            <color indexed="81"/>
            <rFont val="Tahoma"/>
            <family val="2"/>
          </rPr>
          <t xml:space="preserve">.
․ </t>
        </r>
        <r>
          <rPr>
            <b/>
            <sz val="9"/>
            <color indexed="81"/>
            <rFont val="돋움"/>
            <family val="3"/>
            <charset val="129"/>
          </rPr>
          <t>수령자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종합소득세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신고</t>
        </r>
        <r>
          <rPr>
            <b/>
            <sz val="9"/>
            <color indexed="81"/>
            <rFont val="Tahoma"/>
            <family val="2"/>
          </rPr>
          <t xml:space="preserve"> ․ </t>
        </r>
        <r>
          <rPr>
            <b/>
            <sz val="9"/>
            <color indexed="81"/>
            <rFont val="돋움"/>
            <family val="3"/>
            <charset val="129"/>
          </rPr>
          <t>납부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기타소득자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본인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관할세무서에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신고</t>
        </r>
        <r>
          <rPr>
            <b/>
            <sz val="9"/>
            <color indexed="81"/>
            <rFont val="Tahoma"/>
            <family val="2"/>
          </rPr>
          <t xml:space="preserve"> ․ </t>
        </r>
        <r>
          <rPr>
            <b/>
            <sz val="9"/>
            <color indexed="81"/>
            <rFont val="돋움"/>
            <family val="3"/>
            <charset val="129"/>
          </rPr>
          <t>납부</t>
        </r>
        <r>
          <rPr>
            <b/>
            <sz val="9"/>
            <color indexed="81"/>
            <rFont val="Tahoma"/>
            <family val="2"/>
          </rPr>
          <t>)
(</t>
        </r>
        <r>
          <rPr>
            <b/>
            <sz val="9"/>
            <color indexed="81"/>
            <rFont val="돋움"/>
            <family val="3"/>
            <charset val="129"/>
          </rPr>
          <t>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</t>
        </r>
        <r>
          <rPr>
            <b/>
            <sz val="9"/>
            <color indexed="81"/>
            <rFont val="Tahoma"/>
            <family val="2"/>
          </rPr>
          <t xml:space="preserve"> 300</t>
        </r>
        <r>
          <rPr>
            <b/>
            <sz val="9"/>
            <color indexed="81"/>
            <rFont val="돋움"/>
            <family val="3"/>
            <charset val="129"/>
          </rPr>
          <t>만원이하</t>
        </r>
        <r>
          <rPr>
            <b/>
            <sz val="9"/>
            <color indexed="81"/>
            <rFont val="Tahoma"/>
            <family val="2"/>
          </rPr>
          <t>(80%</t>
        </r>
        <r>
          <rPr>
            <b/>
            <sz val="9"/>
            <color indexed="81"/>
            <rFont val="돋움"/>
            <family val="3"/>
            <charset val="129"/>
          </rPr>
          <t>필요경비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수입금액기준</t>
        </r>
        <r>
          <rPr>
            <b/>
            <sz val="9"/>
            <color indexed="81"/>
            <rFont val="Tahoma"/>
            <family val="2"/>
          </rPr>
          <t xml:space="preserve"> 1,500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
분리과세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분리과세가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가능하단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애기는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종합소득세에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합산하여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신고할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있고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합산하지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마무리하는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의미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☞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원천징수공제하고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①기타소득세</t>
        </r>
        <r>
          <rPr>
            <b/>
            <sz val="9"/>
            <color indexed="81"/>
            <rFont val="Tahoma"/>
            <family val="2"/>
          </rPr>
          <t xml:space="preserve"> 22%(</t>
        </r>
        <r>
          <rPr>
            <b/>
            <sz val="9"/>
            <color indexed="81"/>
            <rFont val="돋움"/>
            <family val="3"/>
            <charset val="129"/>
          </rPr>
          <t>지방소득세포함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②</t>
        </r>
        <r>
          <rPr>
            <b/>
            <sz val="9"/>
            <color indexed="81"/>
            <rFont val="Tahoma"/>
            <family val="2"/>
          </rPr>
          <t xml:space="preserve">80% </t>
        </r>
        <r>
          <rPr>
            <b/>
            <sz val="9"/>
            <color indexed="81"/>
            <rFont val="돋움"/>
            <family val="3"/>
            <charset val="129"/>
          </rPr>
          <t>필요경비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인정되는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직접법으로</t>
        </r>
        <r>
          <rPr>
            <b/>
            <sz val="9"/>
            <color indexed="81"/>
            <rFont val="Tahoma"/>
            <family val="2"/>
          </rPr>
          <t xml:space="preserve"> 4.4%(</t>
        </r>
        <r>
          <rPr>
            <b/>
            <sz val="9"/>
            <color indexed="81"/>
            <rFont val="돋움"/>
            <family val="3"/>
            <charset val="129"/>
          </rPr>
          <t>지방소득세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☞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</t>
        </r>
        <r>
          <rPr>
            <b/>
            <sz val="9"/>
            <color indexed="81"/>
            <rFont val="Tahoma"/>
            <family val="2"/>
          </rPr>
          <t>, 80%</t>
        </r>
        <r>
          <rPr>
            <b/>
            <sz val="9"/>
            <color indexed="81"/>
            <rFont val="돋움"/>
            <family val="3"/>
            <charset val="129"/>
          </rPr>
          <t>인정되는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지급금액이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않음</t>
        </r>
        <r>
          <rPr>
            <b/>
            <sz val="9"/>
            <color indexed="81"/>
            <rFont val="Tahoma"/>
            <family val="2"/>
          </rPr>
          <t>.
(</t>
        </r>
        <r>
          <rPr>
            <b/>
            <sz val="9"/>
            <color indexed="81"/>
            <rFont val="돋움"/>
            <family val="3"/>
            <charset val="129"/>
          </rPr>
          <t>과세최저한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소득금액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)
․ </t>
        </r>
        <r>
          <rPr>
            <b/>
            <sz val="9"/>
            <color indexed="81"/>
            <rFont val="돋움"/>
            <family val="3"/>
            <charset val="129"/>
          </rPr>
          <t>소득세가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기타소득금액이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마다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원칙적으로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없습니다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돋움"/>
            <family val="3"/>
            <charset val="129"/>
          </rPr>
          <t>매건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지급기준으로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할걸</t>
        </r>
        <r>
          <rPr>
            <b/>
            <sz val="9"/>
            <color indexed="81"/>
            <rFont val="Tahoma"/>
            <family val="2"/>
          </rPr>
          <t xml:space="preserve">.
ex1) </t>
        </r>
        <r>
          <rPr>
            <b/>
            <sz val="9"/>
            <color indexed="81"/>
            <rFont val="돋움"/>
            <family val="3"/>
            <charset val="129"/>
          </rPr>
          <t>기타소득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지급금액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만원
지급금액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만원
필요경비</t>
        </r>
        <r>
          <rPr>
            <b/>
            <sz val="9"/>
            <color indexed="81"/>
            <rFont val="Tahoma"/>
            <family val="2"/>
          </rPr>
          <t xml:space="preserve"> 20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지급금액</t>
        </r>
        <r>
          <rPr>
            <b/>
            <sz val="9"/>
            <color indexed="81"/>
            <rFont val="Tahoma"/>
            <family val="2"/>
          </rPr>
          <t xml:space="preserve"> × 80%)
</t>
        </r>
        <r>
          <rPr>
            <b/>
            <sz val="9"/>
            <color indexed="81"/>
            <rFont val="돋움"/>
            <family val="3"/>
            <charset val="129"/>
          </rPr>
          <t>소득금액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지급금액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필요경비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율</t>
        </r>
        <r>
          <rPr>
            <b/>
            <sz val="9"/>
            <color indexed="81"/>
            <rFont val="Tahoma"/>
            <family val="2"/>
          </rPr>
          <t xml:space="preserve"> 20%
</t>
        </r>
        <r>
          <rPr>
            <b/>
            <sz val="9"/>
            <color indexed="81"/>
            <rFont val="돋움"/>
            <family val="3"/>
            <charset val="129"/>
          </rPr>
          <t>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산출세액</t>
        </r>
        <r>
          <rPr>
            <b/>
            <sz val="9"/>
            <color indexed="81"/>
            <rFont val="Tahoma"/>
            <family val="2"/>
          </rPr>
          <t xml:space="preserve"> 10,000</t>
        </r>
        <r>
          <rPr>
            <b/>
            <sz val="9"/>
            <color indexed="81"/>
            <rFont val="돋움"/>
            <family val="3"/>
            <charset val="129"/>
          </rPr>
          <t>원
ⓑ지방소득세</t>
        </r>
        <r>
          <rPr>
            <b/>
            <sz val="9"/>
            <color indexed="81"/>
            <rFont val="Tahoma"/>
            <family val="2"/>
          </rPr>
          <t xml:space="preserve"> 1,000</t>
        </r>
        <r>
          <rPr>
            <b/>
            <sz val="9"/>
            <color indexed="81"/>
            <rFont val="돋움"/>
            <family val="3"/>
            <charset val="129"/>
          </rPr>
          <t>원
부담세액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ⓐ</t>
        </r>
        <r>
          <rPr>
            <b/>
            <sz val="9"/>
            <color indexed="81"/>
            <rFont val="Tahoma"/>
            <family val="2"/>
          </rPr>
          <t>+</t>
        </r>
        <r>
          <rPr>
            <b/>
            <sz val="9"/>
            <color indexed="81"/>
            <rFont val="돋움"/>
            <family val="3"/>
            <charset val="129"/>
          </rPr>
          <t>ⓑ</t>
        </r>
        <r>
          <rPr>
            <b/>
            <sz val="9"/>
            <color indexed="81"/>
            <rFont val="Tahoma"/>
            <family val="2"/>
          </rPr>
          <t>) 11,000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소득금액이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미만이므로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않음</t>
        </r>
        <r>
          <rPr>
            <b/>
            <sz val="9"/>
            <color indexed="81"/>
            <rFont val="Tahoma"/>
            <family val="2"/>
          </rPr>
          <t>. 25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지급
</t>
        </r>
        <r>
          <rPr>
            <b/>
            <sz val="9"/>
            <color indexed="81"/>
            <rFont val="Tahoma"/>
            <family val="2"/>
          </rPr>
          <t xml:space="preserve">
ex2) </t>
        </r>
        <r>
          <rPr>
            <b/>
            <sz val="9"/>
            <color indexed="81"/>
            <rFont val="돋움"/>
            <family val="3"/>
            <charset val="129"/>
          </rPr>
          <t>기타소득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지급금액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만원
지급금액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만원
필요경비</t>
        </r>
        <r>
          <rPr>
            <b/>
            <sz val="9"/>
            <color indexed="81"/>
            <rFont val="Tahoma"/>
            <family val="2"/>
          </rPr>
          <t xml:space="preserve"> 24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지급금액</t>
        </r>
        <r>
          <rPr>
            <b/>
            <sz val="9"/>
            <color indexed="81"/>
            <rFont val="Tahoma"/>
            <family val="2"/>
          </rPr>
          <t xml:space="preserve"> × 80%)
</t>
        </r>
        <r>
          <rPr>
            <b/>
            <sz val="9"/>
            <color indexed="81"/>
            <rFont val="돋움"/>
            <family val="3"/>
            <charset val="129"/>
          </rPr>
          <t>소득금액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지급금액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필요경비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율</t>
        </r>
        <r>
          <rPr>
            <b/>
            <sz val="9"/>
            <color indexed="81"/>
            <rFont val="Tahoma"/>
            <family val="2"/>
          </rPr>
          <t xml:space="preserve"> 20%
</t>
        </r>
        <r>
          <rPr>
            <b/>
            <sz val="9"/>
            <color indexed="81"/>
            <rFont val="돋움"/>
            <family val="3"/>
            <charset val="129"/>
          </rPr>
          <t>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산출세액</t>
        </r>
        <r>
          <rPr>
            <b/>
            <sz val="9"/>
            <color indexed="81"/>
            <rFont val="Tahoma"/>
            <family val="2"/>
          </rPr>
          <t xml:space="preserve"> 12,000</t>
        </r>
        <r>
          <rPr>
            <b/>
            <sz val="9"/>
            <color indexed="81"/>
            <rFont val="돋움"/>
            <family val="3"/>
            <charset val="129"/>
          </rPr>
          <t>원
ⓑ지방소득세</t>
        </r>
        <r>
          <rPr>
            <b/>
            <sz val="9"/>
            <color indexed="81"/>
            <rFont val="Tahoma"/>
            <family val="2"/>
          </rPr>
          <t xml:space="preserve"> 1,200</t>
        </r>
        <r>
          <rPr>
            <b/>
            <sz val="9"/>
            <color indexed="81"/>
            <rFont val="돋움"/>
            <family val="3"/>
            <charset val="129"/>
          </rPr>
          <t>원
부담세액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ⓐ</t>
        </r>
        <r>
          <rPr>
            <b/>
            <sz val="9"/>
            <color indexed="81"/>
            <rFont val="Tahoma"/>
            <family val="2"/>
          </rPr>
          <t>+</t>
        </r>
        <r>
          <rPr>
            <b/>
            <sz val="9"/>
            <color indexed="81"/>
            <rFont val="돋움"/>
            <family val="3"/>
            <charset val="129"/>
          </rPr>
          <t>ⓑ</t>
        </r>
        <r>
          <rPr>
            <b/>
            <sz val="9"/>
            <color indexed="81"/>
            <rFont val="Tahoma"/>
            <family val="2"/>
          </rPr>
          <t>) 13,200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소득금액이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이상이므로</t>
        </r>
        <r>
          <rPr>
            <b/>
            <sz val="9"/>
            <color indexed="81"/>
            <rFont val="Tahoma"/>
            <family val="2"/>
          </rPr>
          <t xml:space="preserve"> 13,200</t>
        </r>
        <r>
          <rPr>
            <b/>
            <sz val="9"/>
            <color indexed="81"/>
            <rFont val="돋움"/>
            <family val="3"/>
            <charset val="129"/>
          </rPr>
          <t>원천징수하여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만원에서</t>
        </r>
        <r>
          <rPr>
            <b/>
            <sz val="9"/>
            <color indexed="81"/>
            <rFont val="Tahoma"/>
            <family val="2"/>
          </rPr>
          <t xml:space="preserve"> 13,200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차감한</t>
        </r>
        <r>
          <rPr>
            <b/>
            <sz val="9"/>
            <color indexed="81"/>
            <rFont val="Tahoma"/>
            <family val="2"/>
          </rPr>
          <t xml:space="preserve"> 
286,800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
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필요서류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성명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신분증사본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입금계좌번호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기타소득지급대장→소득자인적사항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귀속월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지급일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지급액등</t>
        </r>
        <r>
          <rPr>
            <b/>
            <sz val="9"/>
            <color indexed="81"/>
            <rFont val="Tahoma"/>
            <family val="2"/>
          </rPr>
          <t xml:space="preserve">)
</t>
        </r>
      </text>
    </comment>
    <comment ref="AH18" authorId="2" shapeId="0" xr:uid="{00000000-0006-0000-0100-000009000000}">
      <text>
        <r>
          <rPr>
            <b/>
            <sz val="9"/>
            <color indexed="81"/>
            <rFont val="돋움"/>
            <family val="3"/>
            <charset val="129"/>
          </rPr>
          <t>필요경비</t>
        </r>
        <r>
          <rPr>
            <b/>
            <sz val="9"/>
            <color indexed="81"/>
            <rFont val="Tahoma"/>
            <family val="2"/>
          </rPr>
          <t xml:space="preserve"> 80%</t>
        </r>
        <r>
          <rPr>
            <b/>
            <sz val="9"/>
            <color indexed="81"/>
            <rFont val="돋움"/>
            <family val="3"/>
            <charset val="129"/>
          </rPr>
          <t>인정되는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지급금액의</t>
        </r>
        <r>
          <rPr>
            <b/>
            <sz val="9"/>
            <color indexed="81"/>
            <rFont val="Tahoma"/>
            <family val="2"/>
          </rPr>
          <t xml:space="preserve"> 4%</t>
        </r>
      </text>
    </comment>
    <comment ref="AJ18" authorId="4" shapeId="0" xr:uid="{00000000-0006-0000-0100-00000A000000}">
      <text>
        <r>
          <rPr>
            <b/>
            <sz val="9"/>
            <color indexed="81"/>
            <rFont val="돋움"/>
            <family val="3"/>
            <charset val="129"/>
          </rPr>
          <t>「금융실명거래 및 비밀조장에 관한 법률」제5조에 따라 실명에 의하지 아니하고 거래한 금융자산에서 발생하는 배당소득</t>
        </r>
      </text>
    </comment>
    <comment ref="C20" authorId="0" shapeId="0" xr:uid="{00000000-0006-0000-0100-00000B000000}">
      <text>
        <r>
          <rPr>
            <b/>
            <sz val="9"/>
            <color indexed="81"/>
            <rFont val="맑은 고딕"/>
            <family val="2"/>
            <charset val="129"/>
          </rPr>
          <t xml:space="preserve">- 직장가입자 소득월액보험료
보수월액에 보함된 보수를 제외한 소득(보수외소득)이 연 7,200만원이 초과하는 직장가입자에게 보수외소득을 12개월로 나눈 소득월액에 보험료율의 50%를 곱하여 소득월액보험료 부과 (2012. 9. 1. 시행)
소득월액보험료 산정 방법
직장가입자의 보수월액에 포함된 보수를 제외한 소득(보수외소득)이 연간 7,200만원을 넘는 경우, 해당금액을 12로 나누어 소득월액을 산정(연 7,800만원의 경우, 월 650만원)하며,
산정된 소득월액이 월 7,810만원을 넘는 경우에는 7,810만원을 상한으로 하여 보험료를 결정
∴ 소득월액 건강보험료 = 소득월액 x 보험료율 (6.07%) x 50% 
                장기요양보험료 = 건강보험료 x 장기요양보험료율(6.55%)
소득월액 : 직장가입자의 보수월액에 포함된 보수를 제외한 소득으로 이자, 배당, 사업, 근로, 연금, 기타소득을 12로 나눈 금액
* 근로소득, 연금소득: 20% 적용
공단은 법무법인의 구성원 변호사인 A씨에게 발생한 2011년도의 보수외 소득(사업소득 및 배당소득 등)이 981,610,000원으로 확인되자, 국민건강보험법 제69조, 제71조 등에 따라 
2012. 11.부터 2013. 10.까지 총 2,200여만원의 소득월액보험료를 부과하였다.
건보법상 보수외 소득이 연 7,200만원을 넘는 직장가입자에 대하여는 보수외 소득 발생 다음해 11월부터 그 다음해 10월까지 보수월액보험료 외에 보수외 소득에 대한 소득월액보험료가 별도로 부과되고 있다.
소득월액
보수월액에 포함된 보수를 제외한 직장가입자의 소득으로 이자, 배당, 사업, 근로, 연금, 기타소득을 12로 나눈 금액
근로소득, 연금소득: 20% 적용
상한선 : 가입자의 소득월액이 7,810만원 초과는 7,810만원 적용
</t>
        </r>
      </text>
    </comment>
    <comment ref="U20" authorId="2" shapeId="0" xr:uid="{00000000-0006-0000-0100-00000C000000}">
      <text>
        <r>
          <rPr>
            <b/>
            <sz val="9"/>
            <color indexed="81"/>
            <rFont val="돋움"/>
            <family val="3"/>
            <charset val="129"/>
          </rPr>
          <t>근로소득
【근로소득】
☞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계속하여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월이상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일반급여자로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근로소득세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지방소득세포함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
(</t>
        </r>
        <r>
          <rPr>
            <b/>
            <sz val="9"/>
            <color indexed="81"/>
            <rFont val="돋움"/>
            <family val="3"/>
            <charset val="129"/>
          </rPr>
          <t>국세청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간이세액표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원천징수
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☞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월정액으로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일반급여자라고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♣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근로계약서작성비치</t>
        </r>
        <r>
          <rPr>
            <b/>
            <sz val="9"/>
            <color indexed="81"/>
            <rFont val="Tahoma"/>
            <family val="2"/>
          </rPr>
          <t>,4</t>
        </r>
        <r>
          <rPr>
            <b/>
            <sz val="9"/>
            <color indexed="81"/>
            <rFont val="돋움"/>
            <family val="3"/>
            <charset val="129"/>
          </rPr>
          <t>대보험가입의무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국민연금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건강보험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산재보험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♣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퇴직금지급</t>
        </r>
        <r>
          <rPr>
            <b/>
            <sz val="9"/>
            <color indexed="81"/>
            <rFont val="Tahoma"/>
            <family val="2"/>
          </rPr>
          <t>(1</t>
        </r>
        <r>
          <rPr>
            <b/>
            <sz val="9"/>
            <color indexed="81"/>
            <rFont val="돋움"/>
            <family val="3"/>
            <charset val="129"/>
          </rPr>
          <t>년이상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근무자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 xml:space="preserve">의무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☞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원천징수공제하고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①근로소득세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②근로소득세분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지방소득세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③국민연금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④건강보험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 xml:space="preserve">⑤고용보험
</t>
        </r>
        <r>
          <rPr>
            <b/>
            <sz val="9"/>
            <color indexed="81"/>
            <rFont val="Tahoma"/>
            <family val="2"/>
          </rPr>
          <t xml:space="preserve"> 
․ </t>
        </r>
        <r>
          <rPr>
            <b/>
            <sz val="9"/>
            <color indexed="81"/>
            <rFont val="돋움"/>
            <family val="3"/>
            <charset val="129"/>
          </rPr>
          <t>수령자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근로소득연말정산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지급자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연말정산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필요서류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성명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주민등록등본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주소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건강보험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피부양자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인적사항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입사일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주당근로시간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직종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월급여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입금계좌번호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입사일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퇴사일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퇴직급여지급여부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
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매달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 xml:space="preserve">급여대장
</t>
        </r>
      </text>
    </comment>
    <comment ref="X20" authorId="2" shapeId="0" xr:uid="{00000000-0006-0000-0100-00000D000000}">
      <text>
        <r>
          <rPr>
            <b/>
            <sz val="9"/>
            <color indexed="81"/>
            <rFont val="Tahoma"/>
            <family val="2"/>
          </rPr>
          <t>Summary of Four Social Insurance Programs(Tax Year 2013)
4</t>
        </r>
        <r>
          <rPr>
            <b/>
            <sz val="9"/>
            <color indexed="81"/>
            <rFont val="돋움"/>
            <family val="3"/>
            <charset val="129"/>
          </rPr>
          <t>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보험자료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요약</t>
        </r>
        <r>
          <rPr>
            <b/>
            <sz val="9"/>
            <color indexed="81"/>
            <rFont val="Tahoma"/>
            <family val="2"/>
          </rPr>
          <t>(2013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  <r>
          <rPr>
            <b/>
            <sz val="9"/>
            <color indexed="81"/>
            <rFont val="Tahoma"/>
            <family val="2"/>
          </rPr>
          <t>)
3</t>
        </r>
        <r>
          <rPr>
            <b/>
            <sz val="9"/>
            <color indexed="81"/>
            <rFont val="돋움"/>
            <family val="3"/>
            <charset val="129"/>
          </rPr>
          <t>대보험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제외대상</t>
        </r>
        <r>
          <rPr>
            <b/>
            <sz val="9"/>
            <color indexed="81"/>
            <rFont val="Tahoma"/>
            <family val="2"/>
          </rPr>
          <t>(Exception)
1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</t>
        </r>
        <r>
          <rPr>
            <b/>
            <sz val="9"/>
            <color indexed="81"/>
            <rFont val="Tahoma"/>
            <family val="2"/>
          </rPr>
          <t xml:space="preserve"> ,</t>
        </r>
        <r>
          <rPr>
            <b/>
            <sz val="9"/>
            <color indexed="81"/>
            <rFont val="돋움"/>
            <family val="3"/>
            <charset val="129"/>
          </rPr>
          <t>일용근로자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근로자
</t>
        </r>
        <r>
          <rPr>
            <b/>
            <sz val="9"/>
            <color indexed="81"/>
            <rFont val="Tahoma"/>
            <family val="2"/>
          </rPr>
          <t>Daily workers whose working period is less than a month and workers working less than 60 hours per month</t>
        </r>
      </text>
    </comment>
    <comment ref="AA20" authorId="2" shapeId="0" xr:uid="{00000000-0006-0000-0100-00000E000000}">
      <text>
        <r>
          <rPr>
            <b/>
            <sz val="9"/>
            <color indexed="81"/>
            <rFont val="Tahoma"/>
            <family val="2"/>
          </rPr>
          <t>the employer
Business</t>
        </r>
      </text>
    </comment>
    <comment ref="AD20" authorId="2" shapeId="0" xr:uid="{00000000-0006-0000-0100-00000F000000}">
      <text>
        <r>
          <rPr>
            <b/>
            <sz val="9"/>
            <color indexed="81"/>
            <rFont val="Tahoma"/>
            <family val="2"/>
          </rPr>
          <t>2008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7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신설
</t>
        </r>
        <r>
          <rPr>
            <b/>
            <sz val="9"/>
            <color indexed="81"/>
            <rFont val="Tahoma"/>
            <family val="2"/>
          </rPr>
          <t>Long-term Care Insurance
(Newly intro-duced in July 2008)</t>
        </r>
      </text>
    </comment>
    <comment ref="AG20" authorId="2" shapeId="0" xr:uid="{00000000-0006-0000-0100-000010000000}">
      <text>
        <r>
          <rPr>
            <b/>
            <sz val="9"/>
            <color indexed="81"/>
            <rFont val="돋움"/>
            <family val="3"/>
            <charset val="129"/>
          </rPr>
          <t xml:space="preserve">직원
</t>
        </r>
        <r>
          <rPr>
            <b/>
            <sz val="9"/>
            <color indexed="81"/>
            <rFont val="Tahoma"/>
            <family val="2"/>
          </rPr>
          <t>the emplyee insured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>individual
Wage &amp; Salary Income Earners</t>
        </r>
      </text>
    </comment>
    <comment ref="X21" authorId="2" shapeId="0" xr:uid="{00000000-0006-0000-0100-000011000000}">
      <text>
        <r>
          <rPr>
            <b/>
            <sz val="9"/>
            <color indexed="81"/>
            <rFont val="Tahoma"/>
            <family val="2"/>
          </rPr>
          <t xml:space="preserve">Health Insurance
- </t>
        </r>
        <r>
          <rPr>
            <b/>
            <sz val="9"/>
            <color indexed="81"/>
            <rFont val="돋움"/>
            <family val="3"/>
            <charset val="129"/>
          </rPr>
          <t>보수월액에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보수외소득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연간</t>
        </r>
        <r>
          <rPr>
            <b/>
            <sz val="9"/>
            <color indexed="81"/>
            <rFont val="Tahoma"/>
            <family val="2"/>
          </rPr>
          <t xml:space="preserve"> 7,200</t>
        </r>
        <r>
          <rPr>
            <b/>
            <sz val="9"/>
            <color indexed="81"/>
            <rFont val="돋움"/>
            <family val="3"/>
            <charset val="129"/>
          </rPr>
          <t>만원을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직장가입자에게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보수외소득을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소득월액보험료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</t>
        </r>
        <r>
          <rPr>
            <b/>
            <sz val="9"/>
            <color indexed="81"/>
            <rFont val="Tahoma"/>
            <family val="2"/>
          </rPr>
          <t xml:space="preserve">(2012. 9. 1. 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X23" authorId="2" shapeId="0" xr:uid="{00000000-0006-0000-0100-000012000000}">
      <text>
        <r>
          <rPr>
            <b/>
            <sz val="9"/>
            <color indexed="81"/>
            <rFont val="Tahoma"/>
            <family val="2"/>
          </rPr>
          <t>National Pension</t>
        </r>
      </text>
    </comment>
    <comment ref="AO23" authorId="2" shapeId="0" xr:uid="{00000000-0006-0000-0100-000013000000}">
      <text>
        <r>
          <rPr>
            <b/>
            <sz val="9"/>
            <color indexed="81"/>
            <rFont val="돋움"/>
            <family val="3"/>
            <charset val="129"/>
          </rPr>
          <t>예) 기준소득월액은 최저 27만원에서 최고금액은 421만원까지의 범위로 결정하게 됩니다. 따라서, 신고한 소득월액이 27만원보다 적으면 27만원을 기준소득월액으로 하고, 421만원보다 많으면 421만원을 기준소득월액으로 합니다. (2015.7.1~2016.6.30. 기준)</t>
        </r>
      </text>
    </comment>
    <comment ref="X24" authorId="2" shapeId="0" xr:uid="{00000000-0006-0000-0100-000014000000}">
      <text>
        <r>
          <rPr>
            <b/>
            <sz val="9"/>
            <color indexed="81"/>
            <rFont val="Tahoma"/>
            <family val="2"/>
          </rPr>
          <t>Employment Insurance</t>
        </r>
      </text>
    </comment>
    <comment ref="AA24" authorId="4" shapeId="0" xr:uid="{00000000-0006-0000-0100-000015000000}">
      <text>
        <r>
          <rPr>
            <b/>
            <sz val="9"/>
            <color indexed="81"/>
            <rFont val="돋움"/>
            <family val="3"/>
            <charset val="129"/>
          </rPr>
          <t>주황규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2011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3</t>
        </r>
        <r>
          <rPr>
            <sz val="9"/>
            <color indexed="81"/>
            <rFont val="돋움"/>
            <family val="3"/>
            <charset val="129"/>
          </rPr>
          <t>월분까지 0.7%
2013년 6월분까지 0.8%</t>
        </r>
      </text>
    </comment>
    <comment ref="AG24" authorId="4" shapeId="0" xr:uid="{00000000-0006-0000-0100-000016000000}">
      <text>
        <r>
          <rPr>
            <b/>
            <sz val="9"/>
            <color indexed="81"/>
            <rFont val="돋움"/>
            <family val="3"/>
            <charset val="129"/>
          </rPr>
          <t>주황규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2011.3</t>
        </r>
        <r>
          <rPr>
            <sz val="9"/>
            <color indexed="81"/>
            <rFont val="돋움"/>
            <family val="3"/>
            <charset val="129"/>
          </rPr>
          <t>월분까지 0.45%
2013.6월분까지 0.55%</t>
        </r>
      </text>
    </comment>
    <comment ref="AM24" authorId="2" shapeId="0" xr:uid="{00000000-0006-0000-0100-000017000000}">
      <text>
        <r>
          <rPr>
            <b/>
            <sz val="9"/>
            <color indexed="81"/>
            <rFont val="돋움"/>
            <family val="3"/>
            <charset val="129"/>
          </rPr>
          <t xml:space="preserve">산재보험
</t>
        </r>
        <r>
          <rPr>
            <b/>
            <sz val="9"/>
            <color indexed="81"/>
            <rFont val="Tahoma"/>
            <family val="2"/>
          </rPr>
          <t>Industrial Accident Insurance</t>
        </r>
      </text>
    </comment>
    <comment ref="C33" authorId="1" shapeId="0" xr:uid="{00000000-0006-0000-0100-000018000000}">
      <text>
        <r>
          <rPr>
            <b/>
            <sz val="9"/>
            <color indexed="81"/>
            <rFont val="돋움"/>
            <family val="3"/>
            <charset val="129"/>
          </rPr>
          <t>조세특례제한법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132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[ </t>
        </r>
        <r>
          <rPr>
            <b/>
            <sz val="9"/>
            <color indexed="81"/>
            <rFont val="돋움"/>
            <family val="3"/>
            <charset val="129"/>
          </rPr>
          <t>최저한세액에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배제</t>
        </r>
        <r>
          <rPr>
            <b/>
            <sz val="9"/>
            <color indexed="81"/>
            <rFont val="Tahoma"/>
            <family val="2"/>
          </rPr>
          <t xml:space="preserve"> ]
</t>
        </r>
        <r>
          <rPr>
            <b/>
            <sz val="9"/>
            <color indexed="81"/>
            <rFont val="돋움"/>
            <family val="3"/>
            <charset val="129"/>
          </rPr>
          <t>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거주자의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사업소득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16</t>
        </r>
        <r>
          <rPr>
            <b/>
            <sz val="9"/>
            <color indexed="81"/>
            <rFont val="돋움"/>
            <family val="3"/>
            <charset val="129"/>
          </rPr>
          <t>조를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부동산임대업에서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비거주자의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국내사업장에서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가산세와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추징세액은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제외하며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세액공제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어느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손금산입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소득공제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사업소득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준비금을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익금에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산입한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산출세액에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45(</t>
        </r>
        <r>
          <rPr>
            <b/>
            <sz val="9"/>
            <color indexed="81"/>
            <rFont val="돋움"/>
            <family val="3"/>
            <charset val="129"/>
          </rPr>
          <t>산출세액이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천만원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부분은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35)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곱하여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돋움"/>
            <family val="3"/>
            <charset val="129"/>
          </rPr>
          <t>소득세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최저한세액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아니한다</t>
        </r>
        <r>
          <rPr>
            <b/>
            <sz val="9"/>
            <color indexed="81"/>
            <rFont val="Tahoma"/>
            <family val="2"/>
          </rPr>
          <t xml:space="preserve">.(2013.01.01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1.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사업연도의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손금으로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산입하는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인력개발준비금</t>
        </r>
        <r>
          <rPr>
            <b/>
            <sz val="9"/>
            <color indexed="81"/>
            <rFont val="Tahoma"/>
            <family val="2"/>
          </rPr>
          <t xml:space="preserve">(2013.01.01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2.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28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86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3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132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손금산입금액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소득공제금액</t>
        </r>
        <r>
          <rPr>
            <b/>
            <sz val="9"/>
            <color indexed="81"/>
            <rFont val="Tahoma"/>
            <family val="2"/>
          </rPr>
          <t xml:space="preserve">(2014.12.23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3.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25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25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25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까지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29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29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까지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8,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14,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15,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18,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25,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122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3,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122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126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3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126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7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세액공제금액</t>
        </r>
        <r>
          <rPr>
            <b/>
            <sz val="9"/>
            <color indexed="81"/>
            <rFont val="Tahoma"/>
            <family val="2"/>
          </rPr>
          <t xml:space="preserve">(2015.12.15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4.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항ㆍ제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33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63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수도권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밖으로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이전하는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121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22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</t>
        </r>
        <r>
          <rPr>
            <b/>
            <sz val="9"/>
            <color indexed="81"/>
            <rFont val="Tahoma"/>
            <family val="2"/>
          </rPr>
          <t xml:space="preserve">(2014.12.23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</t>
        </r>
      </text>
    </comment>
    <comment ref="BO51" authorId="2" shapeId="0" xr:uid="{00000000-0006-0000-0100-000019000000}">
      <text>
        <r>
          <rPr>
            <b/>
            <sz val="9"/>
            <color indexed="81"/>
            <rFont val="돋움"/>
            <family val="3"/>
            <charset val="129"/>
          </rPr>
          <t>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상속인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사전·사후요건
○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상속개시일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가업종사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상속개시일부터</t>
        </r>
        <r>
          <rPr>
            <b/>
            <sz val="9"/>
            <color indexed="81"/>
            <rFont val="Tahoma"/>
            <family val="2"/>
          </rPr>
          <t xml:space="preserve"> 10</t>
        </r>
        <r>
          <rPr>
            <b/>
            <sz val="9"/>
            <color indexed="81"/>
            <rFont val="돋움"/>
            <family val="3"/>
            <charset val="129"/>
          </rPr>
          <t>년간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가업종사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  <author>user</author>
    <author>주황규</author>
    <author>내 문서</author>
    <author>Master</author>
  </authors>
  <commentList>
    <comment ref="C13" authorId="0" shapeId="0" xr:uid="{00000000-0006-0000-0200-000001000000}">
      <text>
        <r>
          <rPr>
            <b/>
            <sz val="9"/>
            <color indexed="81"/>
            <rFont val="돋움"/>
            <family val="3"/>
            <charset val="129"/>
          </rPr>
          <t>조세특례제한법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132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[ </t>
        </r>
        <r>
          <rPr>
            <b/>
            <sz val="9"/>
            <color indexed="81"/>
            <rFont val="돋움"/>
            <family val="3"/>
            <charset val="129"/>
          </rPr>
          <t>최저한세액에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배제</t>
        </r>
        <r>
          <rPr>
            <b/>
            <sz val="9"/>
            <color indexed="81"/>
            <rFont val="Tahoma"/>
            <family val="2"/>
          </rPr>
          <t xml:space="preserve"> ]
</t>
        </r>
        <r>
          <rPr>
            <b/>
            <sz val="9"/>
            <color indexed="81"/>
            <rFont val="돋움"/>
            <family val="3"/>
            <charset val="129"/>
          </rPr>
          <t>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내국법인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조합법인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사업연도의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「법인세법」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외국법인의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사업연도의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국내원천소득에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「법인세법」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55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토지등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양도소득에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법인세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같은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56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미환류소득에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법인세와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96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추가하여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납부하는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가산세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추징세액은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제외하며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세액공제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어느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손금산입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소득공제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과세표준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준비금을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익금에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산입한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포함하며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조에서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과세표준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17[</t>
        </r>
        <r>
          <rPr>
            <b/>
            <sz val="9"/>
            <color indexed="81"/>
            <rFont val="돋움"/>
            <family val="3"/>
            <charset val="129"/>
          </rPr>
          <t>과세표준이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억원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천억원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부분은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12, </t>
        </r>
        <r>
          <rPr>
            <b/>
            <sz val="9"/>
            <color indexed="81"/>
            <rFont val="돋움"/>
            <family val="3"/>
            <charset val="129"/>
          </rPr>
          <t>과세표준이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억원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부분은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10, </t>
        </r>
        <r>
          <rPr>
            <b/>
            <sz val="9"/>
            <color indexed="81"/>
            <rFont val="돋움"/>
            <family val="3"/>
            <charset val="129"/>
          </rPr>
          <t>중소기업의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7(</t>
        </r>
        <r>
          <rPr>
            <b/>
            <sz val="9"/>
            <color indexed="81"/>
            <rFont val="돋움"/>
            <family val="3"/>
            <charset val="129"/>
          </rPr>
          <t>중소기업이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바에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최초로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중소기업에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아니하게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최초로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중소기업에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아니하게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과세연도의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개시일부터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이내에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끝나는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과세연도에는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8,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이내에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끝나는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과세연도에는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9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)]</t>
        </r>
        <r>
          <rPr>
            <b/>
            <sz val="9"/>
            <color indexed="81"/>
            <rFont val="돋움"/>
            <family val="3"/>
            <charset val="129"/>
          </rPr>
          <t>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곱하여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"</t>
        </r>
        <r>
          <rPr>
            <b/>
            <sz val="9"/>
            <color indexed="81"/>
            <rFont val="돋움"/>
            <family val="3"/>
            <charset val="129"/>
          </rPr>
          <t>법인세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최저한세액</t>
        </r>
        <r>
          <rPr>
            <b/>
            <sz val="9"/>
            <color indexed="81"/>
            <rFont val="Tahoma"/>
            <family val="2"/>
          </rPr>
          <t>"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아니한다</t>
        </r>
        <r>
          <rPr>
            <b/>
            <sz val="9"/>
            <color indexed="81"/>
            <rFont val="Tahoma"/>
            <family val="2"/>
          </rPr>
          <t xml:space="preserve">.(2014.12.23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1.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사업연도의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소득금액계산을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손금으로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산입하는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인력개발준비금</t>
        </r>
        <r>
          <rPr>
            <b/>
            <sz val="9"/>
            <color indexed="81"/>
            <rFont val="Tahoma"/>
            <family val="2"/>
          </rPr>
          <t xml:space="preserve">(2013.01.01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2.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13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28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55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60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63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소득공제금액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손금산입금액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익금불산입금액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비과세금액</t>
        </r>
        <r>
          <rPr>
            <b/>
            <sz val="9"/>
            <color indexed="81"/>
            <rFont val="Tahoma"/>
            <family val="2"/>
          </rPr>
          <t xml:space="preserve">(2014.12.23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3.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3,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중소기업이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해당한다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조에서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같다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3,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25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25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25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까지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29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29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까지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8,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14,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15,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18,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25,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122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126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7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세액공제금액</t>
        </r>
        <r>
          <rPr>
            <b/>
            <sz val="9"/>
            <color indexed="81"/>
            <rFont val="Tahoma"/>
            <family val="2"/>
          </rPr>
          <t xml:space="preserve">(2015.12.15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4.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항ㆍ제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33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63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수도권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밖으로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이전하는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68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작물재배업에서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해당한다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121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22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</t>
        </r>
        <r>
          <rPr>
            <b/>
            <sz val="9"/>
            <color indexed="81"/>
            <rFont val="Tahoma"/>
            <family val="2"/>
          </rPr>
          <t xml:space="preserve">(2014.12.23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</t>
        </r>
      </text>
    </comment>
    <comment ref="AA15" authorId="1" shapeId="0" xr:uid="{00000000-0006-0000-0200-000002000000}">
      <text>
        <r>
          <rPr>
            <b/>
            <sz val="9"/>
            <color indexed="81"/>
            <rFont val="돋움"/>
            <family val="3"/>
            <charset val="129"/>
          </rPr>
          <t>사업소득】→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세율</t>
        </r>
        <r>
          <rPr>
            <b/>
            <sz val="9"/>
            <color indexed="81"/>
            <rFont val="Tahoma"/>
            <family val="2"/>
          </rPr>
          <t xml:space="preserve"> 3.3% (</t>
        </r>
        <r>
          <rPr>
            <b/>
            <sz val="9"/>
            <color indexed="81"/>
            <rFont val="돋움"/>
            <family val="3"/>
            <charset val="129"/>
          </rPr>
          <t>지방소득세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독립적지위에서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계속적</t>
        </r>
        <r>
          <rPr>
            <b/>
            <sz val="9"/>
            <color indexed="81"/>
            <rFont val="Tahoma"/>
            <family val="2"/>
          </rPr>
          <t xml:space="preserve"> · </t>
        </r>
        <r>
          <rPr>
            <b/>
            <sz val="9"/>
            <color indexed="81"/>
            <rFont val="돋움"/>
            <family val="3"/>
            <charset val="129"/>
          </rPr>
          <t>반복적으로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인적용역을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인적용역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사업소득으로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사업소득세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일정기간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용역을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일시적인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용역제공이라고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볼만한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특단의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사정이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구분해야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것입니다</t>
        </r>
        <r>
          <rPr>
            <b/>
            <sz val="9"/>
            <color indexed="81"/>
            <rFont val="Tahoma"/>
            <family val="2"/>
          </rPr>
          <t>.(</t>
        </r>
        <r>
          <rPr>
            <b/>
            <sz val="9"/>
            <color indexed="81"/>
            <rFont val="돋움"/>
            <family val="3"/>
            <charset val="129"/>
          </rPr>
          <t>서면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팀</t>
        </r>
        <r>
          <rPr>
            <b/>
            <sz val="9"/>
            <color indexed="81"/>
            <rFont val="Tahoma"/>
            <family val="2"/>
          </rPr>
          <t xml:space="preserve">-1063, 2005.09.07, </t>
        </r>
        <r>
          <rPr>
            <b/>
            <sz val="9"/>
            <color indexed="81"/>
            <rFont val="돋움"/>
            <family val="3"/>
            <charset val="129"/>
          </rPr>
          <t>서면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팀</t>
        </r>
        <r>
          <rPr>
            <b/>
            <sz val="9"/>
            <color indexed="81"/>
            <rFont val="Tahoma"/>
            <family val="2"/>
          </rPr>
          <t>-242, 2006.02.23</t>
        </r>
        <r>
          <rPr>
            <b/>
            <sz val="9"/>
            <color indexed="81"/>
            <rFont val="돋움"/>
            <family val="3"/>
            <charset val="129"/>
          </rPr>
          <t>외</t>
        </r>
        <r>
          <rPr>
            <b/>
            <sz val="9"/>
            <color indexed="81"/>
            <rFont val="Tahoma"/>
            <family val="2"/>
          </rPr>
          <t xml:space="preserve">)
․ </t>
        </r>
        <r>
          <rPr>
            <b/>
            <sz val="9"/>
            <color indexed="81"/>
            <rFont val="돋움"/>
            <family val="3"/>
            <charset val="129"/>
          </rPr>
          <t>수령자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종합소득세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신고</t>
        </r>
        <r>
          <rPr>
            <b/>
            <sz val="9"/>
            <color indexed="81"/>
            <rFont val="Tahoma"/>
            <family val="2"/>
          </rPr>
          <t xml:space="preserve"> ․ </t>
        </r>
        <r>
          <rPr>
            <b/>
            <sz val="9"/>
            <color indexed="81"/>
            <rFont val="돋움"/>
            <family val="3"/>
            <charset val="129"/>
          </rPr>
          <t>납부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사업소득자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본인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관할세무서에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신고</t>
        </r>
        <r>
          <rPr>
            <b/>
            <sz val="9"/>
            <color indexed="81"/>
            <rFont val="Tahoma"/>
            <family val="2"/>
          </rPr>
          <t xml:space="preserve"> ․ </t>
        </r>
        <r>
          <rPr>
            <b/>
            <sz val="9"/>
            <color indexed="81"/>
            <rFont val="돋움"/>
            <family val="3"/>
            <charset val="129"/>
          </rPr>
          <t>납부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☞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원천징수공제하고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①사업소득세</t>
        </r>
        <r>
          <rPr>
            <b/>
            <sz val="9"/>
            <color indexed="81"/>
            <rFont val="Tahoma"/>
            <family val="2"/>
          </rPr>
          <t xml:space="preserve"> 3.3%(</t>
        </r>
        <r>
          <rPr>
            <b/>
            <sz val="9"/>
            <color indexed="81"/>
            <rFont val="돋움"/>
            <family val="3"/>
            <charset val="129"/>
          </rPr>
          <t>지방소득세포함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필요서류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성명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신분증사본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입금계좌번호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사업소득지급대장→소득자인적사항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귀속월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지급일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지급액등</t>
        </r>
        <r>
          <rPr>
            <b/>
            <sz val="9"/>
            <color indexed="81"/>
            <rFont val="Tahoma"/>
            <family val="2"/>
          </rPr>
          <t xml:space="preserve">)
  </t>
        </r>
        <r>
          <rPr>
            <b/>
            <sz val="9"/>
            <color indexed="81"/>
            <rFont val="돋움"/>
            <family val="3"/>
            <charset val="129"/>
          </rPr>
          <t>지급시</t>
        </r>
        <r>
          <rPr>
            <b/>
            <sz val="9"/>
            <color indexed="81"/>
            <rFont val="Tahoma"/>
            <family val="2"/>
          </rPr>
          <t xml:space="preserve"> 33,330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안한다</t>
        </r>
        <r>
          <rPr>
            <b/>
            <sz val="9"/>
            <color indexed="81"/>
            <rFont val="Tahoma"/>
            <family val="2"/>
          </rPr>
          <t>. (33,330*3%=999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소액부징수</t>
        </r>
        <r>
          <rPr>
            <b/>
            <sz val="9"/>
            <color indexed="81"/>
            <rFont val="Tahoma"/>
            <family val="2"/>
          </rPr>
          <t xml:space="preserve">)
</t>
        </r>
      </text>
    </comment>
    <comment ref="AJ16" authorId="2" shapeId="0" xr:uid="{00000000-0006-0000-0200-000003000000}">
      <text>
        <r>
          <rPr>
            <b/>
            <sz val="9"/>
            <color indexed="81"/>
            <rFont val="돋움"/>
            <family val="3"/>
            <charset val="129"/>
          </rPr>
          <t>실지명의가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</t>
        </r>
      </text>
    </comment>
    <comment ref="AA17" authorId="1" shapeId="0" xr:uid="{00000000-0006-0000-0200-000004000000}">
      <text>
        <r>
          <rPr>
            <b/>
            <sz val="9"/>
            <color indexed="81"/>
            <rFont val="돋움"/>
            <family val="3"/>
            <charset val="129"/>
          </rPr>
          <t>【기타소득】→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세율</t>
        </r>
        <r>
          <rPr>
            <b/>
            <sz val="9"/>
            <color indexed="81"/>
            <rFont val="Tahoma"/>
            <family val="2"/>
          </rPr>
          <t xml:space="preserve"> 22% (</t>
        </r>
        <r>
          <rPr>
            <b/>
            <sz val="9"/>
            <color indexed="81"/>
            <rFont val="돋움"/>
            <family val="3"/>
            <charset val="129"/>
          </rPr>
          <t>지방소득세포함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독립적지위에서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소득자를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일시적</t>
        </r>
        <r>
          <rPr>
            <b/>
            <sz val="9"/>
            <color indexed="81"/>
            <rFont val="Tahoma"/>
            <family val="2"/>
          </rPr>
          <t xml:space="preserve"> · </t>
        </r>
        <r>
          <rPr>
            <b/>
            <sz val="9"/>
            <color indexed="81"/>
            <rFont val="돋움"/>
            <family val="3"/>
            <charset val="129"/>
          </rPr>
          <t>우발적으로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제공하는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</t>
        </r>
        <r>
          <rPr>
            <b/>
            <sz val="9"/>
            <color indexed="81"/>
            <rFont val="Tahoma"/>
            <family val="2"/>
          </rPr>
          <t xml:space="preserve">.
․ </t>
        </r>
        <r>
          <rPr>
            <b/>
            <sz val="9"/>
            <color indexed="81"/>
            <rFont val="돋움"/>
            <family val="3"/>
            <charset val="129"/>
          </rPr>
          <t>수령자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종합소득세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신고</t>
        </r>
        <r>
          <rPr>
            <b/>
            <sz val="9"/>
            <color indexed="81"/>
            <rFont val="Tahoma"/>
            <family val="2"/>
          </rPr>
          <t xml:space="preserve"> ․ </t>
        </r>
        <r>
          <rPr>
            <b/>
            <sz val="9"/>
            <color indexed="81"/>
            <rFont val="돋움"/>
            <family val="3"/>
            <charset val="129"/>
          </rPr>
          <t>납부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기타소득자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본인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주소지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관할세무서에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신고</t>
        </r>
        <r>
          <rPr>
            <b/>
            <sz val="9"/>
            <color indexed="81"/>
            <rFont val="Tahoma"/>
            <family val="2"/>
          </rPr>
          <t xml:space="preserve"> ․ </t>
        </r>
        <r>
          <rPr>
            <b/>
            <sz val="9"/>
            <color indexed="81"/>
            <rFont val="돋움"/>
            <family val="3"/>
            <charset val="129"/>
          </rPr>
          <t>납부</t>
        </r>
        <r>
          <rPr>
            <b/>
            <sz val="9"/>
            <color indexed="81"/>
            <rFont val="Tahoma"/>
            <family val="2"/>
          </rPr>
          <t>)
(</t>
        </r>
        <r>
          <rPr>
            <b/>
            <sz val="9"/>
            <color indexed="81"/>
            <rFont val="돋움"/>
            <family val="3"/>
            <charset val="129"/>
          </rPr>
          <t>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기타소득금액이</t>
        </r>
        <r>
          <rPr>
            <b/>
            <sz val="9"/>
            <color indexed="81"/>
            <rFont val="Tahoma"/>
            <family val="2"/>
          </rPr>
          <t xml:space="preserve"> 300</t>
        </r>
        <r>
          <rPr>
            <b/>
            <sz val="9"/>
            <color indexed="81"/>
            <rFont val="돋움"/>
            <family val="3"/>
            <charset val="129"/>
          </rPr>
          <t>만원이하</t>
        </r>
        <r>
          <rPr>
            <b/>
            <sz val="9"/>
            <color indexed="81"/>
            <rFont val="Tahoma"/>
            <family val="2"/>
          </rPr>
          <t>(80%</t>
        </r>
        <r>
          <rPr>
            <b/>
            <sz val="9"/>
            <color indexed="81"/>
            <rFont val="돋움"/>
            <family val="3"/>
            <charset val="129"/>
          </rPr>
          <t>필요경비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수입금액기준</t>
        </r>
        <r>
          <rPr>
            <b/>
            <sz val="9"/>
            <color indexed="81"/>
            <rFont val="Tahoma"/>
            <family val="2"/>
          </rPr>
          <t xml:space="preserve"> 1,500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
분리과세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분리과세가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가능하단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애기는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종합소득세에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합산하여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신고할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있고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합산하지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마무리하는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것을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의미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☞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원천징수공제하고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①기타소득세</t>
        </r>
        <r>
          <rPr>
            <b/>
            <sz val="9"/>
            <color indexed="81"/>
            <rFont val="Tahoma"/>
            <family val="2"/>
          </rPr>
          <t xml:space="preserve"> 22%(</t>
        </r>
        <r>
          <rPr>
            <b/>
            <sz val="9"/>
            <color indexed="81"/>
            <rFont val="돋움"/>
            <family val="3"/>
            <charset val="129"/>
          </rPr>
          <t>지방소득세포함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②</t>
        </r>
        <r>
          <rPr>
            <b/>
            <sz val="9"/>
            <color indexed="81"/>
            <rFont val="Tahoma"/>
            <family val="2"/>
          </rPr>
          <t xml:space="preserve">80% </t>
        </r>
        <r>
          <rPr>
            <b/>
            <sz val="9"/>
            <color indexed="81"/>
            <rFont val="돋움"/>
            <family val="3"/>
            <charset val="129"/>
          </rPr>
          <t>필요경비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인정되는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직접법으로</t>
        </r>
        <r>
          <rPr>
            <b/>
            <sz val="9"/>
            <color indexed="81"/>
            <rFont val="Tahoma"/>
            <family val="2"/>
          </rPr>
          <t xml:space="preserve"> 4.4%(</t>
        </r>
        <r>
          <rPr>
            <b/>
            <sz val="9"/>
            <color indexed="81"/>
            <rFont val="돋움"/>
            <family val="3"/>
            <charset val="129"/>
          </rPr>
          <t>지방소득세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☞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단</t>
        </r>
        <r>
          <rPr>
            <b/>
            <sz val="9"/>
            <color indexed="81"/>
            <rFont val="Tahoma"/>
            <family val="2"/>
          </rPr>
          <t>, 80%</t>
        </r>
        <r>
          <rPr>
            <b/>
            <sz val="9"/>
            <color indexed="81"/>
            <rFont val="돋움"/>
            <family val="3"/>
            <charset val="129"/>
          </rPr>
          <t>인정되는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지급금액이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않음</t>
        </r>
        <r>
          <rPr>
            <b/>
            <sz val="9"/>
            <color indexed="81"/>
            <rFont val="Tahoma"/>
            <family val="2"/>
          </rPr>
          <t>.
(</t>
        </r>
        <r>
          <rPr>
            <b/>
            <sz val="9"/>
            <color indexed="81"/>
            <rFont val="돋움"/>
            <family val="3"/>
            <charset val="129"/>
          </rPr>
          <t>과세최저한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소득금액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)
․ </t>
        </r>
        <r>
          <rPr>
            <b/>
            <sz val="9"/>
            <color indexed="81"/>
            <rFont val="돋움"/>
            <family val="3"/>
            <charset val="129"/>
          </rPr>
          <t>소득세가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과세되지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기타소득금액이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마다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원칙적으로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없습니다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돋움"/>
            <family val="3"/>
            <charset val="129"/>
          </rPr>
          <t>매건</t>
        </r>
        <r>
          <rPr>
            <b/>
            <sz val="9"/>
            <color indexed="81"/>
            <rFont val="Tahoma"/>
            <family val="2"/>
          </rPr>
          <t xml:space="preserve">  </t>
        </r>
        <r>
          <rPr>
            <b/>
            <sz val="9"/>
            <color indexed="81"/>
            <rFont val="돋움"/>
            <family val="3"/>
            <charset val="129"/>
          </rPr>
          <t>지급기준으로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할걸</t>
        </r>
        <r>
          <rPr>
            <b/>
            <sz val="9"/>
            <color indexed="81"/>
            <rFont val="Tahoma"/>
            <family val="2"/>
          </rPr>
          <t xml:space="preserve">.
ex1) </t>
        </r>
        <r>
          <rPr>
            <b/>
            <sz val="9"/>
            <color indexed="81"/>
            <rFont val="돋움"/>
            <family val="3"/>
            <charset val="129"/>
          </rPr>
          <t>기타소득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지급금액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만원
지급금액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만원
필요경비</t>
        </r>
        <r>
          <rPr>
            <b/>
            <sz val="9"/>
            <color indexed="81"/>
            <rFont val="Tahoma"/>
            <family val="2"/>
          </rPr>
          <t xml:space="preserve"> 20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지급금액</t>
        </r>
        <r>
          <rPr>
            <b/>
            <sz val="9"/>
            <color indexed="81"/>
            <rFont val="Tahoma"/>
            <family val="2"/>
          </rPr>
          <t xml:space="preserve"> × 80%)
</t>
        </r>
        <r>
          <rPr>
            <b/>
            <sz val="9"/>
            <color indexed="81"/>
            <rFont val="돋움"/>
            <family val="3"/>
            <charset val="129"/>
          </rPr>
          <t>소득금액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지급금액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필요경비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율</t>
        </r>
        <r>
          <rPr>
            <b/>
            <sz val="9"/>
            <color indexed="81"/>
            <rFont val="Tahoma"/>
            <family val="2"/>
          </rPr>
          <t xml:space="preserve"> 20%
</t>
        </r>
        <r>
          <rPr>
            <b/>
            <sz val="9"/>
            <color indexed="81"/>
            <rFont val="돋움"/>
            <family val="3"/>
            <charset val="129"/>
          </rPr>
          <t>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산출세액</t>
        </r>
        <r>
          <rPr>
            <b/>
            <sz val="9"/>
            <color indexed="81"/>
            <rFont val="Tahoma"/>
            <family val="2"/>
          </rPr>
          <t xml:space="preserve"> 10,000</t>
        </r>
        <r>
          <rPr>
            <b/>
            <sz val="9"/>
            <color indexed="81"/>
            <rFont val="돋움"/>
            <family val="3"/>
            <charset val="129"/>
          </rPr>
          <t>원
ⓑ지방소득세</t>
        </r>
        <r>
          <rPr>
            <b/>
            <sz val="9"/>
            <color indexed="81"/>
            <rFont val="Tahoma"/>
            <family val="2"/>
          </rPr>
          <t xml:space="preserve"> 1,000</t>
        </r>
        <r>
          <rPr>
            <b/>
            <sz val="9"/>
            <color indexed="81"/>
            <rFont val="돋움"/>
            <family val="3"/>
            <charset val="129"/>
          </rPr>
          <t>원
부담세액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ⓐ</t>
        </r>
        <r>
          <rPr>
            <b/>
            <sz val="9"/>
            <color indexed="81"/>
            <rFont val="Tahoma"/>
            <family val="2"/>
          </rPr>
          <t>+</t>
        </r>
        <r>
          <rPr>
            <b/>
            <sz val="9"/>
            <color indexed="81"/>
            <rFont val="돋움"/>
            <family val="3"/>
            <charset val="129"/>
          </rPr>
          <t>ⓑ</t>
        </r>
        <r>
          <rPr>
            <b/>
            <sz val="9"/>
            <color indexed="81"/>
            <rFont val="Tahoma"/>
            <family val="2"/>
          </rPr>
          <t>) 11,000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소득금액이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미만이므로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않음</t>
        </r>
        <r>
          <rPr>
            <b/>
            <sz val="9"/>
            <color indexed="81"/>
            <rFont val="Tahoma"/>
            <family val="2"/>
          </rPr>
          <t>. 25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지급
</t>
        </r>
        <r>
          <rPr>
            <b/>
            <sz val="9"/>
            <color indexed="81"/>
            <rFont val="Tahoma"/>
            <family val="2"/>
          </rPr>
          <t xml:space="preserve">
ex2) </t>
        </r>
        <r>
          <rPr>
            <b/>
            <sz val="9"/>
            <color indexed="81"/>
            <rFont val="돋움"/>
            <family val="3"/>
            <charset val="129"/>
          </rPr>
          <t>기타소득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지급금액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만원
지급금액</t>
        </r>
        <r>
          <rPr>
            <b/>
            <sz val="9"/>
            <color indexed="81"/>
            <rFont val="Tahoma"/>
            <family val="2"/>
          </rPr>
          <t xml:space="preserve"> 30</t>
        </r>
        <r>
          <rPr>
            <b/>
            <sz val="9"/>
            <color indexed="81"/>
            <rFont val="돋움"/>
            <family val="3"/>
            <charset val="129"/>
          </rPr>
          <t>만원
필요경비</t>
        </r>
        <r>
          <rPr>
            <b/>
            <sz val="9"/>
            <color indexed="81"/>
            <rFont val="Tahoma"/>
            <family val="2"/>
          </rPr>
          <t xml:space="preserve"> 24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지급금액</t>
        </r>
        <r>
          <rPr>
            <b/>
            <sz val="9"/>
            <color indexed="81"/>
            <rFont val="Tahoma"/>
            <family val="2"/>
          </rPr>
          <t xml:space="preserve"> × 80%)
</t>
        </r>
        <r>
          <rPr>
            <b/>
            <sz val="9"/>
            <color indexed="81"/>
            <rFont val="돋움"/>
            <family val="3"/>
            <charset val="129"/>
          </rPr>
          <t>소득금액</t>
        </r>
        <r>
          <rPr>
            <b/>
            <sz val="9"/>
            <color indexed="81"/>
            <rFont val="Tahoma"/>
            <family val="2"/>
          </rPr>
          <t xml:space="preserve"> 6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지급금액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필요경비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율</t>
        </r>
        <r>
          <rPr>
            <b/>
            <sz val="9"/>
            <color indexed="81"/>
            <rFont val="Tahoma"/>
            <family val="2"/>
          </rPr>
          <t xml:space="preserve"> 20%
</t>
        </r>
        <r>
          <rPr>
            <b/>
            <sz val="9"/>
            <color indexed="81"/>
            <rFont val="돋움"/>
            <family val="3"/>
            <charset val="129"/>
          </rPr>
          <t>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산출세액</t>
        </r>
        <r>
          <rPr>
            <b/>
            <sz val="9"/>
            <color indexed="81"/>
            <rFont val="Tahoma"/>
            <family val="2"/>
          </rPr>
          <t xml:space="preserve"> 12,000</t>
        </r>
        <r>
          <rPr>
            <b/>
            <sz val="9"/>
            <color indexed="81"/>
            <rFont val="돋움"/>
            <family val="3"/>
            <charset val="129"/>
          </rPr>
          <t>원
ⓑ지방소득세</t>
        </r>
        <r>
          <rPr>
            <b/>
            <sz val="9"/>
            <color indexed="81"/>
            <rFont val="Tahoma"/>
            <family val="2"/>
          </rPr>
          <t xml:space="preserve"> 1,200</t>
        </r>
        <r>
          <rPr>
            <b/>
            <sz val="9"/>
            <color indexed="81"/>
            <rFont val="돋움"/>
            <family val="3"/>
            <charset val="129"/>
          </rPr>
          <t>원
부담세액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ⓐ</t>
        </r>
        <r>
          <rPr>
            <b/>
            <sz val="9"/>
            <color indexed="81"/>
            <rFont val="Tahoma"/>
            <family val="2"/>
          </rPr>
          <t>+</t>
        </r>
        <r>
          <rPr>
            <b/>
            <sz val="9"/>
            <color indexed="81"/>
            <rFont val="돋움"/>
            <family val="3"/>
            <charset val="129"/>
          </rPr>
          <t>ⓑ</t>
        </r>
        <r>
          <rPr>
            <b/>
            <sz val="9"/>
            <color indexed="81"/>
            <rFont val="Tahoma"/>
            <family val="2"/>
          </rPr>
          <t>) 13,200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소득금액이</t>
        </r>
        <r>
          <rPr>
            <b/>
            <sz val="9"/>
            <color indexed="81"/>
            <rFont val="Tahoma"/>
            <family val="2"/>
          </rPr>
          <t xml:space="preserve"> 5</t>
        </r>
        <r>
          <rPr>
            <b/>
            <sz val="9"/>
            <color indexed="81"/>
            <rFont val="돋움"/>
            <family val="3"/>
            <charset val="129"/>
          </rPr>
          <t>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이상이므로</t>
        </r>
        <r>
          <rPr>
            <b/>
            <sz val="9"/>
            <color indexed="81"/>
            <rFont val="Tahoma"/>
            <family val="2"/>
          </rPr>
          <t xml:space="preserve"> 13,200</t>
        </r>
        <r>
          <rPr>
            <b/>
            <sz val="9"/>
            <color indexed="81"/>
            <rFont val="돋움"/>
            <family val="3"/>
            <charset val="129"/>
          </rPr>
          <t>원천징수하여</t>
        </r>
        <r>
          <rPr>
            <b/>
            <sz val="9"/>
            <color indexed="81"/>
            <rFont val="Tahoma"/>
            <family val="2"/>
          </rPr>
          <t xml:space="preserve"> 25</t>
        </r>
        <r>
          <rPr>
            <b/>
            <sz val="9"/>
            <color indexed="81"/>
            <rFont val="돋움"/>
            <family val="3"/>
            <charset val="129"/>
          </rPr>
          <t>만원에서</t>
        </r>
        <r>
          <rPr>
            <b/>
            <sz val="9"/>
            <color indexed="81"/>
            <rFont val="Tahoma"/>
            <family val="2"/>
          </rPr>
          <t xml:space="preserve"> 13,200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차감한</t>
        </r>
        <r>
          <rPr>
            <b/>
            <sz val="9"/>
            <color indexed="81"/>
            <rFont val="Tahoma"/>
            <family val="2"/>
          </rPr>
          <t xml:space="preserve"> 
286,800</t>
        </r>
        <r>
          <rPr>
            <b/>
            <sz val="9"/>
            <color indexed="81"/>
            <rFont val="돋움"/>
            <family val="3"/>
            <charset val="129"/>
          </rPr>
          <t>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
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필요서류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성명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신분증사본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입금계좌번호</t>
        </r>
        <r>
          <rPr>
            <b/>
            <sz val="9"/>
            <color indexed="81"/>
            <rFont val="Tahoma"/>
            <family val="2"/>
          </rPr>
          <t xml:space="preserve"> (</t>
        </r>
        <r>
          <rPr>
            <b/>
            <sz val="9"/>
            <color indexed="81"/>
            <rFont val="돋움"/>
            <family val="3"/>
            <charset val="129"/>
          </rPr>
          <t>기타소득지급대장→소득자인적사항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귀속월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지급일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지급액등</t>
        </r>
        <r>
          <rPr>
            <b/>
            <sz val="9"/>
            <color indexed="81"/>
            <rFont val="Tahoma"/>
            <family val="2"/>
          </rPr>
          <t xml:space="preserve">)
</t>
        </r>
      </text>
    </comment>
    <comment ref="AH17" authorId="1" shapeId="0" xr:uid="{00000000-0006-0000-0200-000005000000}">
      <text>
        <r>
          <rPr>
            <b/>
            <sz val="9"/>
            <color indexed="81"/>
            <rFont val="돋움"/>
            <family val="3"/>
            <charset val="129"/>
          </rPr>
          <t>필요경비</t>
        </r>
        <r>
          <rPr>
            <b/>
            <sz val="9"/>
            <color indexed="81"/>
            <rFont val="Tahoma"/>
            <family val="2"/>
          </rPr>
          <t xml:space="preserve"> 80%</t>
        </r>
        <r>
          <rPr>
            <b/>
            <sz val="9"/>
            <color indexed="81"/>
            <rFont val="돋움"/>
            <family val="3"/>
            <charset val="129"/>
          </rPr>
          <t>인정되는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기타소득은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지급금액의</t>
        </r>
        <r>
          <rPr>
            <b/>
            <sz val="9"/>
            <color indexed="81"/>
            <rFont val="Tahoma"/>
            <family val="2"/>
          </rPr>
          <t xml:space="preserve"> 4%</t>
        </r>
      </text>
    </comment>
    <comment ref="AJ17" authorId="2" shapeId="0" xr:uid="{00000000-0006-0000-0200-000006000000}">
      <text>
        <r>
          <rPr>
            <b/>
            <sz val="9"/>
            <color indexed="81"/>
            <rFont val="돋움"/>
            <family val="3"/>
            <charset val="129"/>
          </rPr>
          <t>「금융실명거래 및 비밀조장에 관한 법률」제5조에 따라 실명에 의하지 아니하고 거래한 금융자산에서 발생하는 배당소득</t>
        </r>
      </text>
    </comment>
    <comment ref="U18" authorId="3" shapeId="0" xr:uid="{00000000-0006-0000-0200-000007000000}">
      <text>
        <r>
          <rPr>
            <b/>
            <sz val="9"/>
            <color indexed="81"/>
            <rFont val="Tahoma"/>
            <family val="2"/>
          </rPr>
          <t>2014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귀속
중소기업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유예기간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1~3</t>
        </r>
        <r>
          <rPr>
            <b/>
            <sz val="9"/>
            <color indexed="81"/>
            <rFont val="돋움"/>
            <family val="3"/>
            <charset val="129"/>
          </rPr>
          <t>년차</t>
        </r>
        <r>
          <rPr>
            <b/>
            <sz val="9"/>
            <color indexed="81"/>
            <rFont val="Tahoma"/>
            <family val="2"/>
          </rPr>
          <t xml:space="preserve"> : 8%
</t>
        </r>
        <r>
          <rPr>
            <b/>
            <sz val="9"/>
            <color indexed="81"/>
            <rFont val="돋움"/>
            <family val="3"/>
            <charset val="129"/>
          </rPr>
          <t>중소기업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유예기간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이후</t>
        </r>
        <r>
          <rPr>
            <b/>
            <sz val="9"/>
            <color indexed="81"/>
            <rFont val="Tahoma"/>
            <family val="2"/>
          </rPr>
          <t xml:space="preserve"> 4~5</t>
        </r>
        <r>
          <rPr>
            <b/>
            <sz val="9"/>
            <color indexed="81"/>
            <rFont val="돋움"/>
            <family val="3"/>
            <charset val="129"/>
          </rPr>
          <t>년차</t>
        </r>
        <r>
          <rPr>
            <b/>
            <sz val="9"/>
            <color indexed="81"/>
            <rFont val="Tahoma"/>
            <family val="2"/>
          </rPr>
          <t xml:space="preserve"> : 9%</t>
        </r>
      </text>
    </comment>
    <comment ref="BC20" authorId="0" shapeId="0" xr:uid="{27B6C11B-0823-4AD3-A0E6-6EBB7CF3B52A}">
      <text>
        <r>
          <rPr>
            <b/>
            <sz val="9"/>
            <color indexed="81"/>
            <rFont val="돋움"/>
            <family val="3"/>
            <charset val="129"/>
          </rPr>
          <t>소득세법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47[</t>
        </r>
        <r>
          <rPr>
            <b/>
            <sz val="9"/>
            <color indexed="81"/>
            <rFont val="돋움"/>
            <family val="3"/>
            <charset val="129"/>
          </rPr>
          <t>근로소득공제</t>
        </r>
        <r>
          <rPr>
            <b/>
            <sz val="9"/>
            <color indexed="81"/>
            <rFont val="Tahoma"/>
            <family val="2"/>
          </rPr>
          <t xml:space="preserve">]
</t>
        </r>
        <r>
          <rPr>
            <b/>
            <sz val="9"/>
            <color indexed="81"/>
            <rFont val="돋움"/>
            <family val="3"/>
            <charset val="129"/>
          </rPr>
          <t>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일용근로자에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공제액은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항에도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불구하고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만원으로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 xml:space="preserve">.(2018.12.31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U21" authorId="1" shapeId="0" xr:uid="{00000000-0006-0000-0200-000008000000}">
      <text>
        <r>
          <rPr>
            <b/>
            <sz val="9"/>
            <color indexed="81"/>
            <rFont val="돋움"/>
            <family val="3"/>
            <charset val="129"/>
          </rPr>
          <t>근로소득
【근로소득】
☞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계속하여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월이상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일반급여자로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근로소득세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지방소득세포함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
(</t>
        </r>
        <r>
          <rPr>
            <b/>
            <sz val="9"/>
            <color indexed="81"/>
            <rFont val="돋움"/>
            <family val="3"/>
            <charset val="129"/>
          </rPr>
          <t>국세청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간이세액표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원천징수
</t>
        </r>
        <r>
          <rPr>
            <b/>
            <sz val="9"/>
            <color indexed="81"/>
            <rFont val="Tahoma"/>
            <family val="2"/>
          </rPr>
          <t xml:space="preserve"> 
</t>
        </r>
        <r>
          <rPr>
            <b/>
            <sz val="9"/>
            <color indexed="81"/>
            <rFont val="돋움"/>
            <family val="3"/>
            <charset val="129"/>
          </rPr>
          <t>☞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성과에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않고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월정액으로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일반급여자라고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합니다</t>
        </r>
        <r>
          <rPr>
            <b/>
            <sz val="9"/>
            <color indexed="81"/>
            <rFont val="Tahoma"/>
            <family val="2"/>
          </rPr>
          <t xml:space="preserve">.
</t>
        </r>
        <r>
          <rPr>
            <b/>
            <sz val="9"/>
            <color indexed="81"/>
            <rFont val="돋움"/>
            <family val="3"/>
            <charset val="129"/>
          </rPr>
          <t>♣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근로계약서작성비치</t>
        </r>
        <r>
          <rPr>
            <b/>
            <sz val="9"/>
            <color indexed="81"/>
            <rFont val="Tahoma"/>
            <family val="2"/>
          </rPr>
          <t>,4</t>
        </r>
        <r>
          <rPr>
            <b/>
            <sz val="9"/>
            <color indexed="81"/>
            <rFont val="돋움"/>
            <family val="3"/>
            <charset val="129"/>
          </rPr>
          <t>대보험가입의무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국민연금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건강보험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고용보험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산재보험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♣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퇴직금지급</t>
        </r>
        <r>
          <rPr>
            <b/>
            <sz val="9"/>
            <color indexed="81"/>
            <rFont val="Tahoma"/>
            <family val="2"/>
          </rPr>
          <t>(1</t>
        </r>
        <r>
          <rPr>
            <b/>
            <sz val="9"/>
            <color indexed="81"/>
            <rFont val="돋움"/>
            <family val="3"/>
            <charset val="129"/>
          </rPr>
          <t>년이상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근무자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 xml:space="preserve">의무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돋움"/>
            <family val="3"/>
            <charset val="129"/>
          </rPr>
          <t>☞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원천징수공제하고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①근로소득세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②근로소득세분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지방소득세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③국민연금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④건강보험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 xml:space="preserve">⑤고용보험
</t>
        </r>
        <r>
          <rPr>
            <b/>
            <sz val="9"/>
            <color indexed="81"/>
            <rFont val="Tahoma"/>
            <family val="2"/>
          </rPr>
          <t xml:space="preserve"> 
․ </t>
        </r>
        <r>
          <rPr>
            <b/>
            <sz val="9"/>
            <color indexed="81"/>
            <rFont val="돋움"/>
            <family val="3"/>
            <charset val="129"/>
          </rPr>
          <t>수령자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근로소득연말정산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지급자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법인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연말정산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필요서류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성명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주민등록등본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주소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건강보험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피부양자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인적사항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입사일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주당근로시간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직종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월급여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입금계좌번호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입사일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퇴사일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퇴직급여지급여부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확인
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매달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 xml:space="preserve">급여대장
</t>
        </r>
      </text>
    </comment>
    <comment ref="X21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Summary of Four Social Insurance Programs(Tax Year 2013)
4</t>
        </r>
        <r>
          <rPr>
            <b/>
            <sz val="9"/>
            <color indexed="81"/>
            <rFont val="돋움"/>
            <family val="3"/>
            <charset val="129"/>
          </rPr>
          <t>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보험자료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요약</t>
        </r>
        <r>
          <rPr>
            <b/>
            <sz val="9"/>
            <color indexed="81"/>
            <rFont val="Tahoma"/>
            <family val="2"/>
          </rPr>
          <t>(2013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</t>
        </r>
        <r>
          <rPr>
            <b/>
            <sz val="9"/>
            <color indexed="81"/>
            <rFont val="Tahoma"/>
            <family val="2"/>
          </rPr>
          <t>)
3</t>
        </r>
        <r>
          <rPr>
            <b/>
            <sz val="9"/>
            <color indexed="81"/>
            <rFont val="돋움"/>
            <family val="3"/>
            <charset val="129"/>
          </rPr>
          <t>대보험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제외대상</t>
        </r>
        <r>
          <rPr>
            <b/>
            <sz val="9"/>
            <color indexed="81"/>
            <rFont val="Tahoma"/>
            <family val="2"/>
          </rPr>
          <t>(Exception)
1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고용</t>
        </r>
        <r>
          <rPr>
            <b/>
            <sz val="9"/>
            <color indexed="81"/>
            <rFont val="Tahoma"/>
            <family val="2"/>
          </rPr>
          <t xml:space="preserve"> ,</t>
        </r>
        <r>
          <rPr>
            <b/>
            <sz val="9"/>
            <color indexed="81"/>
            <rFont val="돋움"/>
            <family val="3"/>
            <charset val="129"/>
          </rPr>
          <t>일용근로자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60</t>
        </r>
        <r>
          <rPr>
            <b/>
            <sz val="9"/>
            <color indexed="81"/>
            <rFont val="돋움"/>
            <family val="3"/>
            <charset val="129"/>
          </rPr>
          <t>시간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근로자
</t>
        </r>
        <r>
          <rPr>
            <b/>
            <sz val="9"/>
            <color indexed="81"/>
            <rFont val="Tahoma"/>
            <family val="2"/>
          </rPr>
          <t>Daily workers whose working period is less than a month and workers working less than 60 hours per month</t>
        </r>
      </text>
    </comment>
    <comment ref="AA21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the employer
Business</t>
        </r>
      </text>
    </comment>
    <comment ref="AD21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2008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7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신설
</t>
        </r>
        <r>
          <rPr>
            <b/>
            <sz val="9"/>
            <color indexed="81"/>
            <rFont val="Tahoma"/>
            <family val="2"/>
          </rPr>
          <t>Long-term Care Insurance
(Newly intro-duced in July 2008)</t>
        </r>
      </text>
    </comment>
    <comment ref="AG21" authorId="1" shapeId="0" xr:uid="{00000000-0006-0000-0200-00000C000000}">
      <text>
        <r>
          <rPr>
            <b/>
            <sz val="9"/>
            <color indexed="81"/>
            <rFont val="돋움"/>
            <family val="3"/>
            <charset val="129"/>
          </rPr>
          <t xml:space="preserve">직원
</t>
        </r>
        <r>
          <rPr>
            <b/>
            <sz val="9"/>
            <color indexed="81"/>
            <rFont val="Tahoma"/>
            <family val="2"/>
          </rPr>
          <t>the emplyee insured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Tahoma"/>
            <family val="2"/>
          </rPr>
          <t>individual
Wage &amp; Salary Income Earners</t>
        </r>
      </text>
    </comment>
    <comment ref="X22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Health Insurance
- </t>
        </r>
        <r>
          <rPr>
            <b/>
            <sz val="9"/>
            <color indexed="81"/>
            <rFont val="돋움"/>
            <family val="3"/>
            <charset val="129"/>
          </rPr>
          <t>보수월액에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보수외소득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연간</t>
        </r>
        <r>
          <rPr>
            <b/>
            <sz val="9"/>
            <color indexed="81"/>
            <rFont val="Tahoma"/>
            <family val="2"/>
          </rPr>
          <t xml:space="preserve"> 7,200</t>
        </r>
        <r>
          <rPr>
            <b/>
            <sz val="9"/>
            <color indexed="81"/>
            <rFont val="돋움"/>
            <family val="3"/>
            <charset val="129"/>
          </rPr>
          <t>만원을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초과하는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직장가입자에게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보수외소득을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기준으로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소득월액보험료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부과</t>
        </r>
        <r>
          <rPr>
            <b/>
            <sz val="9"/>
            <color indexed="81"/>
            <rFont val="Tahoma"/>
            <family val="2"/>
          </rPr>
          <t xml:space="preserve">(2012. 9. 1. </t>
        </r>
        <r>
          <rPr>
            <b/>
            <sz val="9"/>
            <color indexed="81"/>
            <rFont val="돋움"/>
            <family val="3"/>
            <charset val="129"/>
          </rPr>
          <t>시행</t>
        </r>
        <r>
          <rPr>
            <b/>
            <sz val="9"/>
            <color indexed="81"/>
            <rFont val="Tahoma"/>
            <family val="2"/>
          </rPr>
          <t>)</t>
        </r>
      </text>
    </comment>
    <comment ref="X24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National Pension</t>
        </r>
      </text>
    </comment>
    <comment ref="AO24" authorId="1" shapeId="0" xr:uid="{00000000-0006-0000-0200-00000F000000}">
      <text>
        <r>
          <rPr>
            <b/>
            <sz val="9"/>
            <color indexed="81"/>
            <rFont val="돋움"/>
            <family val="3"/>
            <charset val="129"/>
          </rPr>
          <t>예) 기준소득월액은 최저 27만원에서 최고금액은 421만원까지의 범위로 결정하게 됩니다. 따라서, 신고한 소득월액이 27만원보다 적으면 27만원을 기준소득월액으로 하고, 421만원보다 많으면 421만원을 기준소득월액으로 합니다. (2015.7.1~2016.6.30. 기준)</t>
        </r>
      </text>
    </comment>
    <comment ref="X25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Employment Insurance</t>
        </r>
      </text>
    </comment>
    <comment ref="AA25" authorId="2" shapeId="0" xr:uid="{00000000-0006-0000-0200-000011000000}">
      <text>
        <r>
          <rPr>
            <b/>
            <sz val="9"/>
            <color indexed="81"/>
            <rFont val="돋움"/>
            <family val="3"/>
            <charset val="129"/>
          </rPr>
          <t>주황규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2011</t>
        </r>
        <r>
          <rPr>
            <sz val="9"/>
            <color indexed="81"/>
            <rFont val="돋움"/>
            <family val="3"/>
            <charset val="129"/>
          </rPr>
          <t>년</t>
        </r>
        <r>
          <rPr>
            <sz val="9"/>
            <color indexed="81"/>
            <rFont val="Tahoma"/>
            <family val="2"/>
          </rPr>
          <t xml:space="preserve"> 3</t>
        </r>
        <r>
          <rPr>
            <sz val="9"/>
            <color indexed="81"/>
            <rFont val="돋움"/>
            <family val="3"/>
            <charset val="129"/>
          </rPr>
          <t>월분까지 0.7%
2013년 6월분까지 0.8%</t>
        </r>
      </text>
    </comment>
    <comment ref="AG25" authorId="2" shapeId="0" xr:uid="{00000000-0006-0000-0200-000012000000}">
      <text>
        <r>
          <rPr>
            <b/>
            <sz val="9"/>
            <color indexed="81"/>
            <rFont val="돋움"/>
            <family val="3"/>
            <charset val="129"/>
          </rPr>
          <t>주황규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2011.3</t>
        </r>
        <r>
          <rPr>
            <sz val="9"/>
            <color indexed="81"/>
            <rFont val="돋움"/>
            <family val="3"/>
            <charset val="129"/>
          </rPr>
          <t>월분까지 0.45%
2013.6월분까지 0.55%</t>
        </r>
      </text>
    </comment>
    <comment ref="AM25" authorId="1" shapeId="0" xr:uid="{00000000-0006-0000-0200-000013000000}">
      <text>
        <r>
          <rPr>
            <b/>
            <sz val="9"/>
            <color indexed="81"/>
            <rFont val="돋움"/>
            <family val="3"/>
            <charset val="129"/>
          </rPr>
          <t xml:space="preserve">산재보험
</t>
        </r>
        <r>
          <rPr>
            <b/>
            <sz val="9"/>
            <color indexed="81"/>
            <rFont val="Tahoma"/>
            <family val="2"/>
          </rPr>
          <t>Industrial Accident Insurance</t>
        </r>
      </text>
    </comment>
    <comment ref="S34" authorId="0" shapeId="0" xr:uid="{00000000-0006-0000-0200-000014000000}">
      <text>
        <r>
          <rPr>
            <b/>
            <sz val="9"/>
            <color indexed="81"/>
            <rFont val="돋움"/>
            <family val="3"/>
            <charset val="129"/>
          </rPr>
          <t>조세특례제한법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132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[ </t>
        </r>
        <r>
          <rPr>
            <b/>
            <sz val="9"/>
            <color indexed="81"/>
            <rFont val="돋움"/>
            <family val="3"/>
            <charset val="129"/>
          </rPr>
          <t>최저한세액에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배제</t>
        </r>
        <r>
          <rPr>
            <b/>
            <sz val="9"/>
            <color indexed="81"/>
            <rFont val="Tahoma"/>
            <family val="2"/>
          </rPr>
          <t xml:space="preserve"> ]
</t>
        </r>
        <r>
          <rPr>
            <b/>
            <sz val="9"/>
            <color indexed="81"/>
            <rFont val="돋움"/>
            <family val="3"/>
            <charset val="129"/>
          </rPr>
          <t>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거주자의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사업소득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16</t>
        </r>
        <r>
          <rPr>
            <b/>
            <sz val="9"/>
            <color indexed="81"/>
            <rFont val="돋움"/>
            <family val="3"/>
            <charset val="129"/>
          </rPr>
          <t>조를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적용받는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부동산임대업에서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항에서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같다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비거주자의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국내사업장에서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가산세와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추징세액은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제외하며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사업소득에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대통령령으로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정하는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세액공제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다음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어느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적용받은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손금산입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소득공제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사업소득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호에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준비금을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규정에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익금에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산입한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포함한다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산출세액에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45(</t>
        </r>
        <r>
          <rPr>
            <b/>
            <sz val="9"/>
            <color indexed="81"/>
            <rFont val="돋움"/>
            <family val="3"/>
            <charset val="129"/>
          </rPr>
          <t>산출세액이</t>
        </r>
        <r>
          <rPr>
            <b/>
            <sz val="9"/>
            <color indexed="81"/>
            <rFont val="Tahoma"/>
            <family val="2"/>
          </rPr>
          <t xml:space="preserve"> 3</t>
        </r>
        <r>
          <rPr>
            <b/>
            <sz val="9"/>
            <color indexed="81"/>
            <rFont val="돋움"/>
            <family val="3"/>
            <charset val="129"/>
          </rPr>
          <t>천만원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이하인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부분은</t>
        </r>
        <r>
          <rPr>
            <b/>
            <sz val="9"/>
            <color indexed="81"/>
            <rFont val="Tahoma"/>
            <family val="2"/>
          </rPr>
          <t xml:space="preserve"> 100</t>
        </r>
        <r>
          <rPr>
            <b/>
            <sz val="9"/>
            <color indexed="81"/>
            <rFont val="돋움"/>
            <family val="3"/>
            <charset val="129"/>
          </rPr>
          <t>분의</t>
        </r>
        <r>
          <rPr>
            <b/>
            <sz val="9"/>
            <color indexed="81"/>
            <rFont val="Tahoma"/>
            <family val="2"/>
          </rPr>
          <t xml:space="preserve"> 35)</t>
        </r>
        <r>
          <rPr>
            <b/>
            <sz val="9"/>
            <color indexed="81"/>
            <rFont val="돋움"/>
            <family val="3"/>
            <charset val="129"/>
          </rPr>
          <t>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곱하여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이하</t>
        </r>
        <r>
          <rPr>
            <b/>
            <sz val="9"/>
            <color indexed="81"/>
            <rFont val="Tahoma"/>
            <family val="2"/>
          </rPr>
          <t xml:space="preserve"> “</t>
        </r>
        <r>
          <rPr>
            <b/>
            <sz val="9"/>
            <color indexed="81"/>
            <rFont val="돋움"/>
            <family val="3"/>
            <charset val="129"/>
          </rPr>
          <t>소득세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최저한세액</t>
        </r>
        <r>
          <rPr>
            <b/>
            <sz val="9"/>
            <color indexed="81"/>
            <rFont val="Tahoma"/>
            <family val="2"/>
          </rPr>
          <t>”</t>
        </r>
        <r>
          <rPr>
            <b/>
            <sz val="9"/>
            <color indexed="81"/>
            <rFont val="돋움"/>
            <family val="3"/>
            <charset val="129"/>
          </rPr>
          <t>이라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한다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미달하는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상당하는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부분에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대해서는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아니한다</t>
        </r>
        <r>
          <rPr>
            <b/>
            <sz val="9"/>
            <color indexed="81"/>
            <rFont val="Tahoma"/>
            <family val="2"/>
          </rPr>
          <t xml:space="preserve">.(2013.01.01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1.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</t>
        </r>
        <r>
          <rPr>
            <b/>
            <sz val="9"/>
            <color indexed="81"/>
            <rFont val="돋움"/>
            <family val="3"/>
            <charset val="129"/>
          </rPr>
          <t>조에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각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사업연도의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소득금액을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손금으로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산입하는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연구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인력개발준비금</t>
        </r>
        <r>
          <rPr>
            <b/>
            <sz val="9"/>
            <color indexed="81"/>
            <rFont val="Tahoma"/>
            <family val="2"/>
          </rPr>
          <t xml:space="preserve">(2013.01.01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2.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28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86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3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132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손금산입금액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소득공제금액</t>
        </r>
        <r>
          <rPr>
            <b/>
            <sz val="9"/>
            <color indexed="81"/>
            <rFont val="Tahoma"/>
            <family val="2"/>
          </rPr>
          <t xml:space="preserve">(2014.12.23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3.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25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25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25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까지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29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부터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29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까지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30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8,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14,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15,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18,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104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25,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122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3,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122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4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126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3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126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7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8</t>
        </r>
        <r>
          <rPr>
            <b/>
            <sz val="9"/>
            <color indexed="81"/>
            <rFont val="돋움"/>
            <family val="3"/>
            <charset val="129"/>
          </rPr>
          <t>항에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세액공제금액</t>
        </r>
        <r>
          <rPr>
            <b/>
            <sz val="9"/>
            <color indexed="81"/>
            <rFont val="Tahoma"/>
            <family val="2"/>
          </rPr>
          <t xml:space="preserve">(2015.12.15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
4.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7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>·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21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31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항ㆍ제</t>
        </r>
        <r>
          <rPr>
            <b/>
            <sz val="9"/>
            <color indexed="81"/>
            <rFont val="Tahoma"/>
            <family val="2"/>
          </rPr>
          <t>5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4</t>
        </r>
        <r>
          <rPr>
            <b/>
            <sz val="9"/>
            <color indexed="81"/>
            <rFont val="돋움"/>
            <family val="3"/>
            <charset val="129"/>
          </rPr>
          <t>항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33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 xml:space="preserve">2,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63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수도권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밖으로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이전하는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제외한다</t>
        </r>
        <r>
          <rPr>
            <b/>
            <sz val="9"/>
            <color indexed="81"/>
            <rFont val="Tahoma"/>
            <family val="2"/>
          </rPr>
          <t xml:space="preserve">),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64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96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102</t>
        </r>
        <r>
          <rPr>
            <b/>
            <sz val="9"/>
            <color indexed="81"/>
            <rFont val="돋움"/>
            <family val="3"/>
            <charset val="129"/>
          </rPr>
          <t>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</t>
        </r>
        <r>
          <rPr>
            <b/>
            <sz val="9"/>
            <color indexed="81"/>
            <rFont val="Tahoma"/>
            <family val="2"/>
          </rPr>
          <t>121</t>
        </r>
        <r>
          <rPr>
            <b/>
            <sz val="9"/>
            <color indexed="81"/>
            <rFont val="돋움"/>
            <family val="3"/>
            <charset val="129"/>
          </rPr>
          <t>조의</t>
        </r>
        <r>
          <rPr>
            <b/>
            <sz val="9"/>
            <color indexed="81"/>
            <rFont val="Tahoma"/>
            <family val="2"/>
          </rPr>
          <t>22</t>
        </r>
        <r>
          <rPr>
            <b/>
            <sz val="9"/>
            <color indexed="81"/>
            <rFont val="돋움"/>
            <family val="3"/>
            <charset val="129"/>
          </rPr>
          <t>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따른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소득세의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면제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및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감면</t>
        </r>
        <r>
          <rPr>
            <b/>
            <sz val="9"/>
            <color indexed="81"/>
            <rFont val="Tahoma"/>
            <family val="2"/>
          </rPr>
          <t xml:space="preserve">(2014.12.23 </t>
        </r>
        <r>
          <rPr>
            <b/>
            <sz val="9"/>
            <color indexed="81"/>
            <rFont val="돋움"/>
            <family val="3"/>
            <charset val="129"/>
          </rPr>
          <t>개정</t>
        </r>
        <r>
          <rPr>
            <b/>
            <sz val="9"/>
            <color indexed="81"/>
            <rFont val="Tahoma"/>
            <family val="2"/>
          </rPr>
          <t xml:space="preserve">) </t>
        </r>
      </text>
    </comment>
    <comment ref="Z36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 xml:space="preserve">1. </t>
        </r>
        <r>
          <rPr>
            <b/>
            <sz val="9"/>
            <color indexed="81"/>
            <rFont val="돋움"/>
            <family val="3"/>
            <charset val="129"/>
          </rPr>
          <t xml:space="preserve">투기지역
</t>
        </r>
        <r>
          <rPr>
            <b/>
            <sz val="9"/>
            <color indexed="81"/>
            <rFont val="Tahoma"/>
            <family val="2"/>
          </rPr>
          <t xml:space="preserve">2. </t>
        </r>
        <r>
          <rPr>
            <b/>
            <sz val="9"/>
            <color indexed="81"/>
            <rFont val="돋움"/>
            <family val="3"/>
            <charset val="129"/>
          </rPr>
          <t xml:space="preserve">투기과열지구
</t>
        </r>
        <r>
          <rPr>
            <b/>
            <sz val="9"/>
            <color indexed="81"/>
            <rFont val="Tahoma"/>
            <family val="2"/>
          </rPr>
          <t xml:space="preserve">3. </t>
        </r>
        <r>
          <rPr>
            <b/>
            <sz val="9"/>
            <color indexed="81"/>
            <rFont val="돋움"/>
            <family val="3"/>
            <charset val="129"/>
          </rPr>
          <t xml:space="preserve">조정대상지역
</t>
        </r>
      </text>
    </comment>
    <comment ref="CH42" authorId="4" shapeId="0" xr:uid="{00000000-0006-0000-0200-000016000000}">
      <text>
        <r>
          <rPr>
            <b/>
            <sz val="9"/>
            <color indexed="81"/>
            <rFont val="돋움"/>
            <family val="3"/>
            <charset val="129"/>
          </rPr>
          <t>※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퇴직급여지급규정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정관위임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주총의사록</t>
        </r>
        <r>
          <rPr>
            <b/>
            <sz val="9"/>
            <color indexed="81"/>
            <rFont val="Tahoma"/>
            <family val="2"/>
          </rPr>
          <t>)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없는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경우
</t>
        </r>
        <r>
          <rPr>
            <b/>
            <sz val="9"/>
            <color indexed="81"/>
            <rFont val="Tahoma"/>
            <family val="2"/>
          </rPr>
          <t xml:space="preserve">    </t>
        </r>
        <r>
          <rPr>
            <b/>
            <sz val="9"/>
            <color indexed="81"/>
            <rFont val="돋움"/>
            <family val="3"/>
            <charset val="129"/>
          </rPr>
          <t>▶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퇴직직전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총급여</t>
        </r>
        <r>
          <rPr>
            <b/>
            <sz val="9"/>
            <color indexed="81"/>
            <rFont val="Tahoma"/>
            <family val="2"/>
          </rPr>
          <t xml:space="preserve"> X 1/10 X </t>
        </r>
        <r>
          <rPr>
            <b/>
            <sz val="9"/>
            <color indexed="81"/>
            <rFont val="돋움"/>
            <family val="3"/>
            <charset val="129"/>
          </rPr>
          <t>개월수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한달미만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절사</t>
        </r>
        <r>
          <rPr>
            <b/>
            <sz val="9"/>
            <color indexed="81"/>
            <rFont val="Tahoma"/>
            <family val="2"/>
          </rPr>
          <t xml:space="preserve">)
</t>
        </r>
        <r>
          <rPr>
            <b/>
            <sz val="9"/>
            <color indexed="81"/>
            <rFont val="돋움"/>
            <family val="3"/>
            <charset val="129"/>
          </rPr>
          <t>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산식에서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근속연수는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역년에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의하여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근속연수를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말한다</t>
        </r>
        <r>
          <rPr>
            <b/>
            <sz val="9"/>
            <color indexed="81"/>
            <rFont val="Tahoma"/>
            <family val="2"/>
          </rPr>
          <t xml:space="preserve">.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1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월수로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계산하되</t>
        </r>
        <r>
          <rPr>
            <b/>
            <sz val="9"/>
            <color indexed="81"/>
            <rFont val="Tahoma"/>
            <family val="2"/>
          </rPr>
          <t>, 1</t>
        </r>
        <r>
          <rPr>
            <b/>
            <sz val="9"/>
            <color indexed="81"/>
            <rFont val="돋움"/>
            <family val="3"/>
            <charset val="129"/>
          </rPr>
          <t>개월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미만의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산입하지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아니한다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법칙</t>
        </r>
        <r>
          <rPr>
            <b/>
            <sz val="9"/>
            <color indexed="81"/>
            <rFont val="Tahoma"/>
            <family val="2"/>
          </rPr>
          <t xml:space="preserve"> §22 </t>
        </r>
        <r>
          <rPr>
            <b/>
            <sz val="9"/>
            <color indexed="81"/>
            <rFont val="돋움"/>
            <family val="3"/>
            <charset val="129"/>
          </rPr>
          <t>⑤</t>
        </r>
        <r>
          <rPr>
            <b/>
            <sz val="9"/>
            <color indexed="81"/>
            <rFont val="Tahoma"/>
            <family val="2"/>
          </rPr>
          <t xml:space="preserve">). </t>
        </r>
        <r>
          <rPr>
            <b/>
            <sz val="9"/>
            <color indexed="81"/>
            <rFont val="돋움"/>
            <family val="3"/>
            <charset val="129"/>
          </rPr>
          <t>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해당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임원이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사용인에서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임원으로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때에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퇴직금을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지급하지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아니한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경우에는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사용인으로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근무한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기간을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근속연수에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합산할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있다</t>
        </r>
        <r>
          <rPr>
            <b/>
            <sz val="9"/>
            <color indexed="81"/>
            <rFont val="Tahoma"/>
            <family val="2"/>
          </rPr>
          <t>.(</t>
        </r>
        <r>
          <rPr>
            <b/>
            <sz val="9"/>
            <color indexed="81"/>
            <rFont val="돋움"/>
            <family val="3"/>
            <charset val="129"/>
          </rPr>
          <t>법령</t>
        </r>
        <r>
          <rPr>
            <b/>
            <sz val="9"/>
            <color indexed="81"/>
            <rFont val="Tahoma"/>
            <family val="2"/>
          </rPr>
          <t xml:space="preserve"> §44 </t>
        </r>
        <r>
          <rPr>
            <b/>
            <sz val="9"/>
            <color indexed="81"/>
            <rFont val="돋움"/>
            <family val="3"/>
            <charset val="129"/>
          </rPr>
          <t>④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후단</t>
        </r>
        <r>
          <rPr>
            <b/>
            <sz val="9"/>
            <color indexed="81"/>
            <rFont val="Tahoma"/>
            <family val="2"/>
          </rPr>
          <t xml:space="preserve">).
</t>
        </r>
      </text>
    </comment>
    <comment ref="C46" authorId="4" shapeId="0" xr:uid="{00000000-0006-0000-0200-000017000000}">
      <text>
        <r>
          <rPr>
            <b/>
            <sz val="9"/>
            <color indexed="81"/>
            <rFont val="맑은 고딕"/>
            <family val="2"/>
            <charset val="129"/>
          </rPr>
          <t>http://minwon.nhis.or.kr/menu/retriveMenuSet.xx?menuId=MENU_WBMAB02
소득월액보험료(2018년 7월 기준)
건강보험료 = (연간 보수외소득 – 3,400만원) ÷ 12월 × 소득평가율 × 건강보험료율(6.46%)
① (연간 보수외소득 – 3,400만원) ÷ 12월 = 소득월액
② (소득월액 × 소득평가율) × 건강보험료율 = 소득월액보험료
※ 소득평가율: 사업·이자·배당·기타소득(100%), 연금·근로소득(30%)
※ 2018. 6월 이전 소득월액 건강보험료 산정: 연간 보수외소득 × 소득평가율 ÷ 12월 × 건강보험료율 × 50/100
장기요양보험료 = 건강보험료 x 장기요양보험료율(8.51%)</t>
        </r>
      </text>
    </comment>
    <comment ref="BN66" authorId="1" shapeId="0" xr:uid="{00000000-0006-0000-0200-000018000000}">
      <text>
        <r>
          <rPr>
            <b/>
            <sz val="9"/>
            <color indexed="81"/>
            <rFont val="돋움"/>
            <family val="3"/>
            <charset val="129"/>
          </rPr>
          <t>□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상속인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관련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사전·사후요건
○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상속개시일</t>
        </r>
        <r>
          <rPr>
            <b/>
            <sz val="9"/>
            <color indexed="81"/>
            <rFont val="Tahoma"/>
            <family val="2"/>
          </rPr>
          <t xml:space="preserve"> 2</t>
        </r>
        <r>
          <rPr>
            <b/>
            <sz val="9"/>
            <color indexed="81"/>
            <rFont val="돋움"/>
            <family val="3"/>
            <charset val="129"/>
          </rPr>
          <t>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가업종사</t>
        </r>
        <r>
          <rPr>
            <b/>
            <sz val="9"/>
            <color indexed="81"/>
            <rFont val="Tahoma"/>
            <family val="2"/>
          </rPr>
          <t>,</t>
        </r>
        <r>
          <rPr>
            <b/>
            <sz val="9"/>
            <color indexed="81"/>
            <rFont val="돋움"/>
            <family val="3"/>
            <charset val="129"/>
          </rPr>
          <t>상속개시일부터</t>
        </r>
        <r>
          <rPr>
            <b/>
            <sz val="9"/>
            <color indexed="81"/>
            <rFont val="Tahoma"/>
            <family val="2"/>
          </rPr>
          <t xml:space="preserve"> 10</t>
        </r>
        <r>
          <rPr>
            <b/>
            <sz val="9"/>
            <color indexed="81"/>
            <rFont val="돋움"/>
            <family val="3"/>
            <charset val="129"/>
          </rPr>
          <t>년간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가업종사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등</t>
        </r>
      </text>
    </comment>
    <comment ref="C67" authorId="4" shapeId="0" xr:uid="{00000000-0006-0000-0200-000019000000}">
      <text>
        <r>
          <rPr>
            <b/>
            <sz val="9"/>
            <color indexed="81"/>
            <rFont val="맑은 고딕"/>
            <family val="2"/>
            <charset val="129"/>
          </rPr>
          <t xml:space="preserve">- 직장가입자 소득월액보험료
보수월액에 보함된 보수를 제외한 소득(보수외소득)이 연 7,200만원이 초과하는 직장가입자에게 보수외소득을 12개월로 나눈 소득월액에 보험료율의 50%를 곱하여 소득월액보험료 부과 (2012. 9. 1. 시행)
소득월액보험료 산정 방법
직장가입자의 보수월액에 포함된 보수를 제외한 소득(보수외소득)이 연간 7,200만원을 넘는 경우, 해당금액을 12로 나누어 소득월액을 산정(연 7,800만원의 경우, 월 650만원)하며,
산정된 소득월액이 월 7,810만원을 넘는 경우에는 7,810만원을 상한으로 하여 보험료를 결정
∴ 소득월액 건강보험료 = 소득월액 x 보험료율 (6.07%) x 50% 
                장기요양보험료 = 건강보험료 x 장기요양보험료율(6.55%)
소득월액 : 직장가입자의 보수월액에 포함된 보수를 제외한 소득으로 이자, 배당, 사업, 근로, 연금, 기타소득을 12로 나눈 금액
* 근로소득, 연금소득: 20% 적용
공단은 법무법인의 구성원 변호사인 A씨에게 발생한 2011년도의 보수외 소득(사업소득 및 배당소득 등)이 981,610,000원으로 확인되자, 국민건강보험법 제69조, 제71조 등에 따라 
2012. 11.부터 2013. 10.까지 총 2,200여만원의 소득월액보험료를 부과하였다.
건보법상 보수외 소득이 연 7,200만원을 넘는 직장가입자에 대하여는 보수외 소득 발생 다음해 11월부터 그 다음해 10월까지 보수월액보험료 외에 보수외 소득에 대한 소득월액보험료가 별도로 부과되고 있다.
소득월액
보수월액에 포함된 보수를 제외한 직장가입자의 소득으로 이자, 배당, 사업, 근로, 연금, 기타소득을 12로 나눈 금액
근로소득, 연금소득: 20% 적용
상한선 : 가입자의 소득월액이 7,810만원 초과는 7,810만원 적용
</t>
        </r>
      </text>
    </comment>
  </commentList>
</comments>
</file>

<file path=xl/sharedStrings.xml><?xml version="1.0" encoding="utf-8"?>
<sst xmlns="http://schemas.openxmlformats.org/spreadsheetml/2006/main" count="2178" uniqueCount="852">
  <si>
    <t>과세표준</t>
    <phoneticPr fontId="3" type="noConversion"/>
  </si>
  <si>
    <t>세율</t>
    <phoneticPr fontId="3" type="noConversion"/>
  </si>
  <si>
    <t>누진공제</t>
    <phoneticPr fontId="3" type="noConversion"/>
  </si>
  <si>
    <t>초과</t>
    <phoneticPr fontId="3" type="noConversion"/>
  </si>
  <si>
    <t>이하</t>
    <phoneticPr fontId="3" type="noConversion"/>
  </si>
  <si>
    <t>~</t>
    <phoneticPr fontId="3" type="noConversion"/>
  </si>
  <si>
    <t>↗</t>
    <phoneticPr fontId="3" type="noConversion"/>
  </si>
  <si>
    <t>※4대보험가입요건 검토 要 ※</t>
    <phoneticPr fontId="3" type="noConversion"/>
  </si>
  <si>
    <t>구분</t>
    <phoneticPr fontId="3" type="noConversion"/>
  </si>
  <si>
    <t>2008년</t>
    <phoneticPr fontId="3" type="noConversion"/>
  </si>
  <si>
    <t>실지명의가 확인되지 아니하는 소득(이자)</t>
    <phoneticPr fontId="3" type="noConversion"/>
  </si>
  <si>
    <t>10만원 이하</t>
    <phoneticPr fontId="3" type="noConversion"/>
  </si>
  <si>
    <t>1천억 이하</t>
    <phoneticPr fontId="3" type="noConversion"/>
  </si>
  <si>
    <t>금융실명거래 및 비밀보장에 관한 법률 제5조 적용(이자)</t>
    <phoneticPr fontId="3" type="noConversion"/>
  </si>
  <si>
    <t>배당소득</t>
    <phoneticPr fontId="3" type="noConversion"/>
  </si>
  <si>
    <t>그밖의 이자소득(금융기관 채권이자)</t>
    <phoneticPr fontId="3" type="noConversion"/>
  </si>
  <si>
    <t>사업자</t>
    <phoneticPr fontId="3" type="noConversion"/>
  </si>
  <si>
    <t>근로자</t>
    <phoneticPr fontId="3" type="noConversion"/>
  </si>
  <si>
    <r>
      <t xml:space="preserve">건강보험
</t>
    </r>
    <r>
      <rPr>
        <sz val="6"/>
        <rFont val="굴림"/>
        <family val="3"/>
        <charset val="129"/>
      </rPr>
      <t>2월보수총액</t>
    </r>
    <phoneticPr fontId="3" type="noConversion"/>
  </si>
  <si>
    <t>국민,건강,고용</t>
    <phoneticPr fontId="3" type="noConversion"/>
  </si>
  <si>
    <t>1억</t>
    <phoneticPr fontId="3" type="noConversion"/>
  </si>
  <si>
    <t>5억</t>
    <phoneticPr fontId="3" type="noConversion"/>
  </si>
  <si>
    <t>10억</t>
    <phoneticPr fontId="3" type="noConversion"/>
  </si>
  <si>
    <t>30억</t>
    <phoneticPr fontId="3" type="noConversion"/>
  </si>
  <si>
    <t>이상</t>
    <phoneticPr fontId="8" type="noConversion"/>
  </si>
  <si>
    <t>이하</t>
    <phoneticPr fontId="8" type="noConversion"/>
  </si>
  <si>
    <t>세율</t>
    <phoneticPr fontId="8" type="noConversion"/>
  </si>
  <si>
    <t>누진공제</t>
    <phoneticPr fontId="8" type="noConversion"/>
  </si>
  <si>
    <t>노란색을 건드리지 마세요</t>
    <phoneticPr fontId="8" type="noConversion"/>
  </si>
  <si>
    <t>2010년</t>
    <phoneticPr fontId="2" type="noConversion"/>
  </si>
  <si>
    <t>종 류</t>
  </si>
  <si>
    <t xml:space="preserve">가 산 세 액 </t>
  </si>
  <si>
    <t>무신고가산세</t>
  </si>
  <si>
    <t>＊무기장 가산세와 중복되는 경우 그 중 큰 금액 적용</t>
  </si>
  <si>
    <t>부당한 방법으로 무신고</t>
  </si>
  <si>
    <t>MAX ① 산출세액*부당무신고 과세표준/과세표준*40%</t>
  </si>
  <si>
    <t>② 부당무신고 수입금액*0.14%</t>
  </si>
  <si>
    <t>일반 무신고</t>
  </si>
  <si>
    <t>MAX ① 산출세액*일반무신고 과세표준/과세표준*20%</t>
  </si>
  <si>
    <t>② 일반무신고 수입금액*0.07%</t>
  </si>
  <si>
    <t>무기장가산세</t>
  </si>
  <si>
    <t>*토지등양도소득에 대한 법인세 제외</t>
  </si>
  <si>
    <t>장부 비치, 기장의무 불이행</t>
  </si>
  <si>
    <t>MAX ① 산출세액*20%</t>
  </si>
  <si>
    <t>② 수입금액*0.07%</t>
  </si>
  <si>
    <t>과소신고 가산세</t>
  </si>
  <si>
    <t>부당한 방법으로 과소신고</t>
  </si>
  <si>
    <t>MAX ① 산출세액*부당과소신고금액/과세표준*40%</t>
  </si>
  <si>
    <t>② 부당과소신고 수입금액*0.14%</t>
  </si>
  <si>
    <t>일반 과소신고한 경우</t>
  </si>
  <si>
    <t>산출세액*일반과소신고금액/과세표준*10%</t>
  </si>
  <si>
    <t>납부·환급불성실가산세</t>
  </si>
  <si>
    <t>미납.미달납부세액(초과환급세액)*미납기간*3/10000</t>
  </si>
  <si>
    <t>[미납기간:납부기한(환급받은 날)의 다음날~자진납부일 또는 납세고지일]</t>
  </si>
  <si>
    <t>원천징수납부불성실가산세</t>
  </si>
  <si>
    <t>원천징수세액의 미납.미달납부</t>
  </si>
  <si>
    <t>미납세액의 3%+미납세액의 0.03%/1일</t>
  </si>
  <si>
    <t>- 미납세액의 10%한도</t>
  </si>
  <si>
    <t>주주 등의 명세서제출 불성실가산세</t>
  </si>
  <si>
    <t>미제출, 누락제출, 불명분 주식액면금액 또는 출자가액 * 0.5% (기간 경과 후 1월 내 제출시 0.25%)</t>
  </si>
  <si>
    <t>적격증빙불비가산세</t>
  </si>
  <si>
    <t>법정증빙서류를 수취하지 않은 금액 또는 사실과 다른 증빙 수취금액 * 2%</t>
  </si>
  <si>
    <t>주식변동상황명세서 제출불성실</t>
  </si>
  <si>
    <t>미제출·누락제출·불분명 주식 등의 액면금액*2%(제출기한 경과 1월내 제출시 1%)</t>
  </si>
  <si>
    <t>지급조서제출 불성실가산세</t>
  </si>
  <si>
    <t>미제출·불명분 지급금액*2%(제출기한 경과 1월내 제출시 1%)</t>
  </si>
  <si>
    <t>계산서불성실가산세</t>
  </si>
  <si>
    <t>미교부·불명분 또는 미제출·불명분 공급가액*1%(제출기한 경과 1월내 제출시 0.5%)</t>
  </si>
  <si>
    <t>기부금영수증 발급 및 보관 불성실</t>
  </si>
  <si>
    <t>사실과 다르게 발급한 금액*2% 및 작성,보관하지 아니한 금액*0.2%</t>
  </si>
  <si>
    <t>신용카드매출전표 발급 불성실</t>
  </si>
  <si>
    <t>발급거부 및 사실과 다르게 발급한 금액 *5%</t>
  </si>
  <si>
    <t>현금영수증 가입 및 발급 불성실</t>
  </si>
  <si>
    <t>미가입한 사업연도 수입금액*1%*미가맹기간 또는 발급거부 및 사실과 다르게 발급한 금액*5%</t>
  </si>
  <si>
    <t>□ 손익귀속시기를 위반하여 ①과세기간분 국세를 ②과세기간분 국세로 신고납부시 실제납부일(②)에 ①과세기간분 국세를 자진납부한 것으로 간주</t>
  </si>
  <si>
    <t>법인세 가산세 요약표(2012)</t>
    <phoneticPr fontId="2" type="noConversion"/>
  </si>
  <si>
    <t>＊무기장 가산세와 중복되는 경우</t>
  </si>
  <si>
    <t>그 중 큰 금액 적용</t>
  </si>
  <si>
    <t>납부．환급불성실가산세</t>
  </si>
  <si>
    <t>초과환급신고가산세</t>
  </si>
  <si>
    <t>부당한 방법으로 초과환급신고</t>
  </si>
  <si>
    <t>초과환급신고세액*부당과소신고 과세표준/과세</t>
  </si>
  <si>
    <t>표준*40%</t>
  </si>
  <si>
    <t>일반 초과환급신고한 경우</t>
  </si>
  <si>
    <t>초과환급신고세액*일반과소신고 과세표준/과세</t>
  </si>
  <si>
    <t>표준*10%</t>
  </si>
  <si>
    <t>MAX ① 미납·미달납부세액*미납기간*3/10000 (미납·미달납부세액*10% 한도)</t>
  </si>
  <si>
    <t>② 미납·미달납부세액*5%</t>
  </si>
  <si>
    <t>(※ 2005.1.1.이후 지급하는 분부터 적용)</t>
  </si>
  <si>
    <t>미제출.누락제출.불분명 주식 등의 액면금액*2%(제출기한 경과 1월내 제출시 1%)</t>
  </si>
  <si>
    <t>미제출.불명분 지급금액*2%(제출기한 경과 1월내 제출시 1%)</t>
  </si>
  <si>
    <t>미교부.불명분 또는 미제출.불명분 공급가액*1%(제출기한 경과 1월내 제출시 0.5%)</t>
  </si>
  <si>
    <t>미가입한 사업연도 수입금액*1% 또는 발급거부 및 사실과 다르게 발급한 금액*5%</t>
  </si>
  <si>
    <t>법인세 가산세 요약표(2011)</t>
    <phoneticPr fontId="2" type="noConversion"/>
  </si>
  <si>
    <t xml:space="preserve">부과사유 </t>
  </si>
  <si>
    <t>신고불성실</t>
  </si>
  <si>
    <t>[산출세액-무신고소득금액에 대해 원천징수된 소득세]*20%</t>
  </si>
  <si>
    <t>일반 과소신고</t>
  </si>
  <si>
    <t>[산출세액*(과소신고과세표준/과세표준)-과소신고소득금액에 대해 원천징수된 소득세]*10%</t>
  </si>
  <si>
    <t>복식부기의무자 무신고</t>
  </si>
  <si>
    <t>MAX ① 가산세대상금액*20%</t>
  </si>
  <si>
    <t>부당한 방법으로 무(과소)신고</t>
  </si>
  <si>
    <t>[산출세액*부당한 방법으로 무(과소)신고과세표준/과세표준-무신고.과소신고소득금액에 대해 원천징수된 세액]*40%</t>
  </si>
  <si>
    <t>복식부기의무자가 부당한 방법으로 무(과소)신고</t>
  </si>
  <si>
    <t>MAX ① 부당무(과소)신고과세표준/과세표준*40%</t>
  </si>
  <si>
    <t>② 수입금액*0.14%</t>
  </si>
  <si>
    <t>무기장</t>
  </si>
  <si>
    <t>무기장.미달기장(소규모사업자 제외)</t>
  </si>
  <si>
    <t>산출세액*(무기록·미달기록소득금액/종합소득금액)*20%</t>
  </si>
  <si>
    <t>납부,환급불성실</t>
  </si>
  <si>
    <t>미납.부족납부, 초과환급</t>
  </si>
  <si>
    <t>미납.부족납부(초과환급) 세액*미납(초과환급) 기간*3/10000</t>
  </si>
  <si>
    <t>* 미납기간:납부기한 다음날~자진납부일(납세고지일)</t>
  </si>
  <si>
    <t>* 초과환급기간:환급받은 날 다음날~자진납부일(납세고지일)</t>
  </si>
  <si>
    <t>지급명세서제출불성실</t>
  </si>
  <si>
    <t>지급명세서미제출·불명</t>
  </si>
  <si>
    <t>미제출·불분명지급금액*2%(미제출인 경우 기한후 3월 내 제출시 1%)</t>
  </si>
  <si>
    <t>계산서관련</t>
  </si>
  <si>
    <t>① 계산서 불분명</t>
  </si>
  <si>
    <t>② 계산서합계표미제출(불분명)</t>
  </si>
  <si>
    <t>(복식부기의무자만 해당, ①, ② 동시 해당시 ② 적용)</t>
  </si>
  <si>
    <t>불분명.미제출분 공급가액*1%</t>
  </si>
  <si>
    <t>(②의 경우 기한후 1월 이내 제출시 0.5%)</t>
  </si>
  <si>
    <t>계산서미발급,가공(위장)수수가산세</t>
  </si>
  <si>
    <t>공급가액*2%</t>
  </si>
  <si>
    <t>(11.1.1. 이후 부터 적용)</t>
  </si>
  <si>
    <t>중도매인에 대한 계산서 보고불성실가산세</t>
  </si>
  <si>
    <t>[(총매출액*연도별 교부비율)-교부금액]*1%</t>
  </si>
  <si>
    <t>매입처별세금계산서합계표관련</t>
  </si>
  <si>
    <t>매입처별세금계산서합계표미제출(불명)</t>
  </si>
  <si>
    <t>(복식부기의무자만 해당)</t>
  </si>
  <si>
    <t>미제출(불명)분 공급가액*1%</t>
  </si>
  <si>
    <t>(기한후 1월 이내 제출시 0.5%)</t>
  </si>
  <si>
    <t>증명불비</t>
  </si>
  <si>
    <t>사업자가 정규증명 미수취</t>
  </si>
  <si>
    <t>(소규모사업자 제외)</t>
  </si>
  <si>
    <t>미수취,불분명 금액 *2%</t>
  </si>
  <si>
    <t>영수증수취명세서미제출</t>
  </si>
  <si>
    <t>사업자가 영수증수취명세서 미제출 등</t>
  </si>
  <si>
    <t>(소규모사업자 및 추계자 제외)</t>
  </si>
  <si>
    <t>미제출.불분명납부세액*1%</t>
  </si>
  <si>
    <t>사업장현황신고불성실</t>
  </si>
  <si>
    <t>의료업, 수의업, 약사업 사업자가 사업장현황 무신고, 수입금액 과소신고</t>
  </si>
  <si>
    <t>무신고, 과소신고*0.5%</t>
  </si>
  <si>
    <t>공동사업장등록불성실</t>
  </si>
  <si>
    <t>공동사업자 사업자등록 및 신고할 내용 관련 불성실</t>
  </si>
  <si>
    <t>사업자등록 미등록, 거짓등록 해당 과세기간 총 수입금액*0.5%</t>
  </si>
  <si>
    <t>신고할 내용 미신고, 거짓신고 과세기간 총 수입금액*0.1%</t>
  </si>
  <si>
    <t>사업용계좌미사용</t>
  </si>
  <si>
    <t>미신고 가산세</t>
  </si>
  <si>
    <t>MAX</t>
  </si>
  <si>
    <t>① 해당 과세기간 수입금액* 미신고기간/365*0.2%</t>
  </si>
  <si>
    <t>② 미사용금액*0.2%</t>
  </si>
  <si>
    <t>미사용 가산세</t>
  </si>
  <si>
    <t>미사용금액*0.2%</t>
  </si>
  <si>
    <t>신용카드 불성실</t>
  </si>
  <si>
    <t>신용카드에 의한 거래를 거부 또는 사실과 다르게 발급</t>
  </si>
  <si>
    <t>거부금액 또는 차액*5%(건별 5천원 미만시 5천원)</t>
  </si>
  <si>
    <t>현금영수증불성실</t>
  </si>
  <si>
    <t>가맹점 미가입</t>
  </si>
  <si>
    <t>수입금액* 미가입기간/365 * 1%</t>
  </si>
  <si>
    <t>발급거부 또는 사실과 다르게 발급</t>
  </si>
  <si>
    <t>발급 거부 또는 차액*5%(건별 5천원 미만시 5천원)</t>
  </si>
  <si>
    <t>기부금영수증 발급</t>
  </si>
  <si>
    <t>기부금영수증을 사실과 다르게 기재,</t>
  </si>
  <si>
    <t>기부자별 발급내역 미작성, 미보관</t>
  </si>
  <si>
    <t>* 상증법에 의해 가산세가 부과된 경우 제외</t>
  </si>
  <si>
    <t>○ 기부금영수증</t>
  </si>
  <si>
    <t>- 기부금액이 사실과 다르게 기재된 금액* 2%</t>
  </si>
  <si>
    <t>- 인적사항 등이 사실과 다르게 기재된 금액*2%</t>
  </si>
  <si>
    <t>○ 기부자별 발급내역 : 미작성, 미보관 금액* 0.2%</t>
  </si>
  <si>
    <t>성실신고확인서미제출가산세</t>
  </si>
  <si>
    <t>성실신고확인대상사업자가 성실신고확인서를 제출하지 아니한 경우</t>
  </si>
  <si>
    <t>산출세액*(확인서미제출 사업소득/종합소득금액)*5%</t>
  </si>
  <si>
    <t>* 비율이 1보다크면 1, 0보다 작으면 0으로 함</t>
  </si>
  <si>
    <t>원천징수납부불성실</t>
  </si>
  <si>
    <t>원천징수세액의 미납.미달 납부</t>
  </si>
  <si>
    <t>*원천징수자의무자가 국가등인 경우 근로자에게 징수하여 납부</t>
  </si>
  <si>
    <t>미납부세액*3%+미납부세액*3/10000</t>
  </si>
  <si>
    <t>-미납부세액의 10% 한도</t>
  </si>
  <si>
    <t>※무기장가산세와 신고불성실가산세가 동시에 적용되는 경우 큰금액을 적용하고 같을 경우에는 신고불성실가산세만 적용한다.</t>
  </si>
  <si>
    <t>□ 손익귀속시기를 위반하여 ①과세기간분 국세를 ②과세기간분 국세로 신고납부시 실제납부일(②)에 ① 과세기간분 국세를 자진납부한 것으로 간주</t>
  </si>
  <si>
    <t>종합소득세 가산세 요약표(2012)</t>
  </si>
  <si>
    <t>초과환급신고</t>
  </si>
  <si>
    <t>초과환급신고세액*10%</t>
  </si>
  <si>
    <t>부당한 방법으로 초과환급 신고</t>
  </si>
  <si>
    <t>[초과환급신고세액*부당한 방법으로 과소신고과세표준/과세표준]*40%</t>
  </si>
  <si>
    <t>무기장.미달기장</t>
  </si>
  <si>
    <t>산출세액*(무기록.미달기록소득금액/종합소득금액)*20%</t>
  </si>
  <si>
    <t>지급명세서미제출.불명</t>
  </si>
  <si>
    <t>미제출.불분명지급금액*2%(기한후 3월 내 제출시 1%)</t>
  </si>
  <si>
    <t>(복식부기의무자만 해당, ①, ② 동시</t>
  </si>
  <si>
    <t>해당시 ② 적용)</t>
  </si>
  <si>
    <t>의료업, 수의업, 약사업 사업자가 사업장현화 무신고, 수입금액 과소신고</t>
  </si>
  <si>
    <t>거부금액 또는 사실과 다르게 발급한 금액*5%(건별 5천원 미만시 5천원)</t>
  </si>
  <si>
    <t>MAX ① 미납·미달납부세액*미납일수*3/10000</t>
  </si>
  <si>
    <t>(미납·미달납부세액*10% 한도)</t>
  </si>
  <si>
    <t>납세조합불납</t>
  </si>
  <si>
    <t>납세조합의 미납.미달 납부</t>
  </si>
  <si>
    <t>미납.미달납부세액*5%</t>
  </si>
  <si>
    <t>※ 무기장가산세와 신고불성실가산세가 동시에 적용되는 경우 큰금액을 적용하고 같을 경우에는 신고불성실가산세만 적용한다.</t>
  </si>
  <si>
    <t>종합소득세 가산세 요약표(2011)</t>
  </si>
  <si>
    <t xml:space="preserve">종 류 </t>
  </si>
  <si>
    <t>부과사유</t>
  </si>
  <si>
    <t>(1) 미등록</t>
  </si>
  <si>
    <t>사업자가 법정신고기한(20일) 내에 사업자등록을 신청하지 않은 경우(2007년 이후 명의위장 포함)</t>
  </si>
  <si>
    <t>공급가액*1%(간이과세자는 0.5%)</t>
  </si>
  <si>
    <t>(2) 허위등록</t>
  </si>
  <si>
    <t>타인 명의로 사업자등록 사업 영위시</t>
  </si>
  <si>
    <t>공급가액*1%</t>
  </si>
  <si>
    <t>세금계산서불성실</t>
  </si>
  <si>
    <t>(3)미교부, 가공교부, 타인명의 세금계산서 교부시 위장, 가공세금계산서 교부받은 경우</t>
  </si>
  <si>
    <t>(4)부실기재, 지연발급</t>
  </si>
  <si>
    <t>발급받은 세금계산서 등을 경정기관의 확인을 받아 제출,매입세액을 공제받는 때</t>
  </si>
  <si>
    <t>(5)매출처별세금계산서</t>
  </si>
  <si>
    <t>합계표제출 불성실</t>
  </si>
  <si>
    <t>미제출,불명(전부또는 일부 미기재나 사실과 다른경우)</t>
  </si>
  <si>
    <t>지연제출</t>
  </si>
  <si>
    <t>공급가액*0.5%</t>
  </si>
  <si>
    <t>(6)매입처별세금계산서</t>
  </si>
  <si>
    <t>합계표의 미제출·부실기재로 인하여 경정시 세금계산서 등에 의하여 매입세액을 공제 받는 경우 공급시기이후 교부받은 경우 사실과 다르거나 매입가액 과다기재</t>
  </si>
  <si>
    <t>(7)무신고</t>
  </si>
  <si>
    <t>법정신고기한내 과세표준신고서를 제출하지 않은 경우</t>
  </si>
  <si>
    <t>신고세액*20%(일반)</t>
  </si>
  <si>
    <t>신고세액*40%(부당)</t>
  </si>
  <si>
    <t>(1개월 이내에 기한 후 신고시 50% 감면)</t>
  </si>
  <si>
    <t>(8)과소신고 , 초과환급신고</t>
  </si>
  <si>
    <t>1. 법정신고기한내 과세표준신고서를 제출한 경우로서 미달 신고한 경우</t>
  </si>
  <si>
    <t>2. 납부할 세액을 환급받을 세액으로 신고하거나, 환급세액을 초과하여 신고하는 경우</t>
  </si>
  <si>
    <t>(과소신고세액 or 초과환급세액)*10%</t>
  </si>
  <si>
    <t>(일반)</t>
  </si>
  <si>
    <t>(과소신고세액 or 초과환급세액)*40%</t>
  </si>
  <si>
    <t>(부당)</t>
  </si>
  <si>
    <t>(신고기한 경과후 6개월 이내 수정신고하고 추가자진납부시 50% 감면, 6개월 초과 1년 이내 20%, 1년 초과 2년 이내 10% 감면)</t>
  </si>
  <si>
    <t>(9)가산세 감면</t>
  </si>
  <si>
    <t>* 가산세액의 50% 감면 :</t>
  </si>
  <si>
    <t>1월 이내 기한 후 신고</t>
  </si>
  <si>
    <t>과세적부 통지지연기간</t>
  </si>
  <si>
    <t>1월 이내 기한 후 제출 등 의무이행시</t>
  </si>
  <si>
    <t>법정 신고기한 경과 후 :</t>
  </si>
  <si>
    <t>6월 이내 수정신고 : 50%</t>
  </si>
  <si>
    <t>6월초과~1년이내 수정신고 : 20%</t>
  </si>
  <si>
    <t>1년초과~2년이내 수정신고 : 10%</t>
  </si>
  <si>
    <t>(10)납부불성실</t>
  </si>
  <si>
    <t>무납부.미달납부.초과환급</t>
  </si>
  <si>
    <t>(초과환급의 경우 2004.1.1.이후 개시하는 과세기간에 대하여 가산세를 부과하는 분부터 적용)</t>
  </si>
  <si>
    <t>미납세액*미납기간*3/10000</t>
  </si>
  <si>
    <t>(미납기간:납부기한(환급받은날)의 다음날∼자진납부일 또는 납세고지일)</t>
  </si>
  <si>
    <t>(11)영세율과세표준신고불성실</t>
  </si>
  <si>
    <t>영세율 과세표준의 무신고.과소신고의 경우</t>
  </si>
  <si>
    <t>무신고,미달신고액(과세표준)*1%</t>
  </si>
  <si>
    <t>(12)수입금액명세서 미제출</t>
  </si>
  <si>
    <t>변호사 등 전문직사업자가 수입금액명세서를 미제출 또는 사실과 다르게 제출한 경우</t>
  </si>
  <si>
    <t>미제출수입금액*0.5%</t>
  </si>
  <si>
    <t>(13)대리납부 불이행</t>
  </si>
  <si>
    <t>대리납부의무자가 대리납부세액을 미납한 경우</t>
  </si>
  <si>
    <t>- 미납부세액의 10% 한도</t>
  </si>
  <si>
    <t>(14)전자세금계산서 미발급</t>
  </si>
  <si>
    <t>전자세금계산서 발급의무자가 전자세금계산서를 미발급하거나 종이발급한 경우</t>
  </si>
  <si>
    <t>법인 : 공급가액*2%</t>
  </si>
  <si>
    <t>개인(복식부기 의무자) : 미적용</t>
  </si>
  <si>
    <t>(15)전자세금계산서 발급명세 미전송</t>
  </si>
  <si>
    <t>전자세금계산서 발급사업자가 공급시기가 속하는 과세기간 말의 다음 달 15일까지 발급명세를 미전송한 경우</t>
  </si>
  <si>
    <t>법인 : 공급가액*0.3%</t>
  </si>
  <si>
    <t>(16)전자세금계산서 발급명세 지연전송</t>
  </si>
  <si>
    <t>전자세금계산서 발급사업자가 발급일 다음달 15일 경과 후 공급시기가 속하는 과세기간 말의 다음달 15일까지 발급명세를 전송한 경우</t>
  </si>
  <si>
    <t>법인 : 공급가액*0.1%</t>
  </si>
  <si>
    <t>(17)현금매출명세서(종전 수입금액명세서)제출 불성실</t>
  </si>
  <si>
    <t>예식장업, 부동산중개업, 산후조리업, 변호사 등 전문직사업 영위자가 현금매출명세서를 미제출</t>
  </si>
  <si>
    <t>미제출 또는 부실기재 수입금액의 1%</t>
  </si>
  <si>
    <t>(2010. 2기분부터 적용)</t>
  </si>
  <si>
    <t>(18)부동산임대공급가액명세서 제출 불성실</t>
  </si>
  <si>
    <t>부동산임대공급가액명세서 미제출 및 수입금액 부실기재하여 제출한 경우</t>
  </si>
  <si>
    <t>□ 가산세 중복적용 배제</t>
  </si>
  <si>
    <t>① (1)(2) 적용시 (4)(5) 배제, (3) 적용시 (1)(2)(5)(6) 배제, (5) 적용시 (4) 배제</t>
  </si>
  <si>
    <t>② (1)(2) 적용시 (16)(17) 배제, (5) 적용시 (16)(17) 배제</t>
  </si>
  <si>
    <t>※ 예정신고분에 대하여 적용된 가산세(납부·환급불성실가산세, 초과환급신고가산세, 무신고·과소신고가산세, 영세율과세표준신고불성실가산세)가 확정신고분과 경합되는 경우 예정신고와 관련하여 가산세가 부과되는 부분에 대하여는 확정신고와 관련한 가산세를 부과하지 않음.</t>
  </si>
  <si>
    <t>□ 사업자가 사업장별 신고납부에 위반하여 ①사업장분 부가가치세를 ②사업장분 부가가치세로 신고납부시 ①사업장분 부가가치세를 납부한 것으로 간주</t>
  </si>
  <si>
    <t>부가가치세 가산세 요약표(2012)</t>
  </si>
  <si>
    <t>부가가치세 가산세 요약표(2011)</t>
  </si>
  <si>
    <t>사업자가 법정신고기한(20일) 내에 사업자등록을 신청하지 않은 경우</t>
  </si>
  <si>
    <t>(2007년 이후 명의위장 포함)</t>
  </si>
  <si>
    <t>(4)부실기재, 지연교부</t>
  </si>
  <si>
    <t>교부받은 세금계산서 등을 경정기관의 확인을 받아 제출,매입세액을 공제받는 때</t>
  </si>
  <si>
    <t>합계표의 미제출·부실기재로 인하여 경정시 세금계산서 등에 의하여 매입세액을 공제 받는 경우</t>
  </si>
  <si>
    <t>공급시기이후 교부받은 경우 사실과 다르거나 매입가액 과다기재</t>
  </si>
  <si>
    <t>(8)과소신고</t>
  </si>
  <si>
    <t>법정신고기한내 과세표준신고서를 제출한 경우로서 미달 신고한 경우</t>
  </si>
  <si>
    <t>과소신고세액*10%(일반)</t>
  </si>
  <si>
    <t>과소신고세액*40%(부당)</t>
  </si>
  <si>
    <t>(10)초과환급신고</t>
  </si>
  <si>
    <t>납부자가 환급받을 세액으로 신고하거나, 환급세액을 초과하여 신고하는 경우</t>
  </si>
  <si>
    <t>초과환급세액*10%(일반)</t>
  </si>
  <si>
    <t>초과환급세액*40%(부당)</t>
  </si>
  <si>
    <t>(11)납부불성실</t>
  </si>
  <si>
    <t>(12)영세율과세표준</t>
  </si>
  <si>
    <t>(13)수입금액명세서</t>
  </si>
  <si>
    <t>미제출</t>
  </si>
  <si>
    <t>(14)대리납부 불이행</t>
  </si>
  <si>
    <t>미납한 대리납부세액*10%</t>
  </si>
  <si>
    <t>(15)전자세금계산서</t>
  </si>
  <si>
    <t>미발급</t>
  </si>
  <si>
    <t>(16)전자세금계산서 발급명세 미전송</t>
  </si>
  <si>
    <t>(17)전자세금계산서 발급명세 지연전송</t>
  </si>
  <si>
    <t>(18)현금매출명세서(종전 수입금액명세서)제출 불성실</t>
  </si>
  <si>
    <t>(19)부동산임대공급가액명세서 제출 불성실</t>
  </si>
  <si>
    <t>※ 예정신고분에 대하여 적용된 가산세(납부·환급불성실가산세, 초과환급신고가산세, 무신고·과소신고가산세, 영세율</t>
  </si>
  <si>
    <t>과세표준신고불성실가산세)가 확정신고분과 경합되는 경우 예정신고와 관련하여 가산세가 부과되는 부분에 대하여</t>
  </si>
  <si>
    <t>는 확정신고와 관련한 가산세를 부과하지 않음.</t>
  </si>
  <si>
    <t>상속세 및 증여세 가산세 요약표(2012)</t>
  </si>
  <si>
    <t>무신고 및 과소신고</t>
  </si>
  <si>
    <t>산출세액*(일반무신고 과세표준 / 결정과세표준) *20%</t>
  </si>
  <si>
    <t>* 산출세액 : 세대생략 할증과세 포함</t>
  </si>
  <si>
    <t>부당 무신고</t>
  </si>
  <si>
    <t>산출세액*(부당무신고 과세표준/결정과세표준)*40%</t>
  </si>
  <si>
    <t>산출세액*(일반과소신고 과세표준 / 결정과세표준) *10%</t>
  </si>
  <si>
    <t>부당 과소신고</t>
  </si>
  <si>
    <t>산출세액*(부당과소신고 과세표준 / 결정과세표준) *40%</t>
  </si>
  <si>
    <t>과소신고 가산세 제외</t>
  </si>
  <si>
    <t>* 2007.1.1. 이후 부터</t>
  </si>
  <si>
    <t>1) 소유권 소송 등으로 미확정</t>
  </si>
  <si>
    <t>2) 공제적용에 착오</t>
  </si>
  <si>
    <t>3) 평가가액의 차이</t>
  </si>
  <si>
    <t>납부불성실</t>
  </si>
  <si>
    <t>미납.미달납부, 환급불성실</t>
  </si>
  <si>
    <t>미납·미달납부, 초과환급 세액*미납(초과환급) 기간</t>
  </si>
  <si>
    <t>*3/10000</t>
  </si>
  <si>
    <t>* 미납기간:납부기한 다음날~자진납부일</t>
  </si>
  <si>
    <t>* 초과환급기간:환급받은 날 다음날~납세고지일(06.1.1. 이후 납부, 징수분부터 적용)</t>
  </si>
  <si>
    <t>공익법인 관련</t>
  </si>
  <si>
    <t>출연재산 계획, 진도보고서 제출 불성실</t>
  </si>
  <si>
    <t>MIN[(미제출. 불분명 금액의 상당세액 * 1%, 1억원(중소기업 5천만원)]</t>
  </si>
  <si>
    <t>외부전문가 세무확인 및 보고의무 불이행</t>
  </si>
  <si>
    <t>MIN[(수입금액+출연재산가액)*0.7%, 1억원(중소기업 5천만원)]</t>
  </si>
  <si>
    <t>장부의 작성 및 비치의무불이행</t>
  </si>
  <si>
    <t>(수입금액+출연재산가액)*0.7%</t>
  </si>
  <si>
    <t>특수관계 타법인 주식 보유</t>
  </si>
  <si>
    <t>총재산가액의 30%초과하여 보유하는 주식의 시가*5%</t>
  </si>
  <si>
    <t>동일주식 보유기준 초과</t>
  </si>
  <si>
    <t>1999.12.31. 현재 동일주식을 5% 초과보유하는 경우 매사업연도말(10년동안)주식의 시가</t>
  </si>
  <si>
    <t>출연자 등의 이사취임기준 초과</t>
  </si>
  <si>
    <t>초과이사 임직원 직·간접 경비 전액</t>
  </si>
  <si>
    <t>공익법인 광고 가산세</t>
  </si>
  <si>
    <t>특수법인에 대한 부당광고 경비</t>
  </si>
  <si>
    <t>출연재산 운용소득 및 매각대금 미달사용</t>
  </si>
  <si>
    <t>운용소득 또는 매각금액 중 사용기준금액 미달사용액*10%</t>
  </si>
  <si>
    <t>전용계좌 미사용</t>
  </si>
  <si>
    <t>전용계좌 미사용금액 * 0.5%</t>
  </si>
  <si>
    <t>전용계좌 미개설, 미신고</t>
  </si>
  <si>
    <t>MAX(①, ②) 중 큰 금액</t>
  </si>
  <si>
    <t>① 공익목적 수입금액*0.5%</t>
  </si>
  <si>
    <t>② 일정공익사업 관련 수입지출 거래내역 합계액*0.5%</t>
  </si>
  <si>
    <t>공시 및 시정요구 기한내 미이행</t>
  </si>
  <si>
    <t>자산총액 * 0.5%</t>
  </si>
  <si>
    <t>지급명세서</t>
  </si>
  <si>
    <t>지급명세서불성실</t>
  </si>
  <si>
    <t>보험·퇴직금 등, 전환사채 * 0.2%</t>
  </si>
  <si>
    <t>주식, 공채·사채·특정시설물이용권, 신탁재산 * 0.02%</t>
  </si>
  <si>
    <t>◎ 상속세 및 증여세 가산세 요약표(2011)</t>
  </si>
  <si>
    <t>미납.미달납부, 초과환급</t>
  </si>
  <si>
    <t>미납.미달납부, 초과환급 세액*미납(초과환급) 기간*3/10000</t>
  </si>
  <si>
    <t>* 초과환급기간:환급받은 날 다음날~납세고지일</t>
  </si>
  <si>
    <t>(06.1.1. 이후 납부, 징수분부터 적용)</t>
  </si>
  <si>
    <t>MIN(미제출. 불분명금액의 상당세액 * 1%, 1억원)</t>
  </si>
  <si>
    <t>MIN(불이행 금액 * 0.07%, 1억원)</t>
  </si>
  <si>
    <t>MIN{(당해사업연도 수입금액+당해 사업연도 출연받은 재산가액)*0.07%, 1억원}</t>
  </si>
  <si>
    <t>보유기준 초과주식 시가*5%</t>
  </si>
  <si>
    <t>초과이사 임직원 직,간접 경비 전액</t>
  </si>
  <si>
    <t>공익법인 광고가산세</t>
  </si>
  <si>
    <t>출연재산 운용소득 및 매각대금의 미달 사용분</t>
  </si>
  <si>
    <t>운용소득, 매각금액 중 미사용금액*10%</t>
  </si>
  <si>
    <t>전용계좌 미개설 미신고</t>
  </si>
  <si>
    <t>1), 2) 중 큰 금액</t>
  </si>
  <si>
    <t>1) 공익목적 수입금액*0.5%</t>
  </si>
  <si>
    <t>2) 일정공익사업 관련 수입지출 거래내역 합계액*0.5%</t>
  </si>
  <si>
    <t>국세기본법상 신고·납부불성실가산세(국기법 17_2~47_5)</t>
  </si>
  <si>
    <t>가산세 구분</t>
  </si>
  <si>
    <t>적용대상</t>
  </si>
  <si>
    <t>가산세율</t>
  </si>
  <si>
    <t>⑴ 무신고가산세</t>
  </si>
  <si>
    <t>(47의2)</t>
  </si>
  <si>
    <t>① 일반무신고</t>
  </si>
  <si>
    <t>무신고 해당 산출세액 × 20%</t>
  </si>
  <si>
    <t>② 복식부기의무자 또는 법인의 무신고</t>
  </si>
  <si>
    <t>다음 ①, ② 중 큰 금액</t>
  </si>
  <si>
    <t>① 무신고 해당 산출세액 × 20%</t>
  </si>
  <si>
    <t>② 수입금액 × 7/10,000</t>
  </si>
  <si>
    <t>③ 부당무신고</t>
  </si>
  <si>
    <t>부당무신고 해당 산출세액 × 40%</t>
  </si>
  <si>
    <t>④ 복식부기의무자 또는 법인의 부당무신고</t>
  </si>
  <si>
    <t>① 부당무신고 해당 산출세액 × 40%</t>
  </si>
  <si>
    <t>② 총수입금액 × 14/10,000</t>
  </si>
  <si>
    <t>⑵ 과소신고</t>
  </si>
  <si>
    <t>(초과환급)</t>
  </si>
  <si>
    <t>가산세</t>
  </si>
  <si>
    <t>(47_3,47_4)</t>
  </si>
  <si>
    <t>① 일반과소신고(초과환급)</t>
  </si>
  <si>
    <t>과소신고(초과환급) 해당 산출세액×10%</t>
  </si>
  <si>
    <t>② 부당과소신고(초과환급)</t>
  </si>
  <si>
    <t>부당과소신고(초과환급) 해당 산출세액×40%</t>
  </si>
  <si>
    <t>③ 복식부기의무자 또는 법인의 경우</t>
  </si>
  <si>
    <t>① 부당과소신고(초과환급) 해당 산출세액×40%</t>
  </si>
  <si>
    <t>⑶ 납부·환급</t>
  </si>
  <si>
    <t>불성실가산세</t>
  </si>
  <si>
    <t>(47_5)</t>
  </si>
  <si>
    <t>① 미납부·미달납부(초과환급)</t>
  </si>
  <si>
    <t>미납부 또는 미달납부(초과환급)세액×일수× 3/10000</t>
  </si>
  <si>
    <t>② 인지세의 미납부·미달납부</t>
  </si>
  <si>
    <t>미납부 또는 미달납부(초과환급)세액×3</t>
  </si>
  <si>
    <t>◎ 가산세 감면(국기법 48)</t>
  </si>
  <si>
    <t>⑴ 가산세</t>
  </si>
  <si>
    <t>100%면제</t>
  </si>
  <si>
    <t>모든 세목</t>
  </si>
  <si>
    <t>－천재·지변 등 기한연장 사유가 있는 경우</t>
  </si>
  <si>
    <t>－납세자에게 의무 불이행에 대하여 정당한 사유가 있는 경우</t>
  </si>
  <si>
    <t>⑵ 가산세</t>
  </si>
  <si>
    <t>50% 감면</t>
  </si>
  <si>
    <t>과소신고가산세</t>
  </si>
  <si>
    <t>초과환급가산세</t>
  </si>
  <si>
    <t>영세율신고불성실가산세(부법22⑦)</t>
  </si>
  <si>
    <t>－과세전적부심사 결정·통지기간 내에 그 결과를 통지하지 아니한 경우 지연기간에 부과되는 가산세</t>
  </si>
  <si>
    <t>제출 등의 의무위반에 대하여</t>
  </si>
  <si>
    <t>세법에따라 부과되는</t>
  </si>
  <si>
    <t>가산세에 한함</t>
  </si>
  <si>
    <t>2007.1.1.이후 시행</t>
    <phoneticPr fontId="2" type="noConversion"/>
  </si>
  <si>
    <t>－6개월 이내 수정신고시：50% 감면 (2007.1.1.이후 시행)</t>
    <phoneticPr fontId="2" type="noConversion"/>
  </si>
  <si>
    <t>－1개월 이내 기한후신고시：50% 감면 (2007.1.1.이후 시행)</t>
    <phoneticPr fontId="2" type="noConversion"/>
  </si>
  <si>
    <t>이 법 시행 후 최초로 의무이행기한이 도래하는 신고·제출·가입·등록 또는 개설을 하여야 하는 분부터 적용</t>
  </si>
  <si>
    <t>* 6개월 초과～1년 이내：20% 감면 (2009.1.1.이후 시행)</t>
    <phoneticPr fontId="2" type="noConversion"/>
  </si>
  <si>
    <t>* 1년 초과～2년 이내：10% 감면 (2009.1.1. 이후 시행)</t>
    <phoneticPr fontId="2" type="noConversion"/>
  </si>
  <si>
    <t>2009.1.1.이후 시행</t>
    <phoneticPr fontId="2" type="noConversion"/>
  </si>
  <si>
    <t>이 법 시행 후 최초로 수정신고하는 분부터 적용한다.</t>
  </si>
  <si>
    <t>세법에 따른 제출·신고·가입·등록·개설의 기한이 지난 후 1개월 이내에 해당 세법에 따른 제출 등의 의무를 이행한 경우(2007.1.1.시행)</t>
    <phoneticPr fontId="2" type="noConversion"/>
  </si>
  <si>
    <t>소규모사업자 지원검토</t>
    <phoneticPr fontId="2" type="noConversion"/>
  </si>
  <si>
    <t>농협수협등조합법인 당기순이익-세율 9%</t>
    <phoneticPr fontId="2" type="noConversion"/>
  </si>
  <si>
    <t xml:space="preserve">* 10년이상:200억원,15년이상:300억원 </t>
    <phoneticPr fontId="2" type="noConversion"/>
  </si>
  <si>
    <t xml:space="preserve">  20년이상:500억원</t>
    <phoneticPr fontId="2" type="noConversion"/>
  </si>
  <si>
    <t xml:space="preserve"> 충족시에도 가업상속공제 허용</t>
    <phoneticPr fontId="2" type="noConversion"/>
  </si>
  <si>
    <t>구분</t>
    <phoneticPr fontId="2" type="noConversion"/>
  </si>
  <si>
    <t>중소·중견법인</t>
    <phoneticPr fontId="2" type="noConversion"/>
  </si>
  <si>
    <t>정상거래비율</t>
    <phoneticPr fontId="2" type="noConversion"/>
  </si>
  <si>
    <t>【 Tax Rate 】</t>
    <phoneticPr fontId="3" type="noConversion"/>
  </si>
  <si>
    <t>2008년 귀속</t>
    <phoneticPr fontId="3" type="noConversion"/>
  </si>
  <si>
    <t>2009년 귀속</t>
    <phoneticPr fontId="3" type="noConversion"/>
  </si>
  <si>
    <t>□ 중소·중견기업 완화(상증법 §45의3)</t>
    <phoneticPr fontId="2" type="noConversion"/>
  </si>
  <si>
    <t>과세표준</t>
    <phoneticPr fontId="3" type="noConversion"/>
  </si>
  <si>
    <t>세율</t>
    <phoneticPr fontId="3" type="noConversion"/>
  </si>
  <si>
    <t>누진공제</t>
    <phoneticPr fontId="3" type="noConversion"/>
  </si>
  <si>
    <t xml:space="preserve">  ○ 중소기업간 거래는 과세제외</t>
    <phoneticPr fontId="2" type="noConversion"/>
  </si>
  <si>
    <t>초과</t>
    <phoneticPr fontId="3" type="noConversion"/>
  </si>
  <si>
    <t>이하</t>
    <phoneticPr fontId="3" type="noConversion"/>
  </si>
  <si>
    <t xml:space="preserve">  ○ 중소·중견법인에 대한 정상거래비율</t>
    <phoneticPr fontId="2" type="noConversion"/>
  </si>
  <si>
    <t>~</t>
    <phoneticPr fontId="3" type="noConversion"/>
  </si>
  <si>
    <t>~</t>
    <phoneticPr fontId="3" type="noConversion"/>
  </si>
  <si>
    <t>~</t>
    <phoneticPr fontId="3" type="noConversion"/>
  </si>
  <si>
    <t>~</t>
    <phoneticPr fontId="3" type="noConversion"/>
  </si>
  <si>
    <t xml:space="preserve">     ·한계보유비율 추가 완화</t>
    <phoneticPr fontId="2" type="noConversion"/>
  </si>
  <si>
    <t>↗</t>
    <phoneticPr fontId="3" type="noConversion"/>
  </si>
  <si>
    <t>한계보유비율</t>
    <phoneticPr fontId="2" type="noConversion"/>
  </si>
  <si>
    <t>◆ 2010년 12월1일 부터 4인이하 퇴직금제도 확대(대상근로자:'2010.12.1.이후 1년 이상 동일한 사업장에서 계속 근무한 근로자</t>
    <phoneticPr fontId="2" type="noConversion"/>
  </si>
  <si>
    <t>일반법인</t>
    <phoneticPr fontId="2" type="noConversion"/>
  </si>
  <si>
    <r>
      <rPr>
        <b/>
        <sz val="16"/>
        <color indexed="56"/>
        <rFont val="굴림"/>
        <family val="3"/>
        <charset val="129"/>
      </rPr>
      <t>2.법인 최저한 세율</t>
    </r>
    <r>
      <rPr>
        <sz val="6"/>
        <color indexed="56"/>
        <rFont val="굴림"/>
        <family val="3"/>
        <charset val="129"/>
      </rPr>
      <t>(조특법 제132조 1항)</t>
    </r>
    <phoneticPr fontId="3" type="noConversion"/>
  </si>
  <si>
    <r>
      <t>3.원천징수</t>
    </r>
    <r>
      <rPr>
        <sz val="6"/>
        <color indexed="56"/>
        <rFont val="굴림"/>
        <family val="3"/>
        <charset val="129"/>
      </rPr>
      <t>(개인)</t>
    </r>
    <r>
      <rPr>
        <b/>
        <sz val="6"/>
        <color indexed="56"/>
        <rFont val="굴림"/>
        <family val="3"/>
        <charset val="129"/>
      </rPr>
      <t>지방소득세10%별도</t>
    </r>
    <r>
      <rPr>
        <sz val="6"/>
        <color indexed="56"/>
        <rFont val="굴림"/>
        <family val="3"/>
        <charset val="129"/>
      </rPr>
      <t xml:space="preserve"> 세부사항-(소득세법제 129조)참조</t>
    </r>
    <phoneticPr fontId="3" type="noConversion"/>
  </si>
  <si>
    <t>2009년</t>
    <phoneticPr fontId="2" type="noConversion"/>
  </si>
  <si>
    <t>2013년</t>
    <phoneticPr fontId="2" type="noConversion"/>
  </si>
  <si>
    <t>2014년</t>
    <phoneticPr fontId="2" type="noConversion"/>
  </si>
  <si>
    <t>세율</t>
    <phoneticPr fontId="3" type="noConversion"/>
  </si>
  <si>
    <t>일용근로자</t>
    <phoneticPr fontId="3" type="noConversion"/>
  </si>
  <si>
    <t>원천세 비과세구분</t>
    <phoneticPr fontId="3" type="noConversion"/>
  </si>
  <si>
    <t>비과세 초과분의 세율</t>
    <phoneticPr fontId="3" type="noConversion"/>
  </si>
  <si>
    <t>□ 증여이익 초과거래비율 계산시 중소·중견법인</t>
    <phoneticPr fontId="2" type="noConversion"/>
  </si>
  <si>
    <t>중소기업</t>
    <phoneticPr fontId="3" type="noConversion"/>
  </si>
  <si>
    <t>N/A</t>
    <phoneticPr fontId="3" type="noConversion"/>
  </si>
  <si>
    <t>사업소득</t>
    <phoneticPr fontId="3" type="noConversion"/>
  </si>
  <si>
    <t>비영업용대금이익(사채이자)</t>
    <phoneticPr fontId="3" type="noConversion"/>
  </si>
  <si>
    <t>127,770원 이하</t>
    <phoneticPr fontId="3" type="noConversion"/>
  </si>
  <si>
    <t xml:space="preserve">   과 일반법인간 차등 적용</t>
    <phoneticPr fontId="2" type="noConversion"/>
  </si>
  <si>
    <t>일반기업</t>
    <phoneticPr fontId="3" type="noConversion"/>
  </si>
  <si>
    <t>100억 이하</t>
    <phoneticPr fontId="3" type="noConversion"/>
  </si>
  <si>
    <t>공급20%</t>
    <phoneticPr fontId="2" type="noConversion"/>
  </si>
  <si>
    <t>○ (일반법인) 1/2 적용</t>
    <phoneticPr fontId="2" type="noConversion"/>
  </si>
  <si>
    <t>건25만원</t>
    <phoneticPr fontId="2" type="noConversion"/>
  </si>
  <si>
    <r>
      <rPr>
        <sz val="9"/>
        <rFont val="굴림"/>
        <family val="3"/>
        <charset val="129"/>
      </rPr>
      <t>기타소득</t>
    </r>
    <r>
      <rPr>
        <sz val="6"/>
        <rFont val="굴림"/>
        <family val="3"/>
        <charset val="129"/>
      </rPr>
      <t>(과세최저한-5만원이하)</t>
    </r>
    <phoneticPr fontId="3" type="noConversion"/>
  </si>
  <si>
    <t>137,030원 이하</t>
    <phoneticPr fontId="3" type="noConversion"/>
  </si>
  <si>
    <t>○ (중소·중견법인) 1/2 적용배제</t>
    <phoneticPr fontId="2" type="noConversion"/>
  </si>
  <si>
    <t>1천억 초과</t>
    <phoneticPr fontId="3" type="noConversion"/>
  </si>
  <si>
    <t>□ 증여이익계산방법</t>
    <phoneticPr fontId="2" type="noConversion"/>
  </si>
  <si>
    <t>계</t>
    <phoneticPr fontId="3" type="noConversion"/>
  </si>
  <si>
    <t>4대보험</t>
    <phoneticPr fontId="3" type="noConversion"/>
  </si>
  <si>
    <t>사업자</t>
    <phoneticPr fontId="3" type="noConversion"/>
  </si>
  <si>
    <t>장기요양(건X)</t>
    <phoneticPr fontId="3" type="noConversion"/>
  </si>
  <si>
    <t>근로자</t>
    <phoneticPr fontId="3" type="noConversion"/>
  </si>
  <si>
    <t>장기요양</t>
    <phoneticPr fontId="3" type="noConversion"/>
  </si>
  <si>
    <t>월최저</t>
    <phoneticPr fontId="3" type="noConversion"/>
  </si>
  <si>
    <t>월최고</t>
    <phoneticPr fontId="3" type="noConversion"/>
  </si>
  <si>
    <t>증여이익=세후이익x초과거래비율*x한계보유비율 초과지분율</t>
    <phoneticPr fontId="2" type="noConversion"/>
  </si>
  <si>
    <t>종업원 150인 미만</t>
    <phoneticPr fontId="3" type="noConversion"/>
  </si>
  <si>
    <t>7,810만</t>
    <phoneticPr fontId="3" type="noConversion"/>
  </si>
  <si>
    <t>고용,산재 대표자 제외</t>
    <phoneticPr fontId="2" type="noConversion"/>
  </si>
  <si>
    <t>. 2012년도  - 4천만원</t>
    <phoneticPr fontId="2" type="noConversion"/>
  </si>
  <si>
    <t>국민연금</t>
    <phoneticPr fontId="3" type="noConversion"/>
  </si>
  <si>
    <r>
      <t xml:space="preserve">고용보험
</t>
    </r>
    <r>
      <rPr>
        <sz val="6"/>
        <rFont val="굴림"/>
        <family val="3"/>
        <charset val="129"/>
      </rPr>
      <t>2월보수총액</t>
    </r>
    <phoneticPr fontId="3" type="noConversion"/>
  </si>
  <si>
    <r>
      <t xml:space="preserve">0.9% </t>
    </r>
    <r>
      <rPr>
        <b/>
        <sz val="8"/>
        <color rgb="FF002060"/>
        <rFont val="굴림"/>
        <family val="3"/>
        <charset val="129"/>
      </rPr>
      <t>(150인미만)</t>
    </r>
    <phoneticPr fontId="3" type="noConversion"/>
  </si>
  <si>
    <t>산재업종별다름</t>
    <phoneticPr fontId="3" type="noConversion"/>
  </si>
  <si>
    <t>2010년~2011년 귀속</t>
    <phoneticPr fontId="3" type="noConversion"/>
  </si>
  <si>
    <t>2012년 귀속 이후</t>
    <phoneticPr fontId="3" type="noConversion"/>
  </si>
  <si>
    <t>2014년 귀속 이후</t>
    <phoneticPr fontId="3" type="noConversion"/>
  </si>
  <si>
    <t>세율</t>
    <phoneticPr fontId="3" type="noConversion"/>
  </si>
  <si>
    <t>초과</t>
    <phoneticPr fontId="3" type="noConversion"/>
  </si>
  <si>
    <t>Individual Income Taxation of Korea : Financial Income(Interest Income,Dividend Income),Business Income,Wage&amp;Salary Income,Pension Income,Other Income,Retirement Income,Capital Gains</t>
    <phoneticPr fontId="2" type="noConversion"/>
  </si>
  <si>
    <r>
      <t>2009년 귀속</t>
    </r>
    <r>
      <rPr>
        <sz val="11"/>
        <color theme="1"/>
        <rFont val="굴림"/>
        <family val="3"/>
        <charset val="129"/>
      </rPr>
      <t>(2년이상 보유)</t>
    </r>
    <phoneticPr fontId="3" type="noConversion"/>
  </si>
  <si>
    <r>
      <t>2010년~2011년 귀속</t>
    </r>
    <r>
      <rPr>
        <sz val="11"/>
        <color theme="1"/>
        <rFont val="굴림"/>
        <family val="3"/>
        <charset val="129"/>
      </rPr>
      <t>(2년이상 보유)</t>
    </r>
    <phoneticPr fontId="3" type="noConversion"/>
  </si>
  <si>
    <r>
      <t>2012년 귀속</t>
    </r>
    <r>
      <rPr>
        <sz val="11"/>
        <color theme="1"/>
        <rFont val="굴림"/>
        <family val="3"/>
        <charset val="129"/>
      </rPr>
      <t>(2년이상 보유)</t>
    </r>
    <phoneticPr fontId="3" type="noConversion"/>
  </si>
  <si>
    <t>가업상속공제 적용대상 확대(상증법 §18②)</t>
    <phoneticPr fontId="2" type="noConversion"/>
  </si>
  <si>
    <t>○ 매출액 3천억원 미만</t>
    <phoneticPr fontId="2" type="noConversion"/>
  </si>
  <si>
    <t>○ 공제율·공제한도 - 100%,최대 500억원</t>
    <phoneticPr fontId="2" type="noConversion"/>
  </si>
  <si>
    <r>
      <t xml:space="preserve">○ 상속인의 </t>
    </r>
    <r>
      <rPr>
        <sz val="11"/>
        <color rgb="FF7030A0"/>
        <rFont val="굴림"/>
        <family val="3"/>
        <charset val="129"/>
      </rPr>
      <t>배우자</t>
    </r>
    <r>
      <rPr>
        <sz val="11"/>
        <rFont val="굴림"/>
        <family val="3"/>
        <charset val="129"/>
      </rPr>
      <t>가 사전·사후요건</t>
    </r>
    <phoneticPr fontId="2" type="noConversion"/>
  </si>
  <si>
    <t>세무카페</t>
    <phoneticPr fontId="2" type="noConversion"/>
  </si>
  <si>
    <t>http://cafe.daum.net/transtax</t>
    <phoneticPr fontId="2" type="noConversion"/>
  </si>
  <si>
    <t>2000년 귀속이후</t>
    <phoneticPr fontId="3" type="noConversion"/>
  </si>
  <si>
    <t>국민연금천안아산지사</t>
    <phoneticPr fontId="2" type="noConversion"/>
  </si>
  <si>
    <t>전화번호</t>
    <phoneticPr fontId="2" type="noConversion"/>
  </si>
  <si>
    <t>공단명</t>
    <phoneticPr fontId="2" type="noConversion"/>
  </si>
  <si>
    <t>FAX</t>
    <phoneticPr fontId="2" type="noConversion"/>
  </si>
  <si>
    <t>취득</t>
    <phoneticPr fontId="2" type="noConversion"/>
  </si>
  <si>
    <t>상실</t>
    <phoneticPr fontId="2" type="noConversion"/>
  </si>
  <si>
    <t>건강보험공단-천안지사</t>
    <phoneticPr fontId="2" type="noConversion"/>
  </si>
  <si>
    <t>건강보험공단-아산지사</t>
    <phoneticPr fontId="2" type="noConversion"/>
  </si>
  <si>
    <t>사업장신규</t>
    <phoneticPr fontId="2" type="noConversion"/>
  </si>
  <si>
    <t>천안고용안정센터</t>
    <phoneticPr fontId="2" type="noConversion"/>
  </si>
  <si>
    <t>근로복지공단천안지사</t>
    <phoneticPr fontId="2" type="noConversion"/>
  </si>
  <si>
    <t>1588-0075</t>
    <phoneticPr fontId="2" type="noConversion"/>
  </si>
  <si>
    <t>0502-629-3100 , 0502-629-4100</t>
    <phoneticPr fontId="2" type="noConversion"/>
  </si>
  <si>
    <t>대전출입국관리사무소 천안출장소</t>
    <phoneticPr fontId="2" type="noConversion"/>
  </si>
  <si>
    <t>한전 126</t>
    <phoneticPr fontId="2" type="noConversion"/>
  </si>
  <si>
    <t>KT 100</t>
    <phoneticPr fontId="2" type="noConversion"/>
  </si>
  <si>
    <t>국세청콜센터 126</t>
    <phoneticPr fontId="2" type="noConversion"/>
  </si>
  <si>
    <r>
      <rPr>
        <sz val="8"/>
        <rFont val="굴림"/>
        <family val="3"/>
        <charset val="129"/>
      </rPr>
      <t>041)</t>
    </r>
    <r>
      <rPr>
        <sz val="11"/>
        <rFont val="굴림"/>
        <family val="3"/>
        <charset val="129"/>
      </rPr>
      <t xml:space="preserve"> 901-5043</t>
    </r>
    <phoneticPr fontId="2" type="noConversion"/>
  </si>
  <si>
    <r>
      <rPr>
        <sz val="8"/>
        <rFont val="굴림"/>
        <family val="3"/>
        <charset val="129"/>
      </rPr>
      <t>041)</t>
    </r>
    <r>
      <rPr>
        <sz val="11"/>
        <rFont val="굴림"/>
        <family val="3"/>
        <charset val="129"/>
      </rPr>
      <t xml:space="preserve"> 550-8800</t>
    </r>
    <phoneticPr fontId="2" type="noConversion"/>
  </si>
  <si>
    <r>
      <rPr>
        <sz val="8"/>
        <rFont val="굴림"/>
        <family val="3"/>
        <charset val="129"/>
      </rPr>
      <t>041)</t>
    </r>
    <r>
      <rPr>
        <sz val="11"/>
        <rFont val="굴림"/>
        <family val="3"/>
        <charset val="129"/>
      </rPr>
      <t xml:space="preserve"> 570-9120</t>
    </r>
    <phoneticPr fontId="2" type="noConversion"/>
  </si>
  <si>
    <r>
      <rPr>
        <sz val="8"/>
        <rFont val="굴림"/>
        <family val="3"/>
        <charset val="129"/>
      </rPr>
      <t>041)</t>
    </r>
    <r>
      <rPr>
        <sz val="11"/>
        <rFont val="굴림"/>
        <family val="3"/>
        <charset val="129"/>
      </rPr>
      <t xml:space="preserve"> 538-5120~8</t>
    </r>
    <phoneticPr fontId="2" type="noConversion"/>
  </si>
  <si>
    <r>
      <rPr>
        <sz val="8"/>
        <rFont val="굴림"/>
        <family val="3"/>
        <charset val="129"/>
      </rPr>
      <t>041)</t>
    </r>
    <r>
      <rPr>
        <sz val="11"/>
        <rFont val="굴림"/>
        <family val="3"/>
        <charset val="129"/>
      </rPr>
      <t xml:space="preserve"> 620-7400</t>
    </r>
    <phoneticPr fontId="2" type="noConversion"/>
  </si>
  <si>
    <r>
      <rPr>
        <sz val="8"/>
        <rFont val="굴림"/>
        <family val="3"/>
        <charset val="129"/>
      </rPr>
      <t>041)</t>
    </r>
    <r>
      <rPr>
        <sz val="11"/>
        <rFont val="굴림"/>
        <family val="3"/>
        <charset val="129"/>
      </rPr>
      <t xml:space="preserve"> 621-1346</t>
    </r>
    <phoneticPr fontId="2" type="noConversion"/>
  </si>
  <si>
    <r>
      <rPr>
        <sz val="8"/>
        <rFont val="굴림"/>
        <family val="3"/>
        <charset val="129"/>
      </rPr>
      <t>041)</t>
    </r>
    <r>
      <rPr>
        <sz val="11"/>
        <rFont val="굴림"/>
        <family val="3"/>
        <charset val="129"/>
      </rPr>
      <t xml:space="preserve"> 850-4421</t>
    </r>
    <phoneticPr fontId="2" type="noConversion"/>
  </si>
  <si>
    <r>
      <rPr>
        <sz val="8"/>
        <rFont val="굴림"/>
        <family val="3"/>
        <charset val="129"/>
      </rPr>
      <t>041)</t>
    </r>
    <r>
      <rPr>
        <sz val="11"/>
        <rFont val="굴림"/>
        <family val="3"/>
        <charset val="129"/>
      </rPr>
      <t xml:space="preserve"> 901-5044</t>
    </r>
    <phoneticPr fontId="2" type="noConversion"/>
  </si>
  <si>
    <r>
      <rPr>
        <sz val="8"/>
        <rFont val="굴림"/>
        <family val="3"/>
        <charset val="129"/>
      </rPr>
      <t>041)</t>
    </r>
    <r>
      <rPr>
        <sz val="11"/>
        <rFont val="굴림"/>
        <family val="3"/>
        <charset val="129"/>
      </rPr>
      <t xml:space="preserve"> 850-4422</t>
    </r>
    <phoneticPr fontId="2" type="noConversion"/>
  </si>
  <si>
    <r>
      <rPr>
        <sz val="8"/>
        <rFont val="굴림"/>
        <family val="3"/>
        <charset val="129"/>
      </rPr>
      <t>041)</t>
    </r>
    <r>
      <rPr>
        <sz val="11"/>
        <rFont val="굴림"/>
        <family val="3"/>
        <charset val="129"/>
      </rPr>
      <t xml:space="preserve"> 850-4441</t>
    </r>
    <phoneticPr fontId="2" type="noConversion"/>
  </si>
  <si>
    <t>이하원천NO</t>
    <phoneticPr fontId="2" type="noConversion"/>
  </si>
  <si>
    <t>33,330원</t>
    <phoneticPr fontId="2" type="noConversion"/>
  </si>
  <si>
    <r>
      <t>사업소득</t>
    </r>
    <r>
      <rPr>
        <sz val="8"/>
        <rFont val="굴림"/>
        <family val="3"/>
        <charset val="129"/>
      </rPr>
      <t>(유흥주점봉사료)</t>
    </r>
    <phoneticPr fontId="3" type="noConversion"/>
  </si>
  <si>
    <t xml:space="preserve">※ 중과세율은 세무카페 참조要 </t>
    <phoneticPr fontId="3" type="noConversion"/>
  </si>
  <si>
    <t>http://café.daum.net/transtax</t>
    <phoneticPr fontId="2" type="noConversion"/>
  </si>
  <si>
    <r>
      <t xml:space="preserve">2008년 귀속        </t>
    </r>
    <r>
      <rPr>
        <sz val="11"/>
        <color theme="1"/>
        <rFont val="굴림"/>
        <family val="3"/>
        <charset val="129"/>
      </rPr>
      <t>(사부근연기이배/퇴양)</t>
    </r>
    <phoneticPr fontId="3" type="noConversion"/>
  </si>
  <si>
    <t>특수관계법인 거래 이익 증여세부과 증여의제이익(일감몰아주기) 정상거래비율 30% =&gt; 15%(2013년)</t>
    <phoneticPr fontId="2" type="noConversion"/>
  </si>
  <si>
    <t>소득세는 【지방소득세10%별도】</t>
    <phoneticPr fontId="2" type="noConversion"/>
  </si>
  <si>
    <r>
      <rPr>
        <b/>
        <sz val="16"/>
        <color indexed="36"/>
        <rFont val="굴림"/>
        <family val="3"/>
        <charset val="129"/>
      </rPr>
      <t>1.법인</t>
    </r>
    <r>
      <rPr>
        <b/>
        <sz val="16"/>
        <color theme="3" tint="0.39997558519241921"/>
        <rFont val="굴림"/>
        <family val="3"/>
        <charset val="129"/>
      </rPr>
      <t>소득세</t>
    </r>
    <r>
      <rPr>
        <b/>
        <sz val="16"/>
        <color indexed="36"/>
        <rFont val="굴림"/>
        <family val="3"/>
        <charset val="129"/>
      </rPr>
      <t xml:space="preserve"> 세율</t>
    </r>
    <r>
      <rPr>
        <sz val="6"/>
        <color indexed="56"/>
        <rFont val="굴림"/>
        <family val="3"/>
        <charset val="129"/>
      </rPr>
      <t>(법인세법 제55조) - 12월말 법인 3월신고납부/4월 지방소득세(법인세분)신고납부</t>
    </r>
    <phoneticPr fontId="3" type="noConversion"/>
  </si>
  <si>
    <r>
      <rPr>
        <b/>
        <sz val="16"/>
        <color indexed="56"/>
        <rFont val="굴림"/>
        <family val="3"/>
        <charset val="129"/>
      </rPr>
      <t>5.양도</t>
    </r>
    <r>
      <rPr>
        <b/>
        <sz val="16"/>
        <color theme="3" tint="0.39997558519241921"/>
        <rFont val="굴림"/>
        <family val="3"/>
        <charset val="129"/>
      </rPr>
      <t>소득세</t>
    </r>
    <r>
      <rPr>
        <b/>
        <sz val="16"/>
        <color indexed="56"/>
        <rFont val="굴림"/>
        <family val="3"/>
        <charset val="129"/>
      </rPr>
      <t xml:space="preserve"> 세율</t>
    </r>
    <r>
      <rPr>
        <sz val="6"/>
        <color indexed="56"/>
        <rFont val="굴림"/>
        <family val="3"/>
        <charset val="129"/>
      </rPr>
      <t>(소득세법 제104조,제55조) - 양도일 다음다음달 말일까지 자진신고·납부</t>
    </r>
    <phoneticPr fontId="3" type="noConversion"/>
  </si>
  <si>
    <t>▶ 법인vs개인 세율만 단순비교 과표 ◀</t>
    <phoneticPr fontId="2" type="noConversion"/>
  </si>
  <si>
    <r>
      <t xml:space="preserve">0505-130-2025 근로내용확인서 </t>
    </r>
    <r>
      <rPr>
        <b/>
        <sz val="11"/>
        <rFont val="굴림"/>
        <family val="3"/>
        <charset val="129"/>
      </rPr>
      <t>2026</t>
    </r>
    <phoneticPr fontId="2" type="noConversion"/>
  </si>
  <si>
    <t>http://www.nts.go.kr/cal/cal_06.asp</t>
    <phoneticPr fontId="2" type="noConversion"/>
  </si>
  <si>
    <t>♣ 2016년 적용 최저임금</t>
    <phoneticPr fontId="3" type="noConversion"/>
  </si>
  <si>
    <t>♣ 금융소득종합과세(이자+배당) 15.4%분리과세 기준</t>
    <phoneticPr fontId="2" type="noConversion"/>
  </si>
  <si>
    <r>
      <t xml:space="preserve">. 2013년도  - </t>
    </r>
    <r>
      <rPr>
        <b/>
        <sz val="8"/>
        <color rgb="FF7030A0"/>
        <rFont val="굴림"/>
        <family val="3"/>
        <charset val="129"/>
      </rPr>
      <t>2천만원 (이자+배당) 초과분 종합소득세신고</t>
    </r>
    <phoneticPr fontId="2" type="noConversion"/>
  </si>
  <si>
    <t>주소정근로 40시간</t>
    <phoneticPr fontId="2" type="noConversion"/>
  </si>
  <si>
    <t>주소정근로 44시간</t>
    <phoneticPr fontId="2" type="noConversion"/>
  </si>
  <si>
    <t>(주당유급주휴8시간 포함)</t>
    <phoneticPr fontId="2" type="noConversion"/>
  </si>
  <si>
    <r>
      <t>. 최저임금 시급-</t>
    </r>
    <r>
      <rPr>
        <b/>
        <sz val="8"/>
        <color theme="9" tint="-0.499984740745262"/>
        <rFont val="굴림"/>
        <family val="3"/>
        <charset val="129"/>
      </rPr>
      <t>6,030</t>
    </r>
    <r>
      <rPr>
        <sz val="8"/>
        <rFont val="굴림"/>
        <family val="3"/>
        <charset val="129"/>
      </rPr>
      <t xml:space="preserve">원(일급 8시간 기준 </t>
    </r>
    <r>
      <rPr>
        <sz val="8"/>
        <color rgb="FFC00000"/>
        <rFont val="굴림"/>
        <family val="3"/>
        <charset val="129"/>
      </rPr>
      <t>48,240</t>
    </r>
    <r>
      <rPr>
        <sz val="8"/>
        <rFont val="굴림"/>
        <family val="3"/>
        <charset val="129"/>
      </rPr>
      <t xml:space="preserve">원) </t>
    </r>
    <r>
      <rPr>
        <sz val="6"/>
        <rFont val="굴림"/>
        <family val="3"/>
        <charset val="129"/>
      </rPr>
      <t>위반시 3년 이하의 징역 또는 2천만원이하의 벌금부과, 병과 가능</t>
    </r>
    <phoneticPr fontId="3" type="noConversion"/>
  </si>
  <si>
    <r>
      <t xml:space="preserve">. 주 40시간(209시간) 근무제 - </t>
    </r>
    <r>
      <rPr>
        <sz val="8"/>
        <color rgb="FFC00000"/>
        <rFont val="굴림"/>
        <family val="3"/>
        <charset val="129"/>
      </rPr>
      <t>1,260,270</t>
    </r>
    <r>
      <rPr>
        <sz val="8"/>
        <rFont val="굴림"/>
        <family val="3"/>
        <charset val="129"/>
      </rPr>
      <t>원</t>
    </r>
    <phoneticPr fontId="3" type="noConversion"/>
  </si>
  <si>
    <t>. 주 44시간(226시간) 근무제 - 1,362,780원</t>
    <phoneticPr fontId="3" type="noConversion"/>
  </si>
  <si>
    <t>국민연금 18세~60세</t>
    <phoneticPr fontId="2" type="noConversion"/>
  </si>
  <si>
    <t>산재모두가입</t>
    <phoneticPr fontId="2" type="noConversion"/>
  </si>
  <si>
    <r>
      <rPr>
        <b/>
        <sz val="16"/>
        <color rgb="FF7030A0"/>
        <rFont val="돋움"/>
        <family val="3"/>
        <charset val="129"/>
      </rPr>
      <t>임원의</t>
    </r>
    <r>
      <rPr>
        <b/>
        <sz val="16"/>
        <color rgb="FF7030A0"/>
        <rFont val="Arial"/>
        <family val="2"/>
      </rPr>
      <t xml:space="preserve"> </t>
    </r>
    <r>
      <rPr>
        <b/>
        <sz val="16"/>
        <color rgb="FF7030A0"/>
        <rFont val="돋움"/>
        <family val="3"/>
        <charset val="129"/>
      </rPr>
      <t>퇴직급여</t>
    </r>
  </si>
  <si>
    <t>구분</t>
  </si>
  <si>
    <t>2011.12.31. 이전 근속 귀속분</t>
  </si>
  <si>
    <t>2012.1.1. 이후 근속 귀속분</t>
  </si>
  <si>
    <t>ⓐ2011.12.31일에 퇴직하였다고 가정할 때 지급받을 퇴직급여</t>
  </si>
  <si>
    <t>해당 임원 퇴사일까지의 퇴직소득금액 - ⓐ = 금액 중 아래 계산식에 따라 계산금액의 한도초과한 금액
(초과금액 근로소득에 해당)</t>
  </si>
  <si>
    <t>정관(위임주총)규정 ○</t>
  </si>
  <si>
    <t>정관규정 X</t>
  </si>
  <si>
    <t>세법상
퇴직소득
한도</t>
  </si>
  <si>
    <t>(제대로된) 정관의 퇴직급여지급규정대로 배수인정</t>
  </si>
  <si>
    <t>퇴직 직전 1년간 총급여 X 1/10 X근속연수</t>
  </si>
  <si>
    <r>
      <t>퇴직한 날부터 소급하여 3년 동안 지급받은 총급여의 연평균 환산액</t>
    </r>
    <r>
      <rPr>
        <vertAlign val="superscript"/>
        <sz val="11"/>
        <color rgb="FF0070C0"/>
        <rFont val="맑은 고딕"/>
        <family val="3"/>
        <charset val="129"/>
        <scheme val="minor"/>
      </rPr>
      <t>주1</t>
    </r>
    <r>
      <rPr>
        <vertAlign val="superscript"/>
        <sz val="11"/>
        <color theme="1"/>
        <rFont val="맑은 고딕"/>
        <family val="3"/>
        <charset val="129"/>
        <scheme val="minor"/>
      </rPr>
      <t>)</t>
    </r>
    <r>
      <rPr>
        <sz val="11"/>
        <color theme="1"/>
        <rFont val="맑은 고딕"/>
        <family val="2"/>
        <charset val="129"/>
        <scheme val="minor"/>
      </rPr>
      <t xml:space="preserve">  X 1/10 X 2012년 1월 1일 이후의 근속연수</t>
    </r>
    <r>
      <rPr>
        <vertAlign val="superscript"/>
        <sz val="11"/>
        <color rgb="FF0070C0"/>
        <rFont val="맑은 고딕"/>
        <family val="3"/>
        <charset val="129"/>
        <scheme val="minor"/>
      </rPr>
      <t>주2)</t>
    </r>
    <r>
      <rPr>
        <sz val="11"/>
        <color theme="1"/>
        <rFont val="맑은 고딕"/>
        <family val="2"/>
        <charset val="129"/>
        <scheme val="minor"/>
      </rPr>
      <t xml:space="preserve"> X </t>
    </r>
    <r>
      <rPr>
        <b/>
        <sz val="11"/>
        <color rgb="FFFF0000"/>
        <rFont val="맑은 고딕"/>
        <family val="3"/>
        <charset val="129"/>
        <scheme val="minor"/>
      </rPr>
      <t>3</t>
    </r>
  </si>
  <si>
    <t>초과액</t>
  </si>
  <si>
    <t>N/A</t>
  </si>
  <si>
    <t>동 한도를 초과하는 금액은 손금불산입하고 상여처분</t>
  </si>
  <si>
    <t>근로소득(정관에 정하여진 금액을 손금산입 한도)</t>
  </si>
  <si>
    <t>주1)</t>
  </si>
  <si>
    <t>근무기간이 3년 미만인 경우에는 개월 수로 계산한 해당 근무기간을 말하며, 1개월 미만의 기간이 있는 경우에는 이를 1개월로 본다.</t>
  </si>
  <si>
    <t>주2)</t>
  </si>
  <si>
    <t>1년미만의 기간은 개월수로 계산하며, 1개월 미만의 기간이 있는 경우에는 이를 1개월로 본다.)</t>
  </si>
  <si>
    <t>★ 정관배율 규정있을 경우 임원 퇴직연금 가입시 적립비율때문에 연금사업자에 퇴직급여지급규정 제출</t>
  </si>
  <si>
    <t>법인세법 시행령 44조</t>
  </si>
  <si>
    <t>소득세법 제22조</t>
  </si>
  <si>
    <t>■ 임원 및 근로자의 퇴직급여 과세방법</t>
  </si>
  <si>
    <t>급여지급규정</t>
  </si>
  <si>
    <t>임원.근로자</t>
  </si>
  <si>
    <t>법인세법상 손비인정여부</t>
  </si>
  <si>
    <t>소득세법상 과세방법</t>
  </si>
  <si>
    <t>규정 이내</t>
  </si>
  <si>
    <t>○</t>
  </si>
  <si>
    <t>퇴직소득세</t>
  </si>
  <si>
    <t>규정 초과 금액</t>
  </si>
  <si>
    <t>근로자</t>
  </si>
  <si>
    <t>근로소득세</t>
  </si>
  <si>
    <t>임원</t>
  </si>
  <si>
    <t>X</t>
  </si>
  <si>
    <r>
      <t>구분</t>
    </r>
    <r>
      <rPr>
        <sz val="6"/>
        <rFont val="굴림"/>
        <family val="3"/>
        <charset val="129"/>
      </rPr>
      <t>(지방소득세 10% 별도)</t>
    </r>
    <phoneticPr fontId="3" type="noConversion"/>
  </si>
  <si>
    <t>2010년 일당지급(귀속월=지급월)</t>
    <phoneticPr fontId="3" type="noConversion"/>
  </si>
  <si>
    <t>2010년 일정기간지급</t>
    <phoneticPr fontId="3" type="noConversion"/>
  </si>
  <si>
    <t>2011년이후 일당지급(귀속월=지급월)</t>
    <phoneticPr fontId="3" type="noConversion"/>
  </si>
  <si>
    <t>2011년이후 일정기간지급</t>
    <phoneticPr fontId="3" type="noConversion"/>
  </si>
  <si>
    <r>
      <t xml:space="preserve">★ </t>
    </r>
    <r>
      <rPr>
        <b/>
        <sz val="8"/>
        <color theme="7"/>
        <rFont val="굴림"/>
        <family val="3"/>
        <charset val="129"/>
      </rPr>
      <t>(귀속기준)</t>
    </r>
    <r>
      <rPr>
        <b/>
        <sz val="8"/>
        <color rgb="FFC00000"/>
        <rFont val="굴림"/>
        <family val="3"/>
        <charset val="129"/>
      </rPr>
      <t>다음달 15일까지 일용근로내용확인서 제출</t>
    </r>
    <r>
      <rPr>
        <sz val="8"/>
        <rFont val="굴림"/>
        <family val="3"/>
        <charset val="129"/>
      </rPr>
      <t>(고용안정센터)</t>
    </r>
    <phoneticPr fontId="2" type="noConversion"/>
  </si>
  <si>
    <t>국민연금 기준소득월액 상•하한액 조정 안내</t>
    <phoneticPr fontId="2" type="noConversion"/>
  </si>
  <si>
    <t xml:space="preserve"> 국민연금 기준소득월액의 상한액과 하한액은 국민연금 전체가입자 평균소득을 </t>
    <phoneticPr fontId="2" type="noConversion"/>
  </si>
  <si>
    <t xml:space="preserve">3년간 평균한 값에 연동하여 매년 7월 변동됩니다. 올해에도 기준소득월액 </t>
    <phoneticPr fontId="2" type="noConversion"/>
  </si>
  <si>
    <t xml:space="preserve">상ㆍ하한액이 아래와 같이 변경될 예정이오니 참고하시기 바랍니다. </t>
    <phoneticPr fontId="2" type="noConversion"/>
  </si>
  <si>
    <t xml:space="preserve">  ○ 기준소득월액 상ㆍ하한액 결정사항 및 적용기간</t>
    <phoneticPr fontId="2" type="noConversion"/>
  </si>
  <si>
    <t>적용 기간</t>
    <phoneticPr fontId="2" type="noConversion"/>
  </si>
  <si>
    <t>하한액</t>
    <phoneticPr fontId="2" type="noConversion"/>
  </si>
  <si>
    <t>상한액</t>
    <phoneticPr fontId="2" type="noConversion"/>
  </si>
  <si>
    <t>2014.7.1 ～ 2015.6.30</t>
    <phoneticPr fontId="2" type="noConversion"/>
  </si>
  <si>
    <t>2015.7.1 ～ 2016.6.30</t>
    <phoneticPr fontId="2" type="noConversion"/>
  </si>
  <si>
    <t xml:space="preserve"> ※ 상ㆍ하한액은 매년 변동되므로, 취득(납부재개)시 실제 소득금액으로 신고하여 </t>
    <phoneticPr fontId="2" type="noConversion"/>
  </si>
  <si>
    <t xml:space="preserve">     주시기 바랍니다. </t>
    <phoneticPr fontId="2" type="noConversion"/>
  </si>
  <si>
    <t xml:space="preserve"> 따라서, 2015.7.1. 부터는 소득월액을 270,000원 미만으로 신고한 가입자는 </t>
    <phoneticPr fontId="2" type="noConversion"/>
  </si>
  <si>
    <t>270,000원으로, 4,210,000원 초과자는 4,210,000원으로 결정합니다.</t>
    <phoneticPr fontId="2" type="noConversion"/>
  </si>
  <si>
    <t xml:space="preserve"> 또한, 2015.7.1 현재 국민연금에 이미 가입되어 있는 분들도 신고 소득월액이 </t>
    <phoneticPr fontId="2" type="noConversion"/>
  </si>
  <si>
    <t xml:space="preserve">270,000원 미만이거나 4,080,000원을 초과한 경우에는 2015.7.1 부터 상ㆍ하한액이 </t>
    <phoneticPr fontId="2" type="noConversion"/>
  </si>
  <si>
    <t xml:space="preserve">조정되며, 해당되시는 분들에 대해서는 6월말에 우편 및 EDI를 통해 통지해 </t>
    <phoneticPr fontId="2" type="noConversion"/>
  </si>
  <si>
    <t>드릴 예정입니다.</t>
    <phoneticPr fontId="2" type="noConversion"/>
  </si>
  <si>
    <t>(참고하세요)</t>
    <phoneticPr fontId="2" type="noConversion"/>
  </si>
  <si>
    <t xml:space="preserve"> ♣ 기준소득월액 상․하한액 결정 방법</t>
    <phoneticPr fontId="2" type="noConversion"/>
  </si>
  <si>
    <t xml:space="preserve"> ○ 국민연금 전체가입자 평균소득을 3년간 평균한 값(A값) 변동률에 연동하여 조정</t>
    <phoneticPr fontId="2" type="noConversion"/>
  </si>
  <si>
    <t>① 2014년 적용 ‘A'값 : 1,981,975원   ② 2015년 적용 ’A'값 : 2,044,756원</t>
    <phoneticPr fontId="2" type="noConversion"/>
  </si>
  <si>
    <t>③ A값 변동률 : 1.032 ( ② ÷ ① = 1.03167... 소수점 넷째자리에서 반올림)</t>
    <phoneticPr fontId="2" type="noConversion"/>
  </si>
  <si>
    <t xml:space="preserve">④ 하한액 : 현재 하한액(260,000원) × 1.032 = 270,000원(만원 미만 반올림) </t>
    <phoneticPr fontId="2" type="noConversion"/>
  </si>
  <si>
    <t>⑤ 상한액 : 현재 상한액(4,080,000원) × 1.032 = 4,210,000원(만원 미만 반올림)</t>
    <phoneticPr fontId="2" type="noConversion"/>
  </si>
  <si>
    <t>2억원</t>
    <phoneticPr fontId="2" type="noConversion"/>
  </si>
  <si>
    <t>2백억원</t>
    <phoneticPr fontId="2" type="noConversion"/>
  </si>
  <si>
    <t>2012년 귀속 이후</t>
    <phoneticPr fontId="3" type="noConversion"/>
  </si>
  <si>
    <r>
      <t>2014년 귀속 이후</t>
    </r>
    <r>
      <rPr>
        <sz val="11"/>
        <color rgb="FF0070C0"/>
        <rFont val="굴림"/>
        <family val="3"/>
        <charset val="129"/>
      </rPr>
      <t>(2년이상 보유)</t>
    </r>
    <phoneticPr fontId="3" type="noConversion"/>
  </si>
  <si>
    <r>
      <t>선우회계법인 천안</t>
    </r>
    <r>
      <rPr>
        <b/>
        <sz val="11"/>
        <color indexed="56"/>
        <rFont val="굴림"/>
        <family val="3"/>
        <charset val="129"/>
      </rPr>
      <t xml:space="preserve"> 주황규팀장 : </t>
    </r>
    <r>
      <rPr>
        <b/>
        <sz val="11"/>
        <color indexed="10"/>
        <rFont val="굴림"/>
        <family val="3"/>
        <charset val="129"/>
      </rPr>
      <t>070-7836-1641</t>
    </r>
    <phoneticPr fontId="3" type="noConversion"/>
  </si>
  <si>
    <t>비사업용 양도소득세</t>
    <phoneticPr fontId="3" type="noConversion"/>
  </si>
  <si>
    <t>2016.1.1. 이후 양도 (2년이상 보유)</t>
    <phoneticPr fontId="2" type="noConversion"/>
  </si>
  <si>
    <t xml:space="preserve">고용산재보험토탈서비스  http://total.kcomwel.or.kr/ </t>
    <phoneticPr fontId="2" type="noConversion"/>
  </si>
  <si>
    <t>근로소득外 소득(연간7천2백)초과분 건강보험료 3.2604% 부과 (2012.9.1.시행)</t>
    <phoneticPr fontId="2" type="noConversion"/>
  </si>
  <si>
    <t>the employee</t>
    <phoneticPr fontId="2" type="noConversion"/>
  </si>
  <si>
    <t>public officer</t>
    <phoneticPr fontId="2" type="noConversion"/>
  </si>
  <si>
    <t>the teacher of a private school</t>
    <phoneticPr fontId="2" type="noConversion"/>
  </si>
  <si>
    <t>sum</t>
    <phoneticPr fontId="2" type="noConversion"/>
  </si>
  <si>
    <t>the employee insured</t>
    <phoneticPr fontId="2" type="noConversion"/>
  </si>
  <si>
    <t>the employer</t>
    <phoneticPr fontId="2" type="noConversion"/>
  </si>
  <si>
    <t>government</t>
    <phoneticPr fontId="2" type="noConversion"/>
  </si>
  <si>
    <t>6.12(100)</t>
    <phoneticPr fontId="2" type="noConversion"/>
  </si>
  <si>
    <t>3.06(50)</t>
    <phoneticPr fontId="2" type="noConversion"/>
  </si>
  <si>
    <t>1.836(30)</t>
    <phoneticPr fontId="2" type="noConversion"/>
  </si>
  <si>
    <t>1.224(20)</t>
    <phoneticPr fontId="2" type="noConversion"/>
  </si>
  <si>
    <t>2016년 업무용 승용차 비용처리 제한</t>
    <phoneticPr fontId="2" type="noConversion"/>
  </si>
  <si>
    <t>2009년귀속</t>
    <phoneticPr fontId="3" type="noConversion"/>
  </si>
  <si>
    <t>개인사업자 2015년귀속 전자T/S발행 3억(2016.7.1.)</t>
    <phoneticPr fontId="2" type="noConversion"/>
  </si>
  <si>
    <r>
      <t>2008년 귀속</t>
    </r>
    <r>
      <rPr>
        <sz val="11"/>
        <color theme="1"/>
        <rFont val="굴림"/>
        <family val="3"/>
        <charset val="129"/>
      </rPr>
      <t>(2년이상 보유)</t>
    </r>
    <phoneticPr fontId="3" type="noConversion"/>
  </si>
  <si>
    <t>~</t>
    <phoneticPr fontId="3" type="noConversion"/>
  </si>
  <si>
    <t>↗</t>
    <phoneticPr fontId="3" type="noConversion"/>
  </si>
  <si>
    <r>
      <t>ㅇ.1년이내단기양도: 50%(</t>
    </r>
    <r>
      <rPr>
        <sz val="6"/>
        <color rgb="FFC00000"/>
        <rFont val="굴림"/>
        <family val="3"/>
        <charset val="129"/>
      </rPr>
      <t>주택및조합원입주권 40%</t>
    </r>
    <r>
      <rPr>
        <sz val="6"/>
        <rFont val="굴림"/>
        <family val="3"/>
        <charset val="129"/>
      </rPr>
      <t>),2년이내단기양도: 40%(</t>
    </r>
    <r>
      <rPr>
        <sz val="6"/>
        <color rgb="FFC00000"/>
        <rFont val="굴림"/>
        <family val="3"/>
        <charset val="129"/>
      </rPr>
      <t>주택및 조합원입주권 누진세율</t>
    </r>
    <r>
      <rPr>
        <sz val="6"/>
        <rFont val="굴림"/>
        <family val="3"/>
        <charset val="129"/>
      </rPr>
      <t>)</t>
    </r>
    <phoneticPr fontId="2" type="noConversion"/>
  </si>
  <si>
    <t>ㅇ.2014년 다주택 중과 폐지(소득세법 제104조 ①) ㅇ.2015.12.31일까지 비사업용 누진세율적용(장기보유특별공제배제)</t>
    <phoneticPr fontId="2" type="noConversion"/>
  </si>
  <si>
    <r>
      <t>※ 비상장주식 양도시 증권거래세 : 0.5%,비상장주식 양도소득세 10%(</t>
    </r>
    <r>
      <rPr>
        <b/>
        <sz val="11"/>
        <rFont val="굴림"/>
        <family val="3"/>
        <charset val="129"/>
      </rPr>
      <t>2016년이후 대주주 20%</t>
    </r>
    <r>
      <rPr>
        <sz val="11"/>
        <rFont val="굴림"/>
        <family val="3"/>
        <charset val="129"/>
      </rPr>
      <t>) [</t>
    </r>
    <r>
      <rPr>
        <sz val="8"/>
        <rFont val="굴림"/>
        <family val="3"/>
        <charset val="129"/>
      </rPr>
      <t>★</t>
    </r>
    <r>
      <rPr>
        <sz val="8"/>
        <color rgb="FFC00000"/>
        <rFont val="굴림"/>
        <family val="3"/>
        <charset val="129"/>
      </rPr>
      <t>반드시 주식평가검토要</t>
    </r>
    <r>
      <rPr>
        <sz val="8"/>
        <rFont val="굴림"/>
        <family val="3"/>
        <charset val="129"/>
      </rPr>
      <t>☞양도세［부당행위］,증여세［저고가］,증권거래세,간주취득세]</t>
    </r>
    <phoneticPr fontId="3" type="noConversion"/>
  </si>
  <si>
    <t>○. 과세최저한(상증법 § 25.§ 55) -&gt; 과세표준 50만원미만</t>
    <phoneticPr fontId="2" type="noConversion"/>
  </si>
  <si>
    <t>★ 4대보험 사업장성립신고(일용직만있어도 성립신고)</t>
    <phoneticPr fontId="2" type="noConversion"/>
  </si>
  <si>
    <r>
      <t xml:space="preserve">   - 단계적 상향 ◈ </t>
    </r>
    <r>
      <rPr>
        <b/>
        <sz val="9"/>
        <rFont val="굴림"/>
        <family val="3"/>
        <charset val="129"/>
      </rPr>
      <t>2010.12.1.~2012.12.31.</t>
    </r>
    <r>
      <rPr>
        <sz val="9"/>
        <rFont val="굴림"/>
        <family val="3"/>
        <charset val="129"/>
      </rPr>
      <t xml:space="preserve"> 근무기간:법정적립금 수준의 50 </t>
    </r>
    <r>
      <rPr>
        <b/>
        <sz val="9"/>
        <rFont val="굴림"/>
        <family val="3"/>
        <charset val="129"/>
      </rPr>
      <t>◈ 2013.1.1 이후 근무기간: 법정 적립금 수준의 100</t>
    </r>
    <phoneticPr fontId="2" type="noConversion"/>
  </si>
  <si>
    <t>*특수관계법인 매출비율-정상거래비율x1/2</t>
    <phoneticPr fontId="2" type="noConversion"/>
  </si>
  <si>
    <r>
      <t>최저임금</t>
    </r>
    <r>
      <rPr>
        <sz val="6"/>
        <rFont val="굴림"/>
        <family val="3"/>
        <charset val="129"/>
      </rPr>
      <t>-(상여금,연장,야간근로수당,가족수당,교통비,급식비 등 제외),주휴수당(일주소정근로),연장·야간·휴일근로수당 유의</t>
    </r>
    <phoneticPr fontId="3" type="noConversion"/>
  </si>
  <si>
    <r>
      <t xml:space="preserve">당좌대출이자율 </t>
    </r>
    <r>
      <rPr>
        <sz val="8"/>
        <color rgb="FFFF0000"/>
        <rFont val="굴림"/>
        <family val="3"/>
        <charset val="129"/>
      </rPr>
      <t>4.6%</t>
    </r>
    <r>
      <rPr>
        <sz val="7"/>
        <rFont val="굴림"/>
        <family val="3"/>
        <charset val="129"/>
      </rPr>
      <t>(가지급금☞이자수익,인정상여,이자비용부인,신용평가,건설등 면허 자산 부인)</t>
    </r>
    <phoneticPr fontId="2" type="noConversion"/>
  </si>
  <si>
    <r>
      <t xml:space="preserve">법인 비사업용토지·주택 (2014.1.1.이후 </t>
    </r>
    <r>
      <rPr>
        <b/>
        <sz val="10"/>
        <color rgb="FFFF0000"/>
        <rFont val="굴림"/>
        <family val="3"/>
        <charset val="129"/>
      </rPr>
      <t>10%</t>
    </r>
    <r>
      <rPr>
        <b/>
        <sz val="10"/>
        <color rgb="FF002060"/>
        <rFont val="굴림"/>
        <family val="3"/>
        <charset val="129"/>
      </rPr>
      <t>(미등기40%)추가과세.(2009.3.16~2012.12.31.) 취득·양도 과세특례</t>
    </r>
    <phoneticPr fontId="2" type="noConversion"/>
  </si>
  <si>
    <t>28만</t>
    <phoneticPr fontId="3" type="noConversion"/>
  </si>
  <si>
    <t>434만</t>
    <phoneticPr fontId="3" type="noConversion"/>
  </si>
  <si>
    <t>. 최근12개월간급여총액월평균금액 1억3,500만원 초과-종업원분지방소득세0.5%</t>
    <phoneticPr fontId="2" type="noConversion"/>
  </si>
  <si>
    <t>18,000,000</t>
    <phoneticPr fontId="2" type="noConversion"/>
  </si>
  <si>
    <t>★ 2016.4.1.이후 업무용승용차 주행일지 작성</t>
    <phoneticPr fontId="2" type="noConversion"/>
  </si>
  <si>
    <t>28만</t>
    <phoneticPr fontId="2" type="noConversion"/>
  </si>
  <si>
    <r>
      <rPr>
        <b/>
        <sz val="16"/>
        <color indexed="56"/>
        <rFont val="굴림"/>
        <family val="3"/>
        <charset val="129"/>
      </rPr>
      <t>6.상속세,증여세 세율</t>
    </r>
    <r>
      <rPr>
        <sz val="7"/>
        <color indexed="56"/>
        <rFont val="굴림"/>
        <family val="3"/>
        <charset val="129"/>
      </rPr>
      <t>(상속세및 증여세법 제26조,제56조)- 증여접수일이 속하는 달의 다음 3개월 신고,부동산등기/상속개시일이 속하는 달의 다음 6개월 신고,부동산등기(자동차이전은 6개월)</t>
    </r>
    <phoneticPr fontId="3" type="noConversion"/>
  </si>
  <si>
    <t>두루누리-10인미만,140만원미만</t>
    <phoneticPr fontId="2" type="noConversion"/>
  </si>
  <si>
    <t>연금,고용 월보수140만원미만,10명미만-40%(신규60%)지원</t>
    <phoneticPr fontId="2" type="noConversion"/>
  </si>
  <si>
    <r>
      <rPr>
        <b/>
        <sz val="8"/>
        <rFont val="굴림"/>
        <family val="3"/>
        <charset val="129"/>
      </rPr>
      <t>※ 최저한세-감면前 산출세액 X 3천만원이하분 35% 2013년-감면前 산출세액 3천만원초과분 45%</t>
    </r>
    <r>
      <rPr>
        <b/>
        <sz val="11"/>
        <rFont val="굴림"/>
        <family val="3"/>
        <charset val="129"/>
      </rPr>
      <t xml:space="preserve"> </t>
    </r>
    <r>
      <rPr>
        <sz val="6"/>
        <rFont val="굴림"/>
        <family val="3"/>
        <charset val="129"/>
      </rPr>
      <t xml:space="preserve">(조특법 제132조 제2항) </t>
    </r>
    <phoneticPr fontId="3" type="noConversion"/>
  </si>
  <si>
    <t>2014.1.1.상속분부터(대통령이 정하는 중소기업)</t>
    <phoneticPr fontId="2" type="noConversion"/>
  </si>
  <si>
    <t>※ 비사업용토지 기본(누진)세율 + 10%(2016.1.1.(기산일)이후 부터 장기보유기간계산 장특공가능),2016.1.1.이후 1년감면한도 1억(2015년까지 2억)</t>
    <phoneticPr fontId="2" type="noConversion"/>
  </si>
  <si>
    <t>※ 비사업용 2017.1.1.이후 양도 장기보유특별공제 기산일 취득일</t>
    <phoneticPr fontId="2" type="noConversion"/>
  </si>
  <si>
    <t>2014년 직계존속-&gt;비속 5천 / 2016년 비속-&gt;직계존속 5천</t>
    <phoneticPr fontId="2" type="noConversion"/>
  </si>
  <si>
    <t>국민건강보험 사회보험통합징수포털 http://si4n.nhis.or.kr/ ☞산출내역조회☞산출내역서(개인별조회)-&gt;엑세화일저장</t>
    <phoneticPr fontId="2" type="noConversion"/>
  </si>
  <si>
    <t>임원퇴직지급규정 없는 경우-&gt;퇴직직전1년총급여 X 1/10 X 근속개월수</t>
    <phoneticPr fontId="2" type="noConversion"/>
  </si>
  <si>
    <r>
      <t>※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1"/>
        <color theme="1"/>
        <rFont val="맑은 고딕"/>
        <family val="2"/>
        <charset val="129"/>
        <scheme val="minor"/>
      </rPr>
      <t xml:space="preserve">퇴직연금 IRP의무이전 예외사유 - 가입자가 </t>
    </r>
    <r>
      <rPr>
        <b/>
        <sz val="11"/>
        <color rgb="FFFF0000"/>
        <rFont val="맑은 고딕"/>
        <family val="3"/>
        <charset val="129"/>
        <scheme val="minor"/>
      </rPr>
      <t>55세 이후 퇴직</t>
    </r>
    <r>
      <rPr>
        <sz val="11"/>
        <color theme="1"/>
        <rFont val="맑은 고딕"/>
        <family val="2"/>
        <charset val="129"/>
        <scheme val="minor"/>
      </rPr>
      <t xml:space="preserve">,퇴직급여액 </t>
    </r>
    <r>
      <rPr>
        <b/>
        <sz val="11"/>
        <color rgb="FFFF0000"/>
        <rFont val="맑은 고딕"/>
        <family val="3"/>
        <charset val="129"/>
        <scheme val="minor"/>
      </rPr>
      <t>300만원(2015.12.11.前 150만원)이하</t>
    </r>
    <phoneticPr fontId="2" type="noConversion"/>
  </si>
  <si>
    <r>
      <rPr>
        <b/>
        <sz val="8"/>
        <color rgb="FFC00000"/>
        <rFont val="굴림"/>
        <family val="3"/>
        <charset val="129"/>
      </rPr>
      <t>2012.7.26.이후</t>
    </r>
    <r>
      <rPr>
        <sz val="8"/>
        <color rgb="FFC00000"/>
        <rFont val="굴림"/>
        <family val="3"/>
        <charset val="129"/>
      </rPr>
      <t xml:space="preserve"> 근로자퇴직금 </t>
    </r>
    <r>
      <rPr>
        <b/>
        <sz val="8"/>
        <color rgb="FFC00000"/>
        <rFont val="굴림"/>
        <family val="3"/>
        <charset val="129"/>
      </rPr>
      <t>중간정산금지</t>
    </r>
    <r>
      <rPr>
        <sz val="8"/>
        <color rgb="FFC00000"/>
        <rFont val="굴림"/>
        <family val="3"/>
        <charset val="129"/>
      </rPr>
      <t>(가지급금)/인정이자지급명세서주의</t>
    </r>
    <phoneticPr fontId="2" type="noConversion"/>
  </si>
  <si>
    <r>
      <rPr>
        <b/>
        <sz val="8.5"/>
        <rFont val="굴림"/>
        <family val="3"/>
        <charset val="129"/>
      </rPr>
      <t xml:space="preserve">2015.1.1.이후 원천징수 내국법인지방소득세(이자·배당) 10% 특별징수 개정 </t>
    </r>
    <r>
      <rPr>
        <sz val="8.5"/>
        <rFont val="굴림"/>
        <family val="3"/>
        <charset val="129"/>
      </rPr>
      <t xml:space="preserve">/ </t>
    </r>
    <r>
      <rPr>
        <b/>
        <sz val="8.5"/>
        <rFont val="굴림"/>
        <family val="3"/>
        <charset val="129"/>
      </rPr>
      <t>2016년이후 임원퇴직금 연봉제전환 금지</t>
    </r>
    <phoneticPr fontId="2" type="noConversion"/>
  </si>
  <si>
    <t>개인사업자 업무용승용차매각차익 과세(2016년성실/2017년복식)</t>
    <phoneticPr fontId="2" type="noConversion"/>
  </si>
  <si>
    <t>2010년~2011년귀속</t>
    <phoneticPr fontId="3" type="noConversion"/>
  </si>
  <si>
    <t>당좌대출이자율 4.6%</t>
    <phoneticPr fontId="2" type="noConversion"/>
  </si>
  <si>
    <t>* 중견법인 : 매출액 5천억원 미만</t>
    <phoneticPr fontId="2" type="noConversion"/>
  </si>
  <si>
    <r>
      <rPr>
        <b/>
        <sz val="16"/>
        <color indexed="36"/>
        <rFont val="굴림"/>
        <family val="3"/>
        <charset val="129"/>
      </rPr>
      <t>4.종합</t>
    </r>
    <r>
      <rPr>
        <b/>
        <sz val="16"/>
        <color theme="3" tint="0.39997558519241921"/>
        <rFont val="굴림"/>
        <family val="3"/>
        <charset val="129"/>
      </rPr>
      <t>소득세</t>
    </r>
    <r>
      <rPr>
        <b/>
        <sz val="16"/>
        <color indexed="36"/>
        <rFont val="굴림"/>
        <family val="3"/>
        <charset val="129"/>
      </rPr>
      <t xml:space="preserve"> 세율</t>
    </r>
    <r>
      <rPr>
        <sz val="6"/>
        <color indexed="56"/>
        <rFont val="굴림"/>
        <family val="3"/>
        <charset val="129"/>
      </rPr>
      <t>(소득세법 제55조) - 5월 신고납부,성실은 6월</t>
    </r>
    <phoneticPr fontId="3" type="noConversion"/>
  </si>
  <si>
    <t>2014년~2016년 귀속</t>
    <phoneticPr fontId="3" type="noConversion"/>
  </si>
  <si>
    <t>2017년 귀속 이후</t>
    <phoneticPr fontId="3" type="noConversion"/>
  </si>
  <si>
    <t>~</t>
    <phoneticPr fontId="3" type="noConversion"/>
  </si>
  <si>
    <t>2014년~2016년 귀속(2년이상 보유)</t>
    <phoneticPr fontId="3" type="noConversion"/>
  </si>
  <si>
    <t>2017년이후</t>
    <phoneticPr fontId="2" type="noConversion"/>
  </si>
  <si>
    <t xml:space="preserve">ㅇ.2014년 다주택 중과 폐지(소득세법 제104조 ①) </t>
    <phoneticPr fontId="2" type="noConversion"/>
  </si>
  <si>
    <t>ㅇ2015.12.31일까지 비사업용 누진세율적용(장기보유특별공제배제)</t>
    <phoneticPr fontId="2" type="noConversion"/>
  </si>
  <si>
    <t>국민연금 18세~60세(8일이상or60시간이상)</t>
    <phoneticPr fontId="2" type="noConversion"/>
  </si>
  <si>
    <t>국민연금,고용보험 월보수140만원미만,10명미만-40%(신규60%)지원</t>
    <phoneticPr fontId="2" type="noConversion"/>
  </si>
  <si>
    <t xml:space="preserve">. 주 40시간(209시간) 근무제 - </t>
    <phoneticPr fontId="2" type="noConversion"/>
  </si>
  <si>
    <t xml:space="preserve">. 주 44시간(226시간) 근무제 - </t>
    <phoneticPr fontId="2" type="noConversion"/>
  </si>
  <si>
    <r>
      <t>최저임금</t>
    </r>
    <r>
      <rPr>
        <sz val="6"/>
        <rFont val="굴림"/>
        <family val="3"/>
        <charset val="129"/>
      </rPr>
      <t>-(상여금,연장,야간근로수당,가족수당,교통비,급식비 등 제외),</t>
    </r>
    <r>
      <rPr>
        <b/>
        <sz val="6"/>
        <color rgb="FFFF0000"/>
        <rFont val="굴림"/>
        <family val="3"/>
        <charset val="129"/>
      </rPr>
      <t>주휴수당</t>
    </r>
    <r>
      <rPr>
        <sz val="6"/>
        <rFont val="굴림"/>
        <family val="3"/>
        <charset val="129"/>
      </rPr>
      <t>(일주소정근로),</t>
    </r>
    <r>
      <rPr>
        <sz val="6"/>
        <color rgb="FFFF0000"/>
        <rFont val="굴림"/>
        <family val="3"/>
        <charset val="129"/>
      </rPr>
      <t>연장·야간·휴일근로수당</t>
    </r>
    <r>
      <rPr>
        <sz val="6"/>
        <rFont val="굴림"/>
        <family val="3"/>
        <charset val="129"/>
      </rPr>
      <t xml:space="preserve"> 유의</t>
    </r>
    <phoneticPr fontId="3" type="noConversion"/>
  </si>
  <si>
    <t>고용,산재 대표자 제외</t>
    <phoneticPr fontId="2" type="noConversion"/>
  </si>
  <si>
    <t>근로복지공단천안지사</t>
    <phoneticPr fontId="2" type="noConversion"/>
  </si>
  <si>
    <r>
      <rPr>
        <sz val="8"/>
        <rFont val="굴림"/>
        <family val="3"/>
        <charset val="129"/>
      </rPr>
      <t>041)</t>
    </r>
    <r>
      <rPr>
        <sz val="11"/>
        <rFont val="굴림"/>
        <family val="3"/>
        <charset val="129"/>
      </rPr>
      <t xml:space="preserve"> 629-5109</t>
    </r>
    <phoneticPr fontId="2" type="noConversion"/>
  </si>
  <si>
    <t>0502-629-1209 근로내용확인서</t>
    <phoneticPr fontId="2" type="noConversion"/>
  </si>
  <si>
    <r>
      <t xml:space="preserve">★ </t>
    </r>
    <r>
      <rPr>
        <b/>
        <sz val="8"/>
        <color theme="7"/>
        <rFont val="굴림"/>
        <family val="3"/>
        <charset val="129"/>
      </rPr>
      <t>(귀속기준)</t>
    </r>
    <r>
      <rPr>
        <b/>
        <sz val="8"/>
        <color rgb="FFC00000"/>
        <rFont val="굴림"/>
        <family val="3"/>
        <charset val="129"/>
      </rPr>
      <t>다음달 15일까지 일용근로내용확인서 제출</t>
    </r>
    <r>
      <rPr>
        <sz val="8"/>
        <rFont val="굴림"/>
        <family val="3"/>
        <charset val="129"/>
      </rPr>
      <t>(근로복지공단)</t>
    </r>
    <phoneticPr fontId="2" type="noConversion"/>
  </si>
  <si>
    <t>♣ 2018년 적용 최저임금</t>
    <phoneticPr fontId="3" type="noConversion"/>
  </si>
  <si>
    <t>2018.1.1.상속분부터(대통령이 정하는 중소기업)</t>
    <phoneticPr fontId="2" type="noConversion"/>
  </si>
  <si>
    <t>○ 매출액 3천억원 미만의 중견기업</t>
    <phoneticPr fontId="2" type="noConversion"/>
  </si>
  <si>
    <t xml:space="preserve">* 10년이상:200억원,20년이상:300억원 </t>
    <phoneticPr fontId="2" type="noConversion"/>
  </si>
  <si>
    <t xml:space="preserve">  30년이상:500억원</t>
    <phoneticPr fontId="2" type="noConversion"/>
  </si>
  <si>
    <r>
      <t>□ 중소·중견기업 완화</t>
    </r>
    <r>
      <rPr>
        <sz val="7"/>
        <rFont val="굴림"/>
        <family val="3"/>
        <charset val="129"/>
      </rPr>
      <t>(상증법 §45의3,령 §34조의2,칙 10조의 7)</t>
    </r>
    <phoneticPr fontId="2" type="noConversion"/>
  </si>
  <si>
    <t>2016년 업무용 승용차 비용처리 제한</t>
    <phoneticPr fontId="2" type="noConversion"/>
  </si>
  <si>
    <t>3천억원</t>
    <phoneticPr fontId="3" type="noConversion"/>
  </si>
  <si>
    <t xml:space="preserve">2018.1.1.이후 </t>
    <phoneticPr fontId="3" type="noConversion"/>
  </si>
  <si>
    <t>2013년</t>
    <phoneticPr fontId="2" type="noConversion"/>
  </si>
  <si>
    <t>2017.1.1.~2017.12.31.</t>
    <phoneticPr fontId="3" type="noConversion"/>
  </si>
  <si>
    <t>~</t>
    <phoneticPr fontId="3" type="noConversion"/>
  </si>
  <si>
    <t>↗</t>
    <phoneticPr fontId="3" type="noConversion"/>
  </si>
  <si>
    <r>
      <rPr>
        <b/>
        <sz val="16"/>
        <color indexed="36"/>
        <rFont val="굴림"/>
        <family val="3"/>
        <charset val="129"/>
      </rPr>
      <t>1.법인</t>
    </r>
    <r>
      <rPr>
        <b/>
        <sz val="16"/>
        <color theme="3" tint="0.39997558519241921"/>
        <rFont val="굴림"/>
        <family val="3"/>
        <charset val="129"/>
      </rPr>
      <t>소득세</t>
    </r>
    <r>
      <rPr>
        <b/>
        <sz val="16"/>
        <color indexed="36"/>
        <rFont val="굴림"/>
        <family val="3"/>
        <charset val="129"/>
      </rPr>
      <t xml:space="preserve"> 세율</t>
    </r>
    <r>
      <rPr>
        <sz val="6"/>
        <color indexed="56"/>
        <rFont val="굴림"/>
        <family val="3"/>
        <charset val="129"/>
      </rPr>
      <t xml:space="preserve">(법인세법 제55조) </t>
    </r>
    <phoneticPr fontId="3" type="noConversion"/>
  </si>
  <si>
    <t>- 12월말 법인 3월신고납부/4월 지방소득세(법인세분)신고납부</t>
    <phoneticPr fontId="3" type="noConversion"/>
  </si>
  <si>
    <t>소득세는 【지방소득세10%별도】</t>
  </si>
  <si>
    <r>
      <t>ㅇ.1년이내단기양도: 50%(</t>
    </r>
    <r>
      <rPr>
        <sz val="9"/>
        <color rgb="FFC00000"/>
        <rFont val="굴림"/>
        <family val="3"/>
        <charset val="129"/>
      </rPr>
      <t>주택및조합원입주권 40%</t>
    </r>
    <r>
      <rPr>
        <sz val="9"/>
        <rFont val="굴림"/>
        <family val="3"/>
        <charset val="129"/>
      </rPr>
      <t>),2년이내단기양도: 40%(</t>
    </r>
    <r>
      <rPr>
        <sz val="9"/>
        <color rgb="FFC00000"/>
        <rFont val="굴림"/>
        <family val="3"/>
        <charset val="129"/>
      </rPr>
      <t>주택및 조합원입주권 누진세율</t>
    </r>
    <r>
      <rPr>
        <sz val="9"/>
        <rFont val="굴림"/>
        <family val="3"/>
        <charset val="129"/>
      </rPr>
      <t>)</t>
    </r>
    <phoneticPr fontId="2" type="noConversion"/>
  </si>
  <si>
    <t>과세표준</t>
    <phoneticPr fontId="3" type="noConversion"/>
  </si>
  <si>
    <t>실지명의가 확인되지 아니하는 소득(이자)</t>
    <phoneticPr fontId="3" type="noConversion"/>
  </si>
  <si>
    <t>금융실명거래및비밀보장에관한법률제5조(이자)</t>
    <phoneticPr fontId="3" type="noConversion"/>
  </si>
  <si>
    <r>
      <rPr>
        <sz val="10"/>
        <rFont val="굴림"/>
        <family val="3"/>
        <charset val="129"/>
      </rPr>
      <t>사업소득</t>
    </r>
    <r>
      <rPr>
        <sz val="8"/>
        <rFont val="굴림"/>
        <family val="3"/>
        <charset val="129"/>
      </rPr>
      <t>(유흥주점봉사료)</t>
    </r>
    <phoneticPr fontId="3" type="noConversion"/>
  </si>
  <si>
    <t>구   분</t>
    <phoneticPr fontId="3" type="noConversion"/>
  </si>
  <si>
    <r>
      <t>2010.1.1.~2011.12.31.</t>
    </r>
    <r>
      <rPr>
        <b/>
        <sz val="7"/>
        <rFont val="굴림"/>
        <family val="3"/>
        <charset val="129"/>
      </rPr>
      <t>기간 중에 개시하는 사업연도</t>
    </r>
    <phoneticPr fontId="3" type="noConversion"/>
  </si>
  <si>
    <t>2012.1.1.~2017.12.31.</t>
    <phoneticPr fontId="3" type="noConversion"/>
  </si>
  <si>
    <t>2018.1.1. 이후 (개시하는 사업연도)</t>
    <phoneticPr fontId="3" type="noConversion"/>
  </si>
  <si>
    <t xml:space="preserve">   (다만, 2015.1.1 이후 개시하는 사업연도부터는 20억원 초과금액에 대해서는 12% 적용)</t>
    <phoneticPr fontId="3" type="noConversion"/>
  </si>
  <si>
    <t>유예기간 이후 1~3년차</t>
    <phoneticPr fontId="3" type="noConversion"/>
  </si>
  <si>
    <t>일반
기업</t>
    <phoneticPr fontId="3" type="noConversion"/>
  </si>
  <si>
    <t>중소
기업</t>
    <phoneticPr fontId="3" type="noConversion"/>
  </si>
  <si>
    <t>유예기간 이후 4~5년차</t>
    <phoneticPr fontId="3" type="noConversion"/>
  </si>
  <si>
    <t>유예기간 4년 포함</t>
    <phoneticPr fontId="3" type="noConversion"/>
  </si>
  <si>
    <t>-</t>
    <phoneticPr fontId="3" type="noConversion"/>
  </si>
  <si>
    <t>2014년
이후</t>
    <phoneticPr fontId="2" type="noConversion"/>
  </si>
  <si>
    <r>
      <t xml:space="preserve">【 Tax Rate 】 </t>
    </r>
    <r>
      <rPr>
        <b/>
        <sz val="11"/>
        <color rgb="FF0070C0"/>
        <rFont val="굴림"/>
        <family val="3"/>
        <charset val="129"/>
      </rPr>
      <t>"소득세"는 『지방소득세 10%별도』</t>
    </r>
    <phoneticPr fontId="3" type="noConversion"/>
  </si>
  <si>
    <t>* 2014.1.1. 이후 사회적기업및 장애인표준사업장 등에 대한 법인세 등 감면에 대하여는 최저한세 적용제외</t>
    <phoneticPr fontId="3" type="noConversion"/>
  </si>
  <si>
    <t>이하
원천NO</t>
    <phoneticPr fontId="2" type="noConversion"/>
  </si>
  <si>
    <r>
      <t xml:space="preserve">건강보험
</t>
    </r>
    <r>
      <rPr>
        <sz val="6"/>
        <rFont val="굴림"/>
        <family val="3"/>
        <charset val="129"/>
      </rPr>
      <t>(2월보수총액)</t>
    </r>
    <phoneticPr fontId="3" type="noConversion"/>
  </si>
  <si>
    <r>
      <t xml:space="preserve">고용보험
</t>
    </r>
    <r>
      <rPr>
        <sz val="6"/>
        <rFont val="굴림"/>
        <family val="3"/>
        <charset val="129"/>
      </rPr>
      <t>(2월보수총액)</t>
    </r>
    <phoneticPr fontId="3" type="noConversion"/>
  </si>
  <si>
    <r>
      <t>2014년~2016년 귀속</t>
    </r>
    <r>
      <rPr>
        <sz val="11"/>
        <color theme="1"/>
        <rFont val="굴림"/>
        <family val="3"/>
        <charset val="129"/>
      </rPr>
      <t>(2년이상 보유)</t>
    </r>
    <phoneticPr fontId="3" type="noConversion"/>
  </si>
  <si>
    <r>
      <rPr>
        <b/>
        <sz val="16"/>
        <color indexed="56"/>
        <rFont val="굴림"/>
        <family val="3"/>
        <charset val="129"/>
      </rPr>
      <t>6.상속세,증여세 세율</t>
    </r>
    <r>
      <rPr>
        <sz val="7"/>
        <color indexed="56"/>
        <rFont val="굴림"/>
        <family val="3"/>
        <charset val="129"/>
      </rPr>
      <t>(상속세및 증여세법 제26조,제56조)- 증여접수일이 속하는 달의 다음 3개월 신고,부동산등기/상속개시일이 속하는 달의 다음 6개월 신고,부동산등기,자동차이전은 6개월)</t>
    </r>
    <phoneticPr fontId="3" type="noConversion"/>
  </si>
  <si>
    <r>
      <rPr>
        <sz val="8"/>
        <rFont val="굴림"/>
        <family val="3"/>
        <charset val="129"/>
      </rPr>
      <t>041)</t>
    </r>
    <r>
      <rPr>
        <sz val="11"/>
        <rFont val="굴림"/>
        <family val="3"/>
        <charset val="129"/>
      </rPr>
      <t xml:space="preserve"> 901-5101</t>
    </r>
    <phoneticPr fontId="2" type="noConversion"/>
  </si>
  <si>
    <r>
      <t xml:space="preserve"> 국민연금 -  </t>
    </r>
    <r>
      <rPr>
        <b/>
        <sz val="11"/>
        <rFont val="굴림"/>
        <family val="3"/>
        <charset val="129"/>
      </rPr>
      <t>천안</t>
    </r>
    <r>
      <rPr>
        <sz val="11"/>
        <rFont val="굴림"/>
        <family val="3"/>
        <charset val="129"/>
      </rPr>
      <t>지사</t>
    </r>
    <phoneticPr fontId="2" type="noConversion"/>
  </si>
  <si>
    <r>
      <t xml:space="preserve"> 국민연금 -  </t>
    </r>
    <r>
      <rPr>
        <b/>
        <sz val="11"/>
        <rFont val="굴림"/>
        <family val="3"/>
        <charset val="129"/>
      </rPr>
      <t>아산</t>
    </r>
    <r>
      <rPr>
        <sz val="11"/>
        <rFont val="굴림"/>
        <family val="3"/>
        <charset val="129"/>
      </rPr>
      <t>지사</t>
    </r>
    <phoneticPr fontId="2" type="noConversion"/>
  </si>
  <si>
    <r>
      <rPr>
        <sz val="8"/>
        <rFont val="굴림"/>
        <family val="3"/>
        <charset val="129"/>
      </rPr>
      <t xml:space="preserve">  041)</t>
    </r>
    <r>
      <rPr>
        <sz val="11"/>
        <rFont val="굴림"/>
        <family val="3"/>
        <charset val="129"/>
      </rPr>
      <t xml:space="preserve"> 550-8800</t>
    </r>
    <phoneticPr fontId="2" type="noConversion"/>
  </si>
  <si>
    <r>
      <t xml:space="preserve"> 건강보험 -  </t>
    </r>
    <r>
      <rPr>
        <b/>
        <sz val="11"/>
        <rFont val="굴림"/>
        <family val="3"/>
        <charset val="129"/>
      </rPr>
      <t>천안</t>
    </r>
    <r>
      <rPr>
        <sz val="11"/>
        <rFont val="굴림"/>
        <family val="3"/>
        <charset val="129"/>
      </rPr>
      <t>지사</t>
    </r>
    <phoneticPr fontId="2" type="noConversion"/>
  </si>
  <si>
    <r>
      <rPr>
        <sz val="8"/>
        <rFont val="굴림"/>
        <family val="3"/>
        <charset val="129"/>
      </rPr>
      <t>041)</t>
    </r>
    <r>
      <rPr>
        <sz val="11"/>
        <rFont val="굴림"/>
        <family val="3"/>
        <charset val="129"/>
      </rPr>
      <t xml:space="preserve"> 850-4421 (4423)</t>
    </r>
    <phoneticPr fontId="2" type="noConversion"/>
  </si>
  <si>
    <r>
      <t xml:space="preserve"> 건강보험 -  </t>
    </r>
    <r>
      <rPr>
        <b/>
        <sz val="11"/>
        <rFont val="굴림"/>
        <family val="3"/>
        <charset val="129"/>
      </rPr>
      <t>아산</t>
    </r>
    <r>
      <rPr>
        <sz val="11"/>
        <rFont val="굴림"/>
        <family val="3"/>
        <charset val="129"/>
      </rPr>
      <t>지사</t>
    </r>
    <phoneticPr fontId="2" type="noConversion"/>
  </si>
  <si>
    <t>0502-629-1201 근로내용확인서,피보험자 업무</t>
    <phoneticPr fontId="2" type="noConversion"/>
  </si>
  <si>
    <t>. 최근12개월간급여총액월평균금액1억3,500만원초과(2016.1.1.이후 지급분부터) - 종업원분지방소득세 0.5%</t>
    <phoneticPr fontId="2" type="noConversion"/>
  </si>
  <si>
    <t>· 국민건강보험 사회보험통합징수포털 http://si4n.nhis.or.kr/ ☞산출내역조회☞산출내역서(개인별조회)-&gt;엑셀화일저장</t>
    <phoneticPr fontId="2" type="noConversion"/>
  </si>
  <si>
    <t>· 개인사업자 2015년귀속 전자T/S발행 3억(2016.7.1.)</t>
    <phoneticPr fontId="2" type="noConversion"/>
  </si>
  <si>
    <t>· 2012.7.26.이후 근로자퇴직금 중간정산금지(가지급금)/인정이자지급명세서주의</t>
    <phoneticPr fontId="2" type="noConversion"/>
  </si>
  <si>
    <r>
      <t>· 당좌대출이자율 4.6%</t>
    </r>
    <r>
      <rPr>
        <sz val="5.5"/>
        <color rgb="FF7030A0"/>
        <rFont val="굴림"/>
        <family val="3"/>
        <charset val="129"/>
      </rPr>
      <t>(가지급금☞이자수익,인정상여,이자비용부인,신용평가,건설등 면허 자산 부인)</t>
    </r>
    <phoneticPr fontId="2" type="noConversion"/>
  </si>
  <si>
    <r>
      <t xml:space="preserve">※ 법인 비사업용토지·주택 (2014.1.1.이후 </t>
    </r>
    <r>
      <rPr>
        <b/>
        <sz val="10"/>
        <color rgb="FFFF0000"/>
        <rFont val="굴림"/>
        <family val="3"/>
        <charset val="129"/>
      </rPr>
      <t>10%</t>
    </r>
    <r>
      <rPr>
        <b/>
        <sz val="10"/>
        <color rgb="FF002060"/>
        <rFont val="굴림"/>
        <family val="3"/>
        <charset val="129"/>
      </rPr>
      <t>(미등기40%)추가과세.(2009.3.16~2012.12.31.) 취득·양도 과세특례</t>
    </r>
    <phoneticPr fontId="2" type="noConversion"/>
  </si>
  <si>
    <t xml:space="preserve"> ※ 2015.1.1.이후 원천징수 내국법인지방소득세(이자·배당) 10% 특별징수</t>
    <phoneticPr fontId="3" type="noConversion"/>
  </si>
  <si>
    <t>※ 비사업용 2017.1.1.이후 양도 장기보유특별공제 기산일 "취득일"</t>
    <phoneticPr fontId="2" type="noConversion"/>
  </si>
  <si>
    <t>※ 비사업용 2016.1.1.이후 양도 장기보유특별공제 기산일 "2016.1.1.이후" 부터</t>
    <phoneticPr fontId="2" type="noConversion"/>
  </si>
  <si>
    <t>산재 全근로자 모두가입</t>
    <phoneticPr fontId="2" type="noConversion"/>
  </si>
  <si>
    <t>국민연금 18세 ~ 60세
(8일이상 or 60시간이상)</t>
    <phoneticPr fontId="2" type="noConversion"/>
  </si>
  <si>
    <t>※ 2015.12.31.일까지 비사업용 누진세율적용 (장기보유특별공제배제)</t>
    <phoneticPr fontId="2" type="noConversion"/>
  </si>
  <si>
    <t>2016.1.1. 이후(2년이상 보유) 비사업용 양도소득세</t>
    <phoneticPr fontId="3" type="noConversion"/>
  </si>
  <si>
    <t>2016.1.1.이후 기본세율 + 10%추가 과세</t>
    <phoneticPr fontId="3" type="noConversion"/>
  </si>
  <si>
    <t>※ 2014년 다주택 중과 폐지 (소득세법 제104조 ①)</t>
    <phoneticPr fontId="2" type="noConversion"/>
  </si>
  <si>
    <t xml:space="preserve">   ① 법인명의(VAT불공차량) 자가,리스,렌트(허,하,호)포함</t>
    <phoneticPr fontId="3" type="noConversion"/>
  </si>
  <si>
    <t xml:space="preserve">   ② 법인명의 VAT불공대상차량 반드시 "★임직원전용(한정)보험★" 가입</t>
    <phoneticPr fontId="3" type="noConversion"/>
  </si>
  <si>
    <t xml:space="preserve"> ★ 2016.4.1.이후 업무용승용차(VAT불공차량) 운행일지 작성 ★</t>
    <phoneticPr fontId="3" type="noConversion"/>
  </si>
  <si>
    <t xml:space="preserve">  ☞ 가입자가 55세 이후 퇴직</t>
    <phoneticPr fontId="3" type="noConversion"/>
  </si>
  <si>
    <t xml:space="preserve">  ☞ 퇴직급여액 300만원이하(2015.12.11.前 150만원)</t>
    <phoneticPr fontId="3" type="noConversion"/>
  </si>
  <si>
    <t xml:space="preserve"> ※ 2016년이후 임원퇴직금 연봉제전환 금지</t>
    <phoneticPr fontId="3" type="noConversion"/>
  </si>
  <si>
    <t xml:space="preserve"> ※ 퇴직연금 IRP 의무이전 예외사유</t>
    <phoneticPr fontId="3" type="noConversion"/>
  </si>
  <si>
    <r>
      <rPr>
        <b/>
        <sz val="9"/>
        <rFont val="굴림"/>
        <family val="3"/>
        <charset val="129"/>
      </rPr>
      <t>※ 최저한세-감면前 산출세액 X 3천만원이하분 35% 2013년-감면前 산출세액 3천만원초과분 45%</t>
    </r>
    <r>
      <rPr>
        <b/>
        <sz val="11"/>
        <rFont val="굴림"/>
        <family val="3"/>
        <charset val="129"/>
      </rPr>
      <t xml:space="preserve"> </t>
    </r>
    <r>
      <rPr>
        <sz val="6"/>
        <rFont val="굴림"/>
        <family val="3"/>
        <charset val="129"/>
      </rPr>
      <t xml:space="preserve">(조특법 제132조 제2항) </t>
    </r>
    <phoneticPr fontId="3" type="noConversion"/>
  </si>
  <si>
    <t>※업무용승용차 2016년 이후 취득한 경우 "정액법 5년"</t>
    <phoneticPr fontId="3" type="noConversion"/>
  </si>
  <si>
    <t>※업무용승용차 매각차익 과세(2016년성실/2017년복식)</t>
    <phoneticPr fontId="3" type="noConversion"/>
  </si>
  <si>
    <t>◆ 2010년 12월1일 부터 4인이하 퇴직금제도 확대(대상근로자:'2010.12.1.이후 1년 이상 동일한 사업장에서 계속 근무한 근로자)</t>
    <phoneticPr fontId="2" type="noConversion"/>
  </si>
  <si>
    <r>
      <t xml:space="preserve"> </t>
    </r>
    <r>
      <rPr>
        <b/>
        <sz val="9"/>
        <rFont val="굴림"/>
        <family val="3"/>
        <charset val="129"/>
      </rPr>
      <t>◈ 2013.1.1 이후 근무기간: 법정 적립금 수준의 100</t>
    </r>
    <phoneticPr fontId="2" type="noConversion"/>
  </si>
  <si>
    <t>① 2010.12.1.~2012.12.31. 근무기간 : 법정적립금 수준의 50</t>
    <phoneticPr fontId="3" type="noConversion"/>
  </si>
  <si>
    <t>② 2013.1.1.이후  근무기간 : 법정적립금 수준의 100</t>
    <phoneticPr fontId="3" type="noConversion"/>
  </si>
  <si>
    <t>◆ 2010년 12월1일 부터 4인이하 퇴직금제도 확대 ◆</t>
    <phoneticPr fontId="3" type="noConversion"/>
  </si>
  <si>
    <t>두루누리-10인미만,190만원미만</t>
    <phoneticPr fontId="2" type="noConversion"/>
  </si>
  <si>
    <t>-94억 2천</t>
    <phoneticPr fontId="2" type="noConversion"/>
  </si>
  <si>
    <t>법인세</t>
    <phoneticPr fontId="2" type="noConversion"/>
  </si>
  <si>
    <t>지방세</t>
    <phoneticPr fontId="2" type="noConversion"/>
  </si>
  <si>
    <t>소득세</t>
    <phoneticPr fontId="2" type="noConversion"/>
  </si>
  <si>
    <t>선우회계법인 주황규팀장</t>
    <phoneticPr fontId="3" type="noConversion"/>
  </si>
  <si>
    <t>세무카페 : http://café.daum.net/transtax</t>
    <phoneticPr fontId="3" type="noConversion"/>
  </si>
  <si>
    <t>※ 2016.1.1.이후 비사업용토지 기본(누진)세율 + 10%</t>
    <phoneticPr fontId="2" type="noConversion"/>
  </si>
  <si>
    <t>부담세액</t>
    <phoneticPr fontId="2" type="noConversion"/>
  </si>
  <si>
    <t>과세표준</t>
    <phoneticPr fontId="2" type="noConversion"/>
  </si>
  <si>
    <t>차액</t>
    <phoneticPr fontId="2" type="noConversion"/>
  </si>
  <si>
    <t>* 조특법§72의 조합법인 등은 2020.12.31. 이전에 끝나는 사업연도까지 9%적용</t>
    <phoneticPr fontId="3" type="noConversion"/>
  </si>
  <si>
    <t>2017년이후</t>
    <phoneticPr fontId="3" type="noConversion"/>
  </si>
  <si>
    <t>2017.1.1.~2017.12.31.(2년이상 보유)</t>
    <phoneticPr fontId="3" type="noConversion"/>
  </si>
  <si>
    <t>※ 개인사업자 업무용승용차(VAT불공) 운행일지작성 (2016.1.1.이후 성실신고 대상자/2017.1.1.이후 복식부기의무자)</t>
    <phoneticPr fontId="3" type="noConversion"/>
  </si>
  <si>
    <r>
      <t>최저임금</t>
    </r>
    <r>
      <rPr>
        <sz val="6"/>
        <rFont val="굴림"/>
        <family val="3"/>
        <charset val="129"/>
      </rPr>
      <t>-</t>
    </r>
    <r>
      <rPr>
        <sz val="6.5"/>
        <rFont val="굴림"/>
        <family val="3"/>
        <charset val="129"/>
      </rPr>
      <t>(상여금,연장,야간근로수당,가족수당,교통비,급식비 등 제외),</t>
    </r>
    <r>
      <rPr>
        <sz val="6.5"/>
        <color rgb="FFFF0000"/>
        <rFont val="굴림"/>
        <family val="3"/>
        <charset val="129"/>
      </rPr>
      <t>주휴수당</t>
    </r>
    <r>
      <rPr>
        <sz val="6.5"/>
        <rFont val="굴림"/>
        <family val="3"/>
        <charset val="129"/>
      </rPr>
      <t>(일주소정근로),</t>
    </r>
    <r>
      <rPr>
        <sz val="6.5"/>
        <color rgb="FFFF0000"/>
        <rFont val="굴림"/>
        <family val="3"/>
        <charset val="129"/>
      </rPr>
      <t>연장·야간·휴일근로수당</t>
    </r>
    <r>
      <rPr>
        <sz val="6.5"/>
        <rFont val="굴림"/>
        <family val="3"/>
        <charset val="129"/>
      </rPr>
      <t xml:space="preserve"> 유의</t>
    </r>
    <phoneticPr fontId="3" type="noConversion"/>
  </si>
  <si>
    <t>♣ 2018년 「일자리 안정자금」 - 상시 평균근로자 30인 미만/최저임금준수/월평균보수190만원 미만(1개월 이상 고용유지)</t>
    <phoneticPr fontId="3" type="noConversion"/>
  </si>
  <si>
    <t>629-5109~5113</t>
    <phoneticPr fontId="2" type="noConversion"/>
  </si>
  <si>
    <t>FAX</t>
    <phoneticPr fontId="2" type="noConversion"/>
  </si>
  <si>
    <t>전화번호</t>
    <phoneticPr fontId="2" type="noConversion"/>
  </si>
  <si>
    <t>공  단  명</t>
    <phoneticPr fontId="2" type="noConversion"/>
  </si>
  <si>
    <r>
      <rPr>
        <sz val="8"/>
        <rFont val="굴림"/>
        <family val="3"/>
        <charset val="129"/>
      </rPr>
      <t xml:space="preserve">  041)</t>
    </r>
    <r>
      <rPr>
        <sz val="11"/>
        <rFont val="굴림"/>
        <family val="3"/>
        <charset val="129"/>
      </rPr>
      <t>538-5120~8</t>
    </r>
    <phoneticPr fontId="2" type="noConversion"/>
  </si>
  <si>
    <r>
      <rPr>
        <sz val="8"/>
        <rFont val="굴림"/>
        <family val="3"/>
        <charset val="129"/>
      </rPr>
      <t xml:space="preserve">  041)</t>
    </r>
    <r>
      <rPr>
        <sz val="11"/>
        <rFont val="굴림"/>
        <family val="3"/>
        <charset val="129"/>
      </rPr>
      <t>420-2301~2</t>
    </r>
    <phoneticPr fontId="2" type="noConversion"/>
  </si>
  <si>
    <r>
      <rPr>
        <sz val="8"/>
        <rFont val="굴림"/>
        <family val="3"/>
        <charset val="129"/>
      </rPr>
      <t xml:space="preserve">  041) </t>
    </r>
    <r>
      <rPr>
        <sz val="11"/>
        <rFont val="굴림"/>
        <family val="3"/>
        <charset val="129"/>
      </rPr>
      <t>570-9120</t>
    </r>
    <phoneticPr fontId="2" type="noConversion"/>
  </si>
  <si>
    <t>☞ 주택및조합입주권:2014.1.1.이후 1년미만40% / 1년이상 ~2년미만 기본세율</t>
    <phoneticPr fontId="2" type="noConversion"/>
  </si>
  <si>
    <t>♣양도세 비과세 2017.8.3일이후 취득 2년거주요건(투기(과열),조정대상지역)</t>
    <phoneticPr fontId="3" type="noConversion"/>
  </si>
  <si>
    <t>· 임원(이사급 이상)퇴직지급규정 없는 경우 ☞ 퇴직직전1년총급여 X 1/10 X 근속개월수</t>
    <phoneticPr fontId="2" type="noConversion"/>
  </si>
  <si>
    <r>
      <t xml:space="preserve">★ </t>
    </r>
    <r>
      <rPr>
        <b/>
        <sz val="8"/>
        <color theme="7"/>
        <rFont val="굴림"/>
        <family val="3"/>
        <charset val="129"/>
      </rPr>
      <t xml:space="preserve">(귀속기준으로) </t>
    </r>
    <r>
      <rPr>
        <b/>
        <sz val="8"/>
        <color rgb="FFC00000"/>
        <rFont val="굴림"/>
        <family val="3"/>
        <charset val="129"/>
      </rPr>
      <t>다음달 15일까지 일용근로내용확인서 제출</t>
    </r>
    <r>
      <rPr>
        <sz val="8"/>
        <rFont val="굴림"/>
        <family val="3"/>
        <charset val="129"/>
      </rPr>
      <t>(근로복지공단)</t>
    </r>
    <phoneticPr fontId="2" type="noConversion"/>
  </si>
  <si>
    <t>▶ 법인 vs 개인 세율만 단순비교 과표 ◀(법인전환 배당14%,건강보험 고려)</t>
    <phoneticPr fontId="2" type="noConversion"/>
  </si>
  <si>
    <r>
      <t>※비상장주식양도시증권거래세:0.5%,비상장주식양도소득세10%(</t>
    </r>
    <r>
      <rPr>
        <b/>
        <u/>
        <sz val="7"/>
        <rFont val="맑은 고딕"/>
        <family val="3"/>
        <charset val="129"/>
      </rPr>
      <t>2016년이후 대주주【1%,4%(2017년)이상】 20%,25%(2018.1.1. 3억초과분)</t>
    </r>
    <r>
      <rPr>
        <sz val="7"/>
        <rFont val="맑은 고딕"/>
        <family val="3"/>
        <charset val="129"/>
      </rPr>
      <t>) [★</t>
    </r>
    <r>
      <rPr>
        <sz val="7"/>
        <color rgb="FFC00000"/>
        <rFont val="맑은 고딕"/>
        <family val="3"/>
        <charset val="129"/>
      </rPr>
      <t>반드시 주식평가검토要</t>
    </r>
    <r>
      <rPr>
        <sz val="7"/>
        <rFont val="맑은 고딕"/>
        <family val="3"/>
        <charset val="129"/>
      </rPr>
      <t>☞양도세［부당행위］,증여세［저고가］,증권거래세,간주취득세]</t>
    </r>
    <phoneticPr fontId="3" type="noConversion"/>
  </si>
  <si>
    <t>2018.1.1.이후양도 건물신축5년이내 양도 환산취득가액의 5% 가산세 신설(소법 제114의2조)</t>
    <phoneticPr fontId="3" type="noConversion"/>
  </si>
  <si>
    <t>※ 2016.1.1.이후 1년감면한도1억(2015년까지2억), 2018.1.1.이후5년간2억(이전3억원)</t>
    <phoneticPr fontId="2" type="noConversion"/>
  </si>
  <si>
    <r>
      <t>2000년 귀속이후</t>
    </r>
    <r>
      <rPr>
        <sz val="8"/>
        <color rgb="FFC00000"/>
        <rFont val="굴림"/>
        <family val="3"/>
        <charset val="129"/>
      </rPr>
      <t>(신고세액공제 '18년 5% '19년이후 3%)</t>
    </r>
    <phoneticPr fontId="3" type="noConversion"/>
  </si>
  <si>
    <t>일용직지급명세서</t>
    <phoneticPr fontId="3" type="noConversion"/>
  </si>
  <si>
    <t xml:space="preserve"> 근로복지공단천안지사
(보수총액 3월15일)</t>
    <phoneticPr fontId="2" type="noConversion"/>
  </si>
  <si>
    <r>
      <t xml:space="preserve">. 2013년도  - </t>
    </r>
    <r>
      <rPr>
        <b/>
        <sz val="8"/>
        <color rgb="FF7030A0"/>
        <rFont val="굴림"/>
        <family val="3"/>
        <charset val="129"/>
      </rPr>
      <t>2천만원 (이자+배당) 초과분 합산 종합소득세신고(이자,배당,기타소득 지급명세서 2.28限)</t>
    </r>
    <phoneticPr fontId="2" type="noConversion"/>
  </si>
  <si>
    <t>투기지역</t>
    <phoneticPr fontId="3" type="noConversion"/>
  </si>
  <si>
    <t>투기과열지구</t>
    <phoneticPr fontId="3" type="noConversion"/>
  </si>
  <si>
    <t>조정대상지역</t>
    <phoneticPr fontId="3" type="noConversion"/>
  </si>
  <si>
    <r>
      <rPr>
        <b/>
        <sz val="8.5"/>
        <rFont val="굴림"/>
        <family val="3"/>
        <charset val="129"/>
      </rPr>
      <t>「투기지역,투기과열지역,조정대상지역」</t>
    </r>
    <r>
      <rPr>
        <sz val="8.5"/>
        <rFont val="굴림"/>
        <family val="3"/>
        <charset val="129"/>
      </rPr>
      <t>☞다주택 양도세강화 2018.4.1.이후-2주택자 : 기본세율+10%,3주택자 : 기본세율+20% ☞ 2018.1.1.부터 분양권전매 보유기간 상관없이 50% ☞ 1세대1주택 2년거주(2017.8.3일 취득분부터)</t>
    </r>
    <phoneticPr fontId="3" type="noConversion"/>
  </si>
  <si>
    <t>○. 2014년 직계존속-&gt;비속 5천 / 2016년 비속-&gt;직계존속 5천 / 배우자 6억(2008.1.1.이후) / 기타친인척 1천만원(2016.1.1.이후)   ○.가업상속공제(상증법 §18②)   ○. 6월30일 해외금융계좌(10억)·일감몰아주기 및 일감떼어주기(2011.12.31.신설/2012.1.1.일부터 시행) 증여세 신고납부(상증법 §45의3,令 §34의2,則 10조의7)</t>
    <phoneticPr fontId="2" type="noConversion"/>
  </si>
  <si>
    <t>※ 일용직도4대보험가입요건 검토 要 ※ 고용보험,산재가입은 의무/월60시간이상,8일이상</t>
    <phoneticPr fontId="3" type="noConversion"/>
  </si>
  <si>
    <t>2018.1.1.이후 (2년이상 보유) 사업용</t>
    <phoneticPr fontId="3" type="noConversion"/>
  </si>
  <si>
    <t>30만</t>
    <phoneticPr fontId="3" type="noConversion"/>
  </si>
  <si>
    <t>468만</t>
    <phoneticPr fontId="3" type="noConversion"/>
  </si>
  <si>
    <t>★사업장별 사업용계좌신고 / 현금영수증 의무발급★</t>
    <phoneticPr fontId="3" type="noConversion"/>
  </si>
  <si>
    <t>.</t>
    <phoneticPr fontId="3" type="noConversion"/>
  </si>
  <si>
    <t>15만원 이하</t>
    <phoneticPr fontId="3" type="noConversion"/>
  </si>
  <si>
    <t>187,030원 이하</t>
    <phoneticPr fontId="3" type="noConversion"/>
  </si>
  <si>
    <t>2011년~
2012년</t>
    <phoneticPr fontId="2" type="noConversion"/>
  </si>
  <si>
    <t>♣ 2019년 적용 최저임금</t>
    <phoneticPr fontId="3" type="noConversion"/>
  </si>
  <si>
    <t>건16.6만원</t>
    <phoneticPr fontId="2" type="noConversion"/>
  </si>
  <si>
    <t>※ 근로소득外 소득(연간3천4백)초과분 건강보험료 6.46% 부과 (2018.7.1.시행) ※ 4대보험 사업장성립신고 ☞ 일용직만 있어도 성립신고 및 개인사업자의 대표자는 직원이 있으면 국민연금,건강보험 직장가입</t>
    <phoneticPr fontId="2" type="noConversion"/>
  </si>
  <si>
    <t>27만8천9백5십원</t>
    <phoneticPr fontId="3" type="noConversion"/>
  </si>
  <si>
    <t>98,
537,
460</t>
    <phoneticPr fontId="3" type="noConversion"/>
  </si>
  <si>
    <r>
      <rPr>
        <sz val="8"/>
        <color rgb="FFC00000"/>
        <rFont val="굴림"/>
        <family val="3"/>
        <charset val="129"/>
      </rPr>
      <t>2019</t>
    </r>
    <r>
      <rPr>
        <sz val="8"/>
        <rFont val="굴림"/>
        <family val="3"/>
        <charset val="129"/>
      </rPr>
      <t>년이후 일정기간지급</t>
    </r>
  </si>
  <si>
    <r>
      <rPr>
        <sz val="7"/>
        <color rgb="FFC00000"/>
        <rFont val="굴림"/>
        <family val="3"/>
        <charset val="129"/>
      </rPr>
      <t>2019</t>
    </r>
    <r>
      <rPr>
        <sz val="7"/>
        <rFont val="굴림"/>
        <family val="3"/>
        <charset val="129"/>
      </rPr>
      <t>년 일당지급(귀속월=지급월)</t>
    </r>
    <phoneticPr fontId="3" type="noConversion"/>
  </si>
  <si>
    <t>지방소득세</t>
    <phoneticPr fontId="2" type="noConversion"/>
  </si>
  <si>
    <t>소득세율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</si>
</sst>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-* #,##0_-;\-* #,##0_-;_-* &quot;-&quot;_-;_-@_-"/>
    <numFmt numFmtId="43" formatCode="_-* #,##0.00_-;\-* #,##0.00_-;_-* &quot;-&quot;??_-;_-@_-"/>
    <numFmt numFmtId="176" formatCode="0.0%"/>
    <numFmt numFmtId="177" formatCode="0.000%"/>
    <numFmt numFmtId="178" formatCode="0.0000%"/>
    <numFmt numFmtId="179" formatCode="yyyy\.mm\.dd\."/>
    <numFmt numFmtId="180" formatCode="&quot;월환산기준시간수&quot;\ #,##0&quot;시간&quot;;\-* #,##0_-;_-* &quot;-&quot;_-;_-@_-"/>
    <numFmt numFmtId="181" formatCode="&quot;일급&quot;\ #,##0&quot;원&quot;;\-* #,##0_-;_-* &quot;-&quot;_-;_-@_-"/>
    <numFmt numFmtId="182" formatCode="_-* #,##0&quot;시간 기준&quot;;\-* #,##0_-;_-* &quot;-&quot;_-;_-@_-"/>
    <numFmt numFmtId="183" formatCode="#,##0&quot;원&quot;"/>
    <numFmt numFmtId="184" formatCode="_-[$€-2]* #,##0.00_-;\-[$€-2]* #,##0.00_-;_-[$€-2]* &quot;-&quot;??_-"/>
    <numFmt numFmtId="185" formatCode="_-* #,##0_-&quot;원&quot;;\-* #,##0_-;_-* &quot;-&quot;_-;_-@_-"/>
    <numFmt numFmtId="186" formatCode="#,,&quot;억원&quot;"/>
  </numFmts>
  <fonts count="114" x14ac:knownFonts="1">
    <font>
      <sz val="11"/>
      <color theme="1"/>
      <name val="맑은 고딕"/>
      <family val="2"/>
      <charset val="129"/>
      <scheme val="minor"/>
    </font>
    <font>
      <sz val="11"/>
      <name val="굴림체"/>
      <family val="3"/>
      <charset val="129"/>
    </font>
    <font>
      <sz val="8"/>
      <name val="맑은 고딕"/>
      <family val="2"/>
      <charset val="129"/>
      <scheme val="minor"/>
    </font>
    <font>
      <sz val="8"/>
      <name val="굴림체"/>
      <family val="3"/>
      <charset val="129"/>
    </font>
    <font>
      <sz val="11"/>
      <name val="굴림"/>
      <family val="3"/>
      <charset val="129"/>
    </font>
    <font>
      <sz val="10"/>
      <name val="굴림"/>
      <family val="3"/>
      <charset val="129"/>
    </font>
    <font>
      <sz val="9"/>
      <name val="굴림"/>
      <family val="3"/>
      <charset val="129"/>
    </font>
    <font>
      <sz val="6"/>
      <name val="굴림"/>
      <family val="3"/>
      <charset val="129"/>
    </font>
    <font>
      <sz val="8"/>
      <name val="굴림"/>
      <family val="3"/>
      <charset val="129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  <font>
      <sz val="11"/>
      <color rgb="FFFF0000"/>
      <name val="굴림"/>
      <family val="3"/>
      <charset val="129"/>
    </font>
    <font>
      <sz val="10"/>
      <color rgb="FF333333"/>
      <name val="굴림"/>
      <family val="3"/>
      <charset val="129"/>
    </font>
    <font>
      <b/>
      <sz val="9.9"/>
      <color theme="1"/>
      <name val="맑은 고딕"/>
      <family val="3"/>
      <charset val="129"/>
      <scheme val="minor"/>
    </font>
    <font>
      <sz val="9.9"/>
      <color theme="1"/>
      <name val="맑은 고딕"/>
      <family val="3"/>
      <charset val="129"/>
      <scheme val="minor"/>
    </font>
    <font>
      <b/>
      <sz val="10"/>
      <color rgb="FF002060"/>
      <name val="굴림"/>
      <family val="3"/>
      <charset val="129"/>
    </font>
    <font>
      <sz val="8"/>
      <color rgb="FFFF0000"/>
      <name val="굴림"/>
      <family val="3"/>
      <charset val="129"/>
    </font>
    <font>
      <b/>
      <sz val="8"/>
      <color rgb="FFFF0000"/>
      <name val="굴림"/>
      <family val="3"/>
      <charset val="129"/>
    </font>
    <font>
      <b/>
      <sz val="11"/>
      <color rgb="FF002060"/>
      <name val="굴림"/>
      <family val="3"/>
      <charset val="129"/>
    </font>
    <font>
      <b/>
      <sz val="8"/>
      <color rgb="FF002060"/>
      <name val="굴림"/>
      <family val="3"/>
      <charset val="129"/>
    </font>
    <font>
      <sz val="8"/>
      <color rgb="FFC00000"/>
      <name val="굴림"/>
      <family val="3"/>
      <charset val="129"/>
    </font>
    <font>
      <b/>
      <sz val="8"/>
      <color rgb="FFC00000"/>
      <name val="굴림"/>
      <family val="3"/>
      <charset val="129"/>
    </font>
    <font>
      <u/>
      <sz val="11"/>
      <color theme="10"/>
      <name val="맑은 고딕"/>
      <family val="3"/>
      <charset val="129"/>
    </font>
    <font>
      <sz val="8"/>
      <color theme="1"/>
      <name val="굴림"/>
      <family val="3"/>
      <charset val="129"/>
    </font>
    <font>
      <b/>
      <sz val="20"/>
      <color rgb="FF0070C0"/>
      <name val="굴림"/>
      <family val="3"/>
      <charset val="129"/>
    </font>
    <font>
      <sz val="11"/>
      <color rgb="FF7030A0"/>
      <name val="굴림"/>
      <family val="3"/>
      <charset val="129"/>
    </font>
    <font>
      <b/>
      <sz val="16"/>
      <color indexed="36"/>
      <name val="굴림"/>
      <family val="3"/>
      <charset val="129"/>
    </font>
    <font>
      <sz val="6"/>
      <color indexed="56"/>
      <name val="굴림"/>
      <family val="3"/>
      <charset val="129"/>
    </font>
    <font>
      <b/>
      <sz val="11"/>
      <color indexed="56"/>
      <name val="굴림"/>
      <family val="3"/>
      <charset val="129"/>
    </font>
    <font>
      <b/>
      <sz val="11"/>
      <color indexed="10"/>
      <name val="굴림"/>
      <family val="3"/>
      <charset val="129"/>
    </font>
    <font>
      <b/>
      <sz val="9"/>
      <color rgb="FF002060"/>
      <name val="굴림"/>
      <family val="3"/>
      <charset val="129"/>
    </font>
    <font>
      <b/>
      <sz val="9"/>
      <name val="굴림"/>
      <family val="3"/>
      <charset val="129"/>
    </font>
    <font>
      <sz val="11"/>
      <color rgb="FF002060"/>
      <name val="굴림"/>
      <family val="3"/>
      <charset val="129"/>
    </font>
    <font>
      <b/>
      <sz val="16"/>
      <color indexed="56"/>
      <name val="굴림"/>
      <family val="3"/>
      <charset val="129"/>
    </font>
    <font>
      <b/>
      <sz val="16"/>
      <color rgb="FF002060"/>
      <name val="굴림"/>
      <family val="3"/>
      <charset val="129"/>
    </font>
    <font>
      <b/>
      <sz val="6"/>
      <color indexed="56"/>
      <name val="굴림"/>
      <family val="3"/>
      <charset val="129"/>
    </font>
    <font>
      <b/>
      <sz val="8"/>
      <name val="굴림"/>
      <family val="3"/>
      <charset val="129"/>
    </font>
    <font>
      <b/>
      <sz val="11"/>
      <color rgb="FF7030A0"/>
      <name val="굴림"/>
      <family val="3"/>
      <charset val="129"/>
    </font>
    <font>
      <sz val="5"/>
      <name val="굴림"/>
      <family val="3"/>
      <charset val="129"/>
    </font>
    <font>
      <sz val="11"/>
      <color theme="10"/>
      <name val="굴림"/>
      <family val="3"/>
      <charset val="129"/>
    </font>
    <font>
      <b/>
      <sz val="8"/>
      <color rgb="FF7030A0"/>
      <name val="굴림"/>
      <family val="3"/>
      <charset val="129"/>
    </font>
    <font>
      <sz val="11"/>
      <color indexed="56"/>
      <name val="굴림"/>
      <family val="3"/>
      <charset val="129"/>
    </font>
    <font>
      <b/>
      <sz val="11"/>
      <color rgb="FFFF0000"/>
      <name val="굴림"/>
      <family val="3"/>
      <charset val="129"/>
    </font>
    <font>
      <b/>
      <sz val="11"/>
      <color rgb="FFC00000"/>
      <name val="굴림"/>
      <family val="3"/>
      <charset val="129"/>
    </font>
    <font>
      <sz val="7"/>
      <color indexed="56"/>
      <name val="굴림"/>
      <family val="3"/>
      <charset val="129"/>
    </font>
    <font>
      <b/>
      <sz val="9"/>
      <color indexed="81"/>
      <name val="맑은 고딕"/>
      <family val="2"/>
      <charset val="129"/>
    </font>
    <font>
      <b/>
      <sz val="11"/>
      <color rgb="FF0070C0"/>
      <name val="굴림"/>
      <family val="3"/>
      <charset val="129"/>
    </font>
    <font>
      <b/>
      <sz val="16"/>
      <color theme="3" tint="0.39997558519241921"/>
      <name val="굴림"/>
      <family val="3"/>
      <charset val="129"/>
    </font>
    <font>
      <u/>
      <sz val="8"/>
      <color theme="10"/>
      <name val="맑은 고딕"/>
      <family val="3"/>
      <charset val="129"/>
    </font>
    <font>
      <sz val="7.5"/>
      <name val="굴림"/>
      <family val="3"/>
      <charset val="129"/>
    </font>
    <font>
      <b/>
      <sz val="8"/>
      <color theme="9" tint="-0.499984740745262"/>
      <name val="굴림"/>
      <family val="3"/>
      <charset val="129"/>
    </font>
    <font>
      <b/>
      <sz val="8"/>
      <color rgb="FF0070C0"/>
      <name val="굴림"/>
      <family val="3"/>
      <charset val="129"/>
    </font>
    <font>
      <sz val="7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name val="Arial"/>
      <family val="2"/>
    </font>
    <font>
      <b/>
      <sz val="11"/>
      <color rgb="FFFF0000"/>
      <name val="맑은 고딕"/>
      <family val="3"/>
      <charset val="129"/>
      <scheme val="minor"/>
    </font>
    <font>
      <vertAlign val="superscript"/>
      <sz val="11"/>
      <color theme="1"/>
      <name val="맑은 고딕"/>
      <family val="3"/>
      <charset val="129"/>
      <scheme val="minor"/>
    </font>
    <font>
      <vertAlign val="superscript"/>
      <sz val="11"/>
      <color rgb="FF0070C0"/>
      <name val="맑은 고딕"/>
      <family val="3"/>
      <charset val="129"/>
      <scheme val="minor"/>
    </font>
    <font>
      <sz val="11"/>
      <color rgb="FF0070C0"/>
      <name val="맑은 고딕"/>
      <family val="2"/>
      <charset val="129"/>
      <scheme val="minor"/>
    </font>
    <font>
      <b/>
      <sz val="16"/>
      <color rgb="FF7030A0"/>
      <name val="Arial"/>
      <family val="2"/>
    </font>
    <font>
      <b/>
      <sz val="16"/>
      <color rgb="FF7030A0"/>
      <name val="돋움"/>
      <family val="3"/>
      <charset val="129"/>
    </font>
    <font>
      <b/>
      <sz val="11"/>
      <color rgb="FF002060"/>
      <name val="맑은 고딕"/>
      <family val="3"/>
      <charset val="129"/>
      <scheme val="minor"/>
    </font>
    <font>
      <sz val="11"/>
      <color rgb="FF0070C0"/>
      <name val="맑은 고딕"/>
      <family val="3"/>
      <charset val="129"/>
      <scheme val="minor"/>
    </font>
    <font>
      <sz val="10"/>
      <color rgb="FF0070C0"/>
      <name val="맑은 고딕"/>
      <family val="2"/>
      <charset val="129"/>
      <scheme val="minor"/>
    </font>
    <font>
      <sz val="10"/>
      <color rgb="FF0070C0"/>
      <name val="맑은 고딕"/>
      <family val="3"/>
      <charset val="129"/>
      <scheme val="minor"/>
    </font>
    <font>
      <b/>
      <sz val="8"/>
      <color theme="7"/>
      <name val="굴림"/>
      <family val="3"/>
      <charset val="129"/>
    </font>
    <font>
      <u/>
      <sz val="15.95"/>
      <color theme="10"/>
      <name val="돋움"/>
      <family val="3"/>
      <charset val="129"/>
    </font>
    <font>
      <sz val="9"/>
      <color rgb="FF0070C0"/>
      <name val="맑은 고딕"/>
      <family val="3"/>
      <charset val="129"/>
      <scheme val="minor"/>
    </font>
    <font>
      <b/>
      <sz val="10"/>
      <color rgb="FF0070C0"/>
      <name val="굴림"/>
      <family val="3"/>
      <charset val="129"/>
    </font>
    <font>
      <sz val="11"/>
      <color rgb="FF0070C0"/>
      <name val="굴림"/>
      <family val="3"/>
      <charset val="129"/>
    </font>
    <font>
      <b/>
      <sz val="10"/>
      <name val="굴림"/>
      <family val="3"/>
      <charset val="129"/>
    </font>
    <font>
      <sz val="6"/>
      <color rgb="FFC00000"/>
      <name val="굴림"/>
      <family val="3"/>
      <charset val="129"/>
    </font>
    <font>
      <sz val="9"/>
      <color rgb="FFC00000"/>
      <name val="굴림"/>
      <family val="3"/>
      <charset val="129"/>
    </font>
    <font>
      <b/>
      <sz val="10"/>
      <color rgb="FFFF0000"/>
      <name val="굴림"/>
      <family val="3"/>
      <charset val="129"/>
    </font>
    <font>
      <sz val="7"/>
      <color rgb="FFC00000"/>
      <name val="굴림"/>
      <family val="3"/>
      <charset val="129"/>
    </font>
    <font>
      <b/>
      <sz val="8.5"/>
      <color theme="5"/>
      <name val="굴림"/>
      <family val="3"/>
      <charset val="129"/>
    </font>
    <font>
      <sz val="7.5"/>
      <color theme="10"/>
      <name val="맑은 고딕"/>
      <family val="3"/>
      <charset val="129"/>
    </font>
    <font>
      <sz val="5.5"/>
      <name val="굴림"/>
      <family val="3"/>
      <charset val="129"/>
    </font>
    <font>
      <b/>
      <sz val="8.5"/>
      <color theme="3"/>
      <name val="굴림"/>
      <family val="3"/>
      <charset val="129"/>
    </font>
    <font>
      <sz val="6"/>
      <color theme="3"/>
      <name val="굴림"/>
      <family val="3"/>
      <charset val="129"/>
    </font>
    <font>
      <sz val="6.5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8.5"/>
      <name val="굴림"/>
      <family val="3"/>
      <charset val="129"/>
    </font>
    <font>
      <b/>
      <sz val="8.5"/>
      <name val="굴림"/>
      <family val="3"/>
      <charset val="129"/>
    </font>
    <font>
      <sz val="11"/>
      <color theme="5"/>
      <name val="굴림"/>
      <family val="3"/>
      <charset val="129"/>
    </font>
    <font>
      <sz val="6"/>
      <color rgb="FF7030A0"/>
      <name val="굴림"/>
      <family val="3"/>
      <charset val="129"/>
    </font>
    <font>
      <sz val="6"/>
      <color rgb="FFFF0000"/>
      <name val="굴림"/>
      <family val="3"/>
      <charset val="129"/>
    </font>
    <font>
      <b/>
      <sz val="6"/>
      <color rgb="FFFF0000"/>
      <name val="굴림"/>
      <family val="3"/>
      <charset val="129"/>
    </font>
    <font>
      <b/>
      <sz val="7.5"/>
      <color rgb="FFFF0000"/>
      <name val="굴림"/>
      <family val="3"/>
      <charset val="129"/>
    </font>
    <font>
      <sz val="9"/>
      <color rgb="FF002060"/>
      <name val="굴림"/>
      <family val="3"/>
      <charset val="129"/>
    </font>
    <font>
      <sz val="8"/>
      <color rgb="FF7030A0"/>
      <name val="굴림"/>
      <family val="3"/>
      <charset val="129"/>
    </font>
    <font>
      <sz val="9"/>
      <color rgb="FF7030A0"/>
      <name val="굴림"/>
      <family val="3"/>
      <charset val="129"/>
    </font>
    <font>
      <sz val="10"/>
      <name val="굴림체"/>
      <family val="3"/>
      <charset val="129"/>
    </font>
    <font>
      <b/>
      <sz val="7"/>
      <name val="굴림"/>
      <family val="3"/>
      <charset val="129"/>
    </font>
    <font>
      <sz val="8"/>
      <color rgb="FF002060"/>
      <name val="굴림"/>
      <family val="3"/>
      <charset val="129"/>
    </font>
    <font>
      <sz val="9"/>
      <name val="굴림체"/>
      <family val="3"/>
      <charset val="129"/>
    </font>
    <font>
      <sz val="6"/>
      <name val="굴림체"/>
      <family val="3"/>
      <charset val="129"/>
    </font>
    <font>
      <sz val="10"/>
      <color rgb="FFC00000"/>
      <name val="굴림"/>
      <family val="3"/>
      <charset val="129"/>
    </font>
    <font>
      <sz val="6.5"/>
      <color theme="3"/>
      <name val="굴림"/>
      <family val="3"/>
      <charset val="129"/>
    </font>
    <font>
      <sz val="7"/>
      <color rgb="FF7030A0"/>
      <name val="굴림"/>
      <family val="3"/>
      <charset val="129"/>
    </font>
    <font>
      <sz val="5.5"/>
      <color rgb="FF7030A0"/>
      <name val="굴림"/>
      <family val="3"/>
      <charset val="129"/>
    </font>
    <font>
      <b/>
      <sz val="6"/>
      <name val="굴림"/>
      <family val="3"/>
      <charset val="129"/>
    </font>
    <font>
      <sz val="6.5"/>
      <color rgb="FFFF0000"/>
      <name val="굴림"/>
      <family val="3"/>
      <charset val="129"/>
    </font>
    <font>
      <sz val="8.5"/>
      <color theme="3"/>
      <name val="굴림"/>
      <family val="3"/>
      <charset val="129"/>
    </font>
    <font>
      <sz val="7"/>
      <name val="맑은 고딕"/>
      <family val="3"/>
      <charset val="129"/>
    </font>
    <font>
      <b/>
      <u/>
      <sz val="7"/>
      <name val="맑은 고딕"/>
      <family val="3"/>
      <charset val="129"/>
    </font>
    <font>
      <sz val="7"/>
      <color rgb="FFC00000"/>
      <name val="맑은 고딕"/>
      <family val="3"/>
      <charset val="129"/>
    </font>
    <font>
      <sz val="7"/>
      <color theme="10"/>
      <name val="맑은 고딕"/>
      <family val="3"/>
      <charset val="129"/>
    </font>
  </fonts>
  <fills count="1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/>
      <diagonal/>
    </border>
    <border>
      <left/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/>
      <top style="medium">
        <color rgb="FF808080"/>
      </top>
      <bottom/>
      <diagonal/>
    </border>
    <border>
      <left style="medium">
        <color rgb="FF808080"/>
      </left>
      <right/>
      <top/>
      <bottom/>
      <diagonal/>
    </border>
    <border>
      <left/>
      <right style="medium">
        <color rgb="FF808080"/>
      </right>
      <top/>
      <bottom/>
      <diagonal/>
    </border>
    <border>
      <left/>
      <right/>
      <top/>
      <bottom style="medium">
        <color rgb="FF80808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2060"/>
      </left>
      <right/>
      <top style="thick">
        <color rgb="FF002060"/>
      </top>
      <bottom style="thin">
        <color indexed="64"/>
      </bottom>
      <diagonal/>
    </border>
    <border>
      <left/>
      <right/>
      <top style="thick">
        <color rgb="FF002060"/>
      </top>
      <bottom style="thin">
        <color indexed="64"/>
      </bottom>
      <diagonal/>
    </border>
    <border>
      <left/>
      <right style="thin">
        <color indexed="64"/>
      </right>
      <top style="thick">
        <color rgb="FF002060"/>
      </top>
      <bottom style="thin">
        <color indexed="64"/>
      </bottom>
      <diagonal/>
    </border>
    <border>
      <left style="thin">
        <color indexed="64"/>
      </left>
      <right/>
      <top style="thick">
        <color rgb="FF002060"/>
      </top>
      <bottom/>
      <diagonal/>
    </border>
    <border>
      <left/>
      <right style="thin">
        <color indexed="64"/>
      </right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002060"/>
      </right>
      <top/>
      <bottom style="thin">
        <color indexed="64"/>
      </bottom>
      <diagonal/>
    </border>
    <border>
      <left/>
      <right style="thick">
        <color rgb="FF002060"/>
      </right>
      <top style="thin">
        <color indexed="64"/>
      </top>
      <bottom/>
      <diagonal/>
    </border>
    <border>
      <left/>
      <right style="thick">
        <color rgb="FF002060"/>
      </right>
      <top style="thin">
        <color indexed="64"/>
      </top>
      <bottom style="thin">
        <color indexed="64"/>
      </bottom>
      <diagonal/>
    </border>
    <border>
      <left style="thick">
        <color rgb="FF002060"/>
      </left>
      <right/>
      <top style="thin">
        <color indexed="64"/>
      </top>
      <bottom style="thick">
        <color rgb="FF002060"/>
      </bottom>
      <diagonal/>
    </border>
    <border>
      <left/>
      <right/>
      <top style="thin">
        <color indexed="64"/>
      </top>
      <bottom style="thick">
        <color rgb="FF002060"/>
      </bottom>
      <diagonal/>
    </border>
    <border>
      <left/>
      <right style="thin">
        <color indexed="64"/>
      </right>
      <top style="thin">
        <color indexed="64"/>
      </top>
      <bottom style="thick">
        <color rgb="FF002060"/>
      </bottom>
      <diagonal/>
    </border>
    <border>
      <left style="medium">
        <color rgb="FFFF0000"/>
      </left>
      <right/>
      <top style="medium">
        <color rgb="FFFF0000"/>
      </top>
      <bottom style="thick">
        <color rgb="FF002060"/>
      </bottom>
      <diagonal/>
    </border>
    <border>
      <left/>
      <right style="medium">
        <color rgb="FFFF0000"/>
      </right>
      <top style="medium">
        <color rgb="FFFF0000"/>
      </top>
      <bottom style="thick">
        <color rgb="FF002060"/>
      </bottom>
      <diagonal/>
    </border>
    <border>
      <left/>
      <right style="thick">
        <color rgb="FF002060"/>
      </right>
      <top style="thin">
        <color indexed="64"/>
      </top>
      <bottom style="thick">
        <color rgb="FF002060"/>
      </bottom>
      <diagonal/>
    </border>
    <border>
      <left style="thin">
        <color indexed="64"/>
      </left>
      <right/>
      <top style="thin">
        <color indexed="64"/>
      </top>
      <bottom style="thick">
        <color rgb="FF00206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C00000"/>
      </left>
      <right/>
      <top style="thick">
        <color rgb="FFC00000"/>
      </top>
      <bottom style="thin">
        <color indexed="64"/>
      </bottom>
      <diagonal/>
    </border>
    <border>
      <left/>
      <right/>
      <top style="thick">
        <color rgb="FFC00000"/>
      </top>
      <bottom style="thin">
        <color indexed="64"/>
      </bottom>
      <diagonal/>
    </border>
    <border>
      <left/>
      <right style="thin">
        <color indexed="64"/>
      </right>
      <top style="thick">
        <color rgb="FFC00000"/>
      </top>
      <bottom style="thin">
        <color indexed="64"/>
      </bottom>
      <diagonal/>
    </border>
    <border>
      <left style="thin">
        <color indexed="64"/>
      </left>
      <right/>
      <top style="thick">
        <color rgb="FFC00000"/>
      </top>
      <bottom/>
      <diagonal/>
    </border>
    <border>
      <left/>
      <right style="thin">
        <color indexed="64"/>
      </right>
      <top style="thick">
        <color rgb="FFC00000"/>
      </top>
      <bottom/>
      <diagonal/>
    </border>
    <border>
      <left/>
      <right/>
      <top style="thick">
        <color rgb="FFC00000"/>
      </top>
      <bottom/>
      <diagonal/>
    </border>
    <border>
      <left/>
      <right style="thick">
        <color rgb="FFC00000"/>
      </right>
      <top style="thick">
        <color rgb="FFC00000"/>
      </top>
      <bottom/>
      <diagonal/>
    </border>
    <border>
      <left style="thick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C00000"/>
      </right>
      <top/>
      <bottom style="thin">
        <color indexed="64"/>
      </bottom>
      <diagonal/>
    </border>
    <border>
      <left/>
      <right style="thick">
        <color rgb="FFC00000"/>
      </right>
      <top style="thin">
        <color indexed="64"/>
      </top>
      <bottom/>
      <diagonal/>
    </border>
    <border>
      <left/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/>
      <top style="thin">
        <color indexed="64"/>
      </top>
      <bottom/>
      <diagonal/>
    </border>
    <border>
      <left style="thick">
        <color rgb="FFC00000"/>
      </left>
      <right/>
      <top style="medium">
        <color rgb="FFFF0000"/>
      </top>
      <bottom style="thick">
        <color rgb="FFC00000"/>
      </bottom>
      <diagonal/>
    </border>
    <border>
      <left/>
      <right/>
      <top style="medium">
        <color rgb="FFFF0000"/>
      </top>
      <bottom style="thick">
        <color rgb="FFC00000"/>
      </bottom>
      <diagonal/>
    </border>
    <border>
      <left/>
      <right style="medium">
        <color rgb="FFFF0000"/>
      </right>
      <top style="medium">
        <color rgb="FFFF0000"/>
      </top>
      <bottom style="thick">
        <color rgb="FFC00000"/>
      </bottom>
      <diagonal/>
    </border>
    <border>
      <left/>
      <right/>
      <top/>
      <bottom style="thick">
        <color rgb="FFC00000"/>
      </bottom>
      <diagonal/>
    </border>
    <border>
      <left style="medium">
        <color rgb="FFFF0000"/>
      </left>
      <right/>
      <top style="medium">
        <color rgb="FFFF0000"/>
      </top>
      <bottom style="thick">
        <color rgb="FFC00000"/>
      </bottom>
      <diagonal/>
    </border>
    <border>
      <left/>
      <right/>
      <top style="thin">
        <color indexed="64"/>
      </top>
      <bottom style="thick">
        <color rgb="FFC00000"/>
      </bottom>
      <diagonal/>
    </border>
    <border>
      <left/>
      <right style="thick">
        <color rgb="FFC00000"/>
      </right>
      <top style="thin">
        <color indexed="64"/>
      </top>
      <bottom style="thick">
        <color rgb="FFC00000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ck">
        <color rgb="FFC00000"/>
      </bottom>
      <diagonal/>
    </border>
    <border diagonalDown="1">
      <left/>
      <right style="thin">
        <color auto="1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 style="thick">
        <color rgb="FFC00000"/>
      </right>
      <top/>
      <bottom style="thick">
        <color rgb="FFC00000"/>
      </bottom>
      <diagonal/>
    </border>
    <border>
      <left/>
      <right style="thick">
        <color rgb="FFC00000"/>
      </right>
      <top/>
      <bottom/>
      <diagonal/>
    </border>
    <border>
      <left/>
      <right/>
      <top style="thick">
        <color rgb="FFFF0000"/>
      </top>
      <bottom style="thick">
        <color rgb="FFC00000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ck">
        <color rgb="FF002060"/>
      </left>
      <right style="hair">
        <color rgb="FF002060"/>
      </right>
      <top style="thin">
        <color indexed="64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thin">
        <color indexed="64"/>
      </top>
      <bottom style="hair">
        <color rgb="FF002060"/>
      </bottom>
      <diagonal/>
    </border>
    <border>
      <left style="hair">
        <color rgb="FF002060"/>
      </left>
      <right style="thick">
        <color rgb="FF002060"/>
      </right>
      <top style="thin">
        <color indexed="64"/>
      </top>
      <bottom style="hair">
        <color rgb="FF002060"/>
      </bottom>
      <diagonal/>
    </border>
    <border>
      <left style="thick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thick">
        <color rgb="FF002060"/>
      </right>
      <top style="hair">
        <color rgb="FF002060"/>
      </top>
      <bottom style="hair">
        <color rgb="FF002060"/>
      </bottom>
      <diagonal/>
    </border>
    <border>
      <left style="thick">
        <color rgb="FF002060"/>
      </left>
      <right style="hair">
        <color rgb="FF002060"/>
      </right>
      <top style="hair">
        <color rgb="FF002060"/>
      </top>
      <bottom style="thick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thick">
        <color rgb="FF002060"/>
      </bottom>
      <diagonal/>
    </border>
    <border>
      <left style="hair">
        <color rgb="FF002060"/>
      </left>
      <right style="thick">
        <color rgb="FF002060"/>
      </right>
      <top style="hair">
        <color rgb="FF002060"/>
      </top>
      <bottom style="thick">
        <color rgb="FF002060"/>
      </bottom>
      <diagonal/>
    </border>
    <border>
      <left style="hair">
        <color rgb="FF002060"/>
      </left>
      <right/>
      <top style="thin">
        <color indexed="64"/>
      </top>
      <bottom style="hair">
        <color rgb="FF002060"/>
      </bottom>
      <diagonal/>
    </border>
    <border>
      <left style="hair">
        <color rgb="FF002060"/>
      </left>
      <right/>
      <top style="hair">
        <color rgb="FF002060"/>
      </top>
      <bottom style="hair">
        <color rgb="FF002060"/>
      </bottom>
      <diagonal/>
    </border>
    <border>
      <left style="hair">
        <color rgb="FF002060"/>
      </left>
      <right/>
      <top style="hair">
        <color rgb="FF002060"/>
      </top>
      <bottom style="thick">
        <color rgb="FF002060"/>
      </bottom>
      <diagonal/>
    </border>
    <border>
      <left/>
      <right style="hair">
        <color rgb="FF002060"/>
      </right>
      <top style="thin">
        <color indexed="64"/>
      </top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thick">
        <color rgb="FF002060"/>
      </bottom>
      <diagonal/>
    </border>
    <border>
      <left/>
      <right/>
      <top style="thin">
        <color indexed="64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thick">
        <color rgb="FF00206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rgb="FFC00000"/>
      </left>
      <right/>
      <top style="medium">
        <color rgb="FFC00000"/>
      </top>
      <bottom style="thick">
        <color rgb="FFFF0000"/>
      </bottom>
      <diagonal/>
    </border>
    <border>
      <left/>
      <right/>
      <top style="medium">
        <color rgb="FFC00000"/>
      </top>
      <bottom style="thick">
        <color rgb="FFFF0000"/>
      </bottom>
      <diagonal/>
    </border>
    <border>
      <left/>
      <right style="medium">
        <color rgb="FFC00000"/>
      </right>
      <top style="medium">
        <color rgb="FFC00000"/>
      </top>
      <bottom style="thick">
        <color rgb="FFFF0000"/>
      </bottom>
      <diagonal/>
    </border>
    <border>
      <left style="medium">
        <color rgb="FFC00000"/>
      </left>
      <right/>
      <top style="thick">
        <color rgb="FFFF0000"/>
      </top>
      <bottom style="thin">
        <color indexed="64"/>
      </bottom>
      <diagonal/>
    </border>
    <border>
      <left/>
      <right style="medium">
        <color rgb="FFC00000"/>
      </right>
      <top style="thick">
        <color rgb="FFFF0000"/>
      </top>
      <bottom/>
      <diagonal/>
    </border>
    <border>
      <left style="medium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C00000"/>
      </right>
      <top/>
      <bottom style="thin">
        <color indexed="64"/>
      </bottom>
      <diagonal/>
    </border>
    <border>
      <left/>
      <right style="medium">
        <color rgb="FFC00000"/>
      </right>
      <top style="thin">
        <color indexed="64"/>
      </top>
      <bottom/>
      <diagonal/>
    </border>
    <border>
      <left/>
      <right style="medium">
        <color rgb="FFC00000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/>
      <top style="thin">
        <color indexed="64"/>
      </top>
      <bottom style="thick">
        <color rgb="FFFF0000"/>
      </bottom>
      <diagonal/>
    </border>
    <border>
      <left/>
      <right style="medium">
        <color rgb="FFC00000"/>
      </right>
      <top style="thin">
        <color indexed="64"/>
      </top>
      <bottom style="thick">
        <color rgb="FFFF0000"/>
      </bottom>
      <diagonal/>
    </border>
    <border>
      <left style="medium">
        <color rgb="FFC00000"/>
      </left>
      <right/>
      <top style="medium">
        <color rgb="FFFF0000"/>
      </top>
      <bottom style="medium">
        <color rgb="FFC00000"/>
      </bottom>
      <diagonal/>
    </border>
    <border>
      <left/>
      <right/>
      <top style="medium">
        <color rgb="FFFF0000"/>
      </top>
      <bottom style="medium">
        <color rgb="FFC00000"/>
      </bottom>
      <diagonal/>
    </border>
    <border>
      <left/>
      <right/>
      <top style="thick">
        <color rgb="FFFF0000"/>
      </top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C0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medium">
        <color rgb="FFC0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rgb="FFFF0000"/>
      </bottom>
      <diagonal/>
    </border>
    <border>
      <left style="medium">
        <color rgb="FFFF0000"/>
      </left>
      <right/>
      <top/>
      <bottom style="thick">
        <color rgb="FFC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ck">
        <color rgb="FF002060"/>
      </right>
      <top/>
      <bottom/>
      <diagonal/>
    </border>
    <border>
      <left style="medium">
        <color rgb="FF7030A0"/>
      </left>
      <right style="hair">
        <color indexed="64"/>
      </right>
      <top style="medium">
        <color rgb="FF7030A0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7030A0"/>
      </top>
      <bottom style="thin">
        <color indexed="64"/>
      </bottom>
      <diagonal/>
    </border>
    <border>
      <left style="hair">
        <color indexed="64"/>
      </left>
      <right/>
      <top style="medium">
        <color rgb="FF7030A0"/>
      </top>
      <bottom style="thin">
        <color indexed="64"/>
      </bottom>
      <diagonal/>
    </border>
    <border>
      <left/>
      <right/>
      <top style="medium">
        <color rgb="FF7030A0"/>
      </top>
      <bottom style="thin">
        <color indexed="64"/>
      </bottom>
      <diagonal/>
    </border>
    <border>
      <left/>
      <right style="medium">
        <color rgb="FF7030A0"/>
      </right>
      <top style="medium">
        <color rgb="FF7030A0"/>
      </top>
      <bottom style="thin">
        <color indexed="64"/>
      </bottom>
      <diagonal/>
    </border>
    <border>
      <left style="medium">
        <color rgb="FF7030A0"/>
      </left>
      <right/>
      <top/>
      <bottom style="hair">
        <color indexed="64"/>
      </bottom>
      <diagonal/>
    </border>
    <border>
      <left/>
      <right style="medium">
        <color rgb="FF7030A0"/>
      </right>
      <top/>
      <bottom style="hair">
        <color indexed="64"/>
      </bottom>
      <diagonal/>
    </border>
    <border>
      <left style="medium">
        <color rgb="FF7030A0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rgb="FF7030A0"/>
      </right>
      <top style="hair">
        <color indexed="64"/>
      </top>
      <bottom style="thin">
        <color indexed="64"/>
      </bottom>
      <diagonal/>
    </border>
    <border>
      <left style="medium">
        <color rgb="FF7030A0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rgb="FF7030A0"/>
      </left>
      <right style="hair">
        <color indexed="64"/>
      </right>
      <top/>
      <bottom style="medium">
        <color rgb="FF7030A0"/>
      </bottom>
      <diagonal/>
    </border>
    <border>
      <left style="hair">
        <color indexed="64"/>
      </left>
      <right style="hair">
        <color indexed="64"/>
      </right>
      <top/>
      <bottom style="medium">
        <color rgb="FF7030A0"/>
      </bottom>
      <diagonal/>
    </border>
    <border>
      <left style="hair">
        <color indexed="64"/>
      </left>
      <right style="medium">
        <color rgb="FF7030A0"/>
      </right>
      <top/>
      <bottom style="medium">
        <color rgb="FF7030A0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5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41" fontId="59" fillId="0" borderId="0" applyFont="0" applyFill="0" applyBorder="0" applyAlignment="0" applyProtection="0">
      <alignment vertical="center"/>
    </xf>
    <xf numFmtId="0" fontId="60" fillId="0" borderId="0"/>
    <xf numFmtId="41" fontId="5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59" fillId="0" borderId="0" applyFon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top"/>
      <protection locked="0"/>
    </xf>
    <xf numFmtId="184" fontId="9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41" fontId="59" fillId="0" borderId="0" applyFont="0" applyFill="0" applyBorder="0" applyAlignment="0" applyProtection="0">
      <alignment vertical="center"/>
    </xf>
    <xf numFmtId="0" fontId="59" fillId="0" borderId="0">
      <alignment vertical="center"/>
    </xf>
    <xf numFmtId="0" fontId="60" fillId="0" borderId="0"/>
    <xf numFmtId="0" fontId="59" fillId="0" borderId="0">
      <alignment vertical="center"/>
    </xf>
    <xf numFmtId="0" fontId="59" fillId="0" borderId="0">
      <alignment vertical="center"/>
    </xf>
    <xf numFmtId="0" fontId="60" fillId="0" borderId="0"/>
    <xf numFmtId="0" fontId="59" fillId="0" borderId="0">
      <alignment vertical="center"/>
    </xf>
  </cellStyleXfs>
  <cellXfs count="980">
    <xf numFmtId="0" fontId="0" fillId="0" borderId="0" xfId="0">
      <alignment vertical="center"/>
    </xf>
    <xf numFmtId="0" fontId="8" fillId="0" borderId="0" xfId="3" applyFont="1">
      <alignment vertical="center"/>
    </xf>
    <xf numFmtId="0" fontId="4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16" fillId="8" borderId="13" xfId="9" applyFont="1" applyFill="1" applyBorder="1" applyAlignment="1">
      <alignment horizontal="center" vertical="center"/>
    </xf>
    <xf numFmtId="0" fontId="16" fillId="8" borderId="0" xfId="9" applyFont="1" applyFill="1">
      <alignment vertical="center"/>
    </xf>
    <xf numFmtId="0" fontId="15" fillId="0" borderId="0" xfId="9">
      <alignment vertical="center"/>
    </xf>
    <xf numFmtId="41" fontId="15" fillId="7" borderId="13" xfId="7" applyFont="1" applyFill="1" applyBorder="1" applyAlignment="1">
      <alignment horizontal="center" vertical="center"/>
    </xf>
    <xf numFmtId="41" fontId="15" fillId="0" borderId="13" xfId="7" applyFont="1" applyBorder="1" applyAlignment="1">
      <alignment horizontal="center" vertical="center"/>
    </xf>
    <xf numFmtId="176" fontId="15" fillId="0" borderId="13" xfId="9" applyNumberFormat="1" applyBorder="1" applyAlignment="1">
      <alignment horizontal="center" vertical="center"/>
    </xf>
    <xf numFmtId="41" fontId="15" fillId="0" borderId="0" xfId="9" applyNumberFormat="1">
      <alignment vertical="center"/>
    </xf>
    <xf numFmtId="41" fontId="15" fillId="7" borderId="13" xfId="4" applyFont="1" applyFill="1" applyBorder="1">
      <alignment vertical="center"/>
    </xf>
    <xf numFmtId="3" fontId="15" fillId="0" borderId="0" xfId="9" applyNumberFormat="1">
      <alignment vertical="center"/>
    </xf>
    <xf numFmtId="9" fontId="15" fillId="0" borderId="0" xfId="9" applyNumberFormat="1">
      <alignment vertical="center"/>
    </xf>
    <xf numFmtId="41" fontId="15" fillId="0" borderId="0" xfId="7" applyFont="1">
      <alignment vertical="center"/>
    </xf>
    <xf numFmtId="41" fontId="15" fillId="7" borderId="13" xfId="7" applyFont="1" applyFill="1" applyBorder="1" applyAlignment="1">
      <alignment horizontal="center" vertical="center" shrinkToFit="1"/>
    </xf>
    <xf numFmtId="41" fontId="15" fillId="0" borderId="0" xfId="9" applyNumberFormat="1" applyAlignment="1">
      <alignment vertical="center" shrinkToFit="1"/>
    </xf>
    <xf numFmtId="10" fontId="15" fillId="0" borderId="0" xfId="5" applyNumberFormat="1" applyFont="1">
      <alignment vertical="center"/>
    </xf>
    <xf numFmtId="9" fontId="15" fillId="0" borderId="13" xfId="9" applyNumberFormat="1" applyBorder="1" applyAlignment="1">
      <alignment horizontal="center" vertical="center"/>
    </xf>
    <xf numFmtId="41" fontId="15" fillId="0" borderId="0" xfId="9" applyNumberFormat="1" applyBorder="1">
      <alignment vertical="center"/>
    </xf>
    <xf numFmtId="0" fontId="15" fillId="0" borderId="0" xfId="9" applyBorder="1">
      <alignment vertical="center"/>
    </xf>
    <xf numFmtId="41" fontId="15" fillId="0" borderId="0" xfId="9" applyNumberFormat="1" applyBorder="1" applyAlignment="1">
      <alignment vertical="center" shrinkToFit="1"/>
    </xf>
    <xf numFmtId="9" fontId="15" fillId="0" borderId="0" xfId="9" applyNumberFormat="1" applyBorder="1">
      <alignment vertical="center"/>
    </xf>
    <xf numFmtId="41" fontId="15" fillId="0" borderId="1" xfId="9" applyNumberFormat="1" applyBorder="1">
      <alignment vertical="center"/>
    </xf>
    <xf numFmtId="9" fontId="15" fillId="0" borderId="1" xfId="9" applyNumberFormat="1" applyBorder="1">
      <alignment vertical="center"/>
    </xf>
    <xf numFmtId="41" fontId="15" fillId="0" borderId="0" xfId="7" applyFont="1" applyBorder="1" applyAlignment="1">
      <alignment horizontal="center" vertical="center"/>
    </xf>
    <xf numFmtId="9" fontId="15" fillId="0" borderId="0" xfId="9" applyNumberFormat="1" applyBorder="1" applyAlignment="1">
      <alignment horizontal="center" vertical="center"/>
    </xf>
    <xf numFmtId="41" fontId="17" fillId="0" borderId="0" xfId="4" applyFont="1" applyFill="1" applyBorder="1">
      <alignment vertical="center"/>
    </xf>
    <xf numFmtId="0" fontId="15" fillId="0" borderId="0" xfId="9" applyAlignment="1">
      <alignment vertical="center" shrinkToFit="1"/>
    </xf>
    <xf numFmtId="41" fontId="15" fillId="7" borderId="13" xfId="4" applyFont="1" applyFill="1" applyBorder="1" applyAlignment="1">
      <alignment vertical="center" shrinkToFit="1"/>
    </xf>
    <xf numFmtId="43" fontId="15" fillId="0" borderId="0" xfId="9" applyNumberFormat="1">
      <alignment vertical="center"/>
    </xf>
    <xf numFmtId="10" fontId="15" fillId="0" borderId="0" xfId="9" applyNumberFormat="1" applyAlignment="1">
      <alignment vertical="center" shrinkToFit="1"/>
    </xf>
    <xf numFmtId="41" fontId="15" fillId="0" borderId="13" xfId="7" applyFont="1" applyBorder="1" applyAlignment="1">
      <alignment horizontal="center" vertical="center" shrinkToFit="1"/>
    </xf>
    <xf numFmtId="10" fontId="15" fillId="0" borderId="13" xfId="5" applyNumberFormat="1" applyFont="1" applyBorder="1" applyAlignment="1">
      <alignment horizontal="center" vertical="center" shrinkToFit="1"/>
    </xf>
    <xf numFmtId="41" fontId="15" fillId="0" borderId="0" xfId="4" applyFont="1">
      <alignment vertical="center"/>
    </xf>
    <xf numFmtId="0" fontId="0" fillId="0" borderId="0" xfId="0" applyAlignment="1">
      <alignment horizontal="center" vertical="center"/>
    </xf>
    <xf numFmtId="0" fontId="16" fillId="10" borderId="56" xfId="0" applyFont="1" applyFill="1" applyBorder="1" applyAlignment="1">
      <alignment vertical="center" wrapText="1"/>
    </xf>
    <xf numFmtId="0" fontId="15" fillId="0" borderId="59" xfId="0" applyFont="1" applyBorder="1" applyAlignment="1">
      <alignment horizontal="left" vertical="center" wrapText="1"/>
    </xf>
    <xf numFmtId="0" fontId="15" fillId="0" borderId="60" xfId="0" applyFont="1" applyBorder="1" applyAlignment="1">
      <alignment horizontal="left" vertical="center" wrapText="1"/>
    </xf>
    <xf numFmtId="0" fontId="0" fillId="0" borderId="60" xfId="0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15" fillId="0" borderId="61" xfId="0" applyFont="1" applyBorder="1" applyAlignment="1">
      <alignment horizontal="left" vertical="center" wrapText="1"/>
    </xf>
    <xf numFmtId="0" fontId="15" fillId="0" borderId="5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6" fillId="10" borderId="56" xfId="0" applyFont="1" applyFill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5" fillId="0" borderId="0" xfId="0" applyFont="1">
      <alignment vertical="center"/>
    </xf>
    <xf numFmtId="0" fontId="15" fillId="0" borderId="56" xfId="0" applyFont="1" applyBorder="1" applyAlignment="1">
      <alignment vertical="center" wrapText="1"/>
    </xf>
    <xf numFmtId="0" fontId="15" fillId="0" borderId="61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9" fillId="11" borderId="56" xfId="0" applyFont="1" applyFill="1" applyBorder="1" applyAlignment="1">
      <alignment horizontal="center" vertical="center" wrapText="1"/>
    </xf>
    <xf numFmtId="0" fontId="20" fillId="0" borderId="59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center" vertical="center" wrapText="1"/>
    </xf>
    <xf numFmtId="0" fontId="20" fillId="0" borderId="56" xfId="0" applyFont="1" applyBorder="1" applyAlignment="1">
      <alignment horizontal="left" vertical="center" wrapText="1"/>
    </xf>
    <xf numFmtId="0" fontId="20" fillId="0" borderId="59" xfId="0" applyFont="1" applyBorder="1" applyAlignment="1">
      <alignment horizontal="left" vertical="center" wrapText="1"/>
    </xf>
    <xf numFmtId="0" fontId="20" fillId="0" borderId="60" xfId="0" applyFont="1" applyBorder="1" applyAlignment="1">
      <alignment horizontal="left" vertical="center" wrapText="1"/>
    </xf>
    <xf numFmtId="0" fontId="20" fillId="0" borderId="6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20" fillId="0" borderId="59" xfId="0" quotePrefix="1" applyFont="1" applyBorder="1" applyAlignment="1">
      <alignment horizontal="left" vertical="center" wrapText="1"/>
    </xf>
    <xf numFmtId="0" fontId="20" fillId="0" borderId="61" xfId="0" quotePrefix="1" applyFont="1" applyBorder="1" applyAlignment="1">
      <alignment horizontal="left" vertical="center" wrapText="1"/>
    </xf>
    <xf numFmtId="0" fontId="7" fillId="0" borderId="0" xfId="3" applyFont="1" applyBorder="1">
      <alignment vertical="center"/>
    </xf>
    <xf numFmtId="0" fontId="21" fillId="0" borderId="0" xfId="3" applyFont="1" applyBorder="1" applyAlignment="1">
      <alignment vertical="center"/>
    </xf>
    <xf numFmtId="0" fontId="8" fillId="0" borderId="0" xfId="3" applyFont="1" applyBorder="1">
      <alignment vertical="center"/>
    </xf>
    <xf numFmtId="3" fontId="8" fillId="0" borderId="0" xfId="3" applyNumberFormat="1" applyFont="1" applyBorder="1">
      <alignment vertical="center"/>
    </xf>
    <xf numFmtId="10" fontId="29" fillId="0" borderId="0" xfId="5" applyNumberFormat="1" applyFont="1" applyBorder="1">
      <alignment vertical="center"/>
    </xf>
    <xf numFmtId="0" fontId="4" fillId="0" borderId="0" xfId="3" applyFont="1" applyBorder="1">
      <alignment vertical="center"/>
    </xf>
    <xf numFmtId="10" fontId="15" fillId="0" borderId="0" xfId="5" applyNumberFormat="1" applyFont="1" applyBorder="1">
      <alignment vertical="center"/>
    </xf>
    <xf numFmtId="41" fontId="8" fillId="0" borderId="0" xfId="1" applyFont="1" applyBorder="1">
      <alignment vertical="center"/>
    </xf>
    <xf numFmtId="178" fontId="15" fillId="0" borderId="0" xfId="5" applyNumberFormat="1" applyFont="1" applyBorder="1">
      <alignment vertical="center"/>
    </xf>
    <xf numFmtId="0" fontId="4" fillId="0" borderId="0" xfId="3" quotePrefix="1" applyFont="1">
      <alignment vertical="center"/>
    </xf>
    <xf numFmtId="0" fontId="8" fillId="0" borderId="0" xfId="3" applyFont="1" applyBorder="1" applyAlignment="1">
      <alignment horizontal="center" vertical="center"/>
    </xf>
    <xf numFmtId="0" fontId="30" fillId="0" borderId="0" xfId="3" applyFont="1" applyBorder="1" applyAlignment="1">
      <alignment vertical="center"/>
    </xf>
    <xf numFmtId="0" fontId="31" fillId="0" borderId="0" xfId="3" applyFont="1" applyBorder="1">
      <alignment vertical="center"/>
    </xf>
    <xf numFmtId="0" fontId="10" fillId="0" borderId="0" xfId="3" applyFont="1" applyBorder="1">
      <alignment vertical="center"/>
    </xf>
    <xf numFmtId="0" fontId="10" fillId="0" borderId="1" xfId="3" applyFont="1" applyBorder="1">
      <alignment vertical="center"/>
    </xf>
    <xf numFmtId="0" fontId="10" fillId="0" borderId="0" xfId="3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8" xfId="3" applyFont="1" applyFill="1" applyBorder="1">
      <alignment vertical="center"/>
    </xf>
    <xf numFmtId="0" fontId="10" fillId="3" borderId="8" xfId="3" applyFont="1" applyFill="1" applyBorder="1">
      <alignment vertical="center"/>
    </xf>
    <xf numFmtId="3" fontId="4" fillId="0" borderId="0" xfId="3" applyNumberFormat="1" applyFont="1">
      <alignment vertical="center"/>
    </xf>
    <xf numFmtId="0" fontId="4" fillId="0" borderId="8" xfId="3" applyFont="1" applyBorder="1" applyAlignment="1">
      <alignment horizontal="center" vertical="center"/>
    </xf>
    <xf numFmtId="176" fontId="15" fillId="0" borderId="0" xfId="5" applyNumberFormat="1" applyFont="1" applyBorder="1" applyAlignment="1">
      <alignment vertical="center" shrinkToFit="1"/>
    </xf>
    <xf numFmtId="41" fontId="4" fillId="0" borderId="0" xfId="4" applyFont="1" applyBorder="1" applyAlignment="1">
      <alignment horizontal="center" vertical="center"/>
    </xf>
    <xf numFmtId="3" fontId="4" fillId="0" borderId="0" xfId="4" applyNumberFormat="1" applyFont="1" applyBorder="1" applyAlignment="1">
      <alignment horizontal="center" vertical="center" shrinkToFit="1"/>
    </xf>
    <xf numFmtId="3" fontId="6" fillId="0" borderId="0" xfId="3" applyNumberFormat="1" applyFont="1" applyBorder="1" applyAlignment="1">
      <alignment horizontal="left" vertical="center"/>
    </xf>
    <xf numFmtId="3" fontId="4" fillId="0" borderId="0" xfId="3" applyNumberFormat="1" applyFont="1" applyBorder="1" applyAlignment="1">
      <alignment horizontal="center" vertical="center" shrinkToFit="1"/>
    </xf>
    <xf numFmtId="0" fontId="4" fillId="0" borderId="0" xfId="3" applyFont="1" applyBorder="1" applyAlignment="1">
      <alignment horizontal="center" vertical="center"/>
    </xf>
    <xf numFmtId="41" fontId="15" fillId="0" borderId="0" xfId="4" applyFont="1" applyBorder="1" applyAlignment="1">
      <alignment horizontal="center" vertical="center" shrinkToFit="1"/>
    </xf>
    <xf numFmtId="9" fontId="4" fillId="0" borderId="0" xfId="3" applyNumberFormat="1" applyFont="1" applyBorder="1" applyAlignment="1">
      <alignment horizontal="center" vertical="center"/>
    </xf>
    <xf numFmtId="3" fontId="15" fillId="0" borderId="0" xfId="4" applyNumberFormat="1" applyFont="1" applyBorder="1" applyAlignment="1">
      <alignment horizontal="center" vertical="center" shrinkToFit="1"/>
    </xf>
    <xf numFmtId="41" fontId="4" fillId="0" borderId="0" xfId="4" applyFont="1" applyBorder="1" applyAlignment="1">
      <alignment horizontal="center" vertical="center" shrinkToFit="1"/>
    </xf>
    <xf numFmtId="0" fontId="6" fillId="0" borderId="0" xfId="3" quotePrefix="1" applyFont="1" applyBorder="1">
      <alignment vertical="center"/>
    </xf>
    <xf numFmtId="0" fontId="38" fillId="0" borderId="0" xfId="3" applyFont="1" applyBorder="1">
      <alignment vertical="center"/>
    </xf>
    <xf numFmtId="0" fontId="40" fillId="0" borderId="0" xfId="3" applyFont="1" applyBorder="1">
      <alignment vertical="center"/>
    </xf>
    <xf numFmtId="0" fontId="7" fillId="0" borderId="0" xfId="3" applyFont="1" applyBorder="1" applyAlignment="1"/>
    <xf numFmtId="0" fontId="4" fillId="0" borderId="103" xfId="3" applyFont="1" applyBorder="1">
      <alignment vertical="center"/>
    </xf>
    <xf numFmtId="0" fontId="8" fillId="0" borderId="0" xfId="3" applyFont="1" applyBorder="1" applyAlignment="1">
      <alignment vertical="center"/>
    </xf>
    <xf numFmtId="0" fontId="4" fillId="0" borderId="0" xfId="3" applyFont="1" applyBorder="1" applyAlignment="1">
      <alignment horizontal="right" vertical="center"/>
    </xf>
    <xf numFmtId="176" fontId="15" fillId="0" borderId="0" xfId="5" applyNumberFormat="1" applyFont="1" applyBorder="1" applyAlignment="1">
      <alignment horizontal="center" vertical="center" shrinkToFit="1"/>
    </xf>
    <xf numFmtId="0" fontId="8" fillId="0" borderId="0" xfId="3" applyFont="1" applyBorder="1" applyAlignment="1">
      <alignment horizontal="left" vertical="center"/>
    </xf>
    <xf numFmtId="0" fontId="45" fillId="0" borderId="0" xfId="12" applyFont="1" applyBorder="1" applyAlignment="1" applyProtection="1">
      <alignment vertical="center"/>
    </xf>
    <xf numFmtId="0" fontId="42" fillId="0" borderId="0" xfId="3" applyFont="1" applyFill="1" applyBorder="1" applyAlignment="1">
      <alignment horizontal="left" vertical="center"/>
    </xf>
    <xf numFmtId="0" fontId="42" fillId="0" borderId="0" xfId="3" applyFont="1" applyFill="1" applyBorder="1" applyAlignment="1">
      <alignment horizontal="center" vertical="center"/>
    </xf>
    <xf numFmtId="176" fontId="8" fillId="0" borderId="0" xfId="5" applyNumberFormat="1" applyFont="1" applyBorder="1" applyAlignment="1">
      <alignment horizontal="center" vertical="center" shrinkToFit="1"/>
    </xf>
    <xf numFmtId="3" fontId="8" fillId="0" borderId="0" xfId="3" applyNumberFormat="1" applyFont="1" applyBorder="1" applyAlignment="1">
      <alignment horizontal="left" vertical="center"/>
    </xf>
    <xf numFmtId="41" fontId="6" fillId="0" borderId="0" xfId="4" applyFont="1" applyBorder="1" applyAlignment="1">
      <alignment horizontal="center" vertical="center" shrinkToFit="1"/>
    </xf>
    <xf numFmtId="0" fontId="37" fillId="0" borderId="0" xfId="3" applyFont="1" applyBorder="1">
      <alignment vertical="center"/>
    </xf>
    <xf numFmtId="41" fontId="4" fillId="0" borderId="0" xfId="1" applyFont="1" applyBorder="1">
      <alignment vertical="center"/>
    </xf>
    <xf numFmtId="0" fontId="10" fillId="2" borderId="8" xfId="3" applyFont="1" applyFill="1" applyBorder="1">
      <alignment vertical="center"/>
    </xf>
    <xf numFmtId="3" fontId="4" fillId="0" borderId="0" xfId="3" applyNumberFormat="1" applyFont="1" applyBorder="1">
      <alignment vertical="center"/>
    </xf>
    <xf numFmtId="0" fontId="47" fillId="0" borderId="0" xfId="3" applyFont="1" applyBorder="1">
      <alignment vertical="center"/>
    </xf>
    <xf numFmtId="41" fontId="4" fillId="0" borderId="0" xfId="3" applyNumberFormat="1" applyFont="1">
      <alignment vertical="center"/>
    </xf>
    <xf numFmtId="41" fontId="15" fillId="0" borderId="0" xfId="5" applyNumberFormat="1" applyFont="1">
      <alignment vertical="center"/>
    </xf>
    <xf numFmtId="0" fontId="49" fillId="0" borderId="0" xfId="3" applyFont="1" applyBorder="1">
      <alignment vertical="center"/>
    </xf>
    <xf numFmtId="0" fontId="28" fillId="0" borderId="0" xfId="12" applyBorder="1" applyAlignment="1" applyProtection="1">
      <alignment vertical="center"/>
    </xf>
    <xf numFmtId="0" fontId="4" fillId="0" borderId="0" xfId="3" applyFont="1" applyFill="1" applyBorder="1">
      <alignment vertical="center"/>
    </xf>
    <xf numFmtId="0" fontId="4" fillId="0" borderId="0" xfId="3" applyFont="1" applyFill="1" applyBorder="1" applyAlignment="1">
      <alignment vertical="center" shrinkToFit="1"/>
    </xf>
    <xf numFmtId="0" fontId="10" fillId="0" borderId="0" xfId="3" applyFont="1" applyFill="1" applyBorder="1" applyAlignment="1">
      <alignment vertical="center"/>
    </xf>
    <xf numFmtId="41" fontId="15" fillId="0" borderId="0" xfId="4" applyFont="1" applyFill="1" applyBorder="1" applyAlignment="1">
      <alignment vertical="center" shrinkToFit="1"/>
    </xf>
    <xf numFmtId="3" fontId="6" fillId="0" borderId="0" xfId="4" applyNumberFormat="1" applyFont="1" applyFill="1" applyBorder="1" applyAlignment="1">
      <alignment vertical="center" shrinkToFit="1"/>
    </xf>
    <xf numFmtId="0" fontId="52" fillId="0" borderId="0" xfId="3" applyFont="1" applyBorder="1" applyAlignment="1">
      <alignment vertical="center"/>
    </xf>
    <xf numFmtId="0" fontId="26" fillId="0" borderId="0" xfId="3" applyFont="1">
      <alignment vertical="center"/>
    </xf>
    <xf numFmtId="0" fontId="54" fillId="0" borderId="0" xfId="12" applyFont="1" applyBorder="1" applyAlignment="1" applyProtection="1">
      <alignment vertical="center"/>
    </xf>
    <xf numFmtId="0" fontId="6" fillId="0" borderId="0" xfId="3" applyFont="1" applyBorder="1">
      <alignment vertical="center"/>
    </xf>
    <xf numFmtId="0" fontId="55" fillId="0" borderId="0" xfId="3" applyFont="1" applyFill="1" applyBorder="1" applyAlignment="1">
      <alignment horizontal="left" vertical="center"/>
    </xf>
    <xf numFmtId="180" fontId="10" fillId="0" borderId="0" xfId="1" applyNumberFormat="1" applyFont="1" applyAlignment="1">
      <alignment vertical="center" shrinkToFit="1"/>
    </xf>
    <xf numFmtId="0" fontId="4" fillId="0" borderId="0" xfId="3" applyFont="1" applyAlignment="1">
      <alignment vertical="center" shrinkToFit="1"/>
    </xf>
    <xf numFmtId="3" fontId="4" fillId="7" borderId="0" xfId="3" applyNumberFormat="1" applyFont="1" applyFill="1">
      <alignment vertical="center"/>
    </xf>
    <xf numFmtId="3" fontId="43" fillId="0" borderId="0" xfId="3" applyNumberFormat="1" applyFont="1">
      <alignment vertical="center"/>
    </xf>
    <xf numFmtId="182" fontId="4" fillId="13" borderId="0" xfId="1" applyNumberFormat="1" applyFont="1" applyFill="1">
      <alignment vertical="center"/>
    </xf>
    <xf numFmtId="181" fontId="4" fillId="13" borderId="0" xfId="1" applyNumberFormat="1" applyFont="1" applyFill="1">
      <alignment vertical="center"/>
    </xf>
    <xf numFmtId="183" fontId="10" fillId="13" borderId="0" xfId="3" applyNumberFormat="1" applyFont="1" applyFill="1">
      <alignment vertical="center"/>
    </xf>
    <xf numFmtId="0" fontId="4" fillId="0" borderId="0" xfId="3" applyFont="1" applyBorder="1" applyAlignment="1">
      <alignment vertical="center" shrinkToFit="1"/>
    </xf>
    <xf numFmtId="0" fontId="6" fillId="0" borderId="0" xfId="3" applyFont="1" applyFill="1" applyBorder="1" applyAlignment="1">
      <alignment horizontal="left" vertical="center"/>
    </xf>
    <xf numFmtId="0" fontId="28" fillId="0" borderId="0" xfId="12" applyBorder="1" applyAlignment="1" applyProtection="1">
      <alignment horizontal="right" vertical="center"/>
    </xf>
    <xf numFmtId="0" fontId="57" fillId="0" borderId="0" xfId="3" applyFont="1" applyBorder="1" applyAlignment="1">
      <alignment vertical="center"/>
    </xf>
    <xf numFmtId="0" fontId="0" fillId="0" borderId="0" xfId="0">
      <alignment vertical="center"/>
    </xf>
    <xf numFmtId="0" fontId="64" fillId="0" borderId="0" xfId="0" applyFont="1" applyAlignment="1">
      <alignment horizontal="right" vertical="center"/>
    </xf>
    <xf numFmtId="0" fontId="8" fillId="0" borderId="0" xfId="3" applyFont="1">
      <alignment vertical="center"/>
    </xf>
    <xf numFmtId="0" fontId="4" fillId="0" borderId="0" xfId="3" applyFont="1">
      <alignment vertical="center"/>
    </xf>
    <xf numFmtId="0" fontId="65" fillId="0" borderId="0" xfId="14" applyFont="1" applyFill="1" applyAlignment="1">
      <alignment vertical="center"/>
    </xf>
    <xf numFmtId="0" fontId="0" fillId="0" borderId="43" xfId="0" applyBorder="1" applyAlignment="1">
      <alignment horizontal="center" vertical="center"/>
    </xf>
    <xf numFmtId="0" fontId="10" fillId="0" borderId="0" xfId="3" applyFont="1" applyBorder="1" applyAlignment="1">
      <alignment horizontal="right" vertical="center"/>
    </xf>
    <xf numFmtId="0" fontId="8" fillId="0" borderId="0" xfId="3" applyFont="1" applyBorder="1">
      <alignment vertical="center"/>
    </xf>
    <xf numFmtId="0" fontId="4" fillId="0" borderId="3" xfId="3" applyFont="1" applyBorder="1" applyAlignment="1">
      <alignment horizontal="center" vertical="center"/>
    </xf>
    <xf numFmtId="0" fontId="4" fillId="2" borderId="3" xfId="3" applyFont="1" applyFill="1" applyBorder="1">
      <alignment vertical="center"/>
    </xf>
    <xf numFmtId="0" fontId="4" fillId="0" borderId="151" xfId="3" applyFont="1" applyBorder="1" applyAlignment="1">
      <alignment horizontal="center" vertical="center"/>
    </xf>
    <xf numFmtId="0" fontId="4" fillId="0" borderId="152" xfId="3" applyFont="1" applyBorder="1" applyAlignment="1">
      <alignment horizontal="center" vertical="center"/>
    </xf>
    <xf numFmtId="0" fontId="4" fillId="0" borderId="135" xfId="3" applyFont="1" applyBorder="1" applyAlignment="1">
      <alignment horizontal="center" vertical="center"/>
    </xf>
    <xf numFmtId="0" fontId="4" fillId="0" borderId="94" xfId="3" applyFont="1" applyBorder="1" applyAlignment="1">
      <alignment horizontal="center" vertical="center"/>
    </xf>
    <xf numFmtId="0" fontId="74" fillId="0" borderId="0" xfId="3" applyFont="1" applyBorder="1" applyAlignment="1">
      <alignment horizontal="right" vertical="center"/>
    </xf>
    <xf numFmtId="0" fontId="52" fillId="0" borderId="0" xfId="3" applyFont="1" applyBorder="1">
      <alignment vertical="center"/>
    </xf>
    <xf numFmtId="0" fontId="4" fillId="0" borderId="3" xfId="3" applyFont="1" applyBorder="1" applyAlignment="1">
      <alignment horizontal="center" vertical="center"/>
    </xf>
    <xf numFmtId="0" fontId="15" fillId="0" borderId="4" xfId="9" applyBorder="1" applyAlignment="1">
      <alignment horizontal="center" vertical="center"/>
    </xf>
    <xf numFmtId="0" fontId="15" fillId="0" borderId="13" xfId="9" applyBorder="1" applyAlignment="1">
      <alignment horizontal="center" vertical="center"/>
    </xf>
    <xf numFmtId="0" fontId="15" fillId="0" borderId="2" xfId="9" applyBorder="1" applyAlignment="1">
      <alignment horizontal="center" vertical="center"/>
    </xf>
    <xf numFmtId="0" fontId="15" fillId="0" borderId="153" xfId="9" applyBorder="1" applyAlignment="1">
      <alignment horizontal="center" vertical="center"/>
    </xf>
    <xf numFmtId="0" fontId="42" fillId="0" borderId="0" xfId="3" applyFont="1" applyBorder="1">
      <alignment vertical="center"/>
    </xf>
    <xf numFmtId="0" fontId="27" fillId="0" borderId="0" xfId="3" applyFont="1" applyBorder="1">
      <alignment vertical="center"/>
    </xf>
    <xf numFmtId="41" fontId="15" fillId="0" borderId="7" xfId="4" applyFont="1" applyBorder="1" applyAlignment="1">
      <alignment vertical="center" shrinkToFit="1"/>
    </xf>
    <xf numFmtId="9" fontId="24" fillId="0" borderId="7" xfId="3" applyNumberFormat="1" applyFont="1" applyBorder="1" applyAlignment="1">
      <alignment vertical="center" shrinkToFit="1"/>
    </xf>
    <xf numFmtId="0" fontId="24" fillId="0" borderId="7" xfId="3" applyFont="1" applyBorder="1" applyAlignment="1">
      <alignment vertical="center" shrinkToFit="1"/>
    </xf>
    <xf numFmtId="41" fontId="36" fillId="0" borderId="7" xfId="4" applyFont="1" applyBorder="1" applyAlignment="1">
      <alignment vertical="center" shrinkToFit="1"/>
    </xf>
    <xf numFmtId="3" fontId="7" fillId="0" borderId="7" xfId="3" applyNumberFormat="1" applyFont="1" applyBorder="1" applyAlignment="1">
      <alignment vertical="center"/>
    </xf>
    <xf numFmtId="3" fontId="55" fillId="0" borderId="0" xfId="3" applyNumberFormat="1" applyFont="1" applyBorder="1" applyAlignment="1">
      <alignment horizontal="left" vertical="center"/>
    </xf>
    <xf numFmtId="0" fontId="10" fillId="2" borderId="3" xfId="3" applyFont="1" applyFill="1" applyBorder="1">
      <alignment vertical="center"/>
    </xf>
    <xf numFmtId="41" fontId="6" fillId="0" borderId="0" xfId="4" applyFont="1" applyBorder="1" applyAlignment="1">
      <alignment horizontal="left" vertical="center"/>
    </xf>
    <xf numFmtId="0" fontId="58" fillId="0" borderId="0" xfId="3" applyFont="1" applyBorder="1">
      <alignment vertical="center"/>
    </xf>
    <xf numFmtId="0" fontId="0" fillId="0" borderId="0" xfId="0">
      <alignment vertical="center"/>
    </xf>
    <xf numFmtId="0" fontId="7" fillId="0" borderId="0" xfId="3" applyFont="1" applyBorder="1" applyAlignment="1">
      <alignment horizontal="center" vertical="center"/>
    </xf>
    <xf numFmtId="0" fontId="80" fillId="0" borderId="0" xfId="3" applyFont="1" applyBorder="1" applyAlignment="1">
      <alignment horizontal="left" vertical="center"/>
    </xf>
    <xf numFmtId="0" fontId="0" fillId="0" borderId="0" xfId="0">
      <alignment vertical="center"/>
    </xf>
    <xf numFmtId="0" fontId="81" fillId="0" borderId="0" xfId="3" applyFont="1" applyBorder="1">
      <alignment vertical="center"/>
    </xf>
    <xf numFmtId="0" fontId="82" fillId="0" borderId="0" xfId="12" applyFont="1" applyBorder="1" applyAlignment="1" applyProtection="1">
      <alignment vertical="center"/>
    </xf>
    <xf numFmtId="0" fontId="83" fillId="0" borderId="0" xfId="3" applyFont="1" applyBorder="1">
      <alignment vertical="center"/>
    </xf>
    <xf numFmtId="0" fontId="84" fillId="0" borderId="0" xfId="3" applyFont="1" applyBorder="1">
      <alignment vertical="center"/>
    </xf>
    <xf numFmtId="0" fontId="85" fillId="0" borderId="0" xfId="3" applyFont="1" applyBorder="1">
      <alignment vertical="center"/>
    </xf>
    <xf numFmtId="0" fontId="86" fillId="0" borderId="0" xfId="3" applyFont="1">
      <alignment vertical="center"/>
    </xf>
    <xf numFmtId="0" fontId="88" fillId="0" borderId="0" xfId="3" applyFont="1" applyBorder="1">
      <alignment vertical="center"/>
    </xf>
    <xf numFmtId="0" fontId="90" fillId="0" borderId="0" xfId="3" applyFont="1" applyBorder="1">
      <alignment vertical="center"/>
    </xf>
    <xf numFmtId="0" fontId="4" fillId="0" borderId="18" xfId="3" applyFont="1" applyBorder="1">
      <alignment vertical="center"/>
    </xf>
    <xf numFmtId="0" fontId="0" fillId="0" borderId="18" xfId="0" applyBorder="1">
      <alignment vertical="center"/>
    </xf>
    <xf numFmtId="0" fontId="8" fillId="0" borderId="18" xfId="3" applyFont="1" applyBorder="1">
      <alignment vertical="center"/>
    </xf>
    <xf numFmtId="0" fontId="4" fillId="0" borderId="1" xfId="3" applyFont="1" applyBorder="1">
      <alignment vertical="center"/>
    </xf>
    <xf numFmtId="0" fontId="4" fillId="0" borderId="10" xfId="3" applyFont="1" applyBorder="1">
      <alignment vertical="center"/>
    </xf>
    <xf numFmtId="0" fontId="4" fillId="0" borderId="3" xfId="3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0" xfId="0">
      <alignment vertical="center"/>
    </xf>
    <xf numFmtId="0" fontId="4" fillId="0" borderId="156" xfId="3" applyFont="1" applyBorder="1" applyAlignment="1">
      <alignment horizontal="center" vertical="center"/>
    </xf>
    <xf numFmtId="0" fontId="43" fillId="0" borderId="0" xfId="3" applyFont="1" applyBorder="1">
      <alignment vertical="center"/>
    </xf>
    <xf numFmtId="0" fontId="10" fillId="3" borderId="3" xfId="3" applyFont="1" applyFill="1" applyBorder="1">
      <alignment vertical="center"/>
    </xf>
    <xf numFmtId="0" fontId="7" fillId="0" borderId="0" xfId="3" applyFont="1" applyBorder="1" applyAlignment="1">
      <alignment vertical="center" shrinkToFit="1"/>
    </xf>
    <xf numFmtId="0" fontId="8" fillId="0" borderId="0" xfId="3" applyFont="1" applyFill="1" applyBorder="1" applyAlignment="1">
      <alignment horizontal="left" vertical="center"/>
    </xf>
    <xf numFmtId="3" fontId="10" fillId="7" borderId="0" xfId="3" applyNumberFormat="1" applyFont="1" applyFill="1">
      <alignment vertical="center"/>
    </xf>
    <xf numFmtId="0" fontId="94" fillId="0" borderId="0" xfId="3" applyFont="1" applyFill="1" applyBorder="1" applyAlignment="1">
      <alignment horizontal="left" vertical="center"/>
    </xf>
    <xf numFmtId="0" fontId="55" fillId="0" borderId="0" xfId="3" applyFont="1" applyAlignment="1">
      <alignment horizontal="left" vertical="center"/>
    </xf>
    <xf numFmtId="0" fontId="8" fillId="0" borderId="42" xfId="3" applyFont="1" applyBorder="1" applyAlignment="1">
      <alignment horizontal="center" vertical="center"/>
    </xf>
    <xf numFmtId="0" fontId="8" fillId="0" borderId="35" xfId="3" applyFont="1" applyBorder="1" applyAlignment="1">
      <alignment horizontal="center" vertical="center"/>
    </xf>
    <xf numFmtId="0" fontId="8" fillId="0" borderId="29" xfId="3" applyFont="1" applyBorder="1" applyAlignment="1">
      <alignment horizontal="center" vertical="center"/>
    </xf>
    <xf numFmtId="9" fontId="8" fillId="0" borderId="35" xfId="3" applyNumberFormat="1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0" xfId="0">
      <alignment vertical="center"/>
    </xf>
    <xf numFmtId="9" fontId="24" fillId="0" borderId="0" xfId="3" applyNumberFormat="1" applyFont="1" applyBorder="1" applyAlignment="1">
      <alignment horizontal="center" vertical="center" shrinkToFit="1"/>
    </xf>
    <xf numFmtId="0" fontId="24" fillId="0" borderId="0" xfId="3" applyFont="1" applyBorder="1" applyAlignment="1">
      <alignment horizontal="center" vertical="center" shrinkToFit="1"/>
    </xf>
    <xf numFmtId="41" fontId="36" fillId="0" borderId="0" xfId="4" applyFont="1" applyBorder="1" applyAlignment="1">
      <alignment horizontal="center" vertical="center" shrinkToFit="1"/>
    </xf>
    <xf numFmtId="0" fontId="0" fillId="0" borderId="0" xfId="0">
      <alignment vertical="center"/>
    </xf>
    <xf numFmtId="0" fontId="4" fillId="0" borderId="175" xfId="3" applyFont="1" applyBorder="1" applyAlignment="1">
      <alignment horizontal="center" vertical="center"/>
    </xf>
    <xf numFmtId="0" fontId="4" fillId="0" borderId="176" xfId="3" applyFont="1" applyBorder="1" applyAlignment="1">
      <alignment horizontal="center" vertical="center"/>
    </xf>
    <xf numFmtId="0" fontId="4" fillId="0" borderId="177" xfId="3" applyFont="1" applyBorder="1" applyAlignment="1">
      <alignment horizontal="center" vertical="center"/>
    </xf>
    <xf numFmtId="3" fontId="83" fillId="0" borderId="0" xfId="3" applyNumberFormat="1" applyFont="1" applyBorder="1" applyAlignment="1">
      <alignment vertical="center" shrinkToFit="1"/>
    </xf>
    <xf numFmtId="0" fontId="81" fillId="0" borderId="0" xfId="3" applyFont="1" applyBorder="1" applyAlignment="1">
      <alignment vertical="center" shrinkToFit="1"/>
    </xf>
    <xf numFmtId="0" fontId="4" fillId="0" borderId="7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28" fillId="0" borderId="0" xfId="12" applyBorder="1" applyAlignment="1" applyProtection="1">
      <alignment horizontal="left" vertical="center"/>
    </xf>
    <xf numFmtId="0" fontId="10" fillId="0" borderId="0" xfId="3" applyFont="1" applyBorder="1" applyAlignment="1">
      <alignment horizontal="left" vertical="center"/>
    </xf>
    <xf numFmtId="3" fontId="6" fillId="0" borderId="0" xfId="3" applyNumberFormat="1" applyFont="1" applyBorder="1" applyAlignment="1">
      <alignment vertical="center"/>
    </xf>
    <xf numFmtId="3" fontId="6" fillId="0" borderId="7" xfId="3" applyNumberFormat="1" applyFont="1" applyBorder="1" applyAlignment="1">
      <alignment vertical="center"/>
    </xf>
    <xf numFmtId="0" fontId="81" fillId="0" borderId="0" xfId="3" applyFont="1" applyBorder="1" applyAlignment="1">
      <alignment vertical="center"/>
    </xf>
    <xf numFmtId="41" fontId="95" fillId="0" borderId="0" xfId="4" applyFont="1" applyBorder="1" applyAlignment="1">
      <alignment horizontal="center" vertical="center" shrinkToFit="1"/>
    </xf>
    <xf numFmtId="0" fontId="91" fillId="0" borderId="0" xfId="3" applyFont="1" applyBorder="1" applyAlignment="1">
      <alignment vertical="center" shrinkToFit="1"/>
    </xf>
    <xf numFmtId="0" fontId="97" fillId="0" borderId="0" xfId="3" applyFont="1" applyBorder="1" applyAlignment="1">
      <alignment vertical="center"/>
    </xf>
    <xf numFmtId="0" fontId="16" fillId="0" borderId="0" xfId="3" applyFont="1" applyBorder="1">
      <alignment vertical="center"/>
    </xf>
    <xf numFmtId="0" fontId="8" fillId="0" borderId="0" xfId="3" applyFont="1" applyBorder="1" applyAlignment="1">
      <alignment vertical="center" shrinkToFit="1"/>
    </xf>
    <xf numFmtId="0" fontId="104" fillId="0" borderId="0" xfId="3" applyFont="1" applyBorder="1">
      <alignment vertical="center"/>
    </xf>
    <xf numFmtId="0" fontId="96" fillId="0" borderId="0" xfId="3" applyFont="1" applyBorder="1">
      <alignment vertical="center"/>
    </xf>
    <xf numFmtId="0" fontId="4" fillId="0" borderId="196" xfId="3" applyFont="1" applyBorder="1" applyAlignment="1">
      <alignment horizontal="center" vertical="center"/>
    </xf>
    <xf numFmtId="0" fontId="55" fillId="0" borderId="1" xfId="3" applyFont="1" applyBorder="1" applyAlignment="1">
      <alignment vertical="center"/>
    </xf>
    <xf numFmtId="0" fontId="4" fillId="0" borderId="207" xfId="3" applyFont="1" applyBorder="1" applyAlignment="1">
      <alignment horizontal="center" vertical="center"/>
    </xf>
    <xf numFmtId="0" fontId="4" fillId="0" borderId="206" xfId="3" applyFont="1" applyBorder="1" applyAlignment="1">
      <alignment horizontal="center" vertical="center"/>
    </xf>
    <xf numFmtId="3" fontId="0" fillId="0" borderId="0" xfId="0" applyNumberFormat="1">
      <alignment vertical="center"/>
    </xf>
    <xf numFmtId="41" fontId="0" fillId="0" borderId="0" xfId="1" applyFont="1">
      <alignment vertical="center"/>
    </xf>
    <xf numFmtId="41" fontId="0" fillId="0" borderId="0" xfId="0" applyNumberFormat="1">
      <alignment vertical="center"/>
    </xf>
    <xf numFmtId="3" fontId="0" fillId="0" borderId="0" xfId="1" applyNumberFormat="1" applyFont="1">
      <alignment vertical="center"/>
    </xf>
    <xf numFmtId="9" fontId="0" fillId="0" borderId="0" xfId="0" applyNumberFormat="1">
      <alignment vertical="center"/>
    </xf>
    <xf numFmtId="9" fontId="0" fillId="0" borderId="0" xfId="2" applyFont="1">
      <alignment vertical="center"/>
    </xf>
    <xf numFmtId="10" fontId="0" fillId="0" borderId="0" xfId="2" applyNumberFormat="1" applyFont="1">
      <alignment vertical="center"/>
    </xf>
    <xf numFmtId="3" fontId="0" fillId="7" borderId="0" xfId="0" applyNumberFormat="1" applyFill="1">
      <alignment vertical="center"/>
    </xf>
    <xf numFmtId="41" fontId="0" fillId="7" borderId="0" xfId="1" applyFont="1" applyFill="1">
      <alignment vertical="center"/>
    </xf>
    <xf numFmtId="10" fontId="0" fillId="7" borderId="0" xfId="2" applyNumberFormat="1" applyFont="1" applyFill="1">
      <alignment vertical="center"/>
    </xf>
    <xf numFmtId="41" fontId="0" fillId="7" borderId="0" xfId="0" applyNumberFormat="1" applyFill="1">
      <alignment vertical="center"/>
    </xf>
    <xf numFmtId="3" fontId="0" fillId="15" borderId="0" xfId="0" applyNumberFormat="1" applyFill="1">
      <alignment vertical="center"/>
    </xf>
    <xf numFmtId="41" fontId="0" fillId="15" borderId="0" xfId="1" applyFont="1" applyFill="1">
      <alignment vertical="center"/>
    </xf>
    <xf numFmtId="10" fontId="0" fillId="15" borderId="0" xfId="2" applyNumberFormat="1" applyFont="1" applyFill="1">
      <alignment vertical="center"/>
    </xf>
    <xf numFmtId="41" fontId="0" fillId="15" borderId="0" xfId="0" applyNumberFormat="1" applyFill="1">
      <alignment vertical="center"/>
    </xf>
    <xf numFmtId="3" fontId="86" fillId="0" borderId="0" xfId="3" applyNumberFormat="1" applyFont="1" applyBorder="1" applyAlignment="1">
      <alignment horizontal="left" vertical="center"/>
    </xf>
    <xf numFmtId="0" fontId="109" fillId="0" borderId="0" xfId="3" applyFont="1" applyBorder="1">
      <alignment vertical="center"/>
    </xf>
    <xf numFmtId="0" fontId="110" fillId="0" borderId="0" xfId="3" applyFont="1" applyBorder="1">
      <alignment vertical="center"/>
    </xf>
    <xf numFmtId="0" fontId="113" fillId="0" borderId="0" xfId="12" applyFont="1" applyBorder="1" applyAlignment="1" applyProtection="1">
      <alignment vertical="center"/>
    </xf>
    <xf numFmtId="0" fontId="4" fillId="0" borderId="3" xfId="3" applyFont="1" applyBorder="1" applyAlignment="1">
      <alignment horizontal="center" vertical="center"/>
    </xf>
    <xf numFmtId="0" fontId="86" fillId="0" borderId="0" xfId="3" applyFont="1" applyBorder="1">
      <alignment vertical="center"/>
    </xf>
    <xf numFmtId="0" fontId="105" fillId="0" borderId="0" xfId="3" applyFont="1" applyBorder="1">
      <alignment vertical="center"/>
    </xf>
    <xf numFmtId="0" fontId="5" fillId="0" borderId="0" xfId="3" applyFont="1" applyBorder="1">
      <alignment vertical="center"/>
    </xf>
    <xf numFmtId="0" fontId="99" fillId="0" borderId="0" xfId="3" applyFont="1" applyBorder="1">
      <alignment vertical="center"/>
    </xf>
    <xf numFmtId="0" fontId="5" fillId="0" borderId="0" xfId="3" applyFont="1" applyBorder="1" applyAlignment="1">
      <alignment horizontal="left" vertical="center"/>
    </xf>
    <xf numFmtId="0" fontId="4" fillId="0" borderId="0" xfId="3" quotePrefix="1" applyFont="1" applyBorder="1">
      <alignment vertical="center"/>
    </xf>
    <xf numFmtId="0" fontId="8" fillId="0" borderId="0" xfId="3" quotePrefix="1" applyFont="1" applyBorder="1">
      <alignment vertical="center"/>
    </xf>
    <xf numFmtId="0" fontId="55" fillId="0" borderId="0" xfId="3" applyFont="1" applyBorder="1" applyAlignment="1">
      <alignment horizontal="right" vertical="center"/>
    </xf>
    <xf numFmtId="0" fontId="0" fillId="0" borderId="0" xfId="0" applyBorder="1">
      <alignment vertical="center"/>
    </xf>
    <xf numFmtId="0" fontId="4" fillId="0" borderId="13" xfId="3" applyFont="1" applyBorder="1" applyAlignment="1">
      <alignment horizontal="center" vertical="center"/>
    </xf>
    <xf numFmtId="185" fontId="4" fillId="0" borderId="13" xfId="1" applyNumberFormat="1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9" fontId="43" fillId="0" borderId="3" xfId="3" applyNumberFormat="1" applyFont="1" applyBorder="1" applyAlignment="1">
      <alignment horizontal="center" vertical="center"/>
    </xf>
    <xf numFmtId="0" fontId="43" fillId="0" borderId="3" xfId="3" applyFont="1" applyBorder="1" applyAlignment="1">
      <alignment horizontal="center" vertical="center"/>
    </xf>
    <xf numFmtId="0" fontId="43" fillId="0" borderId="4" xfId="3" applyFont="1" applyBorder="1" applyAlignment="1">
      <alignment horizontal="center" vertical="center"/>
    </xf>
    <xf numFmtId="9" fontId="4" fillId="0" borderId="3" xfId="3" applyNumberFormat="1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3" fontId="4" fillId="0" borderId="17" xfId="3" applyNumberFormat="1" applyFont="1" applyBorder="1" applyAlignment="1">
      <alignment horizontal="center" vertical="center" shrinkToFit="1"/>
    </xf>
    <xf numFmtId="3" fontId="4" fillId="0" borderId="18" xfId="3" applyNumberFormat="1" applyFont="1" applyBorder="1" applyAlignment="1">
      <alignment horizontal="center" vertical="center" shrinkToFit="1"/>
    </xf>
    <xf numFmtId="3" fontId="4" fillId="0" borderId="2" xfId="3" applyNumberFormat="1" applyFont="1" applyBorder="1" applyAlignment="1">
      <alignment horizontal="center" vertical="center" shrinkToFit="1"/>
    </xf>
    <xf numFmtId="3" fontId="4" fillId="0" borderId="3" xfId="3" applyNumberFormat="1" applyFont="1" applyBorder="1" applyAlignment="1">
      <alignment horizontal="center" vertical="center" shrinkToFit="1"/>
    </xf>
    <xf numFmtId="41" fontId="15" fillId="0" borderId="3" xfId="4" applyFont="1" applyBorder="1" applyAlignment="1">
      <alignment horizontal="center" vertical="center" shrinkToFit="1"/>
    </xf>
    <xf numFmtId="41" fontId="15" fillId="0" borderId="4" xfId="4" applyFont="1" applyBorder="1" applyAlignment="1">
      <alignment horizontal="center" vertical="center" shrinkToFit="1"/>
    </xf>
    <xf numFmtId="0" fontId="4" fillId="0" borderId="35" xfId="3" applyFont="1" applyFill="1" applyBorder="1" applyAlignment="1">
      <alignment horizontal="center" vertical="center"/>
    </xf>
    <xf numFmtId="0" fontId="4" fillId="0" borderId="29" xfId="3" applyFont="1" applyFill="1" applyBorder="1" applyAlignment="1">
      <alignment horizontal="left" vertical="center"/>
    </xf>
    <xf numFmtId="0" fontId="4" fillId="0" borderId="30" xfId="3" applyFont="1" applyFill="1" applyBorder="1" applyAlignment="1">
      <alignment horizontal="left" vertical="center"/>
    </xf>
    <xf numFmtId="0" fontId="4" fillId="0" borderId="42" xfId="3" applyFont="1" applyFill="1" applyBorder="1" applyAlignment="1">
      <alignment horizontal="left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3" xfId="3" applyFont="1" applyFill="1" applyBorder="1" applyAlignment="1">
      <alignment horizontal="center" vertical="center"/>
    </xf>
    <xf numFmtId="0" fontId="10" fillId="3" borderId="4" xfId="3" applyFont="1" applyFill="1" applyBorder="1" applyAlignment="1">
      <alignment horizontal="center" vertical="center"/>
    </xf>
    <xf numFmtId="176" fontId="24" fillId="0" borderId="51" xfId="3" applyNumberFormat="1" applyFont="1" applyBorder="1" applyAlignment="1">
      <alignment horizontal="center" vertical="center"/>
    </xf>
    <xf numFmtId="176" fontId="24" fillId="0" borderId="8" xfId="3" applyNumberFormat="1" applyFont="1" applyBorder="1" applyAlignment="1">
      <alignment horizontal="center" vertical="center"/>
    </xf>
    <xf numFmtId="176" fontId="24" fillId="0" borderId="143" xfId="3" applyNumberFormat="1" applyFont="1" applyBorder="1" applyAlignment="1">
      <alignment horizontal="center" vertical="center"/>
    </xf>
    <xf numFmtId="0" fontId="8" fillId="0" borderId="43" xfId="3" applyFont="1" applyBorder="1" applyAlignment="1">
      <alignment horizontal="center" vertical="center" shrinkToFit="1"/>
    </xf>
    <xf numFmtId="0" fontId="8" fillId="0" borderId="44" xfId="3" applyFont="1" applyBorder="1" applyAlignment="1">
      <alignment horizontal="center" vertical="center" shrinkToFit="1"/>
    </xf>
    <xf numFmtId="9" fontId="23" fillId="0" borderId="45" xfId="3" applyNumberFormat="1" applyFont="1" applyBorder="1" applyAlignment="1">
      <alignment horizontal="center" vertical="center" shrinkToFit="1"/>
    </xf>
    <xf numFmtId="9" fontId="23" fillId="0" borderId="46" xfId="3" applyNumberFormat="1" applyFont="1" applyBorder="1" applyAlignment="1">
      <alignment horizontal="center" vertical="center" shrinkToFit="1"/>
    </xf>
    <xf numFmtId="10" fontId="78" fillId="0" borderId="13" xfId="5" applyNumberFormat="1" applyFont="1" applyBorder="1" applyAlignment="1">
      <alignment horizontal="right" vertical="center"/>
    </xf>
    <xf numFmtId="0" fontId="5" fillId="5" borderId="9" xfId="3" applyFont="1" applyFill="1" applyBorder="1" applyAlignment="1">
      <alignment horizontal="center" vertical="center" wrapText="1"/>
    </xf>
    <xf numFmtId="0" fontId="5" fillId="5" borderId="1" xfId="3" applyFont="1" applyFill="1" applyBorder="1" applyAlignment="1">
      <alignment horizontal="center" vertical="center"/>
    </xf>
    <xf numFmtId="0" fontId="5" fillId="5" borderId="10" xfId="3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12" borderId="21" xfId="0" applyFill="1" applyBorder="1" applyAlignment="1">
      <alignment horizontal="center" vertical="center"/>
    </xf>
    <xf numFmtId="0" fontId="0" fillId="12" borderId="32" xfId="0" applyFill="1" applyBorder="1" applyAlignment="1">
      <alignment horizontal="center" vertical="center"/>
    </xf>
    <xf numFmtId="0" fontId="67" fillId="0" borderId="25" xfId="0" applyFont="1" applyBorder="1" applyAlignment="1">
      <alignment horizontal="center" vertical="center"/>
    </xf>
    <xf numFmtId="0" fontId="67" fillId="0" borderId="23" xfId="0" applyFont="1" applyBorder="1" applyAlignment="1">
      <alignment horizontal="center" vertical="center"/>
    </xf>
    <xf numFmtId="0" fontId="67" fillId="0" borderId="24" xfId="0" applyFont="1" applyBorder="1" applyAlignment="1">
      <alignment horizontal="center" vertical="center"/>
    </xf>
    <xf numFmtId="0" fontId="67" fillId="0" borderId="147" xfId="0" applyFont="1" applyBorder="1" applyAlignment="1">
      <alignment horizontal="center" vertical="center"/>
    </xf>
    <xf numFmtId="0" fontId="69" fillId="0" borderId="32" xfId="0" applyFont="1" applyBorder="1" applyAlignment="1">
      <alignment horizontal="center" vertical="center"/>
    </xf>
    <xf numFmtId="0" fontId="70" fillId="0" borderId="30" xfId="0" applyFont="1" applyBorder="1" applyAlignment="1">
      <alignment horizontal="center" vertical="center"/>
    </xf>
    <xf numFmtId="0" fontId="70" fillId="0" borderId="31" xfId="0" applyFont="1" applyBorder="1" applyAlignment="1">
      <alignment horizontal="center" vertical="center"/>
    </xf>
    <xf numFmtId="0" fontId="73" fillId="0" borderId="32" xfId="0" applyFont="1" applyBorder="1" applyAlignment="1">
      <alignment horizontal="left" vertical="center" wrapText="1" shrinkToFit="1"/>
    </xf>
    <xf numFmtId="0" fontId="73" fillId="0" borderId="30" xfId="0" applyFont="1" applyBorder="1" applyAlignment="1">
      <alignment horizontal="left" vertical="center" wrapText="1" shrinkToFit="1"/>
    </xf>
    <xf numFmtId="0" fontId="64" fillId="0" borderId="100" xfId="0" applyFont="1" applyBorder="1" applyAlignment="1">
      <alignment horizontal="center" vertical="center"/>
    </xf>
    <xf numFmtId="0" fontId="68" fillId="0" borderId="35" xfId="0" applyFont="1" applyBorder="1" applyAlignment="1">
      <alignment horizontal="center" vertical="center"/>
    </xf>
    <xf numFmtId="0" fontId="68" fillId="0" borderId="39" xfId="0" applyFont="1" applyBorder="1" applyAlignment="1">
      <alignment horizontal="center" vertical="center"/>
    </xf>
    <xf numFmtId="0" fontId="68" fillId="0" borderId="100" xfId="0" applyFont="1" applyBorder="1" applyAlignment="1">
      <alignment horizontal="center" vertical="center"/>
    </xf>
    <xf numFmtId="0" fontId="68" fillId="0" borderId="29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4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101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12" borderId="70" xfId="0" applyFill="1" applyBorder="1" applyAlignment="1">
      <alignment horizontal="center" vertical="center"/>
    </xf>
    <xf numFmtId="0" fontId="0" fillId="12" borderId="71" xfId="0" applyFill="1" applyBorder="1" applyAlignment="1">
      <alignment horizontal="center" vertical="center"/>
    </xf>
    <xf numFmtId="0" fontId="0" fillId="12" borderId="52" xfId="0" applyFill="1" applyBorder="1" applyAlignment="1">
      <alignment horizontal="center" vertical="center"/>
    </xf>
    <xf numFmtId="0" fontId="0" fillId="12" borderId="53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0" borderId="14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48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14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46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0" fontId="24" fillId="0" borderId="55" xfId="3" applyNumberFormat="1" applyFont="1" applyBorder="1" applyAlignment="1">
      <alignment horizontal="center" vertical="center"/>
    </xf>
    <xf numFmtId="10" fontId="24" fillId="0" borderId="80" xfId="3" applyNumberFormat="1" applyFont="1" applyBorder="1" applyAlignment="1">
      <alignment horizontal="center" vertical="center"/>
    </xf>
    <xf numFmtId="10" fontId="24" fillId="0" borderId="81" xfId="3" applyNumberFormat="1" applyFont="1" applyBorder="1" applyAlignment="1">
      <alignment horizontal="center" vertical="center"/>
    </xf>
    <xf numFmtId="0" fontId="24" fillId="0" borderId="80" xfId="3" applyFont="1" applyBorder="1" applyAlignment="1">
      <alignment horizontal="center" vertical="center"/>
    </xf>
    <xf numFmtId="0" fontId="24" fillId="0" borderId="81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 shrinkToFit="1"/>
    </xf>
    <xf numFmtId="0" fontId="8" fillId="0" borderId="3" xfId="3" applyFont="1" applyBorder="1" applyAlignment="1">
      <alignment horizontal="center" vertical="center" shrinkToFit="1"/>
    </xf>
    <xf numFmtId="0" fontId="8" fillId="0" borderId="4" xfId="3" applyFont="1" applyBorder="1" applyAlignment="1">
      <alignment horizontal="center" vertical="center" shrinkToFit="1"/>
    </xf>
    <xf numFmtId="10" fontId="24" fillId="0" borderId="47" xfId="2" applyNumberFormat="1" applyFont="1" applyBorder="1" applyAlignment="1">
      <alignment horizontal="center" vertical="center" shrinkToFit="1"/>
    </xf>
    <xf numFmtId="10" fontId="24" fillId="0" borderId="44" xfId="2" applyNumberFormat="1" applyFont="1" applyBorder="1" applyAlignment="1">
      <alignment horizontal="center" vertical="center" shrinkToFit="1"/>
    </xf>
    <xf numFmtId="10" fontId="24" fillId="0" borderId="48" xfId="5" applyNumberFormat="1" applyFont="1" applyBorder="1" applyAlignment="1">
      <alignment horizontal="center" vertical="center"/>
    </xf>
    <xf numFmtId="10" fontId="24" fillId="0" borderId="49" xfId="5" applyNumberFormat="1" applyFont="1" applyBorder="1" applyAlignment="1">
      <alignment horizontal="center" vertical="center"/>
    </xf>
    <xf numFmtId="10" fontId="24" fillId="0" borderId="45" xfId="2" applyNumberFormat="1" applyFont="1" applyBorder="1" applyAlignment="1">
      <alignment horizontal="center" vertical="center" shrinkToFit="1"/>
    </xf>
    <xf numFmtId="9" fontId="43" fillId="0" borderId="50" xfId="3" applyNumberFormat="1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9" fontId="15" fillId="0" borderId="2" xfId="5" applyNumberFormat="1" applyFont="1" applyBorder="1" applyAlignment="1">
      <alignment horizontal="center" vertical="center" shrinkToFit="1"/>
    </xf>
    <xf numFmtId="9" fontId="15" fillId="0" borderId="4" xfId="5" applyNumberFormat="1" applyFont="1" applyBorder="1" applyAlignment="1">
      <alignment horizontal="center" vertical="center" shrinkToFit="1"/>
    </xf>
    <xf numFmtId="0" fontId="4" fillId="2" borderId="13" xfId="3" applyFont="1" applyFill="1" applyBorder="1" applyAlignment="1">
      <alignment horizontal="center" vertical="center"/>
    </xf>
    <xf numFmtId="0" fontId="7" fillId="0" borderId="17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/>
    </xf>
    <xf numFmtId="41" fontId="8" fillId="0" borderId="17" xfId="1" applyFont="1" applyBorder="1" applyAlignment="1">
      <alignment horizontal="center" vertical="center" shrinkToFit="1"/>
    </xf>
    <xf numFmtId="41" fontId="8" fillId="0" borderId="18" xfId="1" applyFont="1" applyBorder="1" applyAlignment="1">
      <alignment horizontal="center" vertical="center" shrinkToFit="1"/>
    </xf>
    <xf numFmtId="0" fontId="44" fillId="0" borderId="17" xfId="3" applyFont="1" applyBorder="1" applyAlignment="1">
      <alignment horizontal="center" vertical="center"/>
    </xf>
    <xf numFmtId="0" fontId="44" fillId="0" borderId="18" xfId="3" applyFont="1" applyBorder="1" applyAlignment="1">
      <alignment horizontal="center" vertical="center"/>
    </xf>
    <xf numFmtId="0" fontId="10" fillId="2" borderId="3" xfId="3" applyFont="1" applyFill="1" applyBorder="1" applyAlignment="1">
      <alignment horizontal="center" vertical="center"/>
    </xf>
    <xf numFmtId="0" fontId="10" fillId="2" borderId="4" xfId="3" applyFont="1" applyFill="1" applyBorder="1" applyAlignment="1">
      <alignment horizontal="center" vertical="center"/>
    </xf>
    <xf numFmtId="0" fontId="4" fillId="0" borderId="29" xfId="3" applyFont="1" applyFill="1" applyBorder="1" applyAlignment="1">
      <alignment horizontal="center" vertical="center"/>
    </xf>
    <xf numFmtId="0" fontId="4" fillId="0" borderId="30" xfId="3" applyFont="1" applyFill="1" applyBorder="1" applyAlignment="1">
      <alignment horizontal="center" vertical="center"/>
    </xf>
    <xf numFmtId="0" fontId="4" fillId="0" borderId="42" xfId="3" applyFont="1" applyFill="1" applyBorder="1" applyAlignment="1">
      <alignment horizontal="center" vertical="center"/>
    </xf>
    <xf numFmtId="0" fontId="4" fillId="0" borderId="35" xfId="3" applyFont="1" applyFill="1" applyBorder="1" applyAlignment="1">
      <alignment horizontal="left" vertical="center"/>
    </xf>
    <xf numFmtId="9" fontId="4" fillId="0" borderId="2" xfId="3" applyNumberFormat="1" applyFont="1" applyBorder="1" applyAlignment="1">
      <alignment horizontal="center" vertical="center"/>
    </xf>
    <xf numFmtId="41" fontId="6" fillId="0" borderId="5" xfId="4" applyFont="1" applyBorder="1" applyAlignment="1">
      <alignment horizontal="center" vertical="center" shrinkToFit="1"/>
    </xf>
    <xf numFmtId="41" fontId="6" fillId="0" borderId="7" xfId="4" applyFont="1" applyBorder="1" applyAlignment="1">
      <alignment horizontal="center" vertical="center" shrinkToFit="1"/>
    </xf>
    <xf numFmtId="41" fontId="6" fillId="0" borderId="6" xfId="4" applyFont="1" applyBorder="1" applyAlignment="1">
      <alignment horizontal="center" vertical="center" shrinkToFit="1"/>
    </xf>
    <xf numFmtId="0" fontId="4" fillId="0" borderId="3" xfId="3" applyFont="1" applyBorder="1" applyAlignment="1">
      <alignment horizontal="center" vertical="center" shrinkToFit="1"/>
    </xf>
    <xf numFmtId="0" fontId="10" fillId="2" borderId="5" xfId="3" applyFont="1" applyFill="1" applyBorder="1" applyAlignment="1">
      <alignment horizontal="center" vertical="center"/>
    </xf>
    <xf numFmtId="0" fontId="10" fillId="2" borderId="7" xfId="3" applyFont="1" applyFill="1" applyBorder="1" applyAlignment="1">
      <alignment horizontal="center" vertical="center"/>
    </xf>
    <xf numFmtId="0" fontId="10" fillId="2" borderId="6" xfId="3" applyFont="1" applyFill="1" applyBorder="1" applyAlignment="1">
      <alignment horizontal="center" vertical="center"/>
    </xf>
    <xf numFmtId="0" fontId="10" fillId="2" borderId="9" xfId="3" applyFont="1" applyFill="1" applyBorder="1" applyAlignment="1">
      <alignment horizontal="center" vertical="center"/>
    </xf>
    <xf numFmtId="0" fontId="10" fillId="2" borderId="1" xfId="3" applyFont="1" applyFill="1" applyBorder="1" applyAlignment="1">
      <alignment horizontal="center" vertical="center"/>
    </xf>
    <xf numFmtId="0" fontId="10" fillId="2" borderId="10" xfId="3" applyFont="1" applyFill="1" applyBorder="1" applyAlignment="1">
      <alignment horizontal="center" vertical="center"/>
    </xf>
    <xf numFmtId="41" fontId="6" fillId="0" borderId="2" xfId="4" applyFont="1" applyBorder="1" applyAlignment="1">
      <alignment horizontal="center" vertical="center" shrinkToFit="1"/>
    </xf>
    <xf numFmtId="41" fontId="6" fillId="0" borderId="3" xfId="4" applyFont="1" applyBorder="1" applyAlignment="1">
      <alignment horizontal="center" vertical="center" shrinkToFit="1"/>
    </xf>
    <xf numFmtId="41" fontId="6" fillId="0" borderId="4" xfId="4" applyFont="1" applyBorder="1" applyAlignment="1">
      <alignment horizontal="center" vertical="center" shrinkToFit="1"/>
    </xf>
    <xf numFmtId="41" fontId="4" fillId="0" borderId="3" xfId="4" applyFont="1" applyBorder="1" applyAlignment="1">
      <alignment horizontal="center" vertical="center" shrinkToFit="1"/>
    </xf>
    <xf numFmtId="41" fontId="4" fillId="0" borderId="4" xfId="4" applyFont="1" applyBorder="1" applyAlignment="1">
      <alignment horizontal="center" vertical="center" shrinkToFit="1"/>
    </xf>
    <xf numFmtId="3" fontId="15" fillId="0" borderId="3" xfId="4" applyNumberFormat="1" applyFont="1" applyBorder="1" applyAlignment="1">
      <alignment horizontal="center" vertical="center" shrinkToFit="1"/>
    </xf>
    <xf numFmtId="3" fontId="15" fillId="0" borderId="4" xfId="4" applyNumberFormat="1" applyFont="1" applyBorder="1" applyAlignment="1">
      <alignment horizontal="center" vertical="center" shrinkToFit="1"/>
    </xf>
    <xf numFmtId="0" fontId="4" fillId="2" borderId="2" xfId="3" applyFont="1" applyFill="1" applyBorder="1" applyAlignment="1">
      <alignment horizontal="center" vertical="center" shrinkToFit="1"/>
    </xf>
    <xf numFmtId="0" fontId="4" fillId="2" borderId="3" xfId="3" applyFont="1" applyFill="1" applyBorder="1" applyAlignment="1">
      <alignment horizontal="center" vertical="center" shrinkToFit="1"/>
    </xf>
    <xf numFmtId="9" fontId="4" fillId="0" borderId="5" xfId="3" applyNumberFormat="1" applyFont="1" applyBorder="1" applyAlignment="1">
      <alignment horizontal="center" vertical="center"/>
    </xf>
    <xf numFmtId="9" fontId="4" fillId="0" borderId="7" xfId="3" applyNumberFormat="1" applyFont="1" applyBorder="1" applyAlignment="1">
      <alignment horizontal="center" vertical="center"/>
    </xf>
    <xf numFmtId="9" fontId="4" fillId="0" borderId="9" xfId="3" applyNumberFormat="1" applyFont="1" applyBorder="1" applyAlignment="1">
      <alignment horizontal="center" vertical="center"/>
    </xf>
    <xf numFmtId="9" fontId="4" fillId="0" borderId="1" xfId="3" applyNumberFormat="1" applyFont="1" applyBorder="1" applyAlignment="1">
      <alignment horizontal="center" vertical="center"/>
    </xf>
    <xf numFmtId="0" fontId="4" fillId="2" borderId="50" xfId="3" applyFont="1" applyFill="1" applyBorder="1" applyAlignment="1">
      <alignment horizontal="center" vertical="center" shrinkToFit="1"/>
    </xf>
    <xf numFmtId="9" fontId="4" fillId="0" borderId="50" xfId="3" applyNumberFormat="1" applyFont="1" applyBorder="1" applyAlignment="1">
      <alignment horizontal="center" vertical="center"/>
    </xf>
    <xf numFmtId="9" fontId="4" fillId="0" borderId="52" xfId="3" applyNumberFormat="1" applyFont="1" applyBorder="1" applyAlignment="1">
      <alignment horizontal="center" vertical="center"/>
    </xf>
    <xf numFmtId="9" fontId="4" fillId="0" borderId="54" xfId="3" applyNumberFormat="1" applyFont="1" applyBorder="1" applyAlignment="1">
      <alignment horizontal="center" vertical="center"/>
    </xf>
    <xf numFmtId="0" fontId="4" fillId="2" borderId="51" xfId="3" applyFont="1" applyFill="1" applyBorder="1" applyAlignment="1">
      <alignment horizontal="center" vertical="center" shrinkToFit="1"/>
    </xf>
    <xf numFmtId="9" fontId="4" fillId="0" borderId="51" xfId="3" applyNumberFormat="1" applyFont="1" applyBorder="1" applyAlignment="1">
      <alignment horizontal="center" vertical="center"/>
    </xf>
    <xf numFmtId="9" fontId="4" fillId="0" borderId="53" xfId="3" applyNumberFormat="1" applyFont="1" applyBorder="1" applyAlignment="1">
      <alignment horizontal="center" vertical="center"/>
    </xf>
    <xf numFmtId="9" fontId="4" fillId="0" borderId="55" xfId="3" applyNumberFormat="1" applyFont="1" applyBorder="1" applyAlignment="1">
      <alignment horizontal="center" vertical="center"/>
    </xf>
    <xf numFmtId="0" fontId="8" fillId="0" borderId="35" xfId="3" applyFont="1" applyFill="1" applyBorder="1" applyAlignment="1">
      <alignment horizontal="center" vertical="center"/>
    </xf>
    <xf numFmtId="3" fontId="4" fillId="0" borderId="93" xfId="3" applyNumberFormat="1" applyFont="1" applyBorder="1" applyAlignment="1">
      <alignment horizontal="center" vertical="center" shrinkToFit="1"/>
    </xf>
    <xf numFmtId="3" fontId="4" fillId="0" borderId="94" xfId="3" applyNumberFormat="1" applyFont="1" applyBorder="1" applyAlignment="1">
      <alignment horizontal="center" vertical="center" shrinkToFit="1"/>
    </xf>
    <xf numFmtId="41" fontId="15" fillId="0" borderId="94" xfId="4" applyFont="1" applyBorder="1" applyAlignment="1">
      <alignment horizontal="center" vertical="center" shrinkToFit="1"/>
    </xf>
    <xf numFmtId="41" fontId="15" fillId="0" borderId="95" xfId="4" applyFont="1" applyBorder="1" applyAlignment="1">
      <alignment horizontal="center" vertical="center" shrinkToFit="1"/>
    </xf>
    <xf numFmtId="9" fontId="4" fillId="0" borderId="99" xfId="3" applyNumberFormat="1" applyFont="1" applyBorder="1" applyAlignment="1">
      <alignment horizontal="center" vertical="center"/>
    </xf>
    <xf numFmtId="0" fontId="4" fillId="0" borderId="95" xfId="3" applyFont="1" applyBorder="1" applyAlignment="1">
      <alignment horizontal="center" vertical="center"/>
    </xf>
    <xf numFmtId="3" fontId="6" fillId="0" borderId="99" xfId="4" applyNumberFormat="1" applyFont="1" applyBorder="1" applyAlignment="1">
      <alignment horizontal="center" vertical="center" shrinkToFit="1"/>
    </xf>
    <xf numFmtId="3" fontId="6" fillId="0" borderId="94" xfId="4" applyNumberFormat="1" applyFont="1" applyBorder="1" applyAlignment="1">
      <alignment horizontal="center" vertical="center" shrinkToFit="1"/>
    </xf>
    <xf numFmtId="3" fontId="6" fillId="0" borderId="98" xfId="4" applyNumberFormat="1" applyFont="1" applyBorder="1" applyAlignment="1">
      <alignment horizontal="center" vertical="center" shrinkToFit="1"/>
    </xf>
    <xf numFmtId="3" fontId="4" fillId="0" borderId="89" xfId="3" applyNumberFormat="1" applyFont="1" applyBorder="1" applyAlignment="1">
      <alignment horizontal="center" vertical="center" shrinkToFit="1"/>
    </xf>
    <xf numFmtId="3" fontId="6" fillId="0" borderId="2" xfId="4" applyNumberFormat="1" applyFont="1" applyBorder="1" applyAlignment="1">
      <alignment horizontal="center" vertical="center" shrinkToFit="1"/>
    </xf>
    <xf numFmtId="3" fontId="6" fillId="0" borderId="3" xfId="4" applyNumberFormat="1" applyFont="1" applyBorder="1" applyAlignment="1">
      <alignment horizontal="center" vertical="center" shrinkToFit="1"/>
    </xf>
    <xf numFmtId="3" fontId="6" fillId="0" borderId="92" xfId="4" applyNumberFormat="1" applyFont="1" applyBorder="1" applyAlignment="1">
      <alignment horizontal="center" vertical="center" shrinkToFit="1"/>
    </xf>
    <xf numFmtId="0" fontId="10" fillId="2" borderId="82" xfId="3" applyFont="1" applyFill="1" applyBorder="1" applyAlignment="1">
      <alignment horizontal="center" vertical="center"/>
    </xf>
    <xf numFmtId="0" fontId="10" fillId="2" borderId="83" xfId="3" applyFont="1" applyFill="1" applyBorder="1" applyAlignment="1">
      <alignment horizontal="center" vertical="center"/>
    </xf>
    <xf numFmtId="0" fontId="10" fillId="2" borderId="84" xfId="3" applyFont="1" applyFill="1" applyBorder="1" applyAlignment="1">
      <alignment horizontal="center" vertical="center"/>
    </xf>
    <xf numFmtId="0" fontId="10" fillId="2" borderId="85" xfId="3" applyFont="1" applyFill="1" applyBorder="1" applyAlignment="1">
      <alignment horizontal="center" vertical="center"/>
    </xf>
    <xf numFmtId="0" fontId="10" fillId="2" borderId="86" xfId="3" applyFont="1" applyFill="1" applyBorder="1" applyAlignment="1">
      <alignment horizontal="center" vertical="center"/>
    </xf>
    <xf numFmtId="0" fontId="10" fillId="2" borderId="87" xfId="3" applyFont="1" applyFill="1" applyBorder="1" applyAlignment="1">
      <alignment horizontal="center" vertical="center"/>
    </xf>
    <xf numFmtId="0" fontId="10" fillId="2" borderId="88" xfId="3" applyFont="1" applyFill="1" applyBorder="1" applyAlignment="1">
      <alignment horizontal="center" vertical="center"/>
    </xf>
    <xf numFmtId="0" fontId="10" fillId="2" borderId="90" xfId="3" applyFont="1" applyFill="1" applyBorder="1" applyAlignment="1">
      <alignment horizontal="center" vertical="center"/>
    </xf>
    <xf numFmtId="0" fontId="10" fillId="2" borderId="89" xfId="3" applyFont="1" applyFill="1" applyBorder="1" applyAlignment="1">
      <alignment horizontal="center" vertical="center"/>
    </xf>
    <xf numFmtId="0" fontId="8" fillId="0" borderId="29" xfId="3" applyFont="1" applyFill="1" applyBorder="1" applyAlignment="1">
      <alignment horizontal="center" vertical="center" shrinkToFit="1"/>
    </xf>
    <xf numFmtId="0" fontId="8" fillId="0" borderId="30" xfId="3" applyFont="1" applyFill="1" applyBorder="1" applyAlignment="1">
      <alignment horizontal="center" vertical="center" shrinkToFit="1"/>
    </xf>
    <xf numFmtId="0" fontId="8" fillId="0" borderId="42" xfId="3" applyFont="1" applyFill="1" applyBorder="1" applyAlignment="1">
      <alignment horizontal="center" vertical="center" shrinkToFit="1"/>
    </xf>
    <xf numFmtId="0" fontId="4" fillId="9" borderId="35" xfId="3" applyFont="1" applyFill="1" applyBorder="1" applyAlignment="1">
      <alignment horizontal="center" vertical="center"/>
    </xf>
    <xf numFmtId="41" fontId="15" fillId="0" borderId="5" xfId="4" applyFont="1" applyBorder="1" applyAlignment="1">
      <alignment horizontal="center" vertical="center" shrinkToFit="1"/>
    </xf>
    <xf numFmtId="41" fontId="15" fillId="0" borderId="7" xfId="4" applyFont="1" applyBorder="1" applyAlignment="1">
      <alignment horizontal="center" vertical="center" shrinkToFit="1"/>
    </xf>
    <xf numFmtId="41" fontId="15" fillId="0" borderId="132" xfId="4" applyFont="1" applyBorder="1" applyAlignment="1">
      <alignment horizontal="center" vertical="center" shrinkToFit="1"/>
    </xf>
    <xf numFmtId="3" fontId="6" fillId="0" borderId="5" xfId="4" applyNumberFormat="1" applyFont="1" applyBorder="1" applyAlignment="1">
      <alignment horizontal="center" vertical="center" shrinkToFit="1"/>
    </xf>
    <xf numFmtId="3" fontId="6" fillId="0" borderId="7" xfId="4" applyNumberFormat="1" applyFont="1" applyBorder="1" applyAlignment="1">
      <alignment horizontal="center" vertical="center" shrinkToFit="1"/>
    </xf>
    <xf numFmtId="3" fontId="6" fillId="0" borderId="91" xfId="4" applyNumberFormat="1" applyFont="1" applyBorder="1" applyAlignment="1">
      <alignment horizontal="center" vertical="center" shrinkToFit="1"/>
    </xf>
    <xf numFmtId="3" fontId="4" fillId="0" borderId="130" xfId="3" applyNumberFormat="1" applyFont="1" applyBorder="1" applyAlignment="1">
      <alignment horizontal="center" vertical="center" shrinkToFit="1"/>
    </xf>
    <xf numFmtId="0" fontId="4" fillId="0" borderId="89" xfId="3" applyFont="1" applyBorder="1" applyAlignment="1">
      <alignment horizontal="center" vertical="center" shrinkToFit="1"/>
    </xf>
    <xf numFmtId="41" fontId="15" fillId="0" borderId="91" xfId="4" applyFont="1" applyBorder="1" applyAlignment="1">
      <alignment horizontal="center" vertical="center" shrinkToFit="1"/>
    </xf>
    <xf numFmtId="41" fontId="15" fillId="0" borderId="6" xfId="4" applyFont="1" applyBorder="1" applyAlignment="1">
      <alignment horizontal="center" vertical="center" shrinkToFit="1"/>
    </xf>
    <xf numFmtId="0" fontId="4" fillId="0" borderId="2" xfId="3" applyFont="1" applyBorder="1" applyAlignment="1">
      <alignment horizontal="center" vertical="center" shrinkToFit="1"/>
    </xf>
    <xf numFmtId="0" fontId="4" fillId="2" borderId="2" xfId="3" applyFont="1" applyFill="1" applyBorder="1" applyAlignment="1">
      <alignment horizontal="center" vertical="center"/>
    </xf>
    <xf numFmtId="0" fontId="4" fillId="2" borderId="3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10" fillId="2" borderId="2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0" fontId="4" fillId="2" borderId="10" xfId="3" applyFont="1" applyFill="1" applyBorder="1" applyAlignment="1">
      <alignment horizontal="center" vertical="center"/>
    </xf>
    <xf numFmtId="177" fontId="5" fillId="0" borderId="35" xfId="3" applyNumberFormat="1" applyFont="1" applyBorder="1" applyAlignment="1">
      <alignment horizontal="center" vertical="center"/>
    </xf>
    <xf numFmtId="10" fontId="5" fillId="0" borderId="35" xfId="3" applyNumberFormat="1" applyFont="1" applyBorder="1" applyAlignment="1">
      <alignment horizontal="center" vertical="center"/>
    </xf>
    <xf numFmtId="9" fontId="78" fillId="0" borderId="13" xfId="5" applyNumberFormat="1" applyFont="1" applyBorder="1" applyAlignment="1">
      <alignment horizontal="right" vertical="center"/>
    </xf>
    <xf numFmtId="0" fontId="5" fillId="5" borderId="2" xfId="3" applyFont="1" applyFill="1" applyBorder="1" applyAlignment="1">
      <alignment horizontal="center" vertical="center"/>
    </xf>
    <xf numFmtId="0" fontId="5" fillId="5" borderId="3" xfId="3" applyFont="1" applyFill="1" applyBorder="1" applyAlignment="1">
      <alignment horizontal="center" vertical="center"/>
    </xf>
    <xf numFmtId="0" fontId="5" fillId="5" borderId="4" xfId="3" applyFont="1" applyFill="1" applyBorder="1" applyAlignment="1">
      <alignment horizontal="center" vertical="center"/>
    </xf>
    <xf numFmtId="0" fontId="6" fillId="5" borderId="50" xfId="3" applyFont="1" applyFill="1" applyBorder="1" applyAlignment="1">
      <alignment horizontal="center" vertical="center" shrinkToFit="1"/>
    </xf>
    <xf numFmtId="0" fontId="15" fillId="0" borderId="3" xfId="0" applyFont="1" applyBorder="1" applyAlignment="1">
      <alignment vertical="center" shrinkToFit="1"/>
    </xf>
    <xf numFmtId="0" fontId="15" fillId="0" borderId="4" xfId="0" applyFont="1" applyBorder="1" applyAlignment="1">
      <alignment vertical="center" shrinkToFit="1"/>
    </xf>
    <xf numFmtId="0" fontId="6" fillId="5" borderId="25" xfId="3" applyFont="1" applyFill="1" applyBorder="1" applyAlignment="1">
      <alignment horizontal="center" vertical="center" shrinkToFit="1"/>
    </xf>
    <xf numFmtId="0" fontId="6" fillId="5" borderId="23" xfId="3" applyFont="1" applyFill="1" applyBorder="1" applyAlignment="1">
      <alignment horizontal="center" vertical="center" shrinkToFit="1"/>
    </xf>
    <xf numFmtId="9" fontId="6" fillId="5" borderId="23" xfId="3" applyNumberFormat="1" applyFont="1" applyFill="1" applyBorder="1" applyAlignment="1">
      <alignment horizontal="center" vertical="center" shrinkToFit="1"/>
    </xf>
    <xf numFmtId="9" fontId="6" fillId="5" borderId="24" xfId="3" applyNumberFormat="1" applyFont="1" applyFill="1" applyBorder="1" applyAlignment="1">
      <alignment horizontal="center" vertical="center" shrinkToFit="1"/>
    </xf>
    <xf numFmtId="177" fontId="78" fillId="0" borderId="5" xfId="5" applyNumberFormat="1" applyFont="1" applyBorder="1" applyAlignment="1">
      <alignment horizontal="right" vertical="center"/>
    </xf>
    <xf numFmtId="177" fontId="78" fillId="0" borderId="7" xfId="5" applyNumberFormat="1" applyFont="1" applyBorder="1" applyAlignment="1">
      <alignment horizontal="right" vertical="center"/>
    </xf>
    <xf numFmtId="177" fontId="78" fillId="0" borderId="6" xfId="5" applyNumberFormat="1" applyFont="1" applyBorder="1" applyAlignment="1">
      <alignment horizontal="right" vertical="center"/>
    </xf>
    <xf numFmtId="177" fontId="78" fillId="0" borderId="9" xfId="5" applyNumberFormat="1" applyFont="1" applyBorder="1" applyAlignment="1">
      <alignment horizontal="right" vertical="center"/>
    </xf>
    <xf numFmtId="177" fontId="78" fillId="0" borderId="1" xfId="5" applyNumberFormat="1" applyFont="1" applyBorder="1" applyAlignment="1">
      <alignment horizontal="right" vertical="center"/>
    </xf>
    <xf numFmtId="177" fontId="78" fillId="0" borderId="10" xfId="5" applyNumberFormat="1" applyFont="1" applyBorder="1" applyAlignment="1">
      <alignment horizontal="right" vertical="center"/>
    </xf>
    <xf numFmtId="0" fontId="5" fillId="5" borderId="17" xfId="3" applyFont="1" applyFill="1" applyBorder="1" applyAlignment="1">
      <alignment horizontal="center" vertical="center" wrapText="1"/>
    </xf>
    <xf numFmtId="0" fontId="5" fillId="5" borderId="0" xfId="3" applyFont="1" applyFill="1" applyBorder="1" applyAlignment="1">
      <alignment horizontal="center" vertical="center"/>
    </xf>
    <xf numFmtId="0" fontId="5" fillId="5" borderId="18" xfId="3" applyFont="1" applyFill="1" applyBorder="1" applyAlignment="1">
      <alignment horizontal="center" vertical="center"/>
    </xf>
    <xf numFmtId="0" fontId="5" fillId="5" borderId="9" xfId="3" applyFont="1" applyFill="1" applyBorder="1" applyAlignment="1">
      <alignment horizontal="center" vertical="center"/>
    </xf>
    <xf numFmtId="178" fontId="24" fillId="5" borderId="37" xfId="5" applyNumberFormat="1" applyFont="1" applyFill="1" applyBorder="1" applyAlignment="1">
      <alignment horizontal="center" vertical="center"/>
    </xf>
    <xf numFmtId="178" fontId="24" fillId="5" borderId="41" xfId="5" applyNumberFormat="1" applyFont="1" applyFill="1" applyBorder="1" applyAlignment="1">
      <alignment horizontal="center" vertical="center"/>
    </xf>
    <xf numFmtId="178" fontId="24" fillId="5" borderId="36" xfId="5" applyNumberFormat="1" applyFont="1" applyFill="1" applyBorder="1" applyAlignment="1">
      <alignment horizontal="center" vertical="center"/>
    </xf>
    <xf numFmtId="0" fontId="8" fillId="0" borderId="26" xfId="3" applyFont="1" applyBorder="1" applyAlignment="1">
      <alignment horizontal="center" vertical="center" shrinkToFit="1"/>
    </xf>
    <xf numFmtId="0" fontId="8" fillId="0" borderId="28" xfId="3" applyFont="1" applyBorder="1" applyAlignment="1">
      <alignment horizontal="center" vertical="center" shrinkToFit="1"/>
    </xf>
    <xf numFmtId="0" fontId="8" fillId="0" borderId="36" xfId="3" applyFont="1" applyBorder="1" applyAlignment="1">
      <alignment horizontal="center" vertical="center" shrinkToFit="1"/>
    </xf>
    <xf numFmtId="0" fontId="8" fillId="0" borderId="38" xfId="3" applyFont="1" applyBorder="1" applyAlignment="1">
      <alignment horizontal="center" vertical="center" shrinkToFit="1"/>
    </xf>
    <xf numFmtId="9" fontId="22" fillId="0" borderId="33" xfId="3" applyNumberFormat="1" applyFont="1" applyBorder="1" applyAlignment="1">
      <alignment horizontal="center" vertical="center" shrinkToFit="1"/>
    </xf>
    <xf numFmtId="9" fontId="22" fillId="0" borderId="34" xfId="3" applyNumberFormat="1" applyFont="1" applyBorder="1" applyAlignment="1">
      <alignment horizontal="center" vertical="center" shrinkToFit="1"/>
    </xf>
    <xf numFmtId="9" fontId="22" fillId="0" borderId="40" xfId="3" applyNumberFormat="1" applyFont="1" applyBorder="1" applyAlignment="1">
      <alignment horizontal="center" vertical="center" shrinkToFit="1"/>
    </xf>
    <xf numFmtId="9" fontId="22" fillId="0" borderId="41" xfId="3" applyNumberFormat="1" applyFont="1" applyBorder="1" applyAlignment="1">
      <alignment horizontal="center" vertical="center" shrinkToFit="1"/>
    </xf>
    <xf numFmtId="0" fontId="4" fillId="0" borderId="19" xfId="3" applyFont="1" applyBorder="1" applyAlignment="1">
      <alignment horizontal="center" vertical="center"/>
    </xf>
    <xf numFmtId="0" fontId="6" fillId="5" borderId="2" xfId="3" applyFont="1" applyFill="1" applyBorder="1" applyAlignment="1">
      <alignment horizontal="center" vertical="center"/>
    </xf>
    <xf numFmtId="0" fontId="6" fillId="5" borderId="3" xfId="3" applyFont="1" applyFill="1" applyBorder="1" applyAlignment="1">
      <alignment horizontal="center" vertical="center"/>
    </xf>
    <xf numFmtId="0" fontId="6" fillId="5" borderId="4" xfId="3" applyFont="1" applyFill="1" applyBorder="1" applyAlignment="1">
      <alignment horizontal="center" vertical="center"/>
    </xf>
    <xf numFmtId="0" fontId="6" fillId="5" borderId="51" xfId="3" applyFont="1" applyFill="1" applyBorder="1" applyAlignment="1">
      <alignment horizontal="center" vertical="center"/>
    </xf>
    <xf numFmtId="0" fontId="6" fillId="5" borderId="8" xfId="3" applyFont="1" applyFill="1" applyBorder="1" applyAlignment="1">
      <alignment horizontal="center" vertical="center"/>
    </xf>
    <xf numFmtId="0" fontId="6" fillId="6" borderId="35" xfId="3" applyFont="1" applyFill="1" applyBorder="1" applyAlignment="1">
      <alignment horizontal="center" vertical="center"/>
    </xf>
    <xf numFmtId="9" fontId="4" fillId="0" borderId="2" xfId="3" applyNumberFormat="1" applyFont="1" applyBorder="1" applyAlignment="1">
      <alignment horizontal="center" vertical="center" shrinkToFit="1"/>
    </xf>
    <xf numFmtId="9" fontId="4" fillId="0" borderId="4" xfId="3" applyNumberFormat="1" applyFont="1" applyBorder="1" applyAlignment="1">
      <alignment horizontal="center" vertical="center" shrinkToFit="1"/>
    </xf>
    <xf numFmtId="0" fontId="7" fillId="0" borderId="13" xfId="11" applyFont="1" applyBorder="1" applyAlignment="1">
      <alignment vertical="center"/>
    </xf>
    <xf numFmtId="0" fontId="4" fillId="0" borderId="13" xfId="3" applyFont="1" applyBorder="1" applyAlignment="1">
      <alignment horizontal="right" vertical="center"/>
    </xf>
    <xf numFmtId="0" fontId="10" fillId="2" borderId="17" xfId="3" applyFont="1" applyFill="1" applyBorder="1" applyAlignment="1">
      <alignment horizontal="center" vertical="center"/>
    </xf>
    <xf numFmtId="0" fontId="10" fillId="2" borderId="0" xfId="3" applyFont="1" applyFill="1" applyBorder="1" applyAlignment="1">
      <alignment horizontal="center" vertical="center"/>
    </xf>
    <xf numFmtId="0" fontId="10" fillId="2" borderId="18" xfId="3" applyFont="1" applyFill="1" applyBorder="1" applyAlignment="1">
      <alignment horizontal="center" vertical="center"/>
    </xf>
    <xf numFmtId="0" fontId="5" fillId="0" borderId="13" xfId="3" applyFont="1" applyBorder="1" applyAlignment="1">
      <alignment horizontal="center" vertical="center" shrinkToFit="1"/>
    </xf>
    <xf numFmtId="0" fontId="7" fillId="0" borderId="14" xfId="11" applyFont="1" applyBorder="1" applyAlignment="1">
      <alignment vertical="center"/>
    </xf>
    <xf numFmtId="0" fontId="4" fillId="0" borderId="14" xfId="3" applyFont="1" applyBorder="1" applyAlignment="1">
      <alignment horizontal="right" vertical="center"/>
    </xf>
    <xf numFmtId="0" fontId="4" fillId="0" borderId="4" xfId="3" applyFont="1" applyBorder="1" applyAlignment="1">
      <alignment horizontal="center" vertical="center" shrinkToFit="1"/>
    </xf>
    <xf numFmtId="0" fontId="4" fillId="0" borderId="19" xfId="3" applyFont="1" applyBorder="1" applyAlignment="1">
      <alignment horizontal="right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/>
    </xf>
    <xf numFmtId="0" fontId="4" fillId="0" borderId="4" xfId="3" applyFont="1" applyFill="1" applyBorder="1" applyAlignment="1">
      <alignment horizontal="center" vertical="center"/>
    </xf>
    <xf numFmtId="0" fontId="4" fillId="4" borderId="13" xfId="3" applyFont="1" applyFill="1" applyBorder="1" applyAlignment="1">
      <alignment horizontal="center" vertical="center"/>
    </xf>
    <xf numFmtId="10" fontId="29" fillId="0" borderId="71" xfId="5" applyNumberFormat="1" applyFont="1" applyBorder="1" applyAlignment="1">
      <alignment horizontal="center" vertical="center" shrinkToFit="1"/>
    </xf>
    <xf numFmtId="10" fontId="29" fillId="0" borderId="72" xfId="5" applyNumberFormat="1" applyFont="1" applyBorder="1" applyAlignment="1">
      <alignment horizontal="center" vertical="center" shrinkToFit="1"/>
    </xf>
    <xf numFmtId="10" fontId="29" fillId="0" borderId="74" xfId="5" applyNumberFormat="1" applyFont="1" applyBorder="1" applyAlignment="1">
      <alignment horizontal="center" vertical="center" shrinkToFit="1"/>
    </xf>
    <xf numFmtId="10" fontId="29" fillId="0" borderId="75" xfId="5" applyNumberFormat="1" applyFont="1" applyBorder="1" applyAlignment="1">
      <alignment horizontal="center" vertical="center" shrinkToFit="1"/>
    </xf>
    <xf numFmtId="10" fontId="29" fillId="0" borderId="80" xfId="5" applyNumberFormat="1" applyFont="1" applyBorder="1" applyAlignment="1">
      <alignment horizontal="center" vertical="center" shrinkToFit="1"/>
    </xf>
    <xf numFmtId="10" fontId="29" fillId="0" borderId="81" xfId="5" applyNumberFormat="1" applyFont="1" applyBorder="1" applyAlignment="1">
      <alignment horizontal="center" vertical="center" shrinkToFit="1"/>
    </xf>
    <xf numFmtId="10" fontId="29" fillId="0" borderId="53" xfId="5" applyNumberFormat="1" applyFont="1" applyBorder="1" applyAlignment="1">
      <alignment horizontal="center" vertical="center" shrinkToFit="1"/>
    </xf>
    <xf numFmtId="10" fontId="29" fillId="0" borderId="149" xfId="5" applyNumberFormat="1" applyFont="1" applyBorder="1" applyAlignment="1">
      <alignment horizontal="center" vertical="center" shrinkToFit="1"/>
    </xf>
    <xf numFmtId="10" fontId="29" fillId="0" borderId="150" xfId="5" applyNumberFormat="1" applyFont="1" applyBorder="1" applyAlignment="1">
      <alignment horizontal="center" vertical="center" shrinkToFit="1"/>
    </xf>
    <xf numFmtId="10" fontId="29" fillId="0" borderId="78" xfId="5" applyNumberFormat="1" applyFont="1" applyBorder="1" applyAlignment="1">
      <alignment horizontal="center" vertical="center" shrinkToFit="1"/>
    </xf>
    <xf numFmtId="10" fontId="29" fillId="0" borderId="55" xfId="5" applyNumberFormat="1" applyFont="1" applyBorder="1" applyAlignment="1">
      <alignment horizontal="center" vertical="center" shrinkToFit="1"/>
    </xf>
    <xf numFmtId="0" fontId="7" fillId="0" borderId="19" xfId="11" applyFont="1" applyBorder="1" applyAlignment="1">
      <alignment vertical="center"/>
    </xf>
    <xf numFmtId="9" fontId="4" fillId="0" borderId="19" xfId="3" applyNumberFormat="1" applyFont="1" applyBorder="1" applyAlignment="1">
      <alignment horizontal="center" vertical="center"/>
    </xf>
    <xf numFmtId="9" fontId="4" fillId="0" borderId="13" xfId="3" applyNumberFormat="1" applyFont="1" applyBorder="1" applyAlignment="1">
      <alignment horizontal="center" vertical="center"/>
    </xf>
    <xf numFmtId="9" fontId="15" fillId="0" borderId="5" xfId="5" applyNumberFormat="1" applyFont="1" applyBorder="1" applyAlignment="1">
      <alignment horizontal="center" vertical="center" shrinkToFit="1"/>
    </xf>
    <xf numFmtId="9" fontId="15" fillId="0" borderId="6" xfId="5" applyNumberFormat="1" applyFont="1" applyBorder="1" applyAlignment="1">
      <alignment horizontal="center" vertical="center" shrinkToFit="1"/>
    </xf>
    <xf numFmtId="9" fontId="15" fillId="0" borderId="15" xfId="5" applyNumberFormat="1" applyFont="1" applyBorder="1" applyAlignment="1">
      <alignment horizontal="center" vertical="center" shrinkToFit="1"/>
    </xf>
    <xf numFmtId="9" fontId="15" fillId="0" borderId="16" xfId="5" applyNumberFormat="1" applyFont="1" applyBorder="1" applyAlignment="1">
      <alignment horizontal="center" vertical="center" shrinkToFit="1"/>
    </xf>
    <xf numFmtId="0" fontId="4" fillId="0" borderId="13" xfId="3" applyFont="1" applyBorder="1" applyAlignment="1">
      <alignment horizontal="center" vertical="center" shrinkToFit="1"/>
    </xf>
    <xf numFmtId="0" fontId="4" fillId="0" borderId="20" xfId="3" applyFont="1" applyBorder="1" applyAlignment="1">
      <alignment horizontal="center" vertical="center" shrinkToFit="1"/>
    </xf>
    <xf numFmtId="176" fontId="29" fillId="0" borderId="76" xfId="5" applyNumberFormat="1" applyFont="1" applyBorder="1" applyAlignment="1">
      <alignment horizontal="center" vertical="center" shrinkToFit="1"/>
    </xf>
    <xf numFmtId="176" fontId="29" fillId="0" borderId="77" xfId="5" applyNumberFormat="1" applyFont="1" applyBorder="1" applyAlignment="1">
      <alignment horizontal="center" vertical="center" shrinkToFit="1"/>
    </xf>
    <xf numFmtId="176" fontId="29" fillId="0" borderId="79" xfId="5" applyNumberFormat="1" applyFont="1" applyBorder="1" applyAlignment="1">
      <alignment horizontal="center" vertical="center" shrinkToFit="1"/>
    </xf>
    <xf numFmtId="176" fontId="29" fillId="0" borderId="80" xfId="5" applyNumberFormat="1" applyFont="1" applyBorder="1" applyAlignment="1">
      <alignment horizontal="center" vertical="center" shrinkToFit="1"/>
    </xf>
    <xf numFmtId="176" fontId="29" fillId="0" borderId="70" xfId="5" applyNumberFormat="1" applyFont="1" applyBorder="1" applyAlignment="1">
      <alignment horizontal="center" vertical="center" shrinkToFit="1"/>
    </xf>
    <xf numFmtId="176" fontId="29" fillId="0" borderId="71" xfId="5" applyNumberFormat="1" applyFont="1" applyBorder="1" applyAlignment="1">
      <alignment horizontal="center" vertical="center" shrinkToFit="1"/>
    </xf>
    <xf numFmtId="176" fontId="29" fillId="0" borderId="73" xfId="5" applyNumberFormat="1" applyFont="1" applyBorder="1" applyAlignment="1">
      <alignment horizontal="center" vertical="center" shrinkToFit="1"/>
    </xf>
    <xf numFmtId="176" fontId="29" fillId="0" borderId="74" xfId="5" applyNumberFormat="1" applyFont="1" applyBorder="1" applyAlignment="1">
      <alignment horizontal="center" vertical="center" shrinkToFit="1"/>
    </xf>
    <xf numFmtId="0" fontId="4" fillId="4" borderId="13" xfId="3" applyFont="1" applyFill="1" applyBorder="1" applyAlignment="1">
      <alignment horizontal="center" vertical="center" shrinkToFit="1"/>
    </xf>
    <xf numFmtId="3" fontId="15" fillId="0" borderId="2" xfId="4" applyNumberFormat="1" applyFont="1" applyBorder="1" applyAlignment="1">
      <alignment horizontal="center" vertical="center" shrinkToFit="1"/>
    </xf>
    <xf numFmtId="41" fontId="15" fillId="0" borderId="5" xfId="4" applyFont="1" applyBorder="1" applyAlignment="1">
      <alignment horizontal="center" vertical="center"/>
    </xf>
    <xf numFmtId="41" fontId="15" fillId="0" borderId="7" xfId="4" applyFont="1" applyBorder="1" applyAlignment="1">
      <alignment horizontal="center" vertical="center"/>
    </xf>
    <xf numFmtId="41" fontId="15" fillId="0" borderId="6" xfId="4" applyFont="1" applyBorder="1" applyAlignment="1">
      <alignment horizontal="center" vertical="center"/>
    </xf>
    <xf numFmtId="179" fontId="43" fillId="0" borderId="0" xfId="3" applyNumberFormat="1" applyFont="1" applyBorder="1" applyAlignment="1">
      <alignment horizontal="center" vertical="center" shrinkToFit="1"/>
    </xf>
    <xf numFmtId="41" fontId="15" fillId="0" borderId="91" xfId="4" applyFont="1" applyBorder="1" applyAlignment="1">
      <alignment horizontal="center" vertical="center"/>
    </xf>
    <xf numFmtId="41" fontId="4" fillId="0" borderId="6" xfId="4" applyFont="1" applyBorder="1" applyAlignment="1">
      <alignment horizontal="center" vertical="center"/>
    </xf>
    <xf numFmtId="186" fontId="15" fillId="0" borderId="3" xfId="4" applyNumberFormat="1" applyFont="1" applyBorder="1" applyAlignment="1">
      <alignment horizontal="center" vertical="center" shrinkToFit="1"/>
    </xf>
    <xf numFmtId="186" fontId="15" fillId="0" borderId="4" xfId="4" applyNumberFormat="1" applyFont="1" applyBorder="1" applyAlignment="1">
      <alignment horizontal="center" vertical="center" shrinkToFit="1"/>
    </xf>
    <xf numFmtId="0" fontId="4" fillId="2" borderId="82" xfId="3" applyFont="1" applyFill="1" applyBorder="1" applyAlignment="1">
      <alignment horizontal="center" vertical="center"/>
    </xf>
    <xf numFmtId="0" fontId="4" fillId="2" borderId="83" xfId="3" applyFont="1" applyFill="1" applyBorder="1" applyAlignment="1">
      <alignment horizontal="center" vertical="center"/>
    </xf>
    <xf numFmtId="0" fontId="4" fillId="2" borderId="84" xfId="3" applyFont="1" applyFill="1" applyBorder="1" applyAlignment="1">
      <alignment horizontal="center" vertical="center"/>
    </xf>
    <xf numFmtId="0" fontId="4" fillId="2" borderId="85" xfId="3" applyFont="1" applyFill="1" applyBorder="1" applyAlignment="1">
      <alignment horizontal="center" vertical="center"/>
    </xf>
    <xf numFmtId="0" fontId="4" fillId="2" borderId="86" xfId="3" applyFont="1" applyFill="1" applyBorder="1" applyAlignment="1">
      <alignment horizontal="center" vertical="center"/>
    </xf>
    <xf numFmtId="0" fontId="4" fillId="2" borderId="87" xfId="3" applyFont="1" applyFill="1" applyBorder="1" applyAlignment="1">
      <alignment horizontal="center" vertical="center"/>
    </xf>
    <xf numFmtId="0" fontId="4" fillId="2" borderId="88" xfId="3" applyFont="1" applyFill="1" applyBorder="1" applyAlignment="1">
      <alignment horizontal="center" vertical="center"/>
    </xf>
    <xf numFmtId="0" fontId="4" fillId="2" borderId="90" xfId="3" applyFont="1" applyFill="1" applyBorder="1" applyAlignment="1">
      <alignment horizontal="center" vertical="center"/>
    </xf>
    <xf numFmtId="0" fontId="10" fillId="3" borderId="5" xfId="3" applyFont="1" applyFill="1" applyBorder="1" applyAlignment="1">
      <alignment horizontal="center" vertical="center"/>
    </xf>
    <xf numFmtId="0" fontId="10" fillId="3" borderId="6" xfId="3" applyFont="1" applyFill="1" applyBorder="1" applyAlignment="1">
      <alignment horizontal="center" vertical="center"/>
    </xf>
    <xf numFmtId="0" fontId="10" fillId="3" borderId="9" xfId="3" applyFont="1" applyFill="1" applyBorder="1" applyAlignment="1">
      <alignment horizontal="center" vertical="center"/>
    </xf>
    <xf numFmtId="0" fontId="10" fillId="3" borderId="10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10" fillId="3" borderId="1" xfId="3" applyFont="1" applyFill="1" applyBorder="1" applyAlignment="1">
      <alignment horizontal="center" vertical="center"/>
    </xf>
    <xf numFmtId="41" fontId="4" fillId="0" borderId="6" xfId="4" applyFont="1" applyBorder="1" applyAlignment="1">
      <alignment horizontal="center" vertical="center" shrinkToFit="1"/>
    </xf>
    <xf numFmtId="0" fontId="4" fillId="2" borderId="89" xfId="3" applyFont="1" applyFill="1" applyBorder="1" applyAlignment="1">
      <alignment horizontal="center" vertical="center"/>
    </xf>
    <xf numFmtId="0" fontId="8" fillId="0" borderId="0" xfId="3" applyFont="1" applyBorder="1" applyAlignment="1">
      <alignment horizontal="center"/>
    </xf>
    <xf numFmtId="41" fontId="36" fillId="0" borderId="94" xfId="4" applyFont="1" applyBorder="1" applyAlignment="1">
      <alignment horizontal="center" vertical="center" shrinkToFit="1"/>
    </xf>
    <xf numFmtId="41" fontId="36" fillId="0" borderId="98" xfId="4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 shrinkToFit="1"/>
    </xf>
    <xf numFmtId="3" fontId="4" fillId="0" borderId="2" xfId="4" applyNumberFormat="1" applyFont="1" applyBorder="1" applyAlignment="1">
      <alignment horizontal="center" vertical="center" shrinkToFit="1"/>
    </xf>
    <xf numFmtId="3" fontId="4" fillId="0" borderId="3" xfId="4" applyNumberFormat="1" applyFont="1" applyBorder="1" applyAlignment="1">
      <alignment horizontal="center" vertical="center" shrinkToFit="1"/>
    </xf>
    <xf numFmtId="3" fontId="4" fillId="0" borderId="4" xfId="4" applyNumberFormat="1" applyFont="1" applyBorder="1" applyAlignment="1">
      <alignment horizontal="center" vertical="center" shrinkToFit="1"/>
    </xf>
    <xf numFmtId="3" fontId="15" fillId="0" borderId="92" xfId="4" applyNumberFormat="1" applyFont="1" applyBorder="1" applyAlignment="1">
      <alignment horizontal="center" vertical="center" shrinkToFit="1"/>
    </xf>
    <xf numFmtId="9" fontId="24" fillId="0" borderId="96" xfId="3" applyNumberFormat="1" applyFont="1" applyBorder="1" applyAlignment="1">
      <alignment horizontal="center" vertical="center" shrinkToFit="1"/>
    </xf>
    <xf numFmtId="0" fontId="24" fillId="0" borderId="97" xfId="3" applyFont="1" applyBorder="1" applyAlignment="1">
      <alignment horizontal="center" vertical="center" shrinkToFit="1"/>
    </xf>
    <xf numFmtId="41" fontId="36" fillId="0" borderId="3" xfId="4" applyFont="1" applyBorder="1" applyAlignment="1">
      <alignment horizontal="center" vertical="center" shrinkToFit="1"/>
    </xf>
    <xf numFmtId="41" fontId="36" fillId="0" borderId="114" xfId="4" applyFont="1" applyBorder="1" applyAlignment="1">
      <alignment horizontal="center" vertical="center" shrinkToFit="1"/>
    </xf>
    <xf numFmtId="3" fontId="4" fillId="0" borderId="116" xfId="3" applyNumberFormat="1" applyFont="1" applyBorder="1" applyAlignment="1">
      <alignment horizontal="center" vertical="center" shrinkToFit="1"/>
    </xf>
    <xf numFmtId="3" fontId="4" fillId="0" borderId="117" xfId="3" applyNumberFormat="1" applyFont="1" applyBorder="1" applyAlignment="1">
      <alignment horizontal="center" vertical="center" shrinkToFit="1"/>
    </xf>
    <xf numFmtId="3" fontId="4" fillId="0" borderId="118" xfId="3" applyNumberFormat="1" applyFont="1" applyBorder="1" applyAlignment="1">
      <alignment horizontal="center" vertical="center" shrinkToFit="1"/>
    </xf>
    <xf numFmtId="41" fontId="15" fillId="0" borderId="119" xfId="4" applyFont="1" applyBorder="1" applyAlignment="1">
      <alignment horizontal="center" vertical="center" shrinkToFit="1"/>
    </xf>
    <xf numFmtId="9" fontId="24" fillId="0" borderId="120" xfId="3" applyNumberFormat="1" applyFont="1" applyBorder="1" applyAlignment="1">
      <alignment horizontal="center" vertical="center" shrinkToFit="1"/>
    </xf>
    <xf numFmtId="0" fontId="24" fillId="0" borderId="118" xfId="3" applyFont="1" applyBorder="1" applyAlignment="1">
      <alignment horizontal="center" vertical="center" shrinkToFit="1"/>
    </xf>
    <xf numFmtId="41" fontId="36" fillId="0" borderId="121" xfId="4" applyFont="1" applyBorder="1" applyAlignment="1">
      <alignment horizontal="center" vertical="center" shrinkToFit="1"/>
    </xf>
    <xf numFmtId="41" fontId="36" fillId="0" borderId="122" xfId="4" applyFont="1" applyBorder="1" applyAlignment="1">
      <alignment horizontal="center" vertical="center" shrinkToFit="1"/>
    </xf>
    <xf numFmtId="0" fontId="4" fillId="0" borderId="111" xfId="3" applyFont="1" applyBorder="1" applyAlignment="1">
      <alignment horizontal="center" vertical="center" shrinkToFit="1"/>
    </xf>
    <xf numFmtId="41" fontId="15" fillId="0" borderId="113" xfId="4" applyFont="1" applyBorder="1" applyAlignment="1">
      <alignment horizontal="center" vertical="center" shrinkToFit="1"/>
    </xf>
    <xf numFmtId="41" fontId="6" fillId="0" borderId="114" xfId="4" applyFont="1" applyBorder="1" applyAlignment="1">
      <alignment horizontal="center" vertical="center" shrinkToFit="1"/>
    </xf>
    <xf numFmtId="3" fontId="4" fillId="0" borderId="111" xfId="3" applyNumberFormat="1" applyFont="1" applyBorder="1" applyAlignment="1">
      <alignment horizontal="center" vertical="center" shrinkToFit="1"/>
    </xf>
    <xf numFmtId="3" fontId="15" fillId="0" borderId="7" xfId="4" applyNumberFormat="1" applyFont="1" applyBorder="1" applyAlignment="1">
      <alignment horizontal="center" vertical="center" shrinkToFit="1"/>
    </xf>
    <xf numFmtId="3" fontId="15" fillId="0" borderId="6" xfId="4" applyNumberFormat="1" applyFont="1" applyBorder="1" applyAlignment="1">
      <alignment horizontal="center" vertical="center" shrinkToFit="1"/>
    </xf>
    <xf numFmtId="0" fontId="4" fillId="0" borderId="6" xfId="3" applyFont="1" applyBorder="1" applyAlignment="1">
      <alignment horizontal="center" vertical="center"/>
    </xf>
    <xf numFmtId="41" fontId="6" fillId="0" borderId="113" xfId="4" applyFont="1" applyBorder="1" applyAlignment="1">
      <alignment horizontal="center" vertical="center" shrinkToFit="1"/>
    </xf>
    <xf numFmtId="0" fontId="8" fillId="0" borderId="42" xfId="3" applyFont="1" applyBorder="1" applyAlignment="1">
      <alignment horizontal="center" vertical="center"/>
    </xf>
    <xf numFmtId="0" fontId="8" fillId="0" borderId="35" xfId="3" applyFont="1" applyBorder="1" applyAlignment="1">
      <alignment horizontal="center" vertical="center"/>
    </xf>
    <xf numFmtId="0" fontId="8" fillId="0" borderId="29" xfId="3" applyFont="1" applyBorder="1" applyAlignment="1">
      <alignment horizontal="center" vertical="center"/>
    </xf>
    <xf numFmtId="9" fontId="8" fillId="0" borderId="35" xfId="3" applyNumberFormat="1" applyFont="1" applyBorder="1" applyAlignment="1">
      <alignment horizontal="center" vertical="center"/>
    </xf>
    <xf numFmtId="0" fontId="58" fillId="0" borderId="0" xfId="3" applyFont="1" applyAlignment="1">
      <alignment horizontal="left" vertical="center" wrapText="1"/>
    </xf>
    <xf numFmtId="0" fontId="7" fillId="0" borderId="7" xfId="3" applyFont="1" applyBorder="1" applyAlignment="1">
      <alignment horizontal="center" vertical="center" shrinkToFit="1"/>
    </xf>
    <xf numFmtId="3" fontId="4" fillId="0" borderId="115" xfId="3" applyNumberFormat="1" applyFont="1" applyBorder="1" applyAlignment="1">
      <alignment horizontal="center" vertical="center" shrinkToFit="1"/>
    </xf>
    <xf numFmtId="3" fontId="4" fillId="0" borderId="7" xfId="3" applyNumberFormat="1" applyFont="1" applyBorder="1" applyAlignment="1">
      <alignment horizontal="center" vertical="center" shrinkToFit="1"/>
    </xf>
    <xf numFmtId="3" fontId="4" fillId="0" borderId="11" xfId="3" applyNumberFormat="1" applyFont="1" applyBorder="1" applyAlignment="1">
      <alignment horizontal="center" vertical="center" shrinkToFit="1"/>
    </xf>
    <xf numFmtId="3" fontId="4" fillId="0" borderId="102" xfId="3" applyNumberFormat="1" applyFont="1" applyBorder="1" applyAlignment="1">
      <alignment horizontal="center" vertical="center" shrinkToFit="1"/>
    </xf>
    <xf numFmtId="3" fontId="4" fillId="0" borderId="12" xfId="3" applyNumberFormat="1" applyFont="1" applyBorder="1" applyAlignment="1">
      <alignment horizontal="center" vertical="center" shrinkToFit="1"/>
    </xf>
    <xf numFmtId="9" fontId="24" fillId="0" borderId="11" xfId="3" applyNumberFormat="1" applyFont="1" applyBorder="1" applyAlignment="1">
      <alignment horizontal="center" vertical="center" shrinkToFit="1"/>
    </xf>
    <xf numFmtId="0" fontId="24" fillId="0" borderId="12" xfId="3" applyFont="1" applyBorder="1" applyAlignment="1">
      <alignment horizontal="center" vertical="center" shrinkToFit="1"/>
    </xf>
    <xf numFmtId="41" fontId="36" fillId="0" borderId="4" xfId="4" applyFont="1" applyBorder="1" applyAlignment="1">
      <alignment horizontal="center" vertical="center" shrinkToFit="1"/>
    </xf>
    <xf numFmtId="9" fontId="24" fillId="0" borderId="2" xfId="3" applyNumberFormat="1" applyFont="1" applyBorder="1" applyAlignment="1">
      <alignment horizontal="center" vertical="center" shrinkToFit="1"/>
    </xf>
    <xf numFmtId="0" fontId="24" fillId="0" borderId="4" xfId="3" applyFont="1" applyBorder="1" applyAlignment="1">
      <alignment horizontal="center" vertical="center" shrinkToFit="1"/>
    </xf>
    <xf numFmtId="0" fontId="4" fillId="2" borderId="126" xfId="3" applyFont="1" applyFill="1" applyBorder="1" applyAlignment="1">
      <alignment horizontal="center" vertical="center"/>
    </xf>
    <xf numFmtId="0" fontId="4" fillId="2" borderId="127" xfId="3" applyFont="1" applyFill="1" applyBorder="1" applyAlignment="1">
      <alignment horizontal="center" vertical="center"/>
    </xf>
    <xf numFmtId="0" fontId="4" fillId="2" borderId="128" xfId="3" applyFont="1" applyFill="1" applyBorder="1" applyAlignment="1">
      <alignment horizontal="center" vertical="center"/>
    </xf>
    <xf numFmtId="0" fontId="4" fillId="2" borderId="129" xfId="3" applyFont="1" applyFill="1" applyBorder="1" applyAlignment="1">
      <alignment horizontal="center" vertical="center"/>
    </xf>
    <xf numFmtId="0" fontId="4" fillId="2" borderId="131" xfId="3" applyFont="1" applyFill="1" applyBorder="1" applyAlignment="1">
      <alignment horizontal="center" vertical="center"/>
    </xf>
    <xf numFmtId="0" fontId="4" fillId="2" borderId="104" xfId="3" applyFont="1" applyFill="1" applyBorder="1" applyAlignment="1">
      <alignment horizontal="center" vertical="center"/>
    </xf>
    <xf numFmtId="0" fontId="4" fillId="2" borderId="105" xfId="3" applyFont="1" applyFill="1" applyBorder="1" applyAlignment="1">
      <alignment horizontal="center" vertical="center"/>
    </xf>
    <xf numFmtId="0" fontId="4" fillId="2" borderId="106" xfId="3" applyFont="1" applyFill="1" applyBorder="1" applyAlignment="1">
      <alignment horizontal="center" vertical="center"/>
    </xf>
    <xf numFmtId="9" fontId="4" fillId="0" borderId="5" xfId="3" applyNumberFormat="1" applyFont="1" applyBorder="1" applyAlignment="1">
      <alignment horizontal="center" vertical="center" shrinkToFit="1"/>
    </xf>
    <xf numFmtId="0" fontId="4" fillId="0" borderId="6" xfId="3" applyFont="1" applyBorder="1" applyAlignment="1">
      <alignment horizontal="center" vertical="center" shrinkToFit="1"/>
    </xf>
    <xf numFmtId="0" fontId="4" fillId="2" borderId="111" xfId="3" applyFont="1" applyFill="1" applyBorder="1" applyAlignment="1">
      <alignment horizontal="center" vertical="center"/>
    </xf>
    <xf numFmtId="3" fontId="4" fillId="0" borderId="134" xfId="3" applyNumberFormat="1" applyFont="1" applyBorder="1" applyAlignment="1">
      <alignment horizontal="center" vertical="center" shrinkToFit="1"/>
    </xf>
    <xf numFmtId="3" fontId="4" fillId="0" borderId="135" xfId="3" applyNumberFormat="1" applyFont="1" applyBorder="1" applyAlignment="1">
      <alignment horizontal="center" vertical="center" shrinkToFit="1"/>
    </xf>
    <xf numFmtId="41" fontId="15" fillId="0" borderId="135" xfId="4" applyFont="1" applyBorder="1" applyAlignment="1">
      <alignment horizontal="center" vertical="center" shrinkToFit="1"/>
    </xf>
    <xf numFmtId="9" fontId="4" fillId="0" borderId="136" xfId="3" applyNumberFormat="1" applyFont="1" applyBorder="1" applyAlignment="1">
      <alignment horizontal="center" vertical="center" shrinkToFit="1"/>
    </xf>
    <xf numFmtId="9" fontId="4" fillId="0" borderId="137" xfId="3" applyNumberFormat="1" applyFont="1" applyBorder="1" applyAlignment="1">
      <alignment horizontal="center" vertical="center" shrinkToFit="1"/>
    </xf>
    <xf numFmtId="41" fontId="36" fillId="0" borderId="135" xfId="4" applyFont="1" applyBorder="1" applyAlignment="1">
      <alignment horizontal="center" vertical="center" shrinkToFit="1"/>
    </xf>
    <xf numFmtId="41" fontId="36" fillId="0" borderId="138" xfId="4" applyFont="1" applyBorder="1" applyAlignment="1">
      <alignment horizontal="center" vertical="center" shrinkToFit="1"/>
    </xf>
    <xf numFmtId="0" fontId="76" fillId="0" borderId="139" xfId="3" applyFont="1" applyBorder="1" applyAlignment="1">
      <alignment horizontal="center" vertical="center" shrinkToFit="1"/>
    </xf>
    <xf numFmtId="0" fontId="76" fillId="0" borderId="140" xfId="3" applyFont="1" applyBorder="1" applyAlignment="1">
      <alignment horizontal="center" vertical="center" shrinkToFit="1"/>
    </xf>
    <xf numFmtId="0" fontId="76" fillId="0" borderId="142" xfId="3" applyFont="1" applyBorder="1" applyAlignment="1">
      <alignment horizontal="center" vertical="center" shrinkToFit="1"/>
    </xf>
    <xf numFmtId="41" fontId="6" fillId="0" borderId="133" xfId="4" applyFont="1" applyBorder="1" applyAlignment="1">
      <alignment horizontal="center" vertical="center" shrinkToFit="1"/>
    </xf>
    <xf numFmtId="41" fontId="6" fillId="0" borderId="132" xfId="4" applyFont="1" applyBorder="1" applyAlignment="1">
      <alignment horizontal="center" vertical="center" shrinkToFit="1"/>
    </xf>
    <xf numFmtId="41" fontId="36" fillId="0" borderId="133" xfId="4" applyFont="1" applyBorder="1" applyAlignment="1">
      <alignment horizontal="center" vertical="center" shrinkToFit="1"/>
    </xf>
    <xf numFmtId="0" fontId="4" fillId="2" borderId="123" xfId="3" applyFont="1" applyFill="1" applyBorder="1" applyAlignment="1">
      <alignment horizontal="center" vertical="center"/>
    </xf>
    <xf numFmtId="0" fontId="4" fillId="2" borderId="124" xfId="3" applyFont="1" applyFill="1" applyBorder="1" applyAlignment="1">
      <alignment horizontal="center" vertical="center"/>
    </xf>
    <xf numFmtId="0" fontId="4" fillId="2" borderId="125" xfId="3" applyFont="1" applyFill="1" applyBorder="1" applyAlignment="1">
      <alignment horizontal="center" vertical="center"/>
    </xf>
    <xf numFmtId="3" fontId="10" fillId="0" borderId="29" xfId="3" quotePrefix="1" applyNumberFormat="1" applyFont="1" applyBorder="1" applyAlignment="1">
      <alignment horizontal="center" vertical="center"/>
    </xf>
    <xf numFmtId="3" fontId="10" fillId="0" borderId="30" xfId="3" quotePrefix="1" applyNumberFormat="1" applyFont="1" applyBorder="1" applyAlignment="1">
      <alignment horizontal="center" vertical="center"/>
    </xf>
    <xf numFmtId="3" fontId="10" fillId="0" borderId="42" xfId="3" quotePrefix="1" applyNumberFormat="1" applyFont="1" applyBorder="1" applyAlignment="1">
      <alignment horizontal="center" vertical="center"/>
    </xf>
    <xf numFmtId="0" fontId="4" fillId="2" borderId="107" xfId="3" applyFont="1" applyFill="1" applyBorder="1" applyAlignment="1">
      <alignment horizontal="center" vertical="center"/>
    </xf>
    <xf numFmtId="0" fontId="4" fillId="2" borderId="108" xfId="3" applyFont="1" applyFill="1" applyBorder="1" applyAlignment="1">
      <alignment horizontal="center" vertical="center"/>
    </xf>
    <xf numFmtId="0" fontId="4" fillId="2" borderId="109" xfId="3" applyFont="1" applyFill="1" applyBorder="1" applyAlignment="1">
      <alignment horizontal="center" vertical="center"/>
    </xf>
    <xf numFmtId="0" fontId="4" fillId="2" borderId="110" xfId="3" applyFont="1" applyFill="1" applyBorder="1" applyAlignment="1">
      <alignment horizontal="center" vertical="center"/>
    </xf>
    <xf numFmtId="0" fontId="4" fillId="2" borderId="112" xfId="3" applyFont="1" applyFill="1" applyBorder="1" applyAlignment="1">
      <alignment horizontal="center" vertical="center"/>
    </xf>
    <xf numFmtId="0" fontId="4" fillId="0" borderId="130" xfId="3" applyFont="1" applyBorder="1" applyAlignment="1">
      <alignment horizontal="center" vertical="center" shrinkToFit="1"/>
    </xf>
    <xf numFmtId="0" fontId="4" fillId="2" borderId="130" xfId="3" applyFont="1" applyFill="1" applyBorder="1" applyAlignment="1">
      <alignment horizontal="center" vertical="center"/>
    </xf>
    <xf numFmtId="0" fontId="48" fillId="0" borderId="141" xfId="3" applyFont="1" applyBorder="1" applyAlignment="1">
      <alignment horizontal="center" vertical="center" shrinkToFit="1"/>
    </xf>
    <xf numFmtId="0" fontId="48" fillId="0" borderId="128" xfId="3" applyFont="1" applyBorder="1" applyAlignment="1">
      <alignment horizontal="center" vertical="center" shrinkToFit="1"/>
    </xf>
    <xf numFmtId="0" fontId="48" fillId="0" borderId="129" xfId="3" applyFont="1" applyBorder="1" applyAlignment="1">
      <alignment horizontal="center" vertical="center" shrinkToFit="1"/>
    </xf>
    <xf numFmtId="183" fontId="8" fillId="0" borderId="0" xfId="3" applyNumberFormat="1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179" fontId="43" fillId="0" borderId="157" xfId="3" applyNumberFormat="1" applyFont="1" applyBorder="1" applyAlignment="1">
      <alignment horizontal="center" vertical="center" shrinkToFit="1"/>
    </xf>
    <xf numFmtId="179" fontId="43" fillId="0" borderId="158" xfId="3" applyNumberFormat="1" applyFont="1" applyBorder="1" applyAlignment="1">
      <alignment horizontal="center" vertical="center" shrinkToFit="1"/>
    </xf>
    <xf numFmtId="179" fontId="43" fillId="0" borderId="159" xfId="3" applyNumberFormat="1" applyFont="1" applyBorder="1" applyAlignment="1">
      <alignment horizontal="center" vertical="center" shrinkToFit="1"/>
    </xf>
    <xf numFmtId="41" fontId="36" fillId="0" borderId="2" xfId="4" applyFont="1" applyBorder="1" applyAlignment="1">
      <alignment horizontal="center" vertical="center" shrinkToFit="1"/>
    </xf>
    <xf numFmtId="41" fontId="36" fillId="0" borderId="119" xfId="4" applyFont="1" applyBorder="1" applyAlignment="1">
      <alignment horizontal="center" vertical="center" shrinkToFit="1"/>
    </xf>
    <xf numFmtId="41" fontId="36" fillId="0" borderId="154" xfId="4" applyFont="1" applyBorder="1" applyAlignment="1">
      <alignment horizontal="center" vertical="center" shrinkToFit="1"/>
    </xf>
    <xf numFmtId="0" fontId="7" fillId="0" borderId="0" xfId="3" applyFont="1" applyBorder="1" applyAlignment="1">
      <alignment horizontal="center" vertical="center" shrinkToFit="1"/>
    </xf>
    <xf numFmtId="0" fontId="7" fillId="0" borderId="144" xfId="3" applyFont="1" applyBorder="1" applyAlignment="1">
      <alignment horizontal="center" vertical="center" shrinkToFit="1"/>
    </xf>
    <xf numFmtId="0" fontId="91" fillId="0" borderId="0" xfId="3" applyFont="1" applyBorder="1" applyAlignment="1">
      <alignment horizontal="center" vertical="center" shrinkToFit="1"/>
    </xf>
    <xf numFmtId="0" fontId="8" fillId="0" borderId="155" xfId="3" applyFont="1" applyBorder="1" applyAlignment="1">
      <alignment horizontal="center" vertical="center"/>
    </xf>
    <xf numFmtId="3" fontId="83" fillId="0" borderId="0" xfId="3" applyNumberFormat="1" applyFont="1" applyBorder="1" applyAlignment="1">
      <alignment horizontal="left" vertical="center" shrinkToFit="1"/>
    </xf>
    <xf numFmtId="3" fontId="83" fillId="0" borderId="18" xfId="3" applyNumberFormat="1" applyFont="1" applyBorder="1" applyAlignment="1">
      <alignment horizontal="left" vertical="center" shrinkToFit="1"/>
    </xf>
    <xf numFmtId="0" fontId="81" fillId="0" borderId="0" xfId="3" applyFont="1" applyBorder="1" applyAlignment="1">
      <alignment horizontal="center" vertical="center" shrinkToFit="1"/>
    </xf>
    <xf numFmtId="0" fontId="81" fillId="0" borderId="155" xfId="3" applyFont="1" applyBorder="1" applyAlignment="1">
      <alignment horizontal="center" vertical="center" shrinkToFit="1"/>
    </xf>
    <xf numFmtId="0" fontId="8" fillId="0" borderId="0" xfId="3" applyFont="1" applyBorder="1" applyAlignment="1">
      <alignment horizontal="center" vertical="center"/>
    </xf>
    <xf numFmtId="14" fontId="4" fillId="0" borderId="0" xfId="3" applyNumberFormat="1" applyFont="1" applyAlignment="1">
      <alignment horizontal="center"/>
    </xf>
    <xf numFmtId="0" fontId="4" fillId="0" borderId="0" xfId="3" applyFont="1" applyAlignment="1">
      <alignment horizontal="center"/>
    </xf>
    <xf numFmtId="14" fontId="31" fillId="0" borderId="0" xfId="3" applyNumberFormat="1" applyFont="1" applyAlignment="1">
      <alignment horizontal="center" vertical="center"/>
    </xf>
    <xf numFmtId="0" fontId="31" fillId="0" borderId="0" xfId="3" applyFont="1" applyAlignment="1">
      <alignment horizontal="center" vertical="center"/>
    </xf>
    <xf numFmtId="41" fontId="79" fillId="0" borderId="0" xfId="4" applyFont="1" applyBorder="1" applyAlignment="1">
      <alignment horizontal="center" vertical="center" shrinkToFit="1"/>
    </xf>
    <xf numFmtId="41" fontId="79" fillId="0" borderId="210" xfId="4" applyFont="1" applyBorder="1" applyAlignment="1">
      <alignment horizontal="center" vertical="center" shrinkToFit="1"/>
    </xf>
    <xf numFmtId="3" fontId="4" fillId="0" borderId="163" xfId="3" applyNumberFormat="1" applyFont="1" applyBorder="1" applyAlignment="1">
      <alignment horizontal="center" vertical="center" shrinkToFit="1"/>
    </xf>
    <xf numFmtId="3" fontId="4" fillId="0" borderId="164" xfId="3" applyNumberFormat="1" applyFont="1" applyBorder="1" applyAlignment="1">
      <alignment horizontal="center" vertical="center" shrinkToFit="1"/>
    </xf>
    <xf numFmtId="3" fontId="4" fillId="0" borderId="170" xfId="3" applyNumberFormat="1" applyFont="1" applyBorder="1" applyAlignment="1">
      <alignment horizontal="center" vertical="center" shrinkToFit="1"/>
    </xf>
    <xf numFmtId="41" fontId="15" fillId="0" borderId="173" xfId="4" applyFont="1" applyBorder="1" applyAlignment="1">
      <alignment horizontal="center" vertical="center" shrinkToFit="1"/>
    </xf>
    <xf numFmtId="41" fontId="15" fillId="0" borderId="164" xfId="4" applyFont="1" applyBorder="1" applyAlignment="1">
      <alignment horizontal="center" vertical="center" shrinkToFit="1"/>
    </xf>
    <xf numFmtId="9" fontId="4" fillId="0" borderId="164" xfId="3" applyNumberFormat="1" applyFont="1" applyBorder="1" applyAlignment="1">
      <alignment horizontal="center" vertical="center" shrinkToFit="1"/>
    </xf>
    <xf numFmtId="0" fontId="4" fillId="0" borderId="164" xfId="3" applyFont="1" applyBorder="1" applyAlignment="1">
      <alignment horizontal="center" vertical="center" shrinkToFit="1"/>
    </xf>
    <xf numFmtId="41" fontId="29" fillId="0" borderId="164" xfId="1" applyFont="1" applyBorder="1" applyAlignment="1">
      <alignment horizontal="right" vertical="center" shrinkToFit="1"/>
    </xf>
    <xf numFmtId="41" fontId="29" fillId="0" borderId="165" xfId="1" applyFont="1" applyBorder="1" applyAlignment="1">
      <alignment horizontal="right" vertical="center" shrinkToFit="1"/>
    </xf>
    <xf numFmtId="41" fontId="29" fillId="0" borderId="2" xfId="1" applyFont="1" applyBorder="1" applyAlignment="1">
      <alignment horizontal="center" vertical="center" shrinkToFit="1"/>
    </xf>
    <xf numFmtId="41" fontId="29" fillId="0" borderId="3" xfId="1" applyFont="1" applyBorder="1" applyAlignment="1">
      <alignment horizontal="center" vertical="center" shrinkToFit="1"/>
    </xf>
    <xf numFmtId="41" fontId="29" fillId="0" borderId="4" xfId="1" applyFont="1" applyBorder="1" applyAlignment="1">
      <alignment horizontal="center" vertical="center" shrinkToFit="1"/>
    </xf>
    <xf numFmtId="0" fontId="4" fillId="3" borderId="2" xfId="3" applyFont="1" applyFill="1" applyBorder="1" applyAlignment="1">
      <alignment horizontal="center" vertical="center"/>
    </xf>
    <xf numFmtId="0" fontId="4" fillId="3" borderId="3" xfId="3" applyFont="1" applyFill="1" applyBorder="1" applyAlignment="1">
      <alignment horizontal="center" vertical="center"/>
    </xf>
    <xf numFmtId="0" fontId="4" fillId="3" borderId="4" xfId="3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0" fontId="4" fillId="3" borderId="6" xfId="3" applyFont="1" applyFill="1" applyBorder="1" applyAlignment="1">
      <alignment horizontal="center" vertical="center"/>
    </xf>
    <xf numFmtId="0" fontId="4" fillId="3" borderId="9" xfId="3" applyFont="1" applyFill="1" applyBorder="1" applyAlignment="1">
      <alignment horizontal="center" vertical="center"/>
    </xf>
    <xf numFmtId="0" fontId="4" fillId="3" borderId="10" xfId="3" applyFont="1" applyFill="1" applyBorder="1" applyAlignment="1">
      <alignment horizontal="center" vertical="center"/>
    </xf>
    <xf numFmtId="0" fontId="4" fillId="3" borderId="7" xfId="3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/>
    </xf>
    <xf numFmtId="9" fontId="24" fillId="0" borderId="167" xfId="3" applyNumberFormat="1" applyFont="1" applyBorder="1" applyAlignment="1">
      <alignment horizontal="center" vertical="center" shrinkToFit="1"/>
    </xf>
    <xf numFmtId="0" fontId="24" fillId="0" borderId="167" xfId="3" applyFont="1" applyBorder="1" applyAlignment="1">
      <alignment horizontal="center" vertical="center" shrinkToFit="1"/>
    </xf>
    <xf numFmtId="41" fontId="100" fillId="0" borderId="167" xfId="4" quotePrefix="1" applyFont="1" applyBorder="1" applyAlignment="1">
      <alignment horizontal="right" vertical="center" shrinkToFit="1"/>
    </xf>
    <xf numFmtId="41" fontId="100" fillId="0" borderId="167" xfId="4" applyFont="1" applyBorder="1" applyAlignment="1">
      <alignment horizontal="right" vertical="center" shrinkToFit="1"/>
    </xf>
    <xf numFmtId="41" fontId="100" fillId="0" borderId="168" xfId="4" applyFont="1" applyBorder="1" applyAlignment="1">
      <alignment horizontal="right" vertical="center" shrinkToFit="1"/>
    </xf>
    <xf numFmtId="41" fontId="29" fillId="0" borderId="5" xfId="1" applyFont="1" applyBorder="1" applyAlignment="1">
      <alignment horizontal="center" vertical="center"/>
    </xf>
    <xf numFmtId="41" fontId="29" fillId="0" borderId="7" xfId="1" applyFont="1" applyBorder="1" applyAlignment="1">
      <alignment horizontal="center" vertical="center"/>
    </xf>
    <xf numFmtId="41" fontId="29" fillId="0" borderId="6" xfId="1" applyFont="1" applyBorder="1" applyAlignment="1">
      <alignment horizontal="center" vertical="center"/>
    </xf>
    <xf numFmtId="0" fontId="4" fillId="0" borderId="160" xfId="3" applyFont="1" applyBorder="1" applyAlignment="1">
      <alignment horizontal="center" vertical="center" shrinkToFit="1"/>
    </xf>
    <xf numFmtId="0" fontId="4" fillId="0" borderId="161" xfId="3" applyFont="1" applyBorder="1" applyAlignment="1">
      <alignment horizontal="center" vertical="center" shrinkToFit="1"/>
    </xf>
    <xf numFmtId="0" fontId="4" fillId="0" borderId="169" xfId="3" applyFont="1" applyBorder="1" applyAlignment="1">
      <alignment horizontal="center" vertical="center" shrinkToFit="1"/>
    </xf>
    <xf numFmtId="186" fontId="15" fillId="0" borderId="172" xfId="4" applyNumberFormat="1" applyFont="1" applyBorder="1" applyAlignment="1">
      <alignment horizontal="center" vertical="center" shrinkToFit="1"/>
    </xf>
    <xf numFmtId="186" fontId="15" fillId="0" borderId="161" xfId="4" applyNumberFormat="1" applyFont="1" applyBorder="1" applyAlignment="1">
      <alignment horizontal="center" vertical="center" shrinkToFit="1"/>
    </xf>
    <xf numFmtId="9" fontId="4" fillId="0" borderId="161" xfId="3" applyNumberFormat="1" applyFont="1" applyBorder="1" applyAlignment="1">
      <alignment horizontal="center" vertical="center" shrinkToFit="1"/>
    </xf>
    <xf numFmtId="41" fontId="29" fillId="0" borderId="161" xfId="1" applyFont="1" applyBorder="1" applyAlignment="1">
      <alignment horizontal="right" vertical="center"/>
    </xf>
    <xf numFmtId="41" fontId="29" fillId="0" borderId="162" xfId="1" applyFont="1" applyBorder="1" applyAlignment="1">
      <alignment horizontal="right" vertical="center"/>
    </xf>
    <xf numFmtId="9" fontId="4" fillId="0" borderId="13" xfId="3" applyNumberFormat="1" applyFont="1" applyBorder="1" applyAlignment="1">
      <alignment horizontal="center" vertical="center" shrinkToFit="1"/>
    </xf>
    <xf numFmtId="9" fontId="38" fillId="0" borderId="164" xfId="3" applyNumberFormat="1" applyFont="1" applyBorder="1" applyAlignment="1">
      <alignment horizontal="center" vertical="center" shrinkToFit="1"/>
    </xf>
    <xf numFmtId="0" fontId="38" fillId="0" borderId="164" xfId="3" applyFont="1" applyBorder="1" applyAlignment="1">
      <alignment horizontal="center" vertical="center" shrinkToFit="1"/>
    </xf>
    <xf numFmtId="41" fontId="100" fillId="0" borderId="164" xfId="4" applyFont="1" applyBorder="1" applyAlignment="1">
      <alignment horizontal="right" vertical="center" shrinkToFit="1"/>
    </xf>
    <xf numFmtId="41" fontId="100" fillId="0" borderId="165" xfId="4" applyFont="1" applyBorder="1" applyAlignment="1">
      <alignment horizontal="right" vertical="center" shrinkToFit="1"/>
    </xf>
    <xf numFmtId="0" fontId="7" fillId="0" borderId="228" xfId="11" applyFont="1" applyBorder="1" applyAlignment="1">
      <alignment vertical="center"/>
    </xf>
    <xf numFmtId="0" fontId="58" fillId="0" borderId="19" xfId="11" applyFont="1" applyBorder="1" applyAlignment="1">
      <alignment vertical="center" shrinkToFit="1"/>
    </xf>
    <xf numFmtId="0" fontId="8" fillId="0" borderId="13" xfId="11" applyFont="1" applyBorder="1" applyAlignment="1">
      <alignment vertical="center"/>
    </xf>
    <xf numFmtId="9" fontId="4" fillId="0" borderId="228" xfId="3" applyNumberFormat="1" applyFont="1" applyBorder="1" applyAlignment="1">
      <alignment horizontal="center" vertical="center"/>
    </xf>
    <xf numFmtId="9" fontId="4" fillId="0" borderId="14" xfId="3" applyNumberFormat="1" applyFont="1" applyBorder="1" applyAlignment="1">
      <alignment horizontal="center" vertical="center"/>
    </xf>
    <xf numFmtId="0" fontId="4" fillId="2" borderId="145" xfId="3" applyFont="1" applyFill="1" applyBorder="1" applyAlignment="1">
      <alignment horizontal="center" vertical="center" shrinkToFit="1"/>
    </xf>
    <xf numFmtId="0" fontId="4" fillId="2" borderId="8" xfId="3" applyFont="1" applyFill="1" applyBorder="1" applyAlignment="1">
      <alignment horizontal="center" vertical="center" shrinkToFit="1"/>
    </xf>
    <xf numFmtId="9" fontId="4" fillId="0" borderId="35" xfId="3" applyNumberFormat="1" applyFont="1" applyBorder="1" applyAlignment="1">
      <alignment horizontal="center" vertical="center"/>
    </xf>
    <xf numFmtId="9" fontId="4" fillId="0" borderId="39" xfId="3" applyNumberFormat="1" applyFont="1" applyBorder="1" applyAlignment="1">
      <alignment horizontal="center" vertical="center"/>
    </xf>
    <xf numFmtId="0" fontId="4" fillId="4" borderId="20" xfId="3" applyFont="1" applyFill="1" applyBorder="1" applyAlignment="1">
      <alignment horizontal="center" vertical="center"/>
    </xf>
    <xf numFmtId="0" fontId="4" fillId="4" borderId="20" xfId="3" applyFont="1" applyFill="1" applyBorder="1" applyAlignment="1">
      <alignment horizontal="center" vertical="center" shrinkToFit="1"/>
    </xf>
    <xf numFmtId="0" fontId="107" fillId="2" borderId="13" xfId="3" applyFont="1" applyFill="1" applyBorder="1" applyAlignment="1">
      <alignment horizontal="center" vertical="center" wrapText="1" shrinkToFit="1"/>
    </xf>
    <xf numFmtId="0" fontId="107" fillId="2" borderId="13" xfId="3" applyFont="1" applyFill="1" applyBorder="1" applyAlignment="1">
      <alignment horizontal="center" vertical="center" shrinkToFit="1"/>
    </xf>
    <xf numFmtId="9" fontId="4" fillId="0" borderId="204" xfId="3" applyNumberFormat="1" applyFont="1" applyBorder="1" applyAlignment="1">
      <alignment horizontal="center" vertical="center"/>
    </xf>
    <xf numFmtId="9" fontId="4" fillId="0" borderId="181" xfId="3" applyNumberFormat="1" applyFont="1" applyBorder="1" applyAlignment="1">
      <alignment horizontal="center" vertical="center"/>
    </xf>
    <xf numFmtId="9" fontId="4" fillId="0" borderId="205" xfId="3" applyNumberFormat="1" applyFont="1" applyBorder="1" applyAlignment="1">
      <alignment horizontal="center" vertical="center"/>
    </xf>
    <xf numFmtId="0" fontId="4" fillId="0" borderId="35" xfId="3" quotePrefix="1" applyFont="1" applyBorder="1" applyAlignment="1">
      <alignment horizontal="center" vertical="center"/>
    </xf>
    <xf numFmtId="0" fontId="4" fillId="0" borderId="35" xfId="3" applyFont="1" applyBorder="1" applyAlignment="1">
      <alignment horizontal="center" vertical="center"/>
    </xf>
    <xf numFmtId="9" fontId="10" fillId="0" borderId="19" xfId="3" applyNumberFormat="1" applyFont="1" applyBorder="1" applyAlignment="1">
      <alignment horizontal="center" vertical="center"/>
    </xf>
    <xf numFmtId="9" fontId="10" fillId="0" borderId="13" xfId="3" applyNumberFormat="1" applyFont="1" applyBorder="1" applyAlignment="1">
      <alignment horizontal="center" vertical="center"/>
    </xf>
    <xf numFmtId="9" fontId="4" fillId="0" borderId="148" xfId="3" applyNumberFormat="1" applyFont="1" applyBorder="1" applyAlignment="1">
      <alignment horizontal="center" vertical="center"/>
    </xf>
    <xf numFmtId="9" fontId="4" fillId="0" borderId="48" xfId="3" applyNumberFormat="1" applyFont="1" applyBorder="1" applyAlignment="1">
      <alignment horizontal="center" vertical="center"/>
    </xf>
    <xf numFmtId="9" fontId="4" fillId="0" borderId="49" xfId="3" applyNumberFormat="1" applyFont="1" applyBorder="1" applyAlignment="1">
      <alignment horizontal="center" vertical="center"/>
    </xf>
    <xf numFmtId="0" fontId="1" fillId="0" borderId="13" xfId="3" applyFont="1" applyBorder="1" applyAlignment="1">
      <alignment horizontal="center" vertical="center" shrinkToFit="1"/>
    </xf>
    <xf numFmtId="9" fontId="43" fillId="0" borderId="13" xfId="3" applyNumberFormat="1" applyFont="1" applyBorder="1" applyAlignment="1">
      <alignment horizontal="center" vertical="center"/>
    </xf>
    <xf numFmtId="9" fontId="4" fillId="0" borderId="100" xfId="3" applyNumberFormat="1" applyFont="1" applyBorder="1" applyAlignment="1">
      <alignment horizontal="center" vertical="center"/>
    </xf>
    <xf numFmtId="0" fontId="6" fillId="14" borderId="35" xfId="3" applyFont="1" applyFill="1" applyBorder="1" applyAlignment="1">
      <alignment horizontal="center" vertical="center"/>
    </xf>
    <xf numFmtId="10" fontId="24" fillId="0" borderId="218" xfId="2" applyNumberFormat="1" applyFont="1" applyFill="1" applyBorder="1" applyAlignment="1">
      <alignment horizontal="center" vertical="center" shrinkToFit="1"/>
    </xf>
    <xf numFmtId="10" fontId="24" fillId="0" borderId="47" xfId="2" applyNumberFormat="1" applyFont="1" applyFill="1" applyBorder="1" applyAlignment="1">
      <alignment horizontal="center" vertical="center" shrinkToFit="1"/>
    </xf>
    <xf numFmtId="10" fontId="24" fillId="0" borderId="44" xfId="2" applyNumberFormat="1" applyFont="1" applyFill="1" applyBorder="1" applyAlignment="1">
      <alignment horizontal="center" vertical="center" shrinkToFit="1"/>
    </xf>
    <xf numFmtId="10" fontId="24" fillId="0" borderId="48" xfId="5" applyNumberFormat="1" applyFont="1" applyFill="1" applyBorder="1" applyAlignment="1">
      <alignment horizontal="center" vertical="center"/>
    </xf>
    <xf numFmtId="10" fontId="24" fillId="0" borderId="219" xfId="5" applyNumberFormat="1" applyFont="1" applyFill="1" applyBorder="1" applyAlignment="1">
      <alignment horizontal="center" vertical="center"/>
    </xf>
    <xf numFmtId="0" fontId="6" fillId="14" borderId="22" xfId="3" applyFont="1" applyFill="1" applyBorder="1" applyAlignment="1">
      <alignment horizontal="center" vertical="center" shrinkToFit="1"/>
    </xf>
    <xf numFmtId="0" fontId="6" fillId="14" borderId="23" xfId="3" applyFont="1" applyFill="1" applyBorder="1" applyAlignment="1">
      <alignment horizontal="center" vertical="center" shrinkToFit="1"/>
    </xf>
    <xf numFmtId="9" fontId="6" fillId="14" borderId="23" xfId="3" applyNumberFormat="1" applyFont="1" applyFill="1" applyBorder="1" applyAlignment="1">
      <alignment horizontal="center" vertical="center" shrinkToFit="1"/>
    </xf>
    <xf numFmtId="9" fontId="6" fillId="14" borderId="24" xfId="3" applyNumberFormat="1" applyFont="1" applyFill="1" applyBorder="1" applyAlignment="1">
      <alignment horizontal="center" vertical="center" shrinkToFit="1"/>
    </xf>
    <xf numFmtId="177" fontId="103" fillId="0" borderId="5" xfId="5" applyNumberFormat="1" applyFont="1" applyBorder="1" applyAlignment="1">
      <alignment horizontal="center" vertical="center"/>
    </xf>
    <xf numFmtId="177" fontId="103" fillId="0" borderId="7" xfId="5" applyNumberFormat="1" applyFont="1" applyBorder="1" applyAlignment="1">
      <alignment horizontal="center" vertical="center"/>
    </xf>
    <xf numFmtId="177" fontId="103" fillId="0" borderId="6" xfId="5" applyNumberFormat="1" applyFont="1" applyBorder="1" applyAlignment="1">
      <alignment horizontal="center" vertical="center"/>
    </xf>
    <xf numFmtId="177" fontId="103" fillId="0" borderId="9" xfId="5" applyNumberFormat="1" applyFont="1" applyBorder="1" applyAlignment="1">
      <alignment horizontal="center" vertical="center"/>
    </xf>
    <xf numFmtId="177" fontId="103" fillId="0" borderId="1" xfId="5" applyNumberFormat="1" applyFont="1" applyBorder="1" applyAlignment="1">
      <alignment horizontal="center" vertical="center"/>
    </xf>
    <xf numFmtId="177" fontId="103" fillId="0" borderId="10" xfId="5" applyNumberFormat="1" applyFont="1" applyBorder="1" applyAlignment="1">
      <alignment horizontal="center" vertical="center"/>
    </xf>
    <xf numFmtId="0" fontId="5" fillId="14" borderId="17" xfId="3" applyFont="1" applyFill="1" applyBorder="1" applyAlignment="1">
      <alignment horizontal="center" vertical="center" wrapText="1"/>
    </xf>
    <xf numFmtId="0" fontId="5" fillId="14" borderId="0" xfId="3" applyFont="1" applyFill="1" applyBorder="1" applyAlignment="1">
      <alignment horizontal="center" vertical="center"/>
    </xf>
    <xf numFmtId="0" fontId="5" fillId="14" borderId="9" xfId="3" applyFont="1" applyFill="1" applyBorder="1" applyAlignment="1">
      <alignment horizontal="center" vertical="center"/>
    </xf>
    <xf numFmtId="0" fontId="5" fillId="14" borderId="1" xfId="3" applyFont="1" applyFill="1" applyBorder="1" applyAlignment="1">
      <alignment horizontal="center" vertical="center"/>
    </xf>
    <xf numFmtId="178" fontId="24" fillId="14" borderId="216" xfId="5" applyNumberFormat="1" applyFont="1" applyFill="1" applyBorder="1" applyAlignment="1">
      <alignment horizontal="center" vertical="center"/>
    </xf>
    <xf numFmtId="178" fontId="24" fillId="14" borderId="37" xfId="5" applyNumberFormat="1" applyFont="1" applyFill="1" applyBorder="1" applyAlignment="1">
      <alignment horizontal="center" vertical="center"/>
    </xf>
    <xf numFmtId="178" fontId="24" fillId="14" borderId="217" xfId="5" applyNumberFormat="1" applyFont="1" applyFill="1" applyBorder="1" applyAlignment="1">
      <alignment horizontal="center" vertical="center"/>
    </xf>
    <xf numFmtId="41" fontId="8" fillId="0" borderId="27" xfId="1" applyFont="1" applyBorder="1" applyAlignment="1">
      <alignment horizontal="center" vertical="center" wrapText="1" shrinkToFit="1"/>
    </xf>
    <xf numFmtId="41" fontId="8" fillId="0" borderId="28" xfId="1" applyFont="1" applyBorder="1" applyAlignment="1">
      <alignment horizontal="center" vertical="center" wrapText="1" shrinkToFit="1"/>
    </xf>
    <xf numFmtId="41" fontId="8" fillId="0" borderId="37" xfId="1" applyFont="1" applyBorder="1" applyAlignment="1">
      <alignment horizontal="center" vertical="center" wrapText="1" shrinkToFit="1"/>
    </xf>
    <xf numFmtId="41" fontId="8" fillId="0" borderId="38" xfId="1" applyFont="1" applyBorder="1" applyAlignment="1">
      <alignment horizontal="center" vertical="center" wrapText="1" shrinkToFit="1"/>
    </xf>
    <xf numFmtId="41" fontId="22" fillId="0" borderId="33" xfId="1" applyFont="1" applyBorder="1" applyAlignment="1">
      <alignment horizontal="center" vertical="center" wrapText="1" shrinkToFit="1"/>
    </xf>
    <xf numFmtId="41" fontId="22" fillId="0" borderId="34" xfId="1" applyFont="1" applyBorder="1" applyAlignment="1">
      <alignment horizontal="center" vertical="center" shrinkToFit="1"/>
    </xf>
    <xf numFmtId="41" fontId="22" fillId="0" borderId="40" xfId="1" applyFont="1" applyBorder="1" applyAlignment="1">
      <alignment horizontal="center" vertical="center" shrinkToFit="1"/>
    </xf>
    <xf numFmtId="41" fontId="22" fillId="0" borderId="41" xfId="1" applyFont="1" applyBorder="1" applyAlignment="1">
      <alignment horizontal="center" vertical="center" shrinkToFit="1"/>
    </xf>
    <xf numFmtId="0" fontId="4" fillId="14" borderId="19" xfId="3" applyFont="1" applyFill="1" applyBorder="1" applyAlignment="1">
      <alignment horizontal="center" vertical="center"/>
    </xf>
    <xf numFmtId="0" fontId="4" fillId="14" borderId="13" xfId="3" applyFont="1" applyFill="1" applyBorder="1" applyAlignment="1">
      <alignment horizontal="center" vertical="center"/>
    </xf>
    <xf numFmtId="0" fontId="6" fillId="14" borderId="2" xfId="3" applyFont="1" applyFill="1" applyBorder="1" applyAlignment="1">
      <alignment horizontal="center" vertical="center"/>
    </xf>
    <xf numFmtId="0" fontId="6" fillId="14" borderId="3" xfId="3" applyFont="1" applyFill="1" applyBorder="1" applyAlignment="1">
      <alignment horizontal="center" vertical="center"/>
    </xf>
    <xf numFmtId="0" fontId="6" fillId="14" borderId="211" xfId="3" applyFont="1" applyFill="1" applyBorder="1" applyAlignment="1">
      <alignment horizontal="center" vertical="center"/>
    </xf>
    <xf numFmtId="0" fontId="6" fillId="14" borderId="212" xfId="3" applyFont="1" applyFill="1" applyBorder="1" applyAlignment="1">
      <alignment horizontal="center" vertical="center"/>
    </xf>
    <xf numFmtId="0" fontId="6" fillId="14" borderId="213" xfId="3" applyFont="1" applyFill="1" applyBorder="1" applyAlignment="1">
      <alignment horizontal="center" vertical="center" shrinkToFit="1"/>
    </xf>
    <xf numFmtId="0" fontId="15" fillId="14" borderId="214" xfId="0" applyFont="1" applyFill="1" applyBorder="1" applyAlignment="1">
      <alignment vertical="center" shrinkToFit="1"/>
    </xf>
    <xf numFmtId="0" fontId="15" fillId="14" borderId="215" xfId="0" applyFont="1" applyFill="1" applyBorder="1" applyAlignment="1">
      <alignment vertical="center" shrinkToFit="1"/>
    </xf>
    <xf numFmtId="0" fontId="102" fillId="0" borderId="0" xfId="3" applyFont="1" applyBorder="1" applyAlignment="1">
      <alignment horizontal="center" vertical="center" wrapText="1" shrinkToFit="1"/>
    </xf>
    <xf numFmtId="0" fontId="102" fillId="0" borderId="144" xfId="3" applyFont="1" applyBorder="1" applyAlignment="1">
      <alignment horizontal="center" vertical="center" wrapText="1" shrinkToFit="1"/>
    </xf>
    <xf numFmtId="9" fontId="103" fillId="0" borderId="13" xfId="5" applyNumberFormat="1" applyFont="1" applyBorder="1" applyAlignment="1">
      <alignment horizontal="center" vertical="center"/>
    </xf>
    <xf numFmtId="0" fontId="5" fillId="14" borderId="2" xfId="3" applyFont="1" applyFill="1" applyBorder="1" applyAlignment="1">
      <alignment horizontal="center" vertical="center"/>
    </xf>
    <xf numFmtId="0" fontId="5" fillId="14" borderId="3" xfId="3" applyFont="1" applyFill="1" applyBorder="1" applyAlignment="1">
      <alignment horizontal="center" vertical="center"/>
    </xf>
    <xf numFmtId="176" fontId="24" fillId="0" borderId="220" xfId="3" applyNumberFormat="1" applyFont="1" applyBorder="1" applyAlignment="1">
      <alignment horizontal="center" vertical="center"/>
    </xf>
    <xf numFmtId="176" fontId="24" fillId="0" borderId="221" xfId="3" applyNumberFormat="1" applyFont="1" applyBorder="1" applyAlignment="1">
      <alignment horizontal="center" vertical="center"/>
    </xf>
    <xf numFmtId="0" fontId="8" fillId="0" borderId="47" xfId="3" applyFont="1" applyBorder="1" applyAlignment="1">
      <alignment horizontal="center" vertical="center" shrinkToFit="1"/>
    </xf>
    <xf numFmtId="183" fontId="6" fillId="0" borderId="0" xfId="3" applyNumberFormat="1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10" fontId="103" fillId="0" borderId="13" xfId="5" applyNumberFormat="1" applyFont="1" applyBorder="1" applyAlignment="1">
      <alignment horizontal="center" vertical="center"/>
    </xf>
    <xf numFmtId="0" fontId="5" fillId="14" borderId="9" xfId="3" applyFont="1" applyFill="1" applyBorder="1" applyAlignment="1">
      <alignment horizontal="center" vertical="center" wrapText="1"/>
    </xf>
    <xf numFmtId="10" fontId="24" fillId="0" borderId="222" xfId="3" applyNumberFormat="1" applyFont="1" applyBorder="1" applyAlignment="1">
      <alignment horizontal="center" vertical="center"/>
    </xf>
    <xf numFmtId="10" fontId="24" fillId="0" borderId="223" xfId="3" applyNumberFormat="1" applyFont="1" applyBorder="1" applyAlignment="1">
      <alignment horizontal="center" vertical="center"/>
    </xf>
    <xf numFmtId="10" fontId="24" fillId="0" borderId="224" xfId="3" applyNumberFormat="1" applyFont="1" applyBorder="1" applyAlignment="1">
      <alignment horizontal="center" vertical="center"/>
    </xf>
    <xf numFmtId="0" fontId="24" fillId="0" borderId="223" xfId="3" applyFont="1" applyBorder="1" applyAlignment="1">
      <alignment horizontal="center" vertical="center"/>
    </xf>
    <xf numFmtId="0" fontId="24" fillId="0" borderId="224" xfId="3" applyFont="1" applyBorder="1" applyAlignment="1">
      <alignment horizontal="center" vertical="center"/>
    </xf>
    <xf numFmtId="10" fontId="29" fillId="0" borderId="144" xfId="5" applyNumberFormat="1" applyFont="1" applyBorder="1" applyAlignment="1">
      <alignment horizontal="center" vertical="center" shrinkToFit="1"/>
    </xf>
    <xf numFmtId="10" fontId="29" fillId="0" borderId="227" xfId="5" applyNumberFormat="1" applyFont="1" applyBorder="1" applyAlignment="1">
      <alignment horizontal="center" vertical="center" shrinkToFit="1"/>
    </xf>
    <xf numFmtId="0" fontId="10" fillId="0" borderId="19" xfId="3" applyFont="1" applyBorder="1" applyAlignment="1">
      <alignment horizontal="right" vertical="center"/>
    </xf>
    <xf numFmtId="176" fontId="29" fillId="0" borderId="225" xfId="5" applyNumberFormat="1" applyFont="1" applyBorder="1" applyAlignment="1">
      <alignment horizontal="center" vertical="center" shrinkToFit="1"/>
    </xf>
    <xf numFmtId="176" fontId="29" fillId="0" borderId="226" xfId="5" applyNumberFormat="1" applyFont="1" applyBorder="1" applyAlignment="1">
      <alignment horizontal="center" vertical="center" shrinkToFit="1"/>
    </xf>
    <xf numFmtId="0" fontId="10" fillId="0" borderId="13" xfId="3" applyFont="1" applyBorder="1" applyAlignment="1">
      <alignment horizontal="right" vertical="center"/>
    </xf>
    <xf numFmtId="0" fontId="98" fillId="0" borderId="13" xfId="3" applyFont="1" applyBorder="1" applyAlignment="1">
      <alignment horizontal="center" vertical="center" shrinkToFit="1"/>
    </xf>
    <xf numFmtId="0" fontId="4" fillId="0" borderId="228" xfId="3" applyFont="1" applyBorder="1" applyAlignment="1">
      <alignment horizontal="right" vertical="center"/>
    </xf>
    <xf numFmtId="10" fontId="29" fillId="0" borderId="226" xfId="5" applyNumberFormat="1" applyFont="1" applyBorder="1" applyAlignment="1">
      <alignment horizontal="center" vertical="center" shrinkToFit="1"/>
    </xf>
    <xf numFmtId="10" fontId="29" fillId="0" borderId="77" xfId="5" applyNumberFormat="1" applyFont="1" applyBorder="1" applyAlignment="1">
      <alignment horizontal="center" vertical="center" shrinkToFit="1"/>
    </xf>
    <xf numFmtId="3" fontId="4" fillId="0" borderId="5" xfId="3" applyNumberFormat="1" applyFont="1" applyBorder="1" applyAlignment="1">
      <alignment horizontal="center" vertical="center" shrinkToFit="1"/>
    </xf>
    <xf numFmtId="0" fontId="4" fillId="0" borderId="7" xfId="3" applyFont="1" applyBorder="1" applyAlignment="1">
      <alignment horizontal="center" vertical="center" shrinkToFit="1"/>
    </xf>
    <xf numFmtId="3" fontId="4" fillId="0" borderId="4" xfId="3" applyNumberFormat="1" applyFont="1" applyBorder="1" applyAlignment="1">
      <alignment horizontal="center" vertical="center" shrinkToFit="1"/>
    </xf>
    <xf numFmtId="41" fontId="95" fillId="0" borderId="2" xfId="4" applyFont="1" applyBorder="1" applyAlignment="1">
      <alignment horizontal="center" vertical="center" shrinkToFit="1"/>
    </xf>
    <xf numFmtId="41" fontId="95" fillId="0" borderId="3" xfId="4" applyFont="1" applyBorder="1" applyAlignment="1">
      <alignment horizontal="center" vertical="center" shrinkToFit="1"/>
    </xf>
    <xf numFmtId="41" fontId="95" fillId="0" borderId="4" xfId="4" applyFont="1" applyBorder="1" applyAlignment="1">
      <alignment horizontal="center" vertical="center" shrinkToFit="1"/>
    </xf>
    <xf numFmtId="41" fontId="95" fillId="0" borderId="119" xfId="4" applyFont="1" applyBorder="1" applyAlignment="1">
      <alignment horizontal="center" vertical="center" shrinkToFit="1"/>
    </xf>
    <xf numFmtId="41" fontId="95" fillId="0" borderId="154" xfId="4" applyFont="1" applyBorder="1" applyAlignment="1">
      <alignment horizontal="center" vertical="center" shrinkToFit="1"/>
    </xf>
    <xf numFmtId="41" fontId="95" fillId="0" borderId="114" xfId="4" applyFont="1" applyBorder="1" applyAlignment="1">
      <alignment horizontal="center" vertical="center" shrinkToFit="1"/>
    </xf>
    <xf numFmtId="41" fontId="95" fillId="0" borderId="1" xfId="4" applyFont="1" applyBorder="1" applyAlignment="1">
      <alignment horizontal="center" vertical="center" shrinkToFit="1"/>
    </xf>
    <xf numFmtId="41" fontId="95" fillId="0" borderId="10" xfId="4" applyFont="1" applyBorder="1" applyAlignment="1">
      <alignment horizontal="center" vertical="center" shrinkToFit="1"/>
    </xf>
    <xf numFmtId="41" fontId="15" fillId="0" borderId="2" xfId="4" applyFont="1" applyBorder="1" applyAlignment="1">
      <alignment horizontal="center" vertical="center" shrinkToFit="1"/>
    </xf>
    <xf numFmtId="9" fontId="4" fillId="0" borderId="4" xfId="3" applyNumberFormat="1" applyFont="1" applyBorder="1" applyAlignment="1">
      <alignment horizontal="center" vertical="center"/>
    </xf>
    <xf numFmtId="9" fontId="4" fillId="0" borderId="6" xfId="3" applyNumberFormat="1" applyFont="1" applyBorder="1" applyAlignment="1">
      <alignment horizontal="center" vertical="center"/>
    </xf>
    <xf numFmtId="9" fontId="38" fillId="0" borderId="2" xfId="3" applyNumberFormat="1" applyFont="1" applyBorder="1" applyAlignment="1">
      <alignment horizontal="center" vertical="center" shrinkToFit="1"/>
    </xf>
    <xf numFmtId="0" fontId="38" fillId="0" borderId="4" xfId="3" applyFont="1" applyBorder="1" applyAlignment="1">
      <alignment horizontal="center" vertical="center" shrinkToFit="1"/>
    </xf>
    <xf numFmtId="3" fontId="4" fillId="0" borderId="9" xfId="3" applyNumberFormat="1" applyFont="1" applyBorder="1" applyAlignment="1">
      <alignment horizontal="center" vertical="center" shrinkToFit="1"/>
    </xf>
    <xf numFmtId="3" fontId="4" fillId="0" borderId="1" xfId="3" applyNumberFormat="1" applyFont="1" applyBorder="1" applyAlignment="1">
      <alignment horizontal="center" vertical="center" shrinkToFit="1"/>
    </xf>
    <xf numFmtId="41" fontId="15" fillId="0" borderId="1" xfId="4" applyFont="1" applyBorder="1" applyAlignment="1">
      <alignment horizontal="center" vertical="center" shrinkToFit="1"/>
    </xf>
    <xf numFmtId="9" fontId="38" fillId="0" borderId="178" xfId="3" applyNumberFormat="1" applyFont="1" applyBorder="1" applyAlignment="1">
      <alignment horizontal="center" vertical="center" shrinkToFit="1"/>
    </xf>
    <xf numFmtId="0" fontId="38" fillId="0" borderId="179" xfId="3" applyFont="1" applyBorder="1" applyAlignment="1">
      <alignment horizontal="center" vertical="center" shrinkToFit="1"/>
    </xf>
    <xf numFmtId="0" fontId="4" fillId="14" borderId="28" xfId="3" applyFont="1" applyFill="1" applyBorder="1" applyAlignment="1">
      <alignment horizontal="center" vertical="center"/>
    </xf>
    <xf numFmtId="0" fontId="4" fillId="14" borderId="180" xfId="3" applyFont="1" applyFill="1" applyBorder="1" applyAlignment="1">
      <alignment horizontal="center" vertical="center"/>
    </xf>
    <xf numFmtId="0" fontId="4" fillId="14" borderId="209" xfId="3" applyFont="1" applyFill="1" applyBorder="1" applyAlignment="1">
      <alignment horizontal="center" vertical="center"/>
    </xf>
    <xf numFmtId="0" fontId="4" fillId="2" borderId="186" xfId="3" applyFont="1" applyFill="1" applyBorder="1" applyAlignment="1">
      <alignment horizontal="center" vertical="center"/>
    </xf>
    <xf numFmtId="0" fontId="4" fillId="2" borderId="187" xfId="3" applyFont="1" applyFill="1" applyBorder="1" applyAlignment="1">
      <alignment horizontal="center" vertical="center"/>
    </xf>
    <xf numFmtId="0" fontId="4" fillId="2" borderId="189" xfId="3" applyFont="1" applyFill="1" applyBorder="1" applyAlignment="1">
      <alignment horizontal="center" vertical="center"/>
    </xf>
    <xf numFmtId="0" fontId="4" fillId="12" borderId="25" xfId="3" applyFont="1" applyFill="1" applyBorder="1" applyAlignment="1">
      <alignment horizontal="left" vertical="center"/>
    </xf>
    <xf numFmtId="0" fontId="4" fillId="12" borderId="23" xfId="3" applyFont="1" applyFill="1" applyBorder="1" applyAlignment="1">
      <alignment horizontal="left" vertical="center"/>
    </xf>
    <xf numFmtId="0" fontId="4" fillId="12" borderId="147" xfId="3" applyFont="1" applyFill="1" applyBorder="1" applyAlignment="1">
      <alignment horizontal="left" vertical="center"/>
    </xf>
    <xf numFmtId="0" fontId="4" fillId="12" borderId="24" xfId="3" applyFont="1" applyFill="1" applyBorder="1" applyAlignment="1">
      <alignment horizontal="left" vertical="center"/>
    </xf>
    <xf numFmtId="0" fontId="4" fillId="12" borderId="22" xfId="3" applyFont="1" applyFill="1" applyBorder="1" applyAlignment="1">
      <alignment horizontal="center" vertical="center"/>
    </xf>
    <xf numFmtId="0" fontId="4" fillId="12" borderId="23" xfId="3" applyFont="1" applyFill="1" applyBorder="1" applyAlignment="1">
      <alignment horizontal="center" vertical="center"/>
    </xf>
    <xf numFmtId="0" fontId="10" fillId="14" borderId="25" xfId="3" applyFont="1" applyFill="1" applyBorder="1" applyAlignment="1">
      <alignment horizontal="center" vertical="center"/>
    </xf>
    <xf numFmtId="0" fontId="10" fillId="14" borderId="23" xfId="3" applyFont="1" applyFill="1" applyBorder="1" applyAlignment="1">
      <alignment horizontal="center" vertical="center"/>
    </xf>
    <xf numFmtId="0" fontId="10" fillId="14" borderId="147" xfId="3" applyFont="1" applyFill="1" applyBorder="1" applyAlignment="1">
      <alignment horizontal="center" vertical="center"/>
    </xf>
    <xf numFmtId="0" fontId="10" fillId="14" borderId="208" xfId="3" applyFont="1" applyFill="1" applyBorder="1" applyAlignment="1">
      <alignment horizontal="center" vertical="center"/>
    </xf>
    <xf numFmtId="0" fontId="10" fillId="14" borderId="180" xfId="3" applyFont="1" applyFill="1" applyBorder="1" applyAlignment="1">
      <alignment horizontal="center" vertical="center"/>
    </xf>
    <xf numFmtId="0" fontId="10" fillId="14" borderId="33" xfId="3" applyFont="1" applyFill="1" applyBorder="1" applyAlignment="1">
      <alignment horizontal="center" vertical="center"/>
    </xf>
    <xf numFmtId="0" fontId="10" fillId="14" borderId="24" xfId="3" applyFont="1" applyFill="1" applyBorder="1" applyAlignment="1">
      <alignment horizontal="center" vertical="center"/>
    </xf>
    <xf numFmtId="0" fontId="10" fillId="14" borderId="209" xfId="3" applyFont="1" applyFill="1" applyBorder="1" applyAlignment="1">
      <alignment horizontal="center" vertical="center"/>
    </xf>
    <xf numFmtId="0" fontId="10" fillId="14" borderId="22" xfId="3" applyFont="1" applyFill="1" applyBorder="1" applyAlignment="1">
      <alignment horizontal="center" vertical="center"/>
    </xf>
    <xf numFmtId="0" fontId="4" fillId="0" borderId="148" xfId="3" applyFont="1" applyFill="1" applyBorder="1" applyAlignment="1">
      <alignment horizontal="left" vertical="center"/>
    </xf>
    <xf numFmtId="0" fontId="4" fillId="0" borderId="48" xfId="3" applyFont="1" applyFill="1" applyBorder="1" applyAlignment="1">
      <alignment horizontal="left" vertical="center"/>
    </xf>
    <xf numFmtId="0" fontId="4" fillId="0" borderId="45" xfId="3" applyFont="1" applyFill="1" applyBorder="1" applyAlignment="1">
      <alignment horizontal="left" vertical="center"/>
    </xf>
    <xf numFmtId="0" fontId="4" fillId="12" borderId="24" xfId="3" applyFont="1" applyFill="1" applyBorder="1" applyAlignment="1">
      <alignment horizontal="center" vertical="center"/>
    </xf>
    <xf numFmtId="0" fontId="4" fillId="2" borderId="188" xfId="3" applyFont="1" applyFill="1" applyBorder="1" applyAlignment="1">
      <alignment horizontal="center" vertical="center"/>
    </xf>
    <xf numFmtId="0" fontId="4" fillId="12" borderId="182" xfId="3" applyFont="1" applyFill="1" applyBorder="1" applyAlignment="1">
      <alignment horizontal="center" vertical="center"/>
    </xf>
    <xf numFmtId="0" fontId="4" fillId="0" borderId="49" xfId="3" applyFont="1" applyFill="1" applyBorder="1" applyAlignment="1">
      <alignment horizontal="left" vertical="center"/>
    </xf>
    <xf numFmtId="0" fontId="4" fillId="0" borderId="47" xfId="3" applyFont="1" applyFill="1" applyBorder="1" applyAlignment="1">
      <alignment horizontal="center" vertical="center"/>
    </xf>
    <xf numFmtId="0" fontId="4" fillId="0" borderId="46" xfId="3" applyFont="1" applyFill="1" applyBorder="1" applyAlignment="1">
      <alignment horizontal="center" vertical="center"/>
    </xf>
    <xf numFmtId="3" fontId="4" fillId="0" borderId="188" xfId="3" applyNumberFormat="1" applyFont="1" applyBorder="1" applyAlignment="1">
      <alignment horizontal="center" vertical="center" shrinkToFit="1"/>
    </xf>
    <xf numFmtId="0" fontId="4" fillId="0" borderId="44" xfId="3" applyFont="1" applyFill="1" applyBorder="1" applyAlignment="1">
      <alignment horizontal="center" vertical="center"/>
    </xf>
    <xf numFmtId="0" fontId="4" fillId="0" borderId="48" xfId="3" applyFont="1" applyFill="1" applyBorder="1" applyAlignment="1">
      <alignment horizontal="center" vertical="center"/>
    </xf>
    <xf numFmtId="0" fontId="4" fillId="0" borderId="49" xfId="3" applyFont="1" applyFill="1" applyBorder="1" applyAlignment="1">
      <alignment horizontal="center" vertical="center"/>
    </xf>
    <xf numFmtId="0" fontId="4" fillId="0" borderId="148" xfId="3" applyFont="1" applyFill="1" applyBorder="1" applyAlignment="1">
      <alignment horizontal="center" vertical="center"/>
    </xf>
    <xf numFmtId="0" fontId="4" fillId="0" borderId="51" xfId="3" applyFont="1" applyFill="1" applyBorder="1" applyAlignment="1">
      <alignment horizontal="center" vertical="center"/>
    </xf>
    <xf numFmtId="0" fontId="4" fillId="0" borderId="8" xfId="3" applyFont="1" applyFill="1" applyBorder="1" applyAlignment="1">
      <alignment horizontal="center" vertical="center"/>
    </xf>
    <xf numFmtId="0" fontId="8" fillId="0" borderId="8" xfId="3" applyFont="1" applyFill="1" applyBorder="1" applyAlignment="1">
      <alignment horizontal="center" vertical="center"/>
    </xf>
    <xf numFmtId="0" fontId="8" fillId="0" borderId="143" xfId="3" applyFont="1" applyFill="1" applyBorder="1" applyAlignment="1">
      <alignment horizontal="center" vertical="center"/>
    </xf>
    <xf numFmtId="3" fontId="4" fillId="0" borderId="192" xfId="3" applyNumberFormat="1" applyFont="1" applyBorder="1" applyAlignment="1">
      <alignment horizontal="center" vertical="center" shrinkToFit="1"/>
    </xf>
    <xf numFmtId="41" fontId="36" fillId="0" borderId="193" xfId="4" applyFont="1" applyBorder="1" applyAlignment="1">
      <alignment horizontal="center" vertical="center" shrinkToFit="1"/>
    </xf>
    <xf numFmtId="41" fontId="6" fillId="0" borderId="191" xfId="4" applyFont="1" applyBorder="1" applyAlignment="1">
      <alignment horizontal="center" vertical="center" shrinkToFit="1"/>
    </xf>
    <xf numFmtId="41" fontId="36" fillId="0" borderId="191" xfId="4" applyFont="1" applyBorder="1" applyAlignment="1">
      <alignment horizontal="center" vertical="center" shrinkToFit="1"/>
    </xf>
    <xf numFmtId="0" fontId="5" fillId="0" borderId="182" xfId="3" applyFont="1" applyFill="1" applyBorder="1" applyAlignment="1">
      <alignment horizontal="center" vertical="center"/>
    </xf>
    <xf numFmtId="0" fontId="5" fillId="0" borderId="146" xfId="3" applyFont="1" applyFill="1" applyBorder="1" applyAlignment="1">
      <alignment horizontal="center" vertical="center"/>
    </xf>
    <xf numFmtId="41" fontId="6" fillId="0" borderId="190" xfId="4" applyFont="1" applyBorder="1" applyAlignment="1">
      <alignment horizontal="center" vertical="center" shrinkToFit="1"/>
    </xf>
    <xf numFmtId="0" fontId="8" fillId="0" borderId="2" xfId="3" applyFont="1" applyFill="1" applyBorder="1" applyAlignment="1">
      <alignment horizontal="center" vertical="center" shrinkToFit="1"/>
    </xf>
    <xf numFmtId="0" fontId="8" fillId="0" borderId="3" xfId="3" applyFont="1" applyFill="1" applyBorder="1" applyAlignment="1">
      <alignment horizontal="center" vertical="center" shrinkToFit="1"/>
    </xf>
    <xf numFmtId="41" fontId="100" fillId="0" borderId="3" xfId="1" applyFont="1" applyBorder="1" applyAlignment="1">
      <alignment horizontal="center" vertical="center" shrinkToFit="1"/>
    </xf>
    <xf numFmtId="41" fontId="100" fillId="0" borderId="4" xfId="1" applyFont="1" applyBorder="1" applyAlignment="1">
      <alignment horizontal="center" vertical="center" shrinkToFit="1"/>
    </xf>
    <xf numFmtId="3" fontId="4" fillId="0" borderId="166" xfId="3" applyNumberFormat="1" applyFont="1" applyBorder="1" applyAlignment="1">
      <alignment horizontal="center" vertical="center" shrinkToFit="1"/>
    </xf>
    <xf numFmtId="3" fontId="4" fillId="0" borderId="167" xfId="3" applyNumberFormat="1" applyFont="1" applyBorder="1" applyAlignment="1">
      <alignment horizontal="center" vertical="center" shrinkToFit="1"/>
    </xf>
    <xf numFmtId="3" fontId="4" fillId="0" borderId="171" xfId="3" applyNumberFormat="1" applyFont="1" applyBorder="1" applyAlignment="1">
      <alignment horizontal="center" vertical="center" shrinkToFit="1"/>
    </xf>
    <xf numFmtId="41" fontId="15" fillId="0" borderId="174" xfId="4" applyFont="1" applyBorder="1" applyAlignment="1">
      <alignment horizontal="center" vertical="center" shrinkToFit="1"/>
    </xf>
    <xf numFmtId="41" fontId="15" fillId="0" borderId="167" xfId="4" applyFont="1" applyBorder="1" applyAlignment="1">
      <alignment horizontal="center" vertical="center" shrinkToFit="1"/>
    </xf>
    <xf numFmtId="0" fontId="42" fillId="2" borderId="2" xfId="3" applyFont="1" applyFill="1" applyBorder="1" applyAlignment="1">
      <alignment horizontal="center" vertical="center" wrapText="1"/>
    </xf>
    <xf numFmtId="0" fontId="42" fillId="2" borderId="3" xfId="3" applyFont="1" applyFill="1" applyBorder="1" applyAlignment="1">
      <alignment horizontal="center" vertical="center" wrapText="1"/>
    </xf>
    <xf numFmtId="0" fontId="101" fillId="0" borderId="19" xfId="3" applyFont="1" applyFill="1" applyBorder="1" applyAlignment="1">
      <alignment horizontal="center" vertical="center"/>
    </xf>
    <xf numFmtId="0" fontId="10" fillId="2" borderId="5" xfId="3" applyFont="1" applyFill="1" applyBorder="1" applyAlignment="1">
      <alignment horizontal="center" vertical="center" wrapText="1"/>
    </xf>
    <xf numFmtId="0" fontId="10" fillId="2" borderId="7" xfId="3" applyFont="1" applyFill="1" applyBorder="1" applyAlignment="1">
      <alignment horizontal="center" vertical="center" wrapText="1"/>
    </xf>
    <xf numFmtId="0" fontId="10" fillId="2" borderId="17" xfId="3" applyFont="1" applyFill="1" applyBorder="1" applyAlignment="1">
      <alignment horizontal="center" vertical="center" wrapText="1"/>
    </xf>
    <xf numFmtId="0" fontId="10" fillId="2" borderId="0" xfId="3" applyFont="1" applyFill="1" applyBorder="1" applyAlignment="1">
      <alignment horizontal="center" vertical="center" wrapText="1"/>
    </xf>
    <xf numFmtId="0" fontId="10" fillId="2" borderId="9" xfId="3" applyFont="1" applyFill="1" applyBorder="1" applyAlignment="1">
      <alignment horizontal="center" vertical="center" wrapText="1"/>
    </xf>
    <xf numFmtId="0" fontId="10" fillId="2" borderId="1" xfId="3" applyFont="1" applyFill="1" applyBorder="1" applyAlignment="1">
      <alignment horizontal="center" vertical="center" wrapText="1"/>
    </xf>
    <xf numFmtId="0" fontId="101" fillId="0" borderId="13" xfId="3" applyFont="1" applyFill="1" applyBorder="1" applyAlignment="1">
      <alignment horizontal="center" vertical="center"/>
    </xf>
    <xf numFmtId="0" fontId="4" fillId="0" borderId="13" xfId="3" applyFont="1" applyFill="1" applyBorder="1" applyAlignment="1">
      <alignment horizontal="center" vertical="center"/>
    </xf>
    <xf numFmtId="0" fontId="4" fillId="0" borderId="100" xfId="3" quotePrefix="1" applyFont="1" applyBorder="1" applyAlignment="1">
      <alignment horizontal="center" vertical="center"/>
    </xf>
    <xf numFmtId="0" fontId="4" fillId="0" borderId="21" xfId="3" applyFont="1" applyFill="1" applyBorder="1" applyAlignment="1">
      <alignment horizontal="center" vertical="center"/>
    </xf>
    <xf numFmtId="0" fontId="4" fillId="0" borderId="182" xfId="3" applyFont="1" applyFill="1" applyBorder="1" applyAlignment="1">
      <alignment horizontal="center" vertical="center"/>
    </xf>
    <xf numFmtId="0" fontId="4" fillId="0" borderId="146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0" fontId="4" fillId="0" borderId="9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201" xfId="3" applyFont="1" applyBorder="1" applyAlignment="1">
      <alignment horizontal="center" vertical="center"/>
    </xf>
    <xf numFmtId="0" fontId="4" fillId="0" borderId="202" xfId="3" applyFont="1" applyBorder="1" applyAlignment="1">
      <alignment horizontal="center" vertical="center"/>
    </xf>
    <xf numFmtId="0" fontId="4" fillId="0" borderId="203" xfId="3" applyFont="1" applyBorder="1" applyAlignment="1">
      <alignment horizontal="center" vertical="center"/>
    </xf>
    <xf numFmtId="3" fontId="4" fillId="0" borderId="194" xfId="3" applyNumberFormat="1" applyFont="1" applyBorder="1" applyAlignment="1">
      <alignment horizontal="center" vertical="center" shrinkToFit="1"/>
    </xf>
    <xf numFmtId="3" fontId="4" fillId="0" borderId="195" xfId="3" applyNumberFormat="1" applyFont="1" applyBorder="1" applyAlignment="1">
      <alignment horizontal="center" vertical="center" shrinkToFit="1"/>
    </xf>
    <xf numFmtId="41" fontId="15" fillId="0" borderId="197" xfId="4" applyFont="1" applyBorder="1" applyAlignment="1">
      <alignment horizontal="center" vertical="center" shrinkToFit="1"/>
    </xf>
    <xf numFmtId="9" fontId="24" fillId="0" borderId="198" xfId="3" applyNumberFormat="1" applyFont="1" applyBorder="1" applyAlignment="1">
      <alignment horizontal="center" vertical="center" shrinkToFit="1"/>
    </xf>
    <xf numFmtId="0" fontId="24" fillId="0" borderId="199" xfId="3" applyFont="1" applyBorder="1" applyAlignment="1">
      <alignment horizontal="center" vertical="center" shrinkToFit="1"/>
    </xf>
    <xf numFmtId="41" fontId="36" fillId="0" borderId="197" xfId="4" applyFont="1" applyBorder="1" applyAlignment="1">
      <alignment horizontal="center" vertical="center" shrinkToFit="1"/>
    </xf>
    <xf numFmtId="41" fontId="36" fillId="0" borderId="200" xfId="4" applyFont="1" applyBorder="1" applyAlignment="1">
      <alignment horizontal="center" vertical="center" shrinkToFit="1"/>
    </xf>
    <xf numFmtId="0" fontId="4" fillId="0" borderId="188" xfId="3" applyFont="1" applyBorder="1" applyAlignment="1">
      <alignment horizontal="center" vertical="center" shrinkToFit="1"/>
    </xf>
    <xf numFmtId="41" fontId="15" fillId="0" borderId="190" xfId="4" applyFont="1" applyBorder="1" applyAlignment="1">
      <alignment horizontal="center" vertical="center" shrinkToFit="1"/>
    </xf>
    <xf numFmtId="9" fontId="38" fillId="0" borderId="4" xfId="3" applyNumberFormat="1" applyFont="1" applyBorder="1" applyAlignment="1">
      <alignment horizontal="center" vertical="center" shrinkToFit="1"/>
    </xf>
    <xf numFmtId="0" fontId="92" fillId="0" borderId="7" xfId="3" applyFont="1" applyBorder="1" applyAlignment="1">
      <alignment horizontal="center" vertical="center" shrinkToFit="1"/>
    </xf>
    <xf numFmtId="0" fontId="76" fillId="0" borderId="183" xfId="3" applyFont="1" applyBorder="1" applyAlignment="1">
      <alignment horizontal="center" vertical="center" shrinkToFit="1"/>
    </xf>
    <xf numFmtId="0" fontId="76" fillId="0" borderId="184" xfId="3" applyFont="1" applyBorder="1" applyAlignment="1">
      <alignment horizontal="center" vertical="center" shrinkToFit="1"/>
    </xf>
    <xf numFmtId="0" fontId="76" fillId="0" borderId="185" xfId="3" applyFont="1" applyBorder="1" applyAlignment="1">
      <alignment horizontal="center" vertical="center" shrinkToFit="1"/>
    </xf>
    <xf numFmtId="0" fontId="7" fillId="2" borderId="8" xfId="3" applyFont="1" applyFill="1" applyBorder="1" applyAlignment="1">
      <alignment horizontal="center" vertical="center" wrapText="1" shrinkToFit="1"/>
    </xf>
    <xf numFmtId="0" fontId="7" fillId="2" borderId="8" xfId="3" applyFont="1" applyFill="1" applyBorder="1" applyAlignment="1">
      <alignment horizontal="center" vertical="center" shrinkToFit="1"/>
    </xf>
    <xf numFmtId="0" fontId="4" fillId="2" borderId="143" xfId="3" applyFont="1" applyFill="1" applyBorder="1" applyAlignment="1">
      <alignment horizontal="center" vertical="center" shrinkToFit="1"/>
    </xf>
    <xf numFmtId="41" fontId="8" fillId="0" borderId="13" xfId="1" applyFont="1" applyBorder="1" applyAlignment="1">
      <alignment horizontal="center" vertical="center" shrinkToFit="1"/>
    </xf>
    <xf numFmtId="3" fontId="8" fillId="0" borderId="13" xfId="3" applyNumberFormat="1" applyFont="1" applyBorder="1" applyAlignment="1">
      <alignment horizontal="center" vertical="center" shrinkToFit="1"/>
    </xf>
    <xf numFmtId="0" fontId="7" fillId="0" borderId="13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/>
    </xf>
    <xf numFmtId="0" fontId="8" fillId="0" borderId="13" xfId="3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  <xf numFmtId="0" fontId="20" fillId="0" borderId="59" xfId="0" applyFont="1" applyBorder="1" applyAlignment="1">
      <alignment horizontal="left" vertical="center" wrapText="1"/>
    </xf>
    <xf numFmtId="0" fontId="20" fillId="0" borderId="60" xfId="0" applyFont="1" applyBorder="1" applyAlignment="1">
      <alignment horizontal="left" vertical="center" wrapText="1"/>
    </xf>
    <xf numFmtId="0" fontId="20" fillId="0" borderId="61" xfId="0" applyFont="1" applyBorder="1" applyAlignment="1">
      <alignment horizontal="left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0" fillId="0" borderId="60" xfId="0" applyFont="1" applyBorder="1" applyAlignment="1">
      <alignment horizontal="center" vertical="center" wrapText="1"/>
    </xf>
    <xf numFmtId="0" fontId="15" fillId="0" borderId="57" xfId="0" applyFont="1" applyBorder="1" applyAlignment="1">
      <alignment horizontal="left" vertical="center" wrapText="1"/>
    </xf>
    <xf numFmtId="0" fontId="15" fillId="0" borderId="58" xfId="0" applyFont="1" applyBorder="1" applyAlignment="1">
      <alignment horizontal="left" vertical="center" wrapText="1"/>
    </xf>
    <xf numFmtId="0" fontId="15" fillId="0" borderId="59" xfId="0" applyFont="1" applyBorder="1" applyAlignment="1">
      <alignment horizontal="left" vertical="center" wrapText="1"/>
    </xf>
    <xf numFmtId="0" fontId="15" fillId="0" borderId="61" xfId="0" applyFont="1" applyBorder="1" applyAlignment="1">
      <alignment horizontal="left" vertical="center" wrapText="1"/>
    </xf>
    <xf numFmtId="0" fontId="15" fillId="0" borderId="62" xfId="0" applyFont="1" applyBorder="1" applyAlignment="1">
      <alignment horizontal="left" vertical="center" wrapText="1"/>
    </xf>
    <xf numFmtId="0" fontId="15" fillId="0" borderId="63" xfId="0" applyFont="1" applyBorder="1" applyAlignment="1">
      <alignment horizontal="left" vertical="center" wrapText="1"/>
    </xf>
    <xf numFmtId="0" fontId="15" fillId="0" borderId="64" xfId="0" applyFont="1" applyBorder="1" applyAlignment="1">
      <alignment horizontal="left" vertical="center" wrapText="1"/>
    </xf>
    <xf numFmtId="0" fontId="15" fillId="0" borderId="65" xfId="0" applyFont="1" applyBorder="1" applyAlignment="1">
      <alignment horizontal="left" vertical="center" wrapText="1"/>
    </xf>
    <xf numFmtId="0" fontId="15" fillId="0" borderId="60" xfId="0" applyFont="1" applyBorder="1" applyAlignment="1">
      <alignment horizontal="left" vertical="center" wrapText="1"/>
    </xf>
    <xf numFmtId="0" fontId="15" fillId="0" borderId="67" xfId="0" applyFont="1" applyBorder="1" applyAlignment="1">
      <alignment horizontal="left" vertical="center" wrapText="1"/>
    </xf>
    <xf numFmtId="0" fontId="15" fillId="0" borderId="68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>
      <alignment vertical="center"/>
    </xf>
    <xf numFmtId="0" fontId="16" fillId="10" borderId="57" xfId="0" applyFont="1" applyFill="1" applyBorder="1" applyAlignment="1">
      <alignment vertical="center" wrapText="1"/>
    </xf>
    <xf numFmtId="0" fontId="16" fillId="10" borderId="58" xfId="0" applyFont="1" applyFill="1" applyBorder="1" applyAlignment="1">
      <alignment vertical="center" wrapText="1"/>
    </xf>
    <xf numFmtId="0" fontId="16" fillId="10" borderId="57" xfId="0" applyFont="1" applyFill="1" applyBorder="1" applyAlignment="1">
      <alignment horizontal="center" vertical="center" wrapText="1"/>
    </xf>
    <xf numFmtId="0" fontId="16" fillId="10" borderId="58" xfId="0" applyFont="1" applyFill="1" applyBorder="1" applyAlignment="1">
      <alignment horizontal="center" vertical="center" wrapText="1"/>
    </xf>
    <xf numFmtId="0" fontId="15" fillId="0" borderId="59" xfId="0" applyFont="1" applyBorder="1" applyAlignment="1">
      <alignment vertical="center" wrapText="1"/>
    </xf>
    <xf numFmtId="0" fontId="15" fillId="0" borderId="61" xfId="0" applyFont="1" applyBorder="1" applyAlignment="1">
      <alignment vertical="center" wrapText="1"/>
    </xf>
    <xf numFmtId="0" fontId="15" fillId="0" borderId="60" xfId="0" applyFont="1" applyBorder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15" fillId="0" borderId="59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69" xfId="0" applyFont="1" applyBorder="1" applyAlignment="1">
      <alignment horizontal="left" vertical="center" wrapText="1"/>
    </xf>
    <xf numFmtId="0" fontId="15" fillId="0" borderId="66" xfId="0" applyFont="1" applyBorder="1" applyAlignment="1">
      <alignment horizontal="left" vertical="center" wrapText="1"/>
    </xf>
    <xf numFmtId="0" fontId="0" fillId="0" borderId="6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68" xfId="0" applyBorder="1" applyAlignment="1">
      <alignment vertical="center" wrapText="1"/>
    </xf>
  </cellXfs>
  <cellStyles count="28">
    <cellStyle name="Euro" xfId="19" xr:uid="{00000000-0005-0000-0000-000000000000}"/>
    <cellStyle name="백분율" xfId="2" builtinId="5"/>
    <cellStyle name="백분율 2" xfId="5" xr:uid="{00000000-0005-0000-0000-000002000000}"/>
    <cellStyle name="백분율 3" xfId="6" xr:uid="{00000000-0005-0000-0000-000003000000}"/>
    <cellStyle name="백분율 4" xfId="17" xr:uid="{00000000-0005-0000-0000-000004000000}"/>
    <cellStyle name="쉼표 [0]" xfId="1" builtinId="6"/>
    <cellStyle name="쉼표 [0] 2" xfId="4" xr:uid="{00000000-0005-0000-0000-000006000000}"/>
    <cellStyle name="쉼표 [0] 2 2" xfId="7" xr:uid="{00000000-0005-0000-0000-000007000000}"/>
    <cellStyle name="쉼표 [0] 3" xfId="8" xr:uid="{00000000-0005-0000-0000-000008000000}"/>
    <cellStyle name="쉼표 [0] 4" xfId="20" xr:uid="{00000000-0005-0000-0000-000009000000}"/>
    <cellStyle name="쉼표 [0] 5" xfId="21" xr:uid="{00000000-0005-0000-0000-00000A000000}"/>
    <cellStyle name="쉼표 [0] 6" xfId="15" xr:uid="{00000000-0005-0000-0000-00000B000000}"/>
    <cellStyle name="쉼표 [0] 7" xfId="13" xr:uid="{00000000-0005-0000-0000-00000C000000}"/>
    <cellStyle name="표준" xfId="0" builtinId="0"/>
    <cellStyle name="표준 10" xfId="22" xr:uid="{00000000-0005-0000-0000-00000E000000}"/>
    <cellStyle name="표준 2" xfId="3" xr:uid="{00000000-0005-0000-0000-00000F000000}"/>
    <cellStyle name="표준 2 2" xfId="9" xr:uid="{00000000-0005-0000-0000-000010000000}"/>
    <cellStyle name="표준 2 3" xfId="11" xr:uid="{00000000-0005-0000-0000-000011000000}"/>
    <cellStyle name="표준 2 4" xfId="14" xr:uid="{00000000-0005-0000-0000-000012000000}"/>
    <cellStyle name="표준 3" xfId="10" xr:uid="{00000000-0005-0000-0000-000013000000}"/>
    <cellStyle name="표준 4" xfId="23" xr:uid="{00000000-0005-0000-0000-000014000000}"/>
    <cellStyle name="표준 5" xfId="16" xr:uid="{00000000-0005-0000-0000-000015000000}"/>
    <cellStyle name="표준 6" xfId="24" xr:uid="{00000000-0005-0000-0000-000016000000}"/>
    <cellStyle name="표준 7" xfId="25" xr:uid="{00000000-0005-0000-0000-000017000000}"/>
    <cellStyle name="표준 8" xfId="26" xr:uid="{00000000-0005-0000-0000-000018000000}"/>
    <cellStyle name="표준 9" xfId="27" xr:uid="{00000000-0005-0000-0000-000019000000}"/>
    <cellStyle name="하이퍼링크" xfId="12" builtinId="8"/>
    <cellStyle name="하이퍼링크 2" xfId="18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0</xdr:colOff>
      <xdr:row>55</xdr:row>
      <xdr:rowOff>67237</xdr:rowOff>
    </xdr:from>
    <xdr:to>
      <xdr:col>80</xdr:col>
      <xdr:colOff>39116</xdr:colOff>
      <xdr:row>88</xdr:row>
      <xdr:rowOff>45597</xdr:rowOff>
    </xdr:to>
    <xdr:pic>
      <xdr:nvPicPr>
        <xdr:cNvPr id="5" name="그림 4" descr="지방소득세개정사항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00" y="9715502"/>
          <a:ext cx="7278116" cy="5525272"/>
        </a:xfrm>
        <a:prstGeom prst="rect">
          <a:avLst/>
        </a:prstGeom>
      </xdr:spPr>
    </xdr:pic>
    <xdr:clientData/>
  </xdr:twoCellAnchor>
  <xdr:twoCellAnchor editAs="oneCell">
    <xdr:from>
      <xdr:col>42</xdr:col>
      <xdr:colOff>0</xdr:colOff>
      <xdr:row>90</xdr:row>
      <xdr:rowOff>0</xdr:rowOff>
    </xdr:from>
    <xdr:to>
      <xdr:col>81</xdr:col>
      <xdr:colOff>10564</xdr:colOff>
      <xdr:row>129</xdr:row>
      <xdr:rowOff>19986</xdr:rowOff>
    </xdr:to>
    <xdr:pic>
      <xdr:nvPicPr>
        <xdr:cNvPr id="6" name="그림 5" descr="지방세법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00" y="16087725"/>
          <a:ext cx="7440064" cy="6706536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134</xdr:row>
      <xdr:rowOff>133350</xdr:rowOff>
    </xdr:from>
    <xdr:to>
      <xdr:col>63</xdr:col>
      <xdr:colOff>163560</xdr:colOff>
      <xdr:row>421</xdr:row>
      <xdr:rowOff>168801</xdr:rowOff>
    </xdr:to>
    <xdr:pic>
      <xdr:nvPicPr>
        <xdr:cNvPr id="7" name="그림 6" descr="양도소득세 2014 개정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6200" y="23764875"/>
          <a:ext cx="11707860" cy="4924160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31</xdr:col>
      <xdr:colOff>19824</xdr:colOff>
      <xdr:row>88</xdr:row>
      <xdr:rowOff>57948</xdr:rowOff>
    </xdr:to>
    <xdr:pic>
      <xdr:nvPicPr>
        <xdr:cNvPr id="8" name="그림 7" descr="국민연금 기준소득월액 상하하액 조정안내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10077450"/>
          <a:ext cx="5544324" cy="57157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0</xdr:colOff>
      <xdr:row>55</xdr:row>
      <xdr:rowOff>67237</xdr:rowOff>
    </xdr:from>
    <xdr:to>
      <xdr:col>80</xdr:col>
      <xdr:colOff>39116</xdr:colOff>
      <xdr:row>88</xdr:row>
      <xdr:rowOff>45597</xdr:rowOff>
    </xdr:to>
    <xdr:pic>
      <xdr:nvPicPr>
        <xdr:cNvPr id="2" name="그림 1" descr="지방소득세개정사항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01000" y="11163862"/>
          <a:ext cx="7278116" cy="5636210"/>
        </a:xfrm>
        <a:prstGeom prst="rect">
          <a:avLst/>
        </a:prstGeom>
      </xdr:spPr>
    </xdr:pic>
    <xdr:clientData/>
  </xdr:twoCellAnchor>
  <xdr:twoCellAnchor editAs="oneCell">
    <xdr:from>
      <xdr:col>42</xdr:col>
      <xdr:colOff>0</xdr:colOff>
      <xdr:row>90</xdr:row>
      <xdr:rowOff>0</xdr:rowOff>
    </xdr:from>
    <xdr:to>
      <xdr:col>81</xdr:col>
      <xdr:colOff>10564</xdr:colOff>
      <xdr:row>129</xdr:row>
      <xdr:rowOff>19986</xdr:rowOff>
    </xdr:to>
    <xdr:pic>
      <xdr:nvPicPr>
        <xdr:cNvPr id="3" name="그림 2" descr="지방세법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001000" y="17097375"/>
          <a:ext cx="7440064" cy="6706536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134</xdr:row>
      <xdr:rowOff>133350</xdr:rowOff>
    </xdr:from>
    <xdr:to>
      <xdr:col>63</xdr:col>
      <xdr:colOff>163560</xdr:colOff>
      <xdr:row>421</xdr:row>
      <xdr:rowOff>168801</xdr:rowOff>
    </xdr:to>
    <xdr:pic>
      <xdr:nvPicPr>
        <xdr:cNvPr id="4" name="그림 3" descr="양도소득세 2014 개정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57200" y="24774525"/>
          <a:ext cx="11707860" cy="49241601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55</xdr:row>
      <xdr:rowOff>0</xdr:rowOff>
    </xdr:from>
    <xdr:to>
      <xdr:col>31</xdr:col>
      <xdr:colOff>19824</xdr:colOff>
      <xdr:row>88</xdr:row>
      <xdr:rowOff>57948</xdr:rowOff>
    </xdr:to>
    <xdr:pic>
      <xdr:nvPicPr>
        <xdr:cNvPr id="5" name="그림 4" descr="국민연금 기준소득월액 상하하액 조정안내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81000" y="11096625"/>
          <a:ext cx="5544324" cy="57157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1543050</xdr:colOff>
      <xdr:row>12</xdr:row>
      <xdr:rowOff>66675</xdr:rowOff>
    </xdr:from>
    <xdr:to>
      <xdr:col>22</xdr:col>
      <xdr:colOff>229374</xdr:colOff>
      <xdr:row>45</xdr:row>
      <xdr:rowOff>124623</xdr:rowOff>
    </xdr:to>
    <xdr:pic>
      <xdr:nvPicPr>
        <xdr:cNvPr id="2" name="그림 1" descr="국민연금 기준소득월액 상하하액 조정안내.png">
          <a:extLst>
            <a:ext uri="{FF2B5EF4-FFF2-40B4-BE49-F238E27FC236}">
              <a16:creationId xmlns:a16="http://schemas.microsoft.com/office/drawing/2014/main" id="{91244F8F-3EA3-4419-AB25-1F51AC757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058900" y="2124075"/>
          <a:ext cx="5544324" cy="5715798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41</xdr:row>
      <xdr:rowOff>38100</xdr:rowOff>
    </xdr:from>
    <xdr:to>
      <xdr:col>15</xdr:col>
      <xdr:colOff>468360</xdr:colOff>
      <xdr:row>328</xdr:row>
      <xdr:rowOff>73551</xdr:rowOff>
    </xdr:to>
    <xdr:pic>
      <xdr:nvPicPr>
        <xdr:cNvPr id="3" name="그림 2" descr="양도소득세 2014 개정.png">
          <a:extLst>
            <a:ext uri="{FF2B5EF4-FFF2-40B4-BE49-F238E27FC236}">
              <a16:creationId xmlns:a16="http://schemas.microsoft.com/office/drawing/2014/main" id="{CC6314D2-A29E-42DE-876F-D7B3C9B71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90550" y="6724650"/>
          <a:ext cx="11707860" cy="49241601"/>
        </a:xfrm>
        <a:prstGeom prst="rect">
          <a:avLst/>
        </a:prstGeom>
      </xdr:spPr>
    </xdr:pic>
    <xdr:clientData/>
  </xdr:twoCellAnchor>
  <xdr:twoCellAnchor editAs="oneCell">
    <xdr:from>
      <xdr:col>16</xdr:col>
      <xdr:colOff>1343025</xdr:colOff>
      <xdr:row>49</xdr:row>
      <xdr:rowOff>142875</xdr:rowOff>
    </xdr:from>
    <xdr:to>
      <xdr:col>24</xdr:col>
      <xdr:colOff>553489</xdr:colOff>
      <xdr:row>88</xdr:row>
      <xdr:rowOff>162861</xdr:rowOff>
    </xdr:to>
    <xdr:pic>
      <xdr:nvPicPr>
        <xdr:cNvPr id="4" name="그림 3" descr="지방세법.png">
          <a:extLst>
            <a:ext uri="{FF2B5EF4-FFF2-40B4-BE49-F238E27FC236}">
              <a16:creationId xmlns:a16="http://schemas.microsoft.com/office/drawing/2014/main" id="{CFBD2E6D-84B8-4322-A796-E0D89CDAA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858875" y="8029575"/>
          <a:ext cx="7440064" cy="6706536"/>
        </a:xfrm>
        <a:prstGeom prst="rect">
          <a:avLst/>
        </a:prstGeom>
      </xdr:spPr>
    </xdr:pic>
    <xdr:clientData/>
  </xdr:twoCellAnchor>
  <xdr:twoCellAnchor editAs="oneCell">
    <xdr:from>
      <xdr:col>16</xdr:col>
      <xdr:colOff>1238250</xdr:colOff>
      <xdr:row>90</xdr:row>
      <xdr:rowOff>142875</xdr:rowOff>
    </xdr:from>
    <xdr:to>
      <xdr:col>24</xdr:col>
      <xdr:colOff>286766</xdr:colOff>
      <xdr:row>123</xdr:row>
      <xdr:rowOff>121235</xdr:rowOff>
    </xdr:to>
    <xdr:pic>
      <xdr:nvPicPr>
        <xdr:cNvPr id="5" name="그림 4" descr="지방소득세개정사항.png">
          <a:extLst>
            <a:ext uri="{FF2B5EF4-FFF2-40B4-BE49-F238E27FC236}">
              <a16:creationId xmlns:a16="http://schemas.microsoft.com/office/drawing/2014/main" id="{2DD427FF-1409-4957-99FA-D85B56A59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3754100" y="15059025"/>
          <a:ext cx="7278116" cy="563621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AppData\Local\Microsoft\Windows\Temporary%20Internet%20Files\Content.IE5\NMWD89BJ\&#49464;&#50984;&#46321;2011&#45380;&#44540;&#47196;&#49548;&#46301;&#50896;&#52380;&#51669;&#49688;&#50689;&#49688;&#51613;-&#51452;&#54889;&#4450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ser\My%20Documents\backup\GFC\&#52968;&#49444;&#54021;&#44288;&#47144;&#49464;&#47924;&#51088;&#47308;\&#53748;&#51649;&#44552;\2011&#45380;&#44480;&#49549;%20&#53748;&#51649;&#44552;%20&#49328;&#51221;-&#50641;&#49472;%20&#51452;&#54889;&#44508;%20&#51089;&#4945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AppData\Local\Microsoft\Windows\Temporary%20Internet%20Files\Content.IE5\NMWD89BJ\&#48277;&#51064;&#51088;&#44552;&#50868;&#50868;&#50689;&#51204;&#47029;(CEO%20PLAN)\&#48277;&#51064;&#47749;&#51032;(CEO%20PLAN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년귀속 근로소득원천징수영수증 (1-3page)"/>
      <sheetName val="비과세코드(4page)"/>
      <sheetName val="회계사제출용"/>
      <sheetName val="근로소득공제"/>
      <sheetName val="4대보험"/>
      <sheetName val="Sheet1"/>
      <sheetName val="연금소득공제"/>
      <sheetName val="산재보험요율"/>
      <sheetName val="퇴직소득공제"/>
      <sheetName val="세율(배포용)"/>
      <sheetName val="누진공제구하는 식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K6">
            <v>0</v>
          </cell>
          <cell r="L6">
            <v>3500000</v>
          </cell>
          <cell r="M6">
            <v>0</v>
          </cell>
          <cell r="N6">
            <v>0</v>
          </cell>
          <cell r="O6">
            <v>1</v>
          </cell>
        </row>
        <row r="7">
          <cell r="K7">
            <v>3500001</v>
          </cell>
          <cell r="L7">
            <v>7000000</v>
          </cell>
          <cell r="M7">
            <v>3500000</v>
          </cell>
          <cell r="N7">
            <v>3500000</v>
          </cell>
          <cell r="O7">
            <v>0.4</v>
          </cell>
        </row>
        <row r="8">
          <cell r="K8">
            <v>7000001</v>
          </cell>
          <cell r="L8">
            <v>14000000</v>
          </cell>
          <cell r="M8">
            <v>4900000</v>
          </cell>
          <cell r="N8">
            <v>7000000</v>
          </cell>
          <cell r="O8">
            <v>0.2</v>
          </cell>
        </row>
        <row r="9">
          <cell r="K9">
            <v>14000001</v>
          </cell>
          <cell r="L9">
            <v>1000000000</v>
          </cell>
          <cell r="M9">
            <v>6300000</v>
          </cell>
          <cell r="N9">
            <v>14000000</v>
          </cell>
          <cell r="O9">
            <v>0.1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퇴직급여계산방법"/>
      <sheetName val="세율(배포용)"/>
      <sheetName val="세율"/>
      <sheetName val="퇴직금산정내역(2009)"/>
      <sheetName val="퇴직금산정내역 (2010)"/>
      <sheetName val="퇴직금산정내역 (2011)"/>
      <sheetName val="퇴직금계산산식"/>
    </sheetNames>
    <sheetDataSet>
      <sheetData sheetId="0"/>
      <sheetData sheetId="1"/>
      <sheetData sheetId="2">
        <row r="9">
          <cell r="F9">
            <v>0</v>
          </cell>
          <cell r="G9">
            <v>12000000</v>
          </cell>
          <cell r="H9">
            <v>0.06</v>
          </cell>
          <cell r="I9">
            <v>0</v>
          </cell>
          <cell r="K9">
            <v>0</v>
          </cell>
          <cell r="L9">
            <v>12000000</v>
          </cell>
          <cell r="M9">
            <v>0.06</v>
          </cell>
          <cell r="N9">
            <v>0</v>
          </cell>
        </row>
        <row r="10">
          <cell r="F10">
            <v>12000001</v>
          </cell>
          <cell r="G10">
            <v>46000000</v>
          </cell>
          <cell r="H10">
            <v>0.16</v>
          </cell>
          <cell r="I10">
            <v>-1200000</v>
          </cell>
          <cell r="K10">
            <v>12000001</v>
          </cell>
          <cell r="L10">
            <v>46000000</v>
          </cell>
          <cell r="M10">
            <v>0.15</v>
          </cell>
          <cell r="N10">
            <v>-1080000</v>
          </cell>
        </row>
        <row r="11">
          <cell r="F11">
            <v>46000001</v>
          </cell>
          <cell r="G11">
            <v>88000000</v>
          </cell>
          <cell r="H11">
            <v>0.25</v>
          </cell>
          <cell r="I11">
            <v>-5340000</v>
          </cell>
          <cell r="K11">
            <v>46000001</v>
          </cell>
          <cell r="L11">
            <v>88000000</v>
          </cell>
          <cell r="M11">
            <v>0.24</v>
          </cell>
          <cell r="N11">
            <v>-5220000</v>
          </cell>
        </row>
        <row r="12">
          <cell r="F12">
            <v>88000001</v>
          </cell>
          <cell r="G12">
            <v>1E+26</v>
          </cell>
          <cell r="H12">
            <v>0.35</v>
          </cell>
          <cell r="I12">
            <v>-14140000</v>
          </cell>
          <cell r="K12">
            <v>88000001</v>
          </cell>
          <cell r="L12">
            <v>1E+26</v>
          </cell>
          <cell r="M12">
            <v>0.35</v>
          </cell>
          <cell r="N12">
            <v>-14900000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퇴직금산정내역 (2011)"/>
      <sheetName val="퇴직급여계산방법"/>
      <sheetName val="퇴직금계산산식"/>
      <sheetName val="세율연혁(자동)"/>
      <sheetName val="세율(자동)"/>
      <sheetName val="누진공제구하는 식"/>
      <sheetName val="세율(배포용)"/>
      <sheetName val="Sheet1"/>
      <sheetName val="근로소득공제"/>
      <sheetName val="퇴직소득공제"/>
      <sheetName val="연금소득공제"/>
      <sheetName val="법인명의(CEO PLAN)"/>
      <sheetName val="산재보험요율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Sheet101"/>
      <sheetName val="Sheet102"/>
      <sheetName val="Sheet103"/>
      <sheetName val="Sheet104"/>
      <sheetName val="Sheet105"/>
      <sheetName val="Sheet106"/>
      <sheetName val="Sheet107"/>
      <sheetName val="Sheet108"/>
      <sheetName val="Sheet109"/>
      <sheetName val="Sheet110"/>
      <sheetName val="Sheet111"/>
      <sheetName val="Sheet112"/>
      <sheetName val="Sheet113"/>
      <sheetName val="Sheet114"/>
      <sheetName val="Sheet115"/>
      <sheetName val="Sheet116"/>
      <sheetName val="Sheet117"/>
      <sheetName val="Sheet118"/>
      <sheetName val="Sheet119"/>
      <sheetName val="Sheet120"/>
      <sheetName val="Sheet121"/>
      <sheetName val="Sheet122"/>
      <sheetName val="Sheet123"/>
      <sheetName val="Sheet124"/>
      <sheetName val="Sheet125"/>
      <sheetName val="Sheet126"/>
      <sheetName val="Sheet127"/>
      <sheetName val="Sheet128"/>
      <sheetName val="Sheet129"/>
      <sheetName val="Sheet130"/>
      <sheetName val="Sheet131"/>
      <sheetName val="Sheet132"/>
      <sheetName val="Sheet133"/>
      <sheetName val="Sheet134"/>
      <sheetName val="Sheet135"/>
      <sheetName val="Sheet136"/>
      <sheetName val="Sheet137"/>
      <sheetName val="Sheet138"/>
      <sheetName val="Sheet139"/>
      <sheetName val="Sheet140"/>
      <sheetName val="Sheet141"/>
      <sheetName val="Sheet142"/>
      <sheetName val="Sheet143"/>
      <sheetName val="Sheet144"/>
      <sheetName val="Sheet145"/>
      <sheetName val="Sheet146"/>
      <sheetName val="Sheet147"/>
      <sheetName val="Sheet148"/>
      <sheetName val="Sheet149"/>
      <sheetName val="Sheet150"/>
      <sheetName val="Sheet151"/>
      <sheetName val="Sheet152"/>
      <sheetName val="Sheet153"/>
      <sheetName val="Sheet154"/>
      <sheetName val="Sheet155"/>
      <sheetName val="Sheet156"/>
      <sheetName val="Sheet157"/>
      <sheetName val="Sheet158"/>
      <sheetName val="Sheet159"/>
      <sheetName val="Sheet160"/>
      <sheetName val="Sheet161"/>
      <sheetName val="Sheet162"/>
      <sheetName val="Sheet163"/>
      <sheetName val="Sheet164"/>
      <sheetName val="Sheet165"/>
      <sheetName val="Sheet166"/>
      <sheetName val="Sheet167"/>
      <sheetName val="Sheet168"/>
      <sheetName val="Sheet169"/>
      <sheetName val="Sheet170"/>
      <sheetName val="Sheet171"/>
      <sheetName val="Sheet172"/>
      <sheetName val="Sheet173"/>
      <sheetName val="Sheet174"/>
      <sheetName val="Sheet175"/>
      <sheetName val="Sheet176"/>
      <sheetName val="Sheet177"/>
      <sheetName val="Sheet178"/>
      <sheetName val="Sheet179"/>
      <sheetName val="Sheet180"/>
      <sheetName val="Sheet181"/>
      <sheetName val="Sheet182"/>
      <sheetName val="Sheet183"/>
      <sheetName val="Sheet184"/>
      <sheetName val="Sheet185"/>
      <sheetName val="Sheet186"/>
      <sheetName val="Sheet187"/>
      <sheetName val="Sheet188"/>
      <sheetName val="Sheet189"/>
      <sheetName val="Sheet190"/>
      <sheetName val="Sheet191"/>
      <sheetName val="Sheet192"/>
      <sheetName val="Sheet193"/>
      <sheetName val="Sheet194"/>
      <sheetName val="Sheet195"/>
      <sheetName val="Sheet196"/>
      <sheetName val="Sheet197"/>
      <sheetName val="Sheet198"/>
      <sheetName val="Sheet199"/>
      <sheetName val="Sheet200"/>
      <sheetName val="Sheet201"/>
      <sheetName val="Sheet202"/>
      <sheetName val="Sheet203"/>
      <sheetName val="Sheet204"/>
      <sheetName val="Sheet205"/>
      <sheetName val="Sheet206"/>
      <sheetName val="Sheet207"/>
      <sheetName val="Sheet208"/>
      <sheetName val="Sheet209"/>
      <sheetName val="Sheet210"/>
      <sheetName val="Sheet211"/>
      <sheetName val="Sheet212"/>
      <sheetName val="Sheet213"/>
      <sheetName val="Sheet214"/>
      <sheetName val="Sheet215"/>
      <sheetName val="Sheet216"/>
      <sheetName val="Sheet217"/>
      <sheetName val="Sheet218"/>
      <sheetName val="Sheet219"/>
      <sheetName val="Sheet220"/>
      <sheetName val="Sheet221"/>
      <sheetName val="Sheet222"/>
      <sheetName val="Sheet223"/>
      <sheetName val="Sheet224"/>
      <sheetName val="Sheet225"/>
      <sheetName val="Sheet226"/>
      <sheetName val="Sheet227"/>
      <sheetName val="Sheet228"/>
      <sheetName val="Sheet229"/>
      <sheetName val="Sheet230"/>
      <sheetName val="Sheet231"/>
      <sheetName val="Sheet232"/>
      <sheetName val="Sheet233"/>
      <sheetName val="Sheet234"/>
      <sheetName val="Sheet235"/>
      <sheetName val="Sheet236"/>
      <sheetName val="Sheet237"/>
      <sheetName val="Sheet238"/>
      <sheetName val="Sheet239"/>
      <sheetName val="Sheet240"/>
      <sheetName val="Sheet241"/>
      <sheetName val="Sheet242"/>
      <sheetName val="Sheet243"/>
      <sheetName val="Sheet244"/>
      <sheetName val="Sheet245"/>
      <sheetName val="Sheet246"/>
      <sheetName val="Sheet247"/>
      <sheetName val="Sheet248"/>
      <sheetName val="Sheet249"/>
      <sheetName val="Sheet250"/>
      <sheetName val="Sheet251"/>
      <sheetName val="Sheet252"/>
      <sheetName val="Sheet253"/>
      <sheetName val="Sheet254"/>
      <sheetName val="Sheet255"/>
    </sheetNames>
    <sheetDataSet>
      <sheetData sheetId="0"/>
      <sheetData sheetId="1"/>
      <sheetData sheetId="2"/>
      <sheetData sheetId="3"/>
      <sheetData sheetId="4">
        <row r="11">
          <cell r="K11">
            <v>0</v>
          </cell>
          <cell r="L11">
            <v>12000000</v>
          </cell>
          <cell r="M11">
            <v>0.06</v>
          </cell>
          <cell r="N11">
            <v>0</v>
          </cell>
          <cell r="P11">
            <v>0</v>
          </cell>
          <cell r="Q11">
            <v>12000000</v>
          </cell>
          <cell r="R11">
            <v>0.06</v>
          </cell>
          <cell r="S11">
            <v>0</v>
          </cell>
        </row>
        <row r="12">
          <cell r="K12">
            <v>12000001</v>
          </cell>
          <cell r="L12">
            <v>46000000</v>
          </cell>
          <cell r="M12">
            <v>0.15</v>
          </cell>
          <cell r="N12">
            <v>-1080000</v>
          </cell>
          <cell r="P12">
            <v>12000001</v>
          </cell>
          <cell r="Q12">
            <v>46000000</v>
          </cell>
          <cell r="R12">
            <v>0.15</v>
          </cell>
          <cell r="S12">
            <v>-1080000</v>
          </cell>
        </row>
        <row r="13">
          <cell r="K13">
            <v>46000001</v>
          </cell>
          <cell r="L13">
            <v>88000000</v>
          </cell>
          <cell r="M13">
            <v>0.24</v>
          </cell>
          <cell r="N13">
            <v>-5220000</v>
          </cell>
          <cell r="P13">
            <v>46000001</v>
          </cell>
          <cell r="Q13">
            <v>88000000</v>
          </cell>
          <cell r="R13">
            <v>0.24</v>
          </cell>
          <cell r="S13">
            <v>-5220000</v>
          </cell>
        </row>
        <row r="14">
          <cell r="K14">
            <v>88000001</v>
          </cell>
          <cell r="L14">
            <v>1000000000000</v>
          </cell>
          <cell r="M14">
            <v>0.35</v>
          </cell>
          <cell r="N14">
            <v>-14900000</v>
          </cell>
          <cell r="P14">
            <v>88000001</v>
          </cell>
          <cell r="Q14">
            <v>1000000000000</v>
          </cell>
          <cell r="R14">
            <v>0.33</v>
          </cell>
          <cell r="S14">
            <v>-13140000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hyperlink" Target="http://caf&#233;.daum.net/transtax" TargetMode="External"/><Relationship Id="rId7" Type="http://schemas.openxmlformats.org/officeDocument/2006/relationships/vmlDrawing" Target="../drawings/vmlDrawing1.vml"/><Relationship Id="rId2" Type="http://schemas.openxmlformats.org/officeDocument/2006/relationships/hyperlink" Target="http://cafe.daum.net/transtax" TargetMode="External"/><Relationship Id="rId1" Type="http://schemas.openxmlformats.org/officeDocument/2006/relationships/hyperlink" Target="http://www.minimumwage.go.kr/prroom/page.jsp?onMenu=noti01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nts.go.kr/cal/cal_06.asp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cafe.daum.net/transtax" TargetMode="External"/><Relationship Id="rId1" Type="http://schemas.openxmlformats.org/officeDocument/2006/relationships/hyperlink" Target="http://www.minimumwage.go.kr/prroom/page.jsp?onMenu=noti01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cafe.daum.net/transtax" TargetMode="External"/><Relationship Id="rId1" Type="http://schemas.openxmlformats.org/officeDocument/2006/relationships/hyperlink" Target="http://www.minimumwage.go.kr/prroom/page.jsp?onMenu=noti01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CU123"/>
  <sheetViews>
    <sheetView showGridLines="0" topLeftCell="H12" zoomScale="150" zoomScaleNormal="150" workbookViewId="0">
      <selection activeCell="Q23" sqref="Q23:S23"/>
    </sheetView>
  </sheetViews>
  <sheetFormatPr defaultColWidth="2.5" defaultRowHeight="13.5" x14ac:dyDescent="0.3"/>
  <cols>
    <col min="1" max="2" width="2.5" style="142"/>
    <col min="3" max="82" width="2.5" style="2" customWidth="1"/>
    <col min="83" max="84" width="2.5" style="2"/>
    <col min="85" max="86" width="17.875" style="2" customWidth="1"/>
    <col min="87" max="87" width="2.5" style="2"/>
    <col min="88" max="88" width="14.125" style="2" customWidth="1"/>
    <col min="89" max="91" width="9.125" style="2" customWidth="1"/>
    <col min="92" max="93" width="12" style="2" customWidth="1"/>
    <col min="94" max="97" width="9.125" style="2" customWidth="1"/>
    <col min="98" max="99" width="16.375" style="2" customWidth="1"/>
    <col min="100" max="100" width="9.125" style="2" customWidth="1"/>
    <col min="101" max="16384" width="2.5" style="2"/>
  </cols>
  <sheetData>
    <row r="1" spans="1:99" s="142" customFormat="1" x14ac:dyDescent="0.3">
      <c r="CF1" s="183"/>
    </row>
    <row r="2" spans="1:99" s="142" customFormat="1" x14ac:dyDescent="0.3">
      <c r="CF2" s="183"/>
    </row>
    <row r="3" spans="1:99" customFormat="1" ht="16.5" x14ac:dyDescent="0.3">
      <c r="A3" s="174"/>
      <c r="X3" s="171" t="s">
        <v>678</v>
      </c>
      <c r="AM3" s="2"/>
      <c r="AN3" s="174" t="s">
        <v>690</v>
      </c>
      <c r="CF3" s="184"/>
    </row>
    <row r="4" spans="1:99" ht="25.5" x14ac:dyDescent="0.3">
      <c r="C4" s="74" t="s">
        <v>441</v>
      </c>
      <c r="D4" s="74"/>
      <c r="E4" s="74"/>
      <c r="F4" s="74"/>
      <c r="G4" s="74"/>
      <c r="H4" s="74"/>
      <c r="I4" s="74"/>
      <c r="J4" s="74"/>
      <c r="L4" s="123" t="s">
        <v>554</v>
      </c>
      <c r="N4" s="74"/>
      <c r="O4" s="74"/>
      <c r="P4" s="74"/>
      <c r="Q4" s="74"/>
      <c r="R4" s="74"/>
      <c r="S4" s="74"/>
      <c r="T4" s="74"/>
      <c r="U4" s="74"/>
      <c r="V4" s="74"/>
      <c r="W4" s="74"/>
      <c r="X4" s="609" t="s">
        <v>672</v>
      </c>
      <c r="Y4" s="609"/>
      <c r="Z4" s="609"/>
      <c r="AA4" s="609"/>
      <c r="AB4" s="609"/>
      <c r="AC4" s="609"/>
      <c r="AD4" s="609"/>
      <c r="AE4" s="609"/>
      <c r="AF4" s="609"/>
      <c r="AG4" s="609"/>
      <c r="AH4" s="609"/>
      <c r="AI4" s="124" t="s">
        <v>691</v>
      </c>
      <c r="AJ4" s="1"/>
      <c r="AK4" s="138"/>
      <c r="AL4" s="1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"/>
      <c r="AY4" s="138"/>
      <c r="AZ4" s="138"/>
      <c r="BA4" s="138"/>
      <c r="BB4" s="138"/>
      <c r="BC4" s="180" t="s">
        <v>689</v>
      </c>
      <c r="BD4" s="138"/>
      <c r="BE4" s="138"/>
      <c r="BF4" s="138"/>
      <c r="BG4" s="138"/>
      <c r="BH4" s="138"/>
      <c r="BI4" s="138"/>
      <c r="BJ4" s="1"/>
      <c r="BK4" s="138"/>
      <c r="BL4" s="138"/>
      <c r="BM4" s="138"/>
      <c r="BN4" s="65"/>
      <c r="BO4" s="65"/>
      <c r="BP4" s="68"/>
      <c r="BQ4" s="68"/>
      <c r="BR4" s="68"/>
      <c r="BS4" s="153" t="s">
        <v>517</v>
      </c>
      <c r="BT4" s="68"/>
      <c r="BU4" s="68"/>
      <c r="BV4" s="68"/>
      <c r="CC4" s="137" t="s">
        <v>518</v>
      </c>
      <c r="CF4" s="183"/>
      <c r="CJ4" s="143" t="s">
        <v>571</v>
      </c>
      <c r="CK4" s="139"/>
      <c r="CL4" s="139"/>
      <c r="CM4" s="139"/>
      <c r="CN4" s="139"/>
      <c r="CO4" s="139"/>
      <c r="CP4" s="139"/>
      <c r="CQ4" s="139"/>
      <c r="CR4" s="139"/>
      <c r="CS4" s="139"/>
      <c r="CT4" s="139"/>
      <c r="CU4" s="139"/>
    </row>
    <row r="5" spans="1:99" ht="11.25" customHeight="1" x14ac:dyDescent="0.3">
      <c r="C5" s="181" t="s">
        <v>692</v>
      </c>
      <c r="D5" s="68"/>
      <c r="E5" s="68"/>
      <c r="F5" s="68"/>
      <c r="G5" s="68"/>
      <c r="H5" s="68"/>
      <c r="L5" s="68"/>
      <c r="M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4" t="s">
        <v>673</v>
      </c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N5" s="68"/>
      <c r="BO5" s="68"/>
      <c r="BP5" s="68"/>
      <c r="BQ5" s="68"/>
      <c r="BR5" s="68"/>
      <c r="BS5" s="68"/>
      <c r="BT5" s="68"/>
      <c r="BU5" s="68"/>
      <c r="BV5" s="68"/>
      <c r="BW5" s="556">
        <v>42699</v>
      </c>
      <c r="BX5" s="556"/>
      <c r="BY5" s="556"/>
      <c r="BZ5" s="556"/>
      <c r="CA5" s="556"/>
      <c r="CF5" s="183"/>
      <c r="CJ5" s="302" t="s">
        <v>572</v>
      </c>
      <c r="CK5" s="304" t="s">
        <v>573</v>
      </c>
      <c r="CL5" s="305"/>
      <c r="CM5" s="305"/>
      <c r="CN5" s="305"/>
      <c r="CO5" s="306"/>
      <c r="CP5" s="304" t="s">
        <v>574</v>
      </c>
      <c r="CQ5" s="305"/>
      <c r="CR5" s="305"/>
      <c r="CS5" s="305"/>
      <c r="CT5" s="305"/>
      <c r="CU5" s="307"/>
    </row>
    <row r="6" spans="1:99" ht="20.25" x14ac:dyDescent="0.3">
      <c r="C6" s="75" t="s">
        <v>555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E6" s="126" t="s">
        <v>553</v>
      </c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F6" s="68"/>
      <c r="BG6" s="68"/>
      <c r="BH6" s="68"/>
      <c r="BI6" s="68"/>
      <c r="BJ6" s="68"/>
      <c r="BK6" s="68"/>
      <c r="BN6" s="68"/>
      <c r="BO6" s="68"/>
      <c r="BP6" s="68"/>
      <c r="BQ6" s="68"/>
      <c r="BR6" s="68"/>
      <c r="BT6" s="68"/>
      <c r="BU6" s="68"/>
      <c r="CB6" s="145" t="s">
        <v>642</v>
      </c>
      <c r="CF6" s="183"/>
      <c r="CJ6" s="303"/>
      <c r="CK6" s="308" t="s">
        <v>575</v>
      </c>
      <c r="CL6" s="309"/>
      <c r="CM6" s="309"/>
      <c r="CN6" s="309"/>
      <c r="CO6" s="310"/>
      <c r="CP6" s="311" t="s">
        <v>576</v>
      </c>
      <c r="CQ6" s="312"/>
      <c r="CR6" s="312"/>
      <c r="CS6" s="312"/>
      <c r="CT6" s="312"/>
      <c r="CU6" s="312"/>
    </row>
    <row r="7" spans="1:99" ht="17.25" thickBot="1" x14ac:dyDescent="0.35">
      <c r="C7" s="76" t="s">
        <v>442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77" t="s">
        <v>443</v>
      </c>
      <c r="T7" s="68"/>
      <c r="U7" s="68"/>
      <c r="V7" s="68"/>
      <c r="W7" s="68"/>
      <c r="X7" s="68"/>
      <c r="Y7" s="160" t="s">
        <v>658</v>
      </c>
      <c r="Z7" s="68"/>
      <c r="AA7" s="68"/>
      <c r="AB7" s="68"/>
      <c r="AC7" s="68"/>
      <c r="AD7" s="68"/>
      <c r="AE7" s="68"/>
      <c r="AF7" s="68"/>
      <c r="AG7" s="68"/>
      <c r="AH7" s="68"/>
      <c r="AI7" s="76" t="s">
        <v>694</v>
      </c>
      <c r="AJ7" s="68"/>
      <c r="AK7" s="68"/>
      <c r="AL7" s="68"/>
      <c r="AM7" s="68"/>
      <c r="AN7" s="68"/>
      <c r="AO7" s="68"/>
      <c r="AP7" s="177" t="s">
        <v>693</v>
      </c>
      <c r="AR7" s="68"/>
      <c r="AS7" s="68"/>
      <c r="AT7" s="68"/>
      <c r="AU7" s="68"/>
      <c r="AV7" s="68"/>
      <c r="AW7" s="68"/>
      <c r="AX7" s="68"/>
      <c r="AY7" s="68"/>
      <c r="AZ7" s="68"/>
      <c r="BA7" s="154" t="s">
        <v>640</v>
      </c>
      <c r="BB7" s="68"/>
      <c r="BC7" s="68"/>
      <c r="BD7" s="68"/>
      <c r="BE7" s="68"/>
      <c r="BF7" s="68"/>
      <c r="BG7" s="68"/>
      <c r="BH7" s="68"/>
      <c r="BI7" s="182" t="s">
        <v>695</v>
      </c>
      <c r="BJ7" s="68"/>
      <c r="BK7" s="68"/>
      <c r="BL7" s="68"/>
      <c r="BM7" s="68"/>
      <c r="BN7" s="68"/>
      <c r="BO7" s="68"/>
      <c r="BP7" s="68"/>
      <c r="BQ7" s="1" t="s">
        <v>444</v>
      </c>
      <c r="BS7" s="65"/>
      <c r="BT7" s="65"/>
      <c r="BU7" s="65"/>
      <c r="BV7" s="65"/>
      <c r="BW7" s="65"/>
      <c r="BX7" s="65"/>
      <c r="BY7" s="1"/>
      <c r="BZ7" s="1"/>
      <c r="CA7" s="1"/>
      <c r="CB7" s="1"/>
      <c r="CC7" s="1"/>
      <c r="CF7" s="183"/>
      <c r="CJ7" s="303"/>
      <c r="CK7" s="313" t="s">
        <v>577</v>
      </c>
      <c r="CL7" s="314"/>
      <c r="CM7" s="314"/>
      <c r="CN7" s="314" t="s">
        <v>578</v>
      </c>
      <c r="CO7" s="315"/>
      <c r="CP7" s="316" t="s">
        <v>577</v>
      </c>
      <c r="CQ7" s="314"/>
      <c r="CR7" s="314"/>
      <c r="CS7" s="314"/>
      <c r="CT7" s="314" t="s">
        <v>578</v>
      </c>
      <c r="CU7" s="317"/>
    </row>
    <row r="8" spans="1:99" ht="14.25" thickTop="1" x14ac:dyDescent="0.3">
      <c r="C8" s="456" t="s">
        <v>445</v>
      </c>
      <c r="D8" s="457"/>
      <c r="E8" s="457"/>
      <c r="F8" s="457"/>
      <c r="G8" s="457"/>
      <c r="H8" s="457"/>
      <c r="I8" s="457"/>
      <c r="J8" s="457"/>
      <c r="K8" s="458"/>
      <c r="L8" s="460" t="s">
        <v>446</v>
      </c>
      <c r="M8" s="462"/>
      <c r="N8" s="460" t="s">
        <v>447</v>
      </c>
      <c r="O8" s="461"/>
      <c r="P8" s="461"/>
      <c r="Q8" s="462"/>
      <c r="R8" s="68"/>
      <c r="S8" s="456" t="s">
        <v>445</v>
      </c>
      <c r="T8" s="457"/>
      <c r="U8" s="457"/>
      <c r="V8" s="457"/>
      <c r="W8" s="457"/>
      <c r="X8" s="457"/>
      <c r="Y8" s="457"/>
      <c r="Z8" s="457"/>
      <c r="AA8" s="458"/>
      <c r="AB8" s="460" t="s">
        <v>446</v>
      </c>
      <c r="AC8" s="462"/>
      <c r="AD8" s="460" t="s">
        <v>447</v>
      </c>
      <c r="AE8" s="461"/>
      <c r="AF8" s="461"/>
      <c r="AG8" s="462"/>
      <c r="AH8" s="68"/>
      <c r="AI8" s="283" t="s">
        <v>445</v>
      </c>
      <c r="AJ8" s="284"/>
      <c r="AK8" s="284"/>
      <c r="AL8" s="284"/>
      <c r="AM8" s="284"/>
      <c r="AN8" s="284"/>
      <c r="AO8" s="284"/>
      <c r="AP8" s="284"/>
      <c r="AQ8" s="285"/>
      <c r="AR8" s="569" t="s">
        <v>446</v>
      </c>
      <c r="AS8" s="570"/>
      <c r="AT8" s="569" t="s">
        <v>447</v>
      </c>
      <c r="AU8" s="573"/>
      <c r="AV8" s="573"/>
      <c r="AW8" s="570"/>
      <c r="AX8" s="78"/>
      <c r="AY8" s="78"/>
      <c r="AZ8" s="68"/>
      <c r="BA8" s="561" t="s">
        <v>445</v>
      </c>
      <c r="BB8" s="562"/>
      <c r="BC8" s="562"/>
      <c r="BD8" s="562"/>
      <c r="BE8" s="562"/>
      <c r="BF8" s="562"/>
      <c r="BG8" s="562"/>
      <c r="BH8" s="562"/>
      <c r="BI8" s="563"/>
      <c r="BJ8" s="564" t="s">
        <v>446</v>
      </c>
      <c r="BK8" s="565"/>
      <c r="BL8" s="564" t="s">
        <v>447</v>
      </c>
      <c r="BM8" s="566"/>
      <c r="BN8" s="566"/>
      <c r="BO8" s="567"/>
      <c r="BP8" s="68"/>
      <c r="BQ8" s="65" t="s">
        <v>448</v>
      </c>
      <c r="BR8" s="1"/>
      <c r="BS8" s="65"/>
      <c r="BT8" s="65"/>
      <c r="BU8" s="65"/>
      <c r="BV8" s="65"/>
      <c r="BW8" s="65"/>
      <c r="BX8" s="65"/>
      <c r="BY8" s="1"/>
      <c r="BZ8" s="1"/>
      <c r="CA8" s="1"/>
      <c r="CB8" s="1"/>
      <c r="CC8" s="1"/>
      <c r="CF8" s="183"/>
      <c r="CJ8" s="318" t="s">
        <v>579</v>
      </c>
      <c r="CK8" s="320" t="s">
        <v>580</v>
      </c>
      <c r="CL8" s="321"/>
      <c r="CM8" s="322"/>
      <c r="CN8" s="329" t="s">
        <v>581</v>
      </c>
      <c r="CO8" s="330"/>
      <c r="CP8" s="320" t="s">
        <v>582</v>
      </c>
      <c r="CQ8" s="321"/>
      <c r="CR8" s="321"/>
      <c r="CS8" s="322"/>
      <c r="CT8" s="335" t="s">
        <v>581</v>
      </c>
      <c r="CU8" s="336"/>
    </row>
    <row r="9" spans="1:99" x14ac:dyDescent="0.3">
      <c r="C9" s="456" t="s">
        <v>449</v>
      </c>
      <c r="D9" s="457"/>
      <c r="E9" s="457"/>
      <c r="F9" s="457"/>
      <c r="G9" s="79"/>
      <c r="H9" s="457" t="s">
        <v>450</v>
      </c>
      <c r="I9" s="457"/>
      <c r="J9" s="457"/>
      <c r="K9" s="458"/>
      <c r="L9" s="463"/>
      <c r="M9" s="465"/>
      <c r="N9" s="463"/>
      <c r="O9" s="464"/>
      <c r="P9" s="464"/>
      <c r="Q9" s="465"/>
      <c r="R9" s="68"/>
      <c r="S9" s="456" t="s">
        <v>449</v>
      </c>
      <c r="T9" s="457"/>
      <c r="U9" s="457"/>
      <c r="V9" s="457"/>
      <c r="W9" s="80"/>
      <c r="X9" s="457" t="s">
        <v>450</v>
      </c>
      <c r="Y9" s="457"/>
      <c r="Z9" s="457"/>
      <c r="AA9" s="458"/>
      <c r="AB9" s="463"/>
      <c r="AC9" s="465"/>
      <c r="AD9" s="463"/>
      <c r="AE9" s="464"/>
      <c r="AF9" s="464"/>
      <c r="AG9" s="465"/>
      <c r="AH9" s="68"/>
      <c r="AI9" s="283" t="s">
        <v>449</v>
      </c>
      <c r="AJ9" s="284"/>
      <c r="AK9" s="284"/>
      <c r="AL9" s="284"/>
      <c r="AM9" s="81"/>
      <c r="AN9" s="284" t="s">
        <v>450</v>
      </c>
      <c r="AO9" s="284"/>
      <c r="AP9" s="284"/>
      <c r="AQ9" s="285"/>
      <c r="AR9" s="571"/>
      <c r="AS9" s="572"/>
      <c r="AT9" s="571"/>
      <c r="AU9" s="574"/>
      <c r="AV9" s="574"/>
      <c r="AW9" s="572"/>
      <c r="AX9" s="78"/>
      <c r="AY9" s="78"/>
      <c r="AZ9" s="68"/>
      <c r="BA9" s="576" t="s">
        <v>449</v>
      </c>
      <c r="BB9" s="457"/>
      <c r="BC9" s="457"/>
      <c r="BD9" s="457"/>
      <c r="BE9" s="148"/>
      <c r="BF9" s="457" t="s">
        <v>450</v>
      </c>
      <c r="BG9" s="457"/>
      <c r="BH9" s="457"/>
      <c r="BI9" s="458"/>
      <c r="BJ9" s="463"/>
      <c r="BK9" s="465"/>
      <c r="BL9" s="463"/>
      <c r="BM9" s="464"/>
      <c r="BN9" s="464"/>
      <c r="BO9" s="568"/>
      <c r="BP9" s="68"/>
      <c r="BQ9" s="65" t="s">
        <v>451</v>
      </c>
      <c r="BR9" s="65"/>
      <c r="BS9" s="65"/>
      <c r="BT9" s="65"/>
      <c r="BU9" s="65"/>
      <c r="BV9" s="65"/>
      <c r="BW9" s="65"/>
      <c r="BX9" s="65"/>
      <c r="BY9" s="1"/>
      <c r="BZ9" s="1"/>
      <c r="CA9" s="1"/>
      <c r="CB9" s="1"/>
      <c r="CC9" s="1"/>
      <c r="CF9" s="183"/>
      <c r="CJ9" s="319"/>
      <c r="CK9" s="323"/>
      <c r="CL9" s="324"/>
      <c r="CM9" s="325"/>
      <c r="CN9" s="331"/>
      <c r="CO9" s="332"/>
      <c r="CP9" s="323"/>
      <c r="CQ9" s="324"/>
      <c r="CR9" s="324"/>
      <c r="CS9" s="325"/>
      <c r="CT9" s="335"/>
      <c r="CU9" s="336"/>
    </row>
    <row r="10" spans="1:99" x14ac:dyDescent="0.3">
      <c r="C10" s="455">
        <v>0</v>
      </c>
      <c r="D10" s="390"/>
      <c r="E10" s="390"/>
      <c r="F10" s="390"/>
      <c r="G10" s="83" t="s">
        <v>452</v>
      </c>
      <c r="H10" s="402">
        <v>200000000</v>
      </c>
      <c r="I10" s="402"/>
      <c r="J10" s="402"/>
      <c r="K10" s="403"/>
      <c r="L10" s="386">
        <v>0.11</v>
      </c>
      <c r="M10" s="272"/>
      <c r="N10" s="553">
        <v>0</v>
      </c>
      <c r="O10" s="554"/>
      <c r="P10" s="554"/>
      <c r="Q10" s="555"/>
      <c r="R10" s="68"/>
      <c r="S10" s="455">
        <v>0</v>
      </c>
      <c r="T10" s="390"/>
      <c r="U10" s="390"/>
      <c r="V10" s="390"/>
      <c r="W10" s="83" t="s">
        <v>453</v>
      </c>
      <c r="X10" s="402">
        <v>200000000</v>
      </c>
      <c r="Y10" s="402"/>
      <c r="Z10" s="402"/>
      <c r="AA10" s="403"/>
      <c r="AB10" s="386">
        <v>0.11</v>
      </c>
      <c r="AC10" s="272"/>
      <c r="AD10" s="553">
        <v>0</v>
      </c>
      <c r="AE10" s="554"/>
      <c r="AF10" s="554"/>
      <c r="AG10" s="555"/>
      <c r="AH10" s="68"/>
      <c r="AI10" s="455">
        <v>0</v>
      </c>
      <c r="AJ10" s="390"/>
      <c r="AK10" s="390"/>
      <c r="AL10" s="390"/>
      <c r="AM10" s="83" t="s">
        <v>454</v>
      </c>
      <c r="AN10" s="402">
        <v>200000000</v>
      </c>
      <c r="AO10" s="402"/>
      <c r="AP10" s="402"/>
      <c r="AQ10" s="403"/>
      <c r="AR10" s="386">
        <v>0.1</v>
      </c>
      <c r="AS10" s="272"/>
      <c r="AT10" s="553">
        <v>0</v>
      </c>
      <c r="AU10" s="554"/>
      <c r="AV10" s="554"/>
      <c r="AW10" s="558"/>
      <c r="AX10" s="84">
        <f>AR10*1.1</f>
        <v>0.11000000000000001</v>
      </c>
      <c r="AY10" s="85"/>
      <c r="BA10" s="452">
        <v>0</v>
      </c>
      <c r="BB10" s="390"/>
      <c r="BC10" s="390"/>
      <c r="BD10" s="390"/>
      <c r="BE10" s="147" t="s">
        <v>455</v>
      </c>
      <c r="BF10" s="559" t="s">
        <v>638</v>
      </c>
      <c r="BG10" s="559"/>
      <c r="BH10" s="559"/>
      <c r="BI10" s="560"/>
      <c r="BJ10" s="507">
        <v>0.1</v>
      </c>
      <c r="BK10" s="517"/>
      <c r="BL10" s="553">
        <v>0</v>
      </c>
      <c r="BM10" s="554"/>
      <c r="BN10" s="554"/>
      <c r="BO10" s="557"/>
      <c r="BP10" s="84">
        <f>BJ10*1.1</f>
        <v>0.11000000000000001</v>
      </c>
      <c r="BQ10" s="65" t="s">
        <v>456</v>
      </c>
      <c r="BR10" s="65"/>
      <c r="BS10" s="65"/>
      <c r="BT10" s="65"/>
      <c r="BU10" s="65"/>
      <c r="BV10" s="65"/>
      <c r="BW10" s="65"/>
      <c r="BX10" s="65"/>
      <c r="BY10" s="1"/>
      <c r="BZ10" s="1"/>
      <c r="CA10" s="1"/>
      <c r="CB10" s="1"/>
      <c r="CC10" s="1"/>
      <c r="CF10" s="183"/>
      <c r="CJ10" s="319"/>
      <c r="CK10" s="323"/>
      <c r="CL10" s="324"/>
      <c r="CM10" s="325"/>
      <c r="CN10" s="331"/>
      <c r="CO10" s="332"/>
      <c r="CP10" s="323"/>
      <c r="CQ10" s="324"/>
      <c r="CR10" s="324"/>
      <c r="CS10" s="325"/>
      <c r="CT10" s="335"/>
      <c r="CU10" s="336"/>
    </row>
    <row r="11" spans="1:99" ht="14.25" thickBot="1" x14ac:dyDescent="0.35">
      <c r="C11" s="275">
        <f>H10</f>
        <v>200000000</v>
      </c>
      <c r="D11" s="276"/>
      <c r="E11" s="276"/>
      <c r="F11" s="276"/>
      <c r="G11" s="83" t="s">
        <v>5</v>
      </c>
      <c r="H11" s="277" t="s">
        <v>457</v>
      </c>
      <c r="I11" s="277"/>
      <c r="J11" s="277"/>
      <c r="K11" s="278"/>
      <c r="L11" s="386">
        <v>0.25</v>
      </c>
      <c r="M11" s="272"/>
      <c r="N11" s="552">
        <v>-28000000</v>
      </c>
      <c r="O11" s="402"/>
      <c r="P11" s="402"/>
      <c r="Q11" s="403"/>
      <c r="R11" s="68"/>
      <c r="S11" s="275">
        <f>X10</f>
        <v>200000000</v>
      </c>
      <c r="T11" s="276"/>
      <c r="U11" s="276"/>
      <c r="V11" s="276"/>
      <c r="W11" s="83" t="s">
        <v>5</v>
      </c>
      <c r="X11" s="277" t="s">
        <v>457</v>
      </c>
      <c r="Y11" s="277"/>
      <c r="Z11" s="277"/>
      <c r="AA11" s="278"/>
      <c r="AB11" s="386">
        <v>0.22</v>
      </c>
      <c r="AC11" s="272"/>
      <c r="AD11" s="552">
        <v>-22000000</v>
      </c>
      <c r="AE11" s="402"/>
      <c r="AF11" s="402"/>
      <c r="AG11" s="403"/>
      <c r="AH11" s="68"/>
      <c r="AI11" s="275">
        <f>AN10</f>
        <v>200000000</v>
      </c>
      <c r="AJ11" s="276"/>
      <c r="AK11" s="276"/>
      <c r="AL11" s="276"/>
      <c r="AM11" s="83" t="s">
        <v>5</v>
      </c>
      <c r="AN11" s="400" t="s">
        <v>457</v>
      </c>
      <c r="AO11" s="400"/>
      <c r="AP11" s="400"/>
      <c r="AQ11" s="401"/>
      <c r="AR11" s="386">
        <v>0.22</v>
      </c>
      <c r="AS11" s="272"/>
      <c r="AT11" s="581">
        <v>-24000000</v>
      </c>
      <c r="AU11" s="582"/>
      <c r="AV11" s="582"/>
      <c r="AW11" s="583"/>
      <c r="AX11" s="84">
        <f>AR11*1.1</f>
        <v>0.24200000000000002</v>
      </c>
      <c r="AY11" s="86"/>
      <c r="BA11" s="428" t="str">
        <f>BF10</f>
        <v>2억원</v>
      </c>
      <c r="BB11" s="276"/>
      <c r="BC11" s="276"/>
      <c r="BD11" s="276"/>
      <c r="BE11" s="147" t="s">
        <v>5</v>
      </c>
      <c r="BF11" s="277" t="s">
        <v>639</v>
      </c>
      <c r="BG11" s="277"/>
      <c r="BH11" s="277"/>
      <c r="BI11" s="278"/>
      <c r="BJ11" s="507">
        <v>0.2</v>
      </c>
      <c r="BK11" s="517"/>
      <c r="BL11" s="552">
        <v>-20000000</v>
      </c>
      <c r="BM11" s="402"/>
      <c r="BN11" s="402"/>
      <c r="BO11" s="584"/>
      <c r="BP11" s="84">
        <f>BJ11*1.1</f>
        <v>0.22000000000000003</v>
      </c>
      <c r="BQ11" s="605" t="s">
        <v>438</v>
      </c>
      <c r="BR11" s="606"/>
      <c r="BS11" s="606"/>
      <c r="BT11" s="606"/>
      <c r="BU11" s="606" t="s">
        <v>440</v>
      </c>
      <c r="BV11" s="606"/>
      <c r="BW11" s="606"/>
      <c r="BX11" s="606"/>
      <c r="BY11" s="606" t="s">
        <v>458</v>
      </c>
      <c r="BZ11" s="606"/>
      <c r="CA11" s="606"/>
      <c r="CB11" s="607"/>
      <c r="CC11" s="1"/>
      <c r="CF11" s="183"/>
      <c r="CJ11" s="319"/>
      <c r="CK11" s="323"/>
      <c r="CL11" s="324"/>
      <c r="CM11" s="325"/>
      <c r="CN11" s="331"/>
      <c r="CO11" s="332"/>
      <c r="CP11" s="323"/>
      <c r="CQ11" s="324"/>
      <c r="CR11" s="324"/>
      <c r="CS11" s="325"/>
      <c r="CT11" s="335"/>
      <c r="CU11" s="336"/>
    </row>
    <row r="12" spans="1:99" ht="14.25" thickBot="1" x14ac:dyDescent="0.35">
      <c r="C12" s="87" t="s">
        <v>459</v>
      </c>
      <c r="D12" s="88"/>
      <c r="F12" s="88"/>
      <c r="G12" s="89"/>
      <c r="H12" s="90"/>
      <c r="I12" s="90"/>
      <c r="J12" s="90"/>
      <c r="K12" s="90"/>
      <c r="L12" s="91"/>
      <c r="M12" s="89"/>
      <c r="N12" s="92"/>
      <c r="O12" s="92"/>
      <c r="P12" s="92"/>
      <c r="Q12" s="92"/>
      <c r="R12" s="68"/>
      <c r="S12" s="88"/>
      <c r="T12" s="88"/>
      <c r="U12" s="88"/>
      <c r="V12" s="88"/>
      <c r="W12" s="89"/>
      <c r="X12" s="90"/>
      <c r="Y12" s="90"/>
      <c r="Z12" s="90"/>
      <c r="AA12" s="90"/>
      <c r="AB12" s="91"/>
      <c r="AC12" s="89"/>
      <c r="AD12" s="92"/>
      <c r="AE12" s="92"/>
      <c r="AF12" s="92"/>
      <c r="AG12" s="92"/>
      <c r="AH12" s="68"/>
      <c r="AI12" s="88"/>
      <c r="AJ12" s="88"/>
      <c r="AK12" s="88"/>
      <c r="AL12" s="88"/>
      <c r="AM12" s="169" t="s">
        <v>434</v>
      </c>
      <c r="AP12" s="93"/>
      <c r="AQ12" s="93"/>
      <c r="AR12" s="91"/>
      <c r="AS12" s="89"/>
      <c r="AT12" s="86"/>
      <c r="AU12" s="86"/>
      <c r="AV12" s="86"/>
      <c r="AW12" s="86"/>
      <c r="AX12" s="86"/>
      <c r="AY12" s="86"/>
      <c r="AZ12" s="84"/>
      <c r="BA12" s="419" t="str">
        <f>BF11</f>
        <v>2백억원</v>
      </c>
      <c r="BB12" s="420"/>
      <c r="BC12" s="420"/>
      <c r="BD12" s="420"/>
      <c r="BE12" s="152" t="s">
        <v>5</v>
      </c>
      <c r="BF12" s="421" t="s">
        <v>457</v>
      </c>
      <c r="BG12" s="421"/>
      <c r="BH12" s="421"/>
      <c r="BI12" s="422"/>
      <c r="BJ12" s="585">
        <v>0.22</v>
      </c>
      <c r="BK12" s="586"/>
      <c r="BL12" s="578">
        <v>-420000000</v>
      </c>
      <c r="BM12" s="578"/>
      <c r="BN12" s="578"/>
      <c r="BO12" s="579"/>
      <c r="BP12" s="84">
        <f>BJ12*1.1</f>
        <v>0.24200000000000002</v>
      </c>
      <c r="BQ12" s="605" t="s">
        <v>460</v>
      </c>
      <c r="BR12" s="606"/>
      <c r="BS12" s="606"/>
      <c r="BT12" s="606"/>
      <c r="BU12" s="608">
        <v>0.3</v>
      </c>
      <c r="BV12" s="606"/>
      <c r="BW12" s="606"/>
      <c r="BX12" s="606"/>
      <c r="BY12" s="608">
        <v>0.03</v>
      </c>
      <c r="BZ12" s="606"/>
      <c r="CA12" s="606"/>
      <c r="CB12" s="607"/>
      <c r="CC12" s="1"/>
      <c r="CF12" s="183"/>
      <c r="CJ12" s="319"/>
      <c r="CK12" s="323"/>
      <c r="CL12" s="324"/>
      <c r="CM12" s="325"/>
      <c r="CN12" s="331"/>
      <c r="CO12" s="332"/>
      <c r="CP12" s="323"/>
      <c r="CQ12" s="324"/>
      <c r="CR12" s="324"/>
      <c r="CS12" s="325"/>
      <c r="CT12" s="335"/>
      <c r="CU12" s="336"/>
    </row>
    <row r="13" spans="1:99" ht="14.25" thickTop="1" x14ac:dyDescent="0.15">
      <c r="C13" s="94" t="s">
        <v>669</v>
      </c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5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577" t="s">
        <v>433</v>
      </c>
      <c r="AR13" s="577"/>
      <c r="AS13" s="577"/>
      <c r="AT13" s="577"/>
      <c r="AU13" s="577"/>
      <c r="AV13" s="577"/>
      <c r="AW13" s="577"/>
      <c r="AX13" s="68" t="s">
        <v>668</v>
      </c>
      <c r="AY13" s="76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05" t="s">
        <v>439</v>
      </c>
      <c r="BR13" s="606"/>
      <c r="BS13" s="606"/>
      <c r="BT13" s="606"/>
      <c r="BU13" s="608">
        <v>0.5</v>
      </c>
      <c r="BV13" s="606"/>
      <c r="BW13" s="606"/>
      <c r="BX13" s="606"/>
      <c r="BY13" s="608">
        <v>0.1</v>
      </c>
      <c r="BZ13" s="606"/>
      <c r="CA13" s="606"/>
      <c r="CB13" s="607"/>
      <c r="CC13" s="1"/>
      <c r="CF13" s="183"/>
      <c r="CJ13" s="319"/>
      <c r="CK13" s="326"/>
      <c r="CL13" s="327"/>
      <c r="CM13" s="328"/>
      <c r="CN13" s="333"/>
      <c r="CO13" s="334"/>
      <c r="CP13" s="326"/>
      <c r="CQ13" s="327"/>
      <c r="CR13" s="327"/>
      <c r="CS13" s="328"/>
      <c r="CT13" s="335"/>
      <c r="CU13" s="336"/>
    </row>
    <row r="14" spans="1:99" ht="20.25" x14ac:dyDescent="0.15">
      <c r="C14" s="95" t="s">
        <v>461</v>
      </c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125" t="s">
        <v>559</v>
      </c>
      <c r="R14" s="68"/>
      <c r="S14" s="68"/>
      <c r="T14" s="68"/>
      <c r="U14" s="68"/>
      <c r="V14" s="68"/>
      <c r="W14" s="68"/>
      <c r="X14" s="68"/>
      <c r="Y14" s="68"/>
      <c r="Z14" s="96" t="s">
        <v>462</v>
      </c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580" t="s">
        <v>7</v>
      </c>
      <c r="AT14" s="580"/>
      <c r="AU14" s="580"/>
      <c r="AV14" s="580"/>
      <c r="AW14" s="580"/>
      <c r="AX14" s="580"/>
      <c r="AY14" s="580"/>
      <c r="AZ14" s="146" t="s">
        <v>612</v>
      </c>
      <c r="BA14" s="68"/>
      <c r="BB14" s="68"/>
      <c r="BC14" s="68"/>
      <c r="BD14" s="68"/>
      <c r="BE14" s="68"/>
      <c r="BF14" s="68"/>
      <c r="BG14" s="68"/>
      <c r="BH14" s="68"/>
      <c r="BI14" s="97"/>
      <c r="BJ14" s="68"/>
      <c r="BK14" s="68"/>
      <c r="BL14" s="68"/>
      <c r="BM14" s="68"/>
      <c r="BN14" s="68"/>
      <c r="BO14" s="68"/>
      <c r="BP14" s="68"/>
      <c r="BQ14" s="65"/>
      <c r="BR14" s="146" t="s">
        <v>696</v>
      </c>
      <c r="BS14" s="65"/>
      <c r="BT14" s="65"/>
      <c r="BU14" s="65"/>
      <c r="BV14" s="65"/>
      <c r="BW14" s="65"/>
      <c r="BX14" s="65"/>
      <c r="BY14" s="1"/>
      <c r="BZ14" s="1"/>
      <c r="CA14" s="1"/>
      <c r="CB14" s="1"/>
      <c r="CC14" s="1"/>
      <c r="CF14" s="183"/>
      <c r="CJ14" s="144" t="s">
        <v>583</v>
      </c>
      <c r="CK14" s="263" t="s">
        <v>584</v>
      </c>
      <c r="CL14" s="264"/>
      <c r="CM14" s="265"/>
      <c r="CN14" s="297" t="s">
        <v>585</v>
      </c>
      <c r="CO14" s="298"/>
      <c r="CP14" s="299" t="s">
        <v>586</v>
      </c>
      <c r="CQ14" s="300"/>
      <c r="CR14" s="300"/>
      <c r="CS14" s="301"/>
      <c r="CT14" s="297" t="s">
        <v>585</v>
      </c>
      <c r="CU14" s="300"/>
    </row>
    <row r="15" spans="1:99" ht="16.5" customHeight="1" x14ac:dyDescent="0.3">
      <c r="C15" s="459" t="s">
        <v>8</v>
      </c>
      <c r="D15" s="380"/>
      <c r="E15" s="380"/>
      <c r="F15" s="381"/>
      <c r="G15" s="456" t="s">
        <v>0</v>
      </c>
      <c r="H15" s="457"/>
      <c r="I15" s="457"/>
      <c r="J15" s="457"/>
      <c r="K15" s="457"/>
      <c r="L15" s="458"/>
      <c r="M15" s="404" t="s">
        <v>9</v>
      </c>
      <c r="N15" s="405"/>
      <c r="O15" s="410" t="s">
        <v>463</v>
      </c>
      <c r="P15" s="405"/>
      <c r="Q15" s="410" t="s">
        <v>29</v>
      </c>
      <c r="R15" s="414"/>
      <c r="S15" s="380" t="s">
        <v>464</v>
      </c>
      <c r="T15" s="380"/>
      <c r="U15" s="381"/>
      <c r="V15" s="380" t="s">
        <v>465</v>
      </c>
      <c r="W15" s="380"/>
      <c r="X15" s="381"/>
      <c r="Y15" s="378" t="s">
        <v>547</v>
      </c>
      <c r="Z15" s="379"/>
      <c r="AA15" s="373" t="s">
        <v>607</v>
      </c>
      <c r="AB15" s="373"/>
      <c r="AC15" s="373"/>
      <c r="AD15" s="373"/>
      <c r="AE15" s="373"/>
      <c r="AF15" s="373"/>
      <c r="AG15" s="373"/>
      <c r="AH15" s="373" t="s">
        <v>466</v>
      </c>
      <c r="AI15" s="373"/>
      <c r="AJ15" s="373" t="s">
        <v>607</v>
      </c>
      <c r="AK15" s="373"/>
      <c r="AL15" s="373"/>
      <c r="AM15" s="373"/>
      <c r="AN15" s="373"/>
      <c r="AO15" s="373"/>
      <c r="AP15" s="373"/>
      <c r="AQ15" s="373" t="s">
        <v>466</v>
      </c>
      <c r="AR15" s="373"/>
      <c r="AS15" s="98"/>
      <c r="AT15" s="522" t="s">
        <v>467</v>
      </c>
      <c r="AU15" s="522"/>
      <c r="AV15" s="522"/>
      <c r="AW15" s="522"/>
      <c r="AX15" s="522"/>
      <c r="AY15" s="522"/>
      <c r="AZ15" s="522"/>
      <c r="BA15" s="522" t="s">
        <v>466</v>
      </c>
      <c r="BB15" s="522"/>
      <c r="BC15" s="522" t="s">
        <v>468</v>
      </c>
      <c r="BD15" s="522"/>
      <c r="BE15" s="522"/>
      <c r="BF15" s="522"/>
      <c r="BG15" s="522"/>
      <c r="BH15" s="522"/>
      <c r="BI15" s="522"/>
      <c r="BJ15" s="551" t="s">
        <v>469</v>
      </c>
      <c r="BK15" s="551"/>
      <c r="BL15" s="551"/>
      <c r="BM15" s="551"/>
      <c r="BN15" s="551"/>
      <c r="BO15" s="551"/>
      <c r="BP15" s="551"/>
      <c r="BQ15" s="65"/>
      <c r="BR15" s="65" t="s">
        <v>470</v>
      </c>
      <c r="BS15" s="65"/>
      <c r="BT15" s="65"/>
      <c r="BU15" s="65"/>
      <c r="BV15" s="66"/>
      <c r="BW15" s="65"/>
      <c r="BX15" s="65"/>
      <c r="BY15" s="65"/>
      <c r="BZ15" s="65"/>
      <c r="CA15" s="65"/>
      <c r="CB15" s="1"/>
      <c r="CC15" s="1"/>
      <c r="CF15" s="183"/>
      <c r="CJ15" s="140" t="s">
        <v>587</v>
      </c>
      <c r="CK15" s="139" t="s">
        <v>588</v>
      </c>
      <c r="CL15" s="139"/>
      <c r="CM15" s="139"/>
      <c r="CN15" s="139"/>
      <c r="CO15" s="139"/>
      <c r="CP15" s="139"/>
      <c r="CQ15" s="139"/>
      <c r="CR15" s="139"/>
      <c r="CS15" s="139"/>
      <c r="CT15" s="139"/>
      <c r="CU15" s="139"/>
    </row>
    <row r="16" spans="1:99" ht="16.5" x14ac:dyDescent="0.3">
      <c r="C16" s="459" t="s">
        <v>471</v>
      </c>
      <c r="D16" s="380"/>
      <c r="E16" s="380"/>
      <c r="F16" s="381"/>
      <c r="G16" s="519" t="s">
        <v>472</v>
      </c>
      <c r="H16" s="520"/>
      <c r="I16" s="520"/>
      <c r="J16" s="520"/>
      <c r="K16" s="520"/>
      <c r="L16" s="521"/>
      <c r="M16" s="386">
        <v>0.08</v>
      </c>
      <c r="N16" s="270"/>
      <c r="O16" s="411">
        <v>0.08</v>
      </c>
      <c r="P16" s="270"/>
      <c r="Q16" s="411">
        <v>7.0000000000000007E-2</v>
      </c>
      <c r="R16" s="415"/>
      <c r="S16" s="270">
        <v>7.0000000000000007E-2</v>
      </c>
      <c r="T16" s="271"/>
      <c r="U16" s="272"/>
      <c r="V16" s="270">
        <v>7.0000000000000007E-2</v>
      </c>
      <c r="W16" s="271"/>
      <c r="X16" s="272"/>
      <c r="Y16" s="376" t="s">
        <v>548</v>
      </c>
      <c r="Z16" s="377"/>
      <c r="AA16" s="261" t="s">
        <v>473</v>
      </c>
      <c r="AB16" s="261"/>
      <c r="AC16" s="261"/>
      <c r="AD16" s="261"/>
      <c r="AE16" s="261"/>
      <c r="AF16" s="261"/>
      <c r="AG16" s="261"/>
      <c r="AH16" s="371">
        <v>0.03</v>
      </c>
      <c r="AI16" s="372"/>
      <c r="AJ16" s="541" t="s">
        <v>474</v>
      </c>
      <c r="AK16" s="541"/>
      <c r="AL16" s="541"/>
      <c r="AM16" s="541"/>
      <c r="AN16" s="541"/>
      <c r="AO16" s="541"/>
      <c r="AP16" s="541"/>
      <c r="AQ16" s="507">
        <v>0.25</v>
      </c>
      <c r="AR16" s="508"/>
      <c r="AS16" s="68"/>
      <c r="AT16" s="509" t="s">
        <v>608</v>
      </c>
      <c r="AU16" s="509"/>
      <c r="AV16" s="509"/>
      <c r="AW16" s="509"/>
      <c r="AX16" s="509"/>
      <c r="AY16" s="509"/>
      <c r="AZ16" s="509"/>
      <c r="BA16" s="537">
        <v>0.08</v>
      </c>
      <c r="BB16" s="538"/>
      <c r="BC16" s="510" t="s">
        <v>475</v>
      </c>
      <c r="BD16" s="510"/>
      <c r="BE16" s="510"/>
      <c r="BF16" s="510"/>
      <c r="BG16" s="510"/>
      <c r="BH16" s="510"/>
      <c r="BI16" s="510"/>
      <c r="BJ16" s="547">
        <v>3.5999999999999997E-2</v>
      </c>
      <c r="BK16" s="548"/>
      <c r="BL16" s="548"/>
      <c r="BM16" s="523">
        <v>3.5999999999999999E-3</v>
      </c>
      <c r="BN16" s="524"/>
      <c r="BO16" s="529">
        <f>SUM(BJ16:BN17)</f>
        <v>3.9599999999999996E-2</v>
      </c>
      <c r="BP16" s="524"/>
      <c r="BQ16" s="65"/>
      <c r="BR16" s="65" t="s">
        <v>476</v>
      </c>
      <c r="BS16" s="65"/>
      <c r="BT16" s="65"/>
      <c r="BU16" s="65"/>
      <c r="BV16" s="67"/>
      <c r="BW16" s="65"/>
      <c r="BX16" s="65"/>
      <c r="BY16" s="65"/>
      <c r="BZ16" s="65"/>
      <c r="CA16" s="65"/>
      <c r="CB16" s="1"/>
      <c r="CC16" s="1"/>
      <c r="CF16" s="183"/>
      <c r="CJ16" s="140" t="s">
        <v>589</v>
      </c>
      <c r="CK16" s="139" t="s">
        <v>590</v>
      </c>
      <c r="CL16" s="139"/>
      <c r="CM16" s="139"/>
      <c r="CN16" s="139"/>
      <c r="CO16" s="139"/>
      <c r="CP16" s="139"/>
      <c r="CQ16" s="139"/>
      <c r="CR16" s="139"/>
      <c r="CS16" s="139"/>
      <c r="CT16" s="139"/>
      <c r="CU16" s="139"/>
    </row>
    <row r="17" spans="1:99" ht="17.25" thickBot="1" x14ac:dyDescent="0.35">
      <c r="C17" s="391" t="s">
        <v>477</v>
      </c>
      <c r="D17" s="392"/>
      <c r="E17" s="392"/>
      <c r="F17" s="393"/>
      <c r="G17" s="370" t="s">
        <v>478</v>
      </c>
      <c r="H17" s="271"/>
      <c r="I17" s="271"/>
      <c r="J17" s="271"/>
      <c r="K17" s="271"/>
      <c r="L17" s="272"/>
      <c r="M17" s="406">
        <v>0.13</v>
      </c>
      <c r="N17" s="407"/>
      <c r="O17" s="412">
        <v>0.11</v>
      </c>
      <c r="P17" s="407"/>
      <c r="Q17" s="412">
        <v>0.1</v>
      </c>
      <c r="R17" s="416"/>
      <c r="S17" s="270">
        <v>0.1</v>
      </c>
      <c r="T17" s="271"/>
      <c r="U17" s="272"/>
      <c r="V17" s="270">
        <v>0.1</v>
      </c>
      <c r="W17" s="271"/>
      <c r="X17" s="272"/>
      <c r="Y17" s="374" t="s">
        <v>479</v>
      </c>
      <c r="Z17" s="375"/>
      <c r="AA17" s="261" t="s">
        <v>549</v>
      </c>
      <c r="AB17" s="261"/>
      <c r="AC17" s="261"/>
      <c r="AD17" s="261"/>
      <c r="AE17" s="261"/>
      <c r="AF17" s="261"/>
      <c r="AG17" s="261"/>
      <c r="AH17" s="371">
        <v>0.05</v>
      </c>
      <c r="AI17" s="372"/>
      <c r="AJ17" s="514" t="s">
        <v>10</v>
      </c>
      <c r="AK17" s="514"/>
      <c r="AL17" s="514"/>
      <c r="AM17" s="514"/>
      <c r="AN17" s="514"/>
      <c r="AO17" s="514"/>
      <c r="AP17" s="514"/>
      <c r="AQ17" s="507">
        <v>0.35</v>
      </c>
      <c r="AR17" s="508"/>
      <c r="AS17" s="65"/>
      <c r="AT17" s="515" t="s">
        <v>609</v>
      </c>
      <c r="AU17" s="515"/>
      <c r="AV17" s="515"/>
      <c r="AW17" s="515"/>
      <c r="AX17" s="515"/>
      <c r="AY17" s="515"/>
      <c r="AZ17" s="515"/>
      <c r="BA17" s="539"/>
      <c r="BB17" s="540"/>
      <c r="BC17" s="516" t="s">
        <v>11</v>
      </c>
      <c r="BD17" s="516"/>
      <c r="BE17" s="516"/>
      <c r="BF17" s="516"/>
      <c r="BG17" s="516"/>
      <c r="BH17" s="516"/>
      <c r="BI17" s="516"/>
      <c r="BJ17" s="549"/>
      <c r="BK17" s="550"/>
      <c r="BL17" s="550"/>
      <c r="BM17" s="525"/>
      <c r="BN17" s="526"/>
      <c r="BO17" s="530"/>
      <c r="BP17" s="526"/>
      <c r="BQ17" s="65"/>
      <c r="BR17" s="65" t="s">
        <v>480</v>
      </c>
      <c r="BS17" s="65"/>
      <c r="BT17" s="65"/>
      <c r="BU17" s="65"/>
      <c r="BV17" s="67"/>
      <c r="BW17" s="65"/>
      <c r="BX17" s="65"/>
      <c r="BY17" s="65"/>
      <c r="BZ17" s="65"/>
      <c r="CA17" s="65"/>
      <c r="CB17" s="1"/>
      <c r="CC17" s="1"/>
      <c r="CF17" s="183"/>
      <c r="CJ17" s="139"/>
      <c r="CK17" s="139"/>
      <c r="CL17" s="139"/>
      <c r="CM17" s="139"/>
      <c r="CN17" s="139"/>
      <c r="CO17" s="139"/>
      <c r="CP17" s="139"/>
      <c r="CQ17" s="139"/>
      <c r="CR17" s="139"/>
      <c r="CS17" s="139"/>
      <c r="CT17" s="139"/>
      <c r="CU17" s="139"/>
    </row>
    <row r="18" spans="1:99" ht="17.25" thickTop="1" x14ac:dyDescent="0.3">
      <c r="C18" s="511"/>
      <c r="D18" s="512"/>
      <c r="E18" s="512"/>
      <c r="F18" s="513"/>
      <c r="G18" s="370" t="s">
        <v>12</v>
      </c>
      <c r="H18" s="271"/>
      <c r="I18" s="271"/>
      <c r="J18" s="271"/>
      <c r="K18" s="271"/>
      <c r="L18" s="272"/>
      <c r="M18" s="408"/>
      <c r="N18" s="409"/>
      <c r="O18" s="413"/>
      <c r="P18" s="409"/>
      <c r="Q18" s="413">
        <v>0.11</v>
      </c>
      <c r="R18" s="417"/>
      <c r="S18" s="267">
        <v>0.12</v>
      </c>
      <c r="T18" s="268"/>
      <c r="U18" s="269"/>
      <c r="V18" s="267">
        <v>0.12</v>
      </c>
      <c r="W18" s="268"/>
      <c r="X18" s="269"/>
      <c r="Y18" s="273" t="s">
        <v>481</v>
      </c>
      <c r="Z18" s="274"/>
      <c r="AA18" s="455" t="s">
        <v>482</v>
      </c>
      <c r="AB18" s="390"/>
      <c r="AC18" s="390"/>
      <c r="AD18" s="390"/>
      <c r="AE18" s="390"/>
      <c r="AF18" s="390"/>
      <c r="AG18" s="517"/>
      <c r="AH18" s="371">
        <v>0.2</v>
      </c>
      <c r="AI18" s="372"/>
      <c r="AJ18" s="514" t="s">
        <v>13</v>
      </c>
      <c r="AK18" s="514"/>
      <c r="AL18" s="514"/>
      <c r="AM18" s="514"/>
      <c r="AN18" s="514"/>
      <c r="AO18" s="514"/>
      <c r="AP18" s="514"/>
      <c r="AQ18" s="507">
        <v>0.9</v>
      </c>
      <c r="AR18" s="508"/>
      <c r="AS18" s="1"/>
      <c r="AT18" s="534" t="s">
        <v>610</v>
      </c>
      <c r="AU18" s="534"/>
      <c r="AV18" s="534"/>
      <c r="AW18" s="534"/>
      <c r="AX18" s="534"/>
      <c r="AY18" s="534"/>
      <c r="AZ18" s="534"/>
      <c r="BA18" s="535">
        <v>0.06</v>
      </c>
      <c r="BB18" s="535"/>
      <c r="BC18" s="518" t="s">
        <v>483</v>
      </c>
      <c r="BD18" s="518"/>
      <c r="BE18" s="518"/>
      <c r="BF18" s="518"/>
      <c r="BG18" s="518"/>
      <c r="BH18" s="518"/>
      <c r="BI18" s="518"/>
      <c r="BJ18" s="543">
        <v>2.7E-2</v>
      </c>
      <c r="BK18" s="544"/>
      <c r="BL18" s="544"/>
      <c r="BM18" s="523">
        <v>2.7000000000000001E-3</v>
      </c>
      <c r="BN18" s="524"/>
      <c r="BO18" s="531">
        <f>SUM(BJ18:BN19)</f>
        <v>2.9700000000000001E-2</v>
      </c>
      <c r="BP18" s="532"/>
      <c r="BQ18" s="65"/>
      <c r="BR18" s="65" t="s">
        <v>484</v>
      </c>
      <c r="BS18" s="65"/>
      <c r="BT18" s="65"/>
      <c r="BU18" s="65"/>
      <c r="BV18" s="67"/>
      <c r="BW18" s="65"/>
      <c r="BX18" s="65"/>
      <c r="BY18" s="65"/>
      <c r="BZ18" s="65"/>
      <c r="CA18" s="65"/>
      <c r="CB18" s="1"/>
      <c r="CC18" s="1"/>
      <c r="CF18" s="183"/>
      <c r="CJ18" s="139" t="s">
        <v>591</v>
      </c>
      <c r="CK18" s="139"/>
      <c r="CL18" s="139"/>
      <c r="CM18" s="139"/>
      <c r="CN18" s="139"/>
      <c r="CO18" s="139"/>
      <c r="CP18" s="139"/>
      <c r="CQ18" s="139"/>
      <c r="CR18" s="139"/>
      <c r="CS18" s="139"/>
      <c r="CT18" s="139"/>
      <c r="CU18" s="139"/>
    </row>
    <row r="19" spans="1:99" ht="16.5" x14ac:dyDescent="0.3">
      <c r="C19" s="394"/>
      <c r="D19" s="395"/>
      <c r="E19" s="395"/>
      <c r="F19" s="396"/>
      <c r="G19" s="370" t="s">
        <v>485</v>
      </c>
      <c r="H19" s="271"/>
      <c r="I19" s="271"/>
      <c r="J19" s="271"/>
      <c r="K19" s="271"/>
      <c r="L19" s="272"/>
      <c r="M19" s="386">
        <v>0.15</v>
      </c>
      <c r="N19" s="270"/>
      <c r="O19" s="411">
        <v>0.14000000000000001</v>
      </c>
      <c r="P19" s="270"/>
      <c r="Q19" s="411">
        <v>0.14000000000000001</v>
      </c>
      <c r="R19" s="415"/>
      <c r="S19" s="369">
        <v>0.16</v>
      </c>
      <c r="T19" s="268"/>
      <c r="U19" s="269"/>
      <c r="V19" s="369">
        <v>0.17</v>
      </c>
      <c r="W19" s="268"/>
      <c r="X19" s="269"/>
      <c r="Y19" s="68"/>
      <c r="Z19" s="68"/>
      <c r="AA19" s="370" t="s">
        <v>14</v>
      </c>
      <c r="AB19" s="271"/>
      <c r="AC19" s="271"/>
      <c r="AD19" s="271"/>
      <c r="AE19" s="271"/>
      <c r="AF19" s="271"/>
      <c r="AG19" s="272"/>
      <c r="AH19" s="371">
        <v>0.14000000000000001</v>
      </c>
      <c r="AI19" s="372"/>
      <c r="AJ19" s="541" t="s">
        <v>15</v>
      </c>
      <c r="AK19" s="541"/>
      <c r="AL19" s="541"/>
      <c r="AM19" s="541"/>
      <c r="AN19" s="541"/>
      <c r="AO19" s="541"/>
      <c r="AP19" s="542"/>
      <c r="AQ19" s="507">
        <v>0.14000000000000001</v>
      </c>
      <c r="AR19" s="508"/>
      <c r="AT19" s="509" t="s">
        <v>611</v>
      </c>
      <c r="AU19" s="509"/>
      <c r="AV19" s="509"/>
      <c r="AW19" s="509"/>
      <c r="AX19" s="509"/>
      <c r="AY19" s="509"/>
      <c r="AZ19" s="509"/>
      <c r="BA19" s="536"/>
      <c r="BB19" s="536"/>
      <c r="BC19" s="510" t="s">
        <v>11</v>
      </c>
      <c r="BD19" s="510"/>
      <c r="BE19" s="510"/>
      <c r="BF19" s="510"/>
      <c r="BG19" s="510"/>
      <c r="BH19" s="510"/>
      <c r="BI19" s="510"/>
      <c r="BJ19" s="545"/>
      <c r="BK19" s="546"/>
      <c r="BL19" s="546"/>
      <c r="BM19" s="527"/>
      <c r="BN19" s="528"/>
      <c r="BO19" s="533"/>
      <c r="BP19" s="528"/>
      <c r="BQ19" s="68"/>
      <c r="BR19" s="68" t="s">
        <v>486</v>
      </c>
      <c r="BS19" s="68"/>
      <c r="BT19" s="68"/>
      <c r="BU19" s="68"/>
      <c r="BV19" s="69"/>
      <c r="BW19" s="68"/>
      <c r="BX19" s="68"/>
      <c r="BY19" s="68"/>
      <c r="BZ19" s="68"/>
      <c r="CA19" s="68"/>
      <c r="CF19" s="183"/>
      <c r="CJ19" s="139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  <c r="CU19" s="139"/>
    </row>
    <row r="20" spans="1:99" ht="16.5" x14ac:dyDescent="0.3">
      <c r="C20" s="127" t="s">
        <v>646</v>
      </c>
      <c r="D20" s="1"/>
      <c r="E20" s="78"/>
      <c r="F20" s="78"/>
      <c r="G20" s="89"/>
      <c r="H20" s="89"/>
      <c r="J20" s="73"/>
      <c r="K20" s="89"/>
      <c r="L20" s="89"/>
      <c r="M20" s="91"/>
      <c r="N20" s="89"/>
      <c r="O20" s="89"/>
      <c r="P20" s="91"/>
      <c r="Q20" s="89"/>
      <c r="R20" s="89"/>
      <c r="S20" s="91"/>
      <c r="T20" s="89"/>
      <c r="U20" s="500" t="s">
        <v>487</v>
      </c>
      <c r="V20" s="261"/>
      <c r="W20" s="261"/>
      <c r="X20" s="501" t="s">
        <v>488</v>
      </c>
      <c r="Y20" s="502"/>
      <c r="Z20" s="503"/>
      <c r="AA20" s="504" t="s">
        <v>489</v>
      </c>
      <c r="AB20" s="505"/>
      <c r="AC20" s="505"/>
      <c r="AD20" s="472" t="s">
        <v>490</v>
      </c>
      <c r="AE20" s="473"/>
      <c r="AF20" s="474"/>
      <c r="AG20" s="504" t="s">
        <v>491</v>
      </c>
      <c r="AH20" s="505"/>
      <c r="AI20" s="505"/>
      <c r="AJ20" s="472" t="s">
        <v>492</v>
      </c>
      <c r="AK20" s="473"/>
      <c r="AL20" s="474"/>
      <c r="AM20" s="475" t="s">
        <v>493</v>
      </c>
      <c r="AN20" s="476"/>
      <c r="AO20" s="477" t="s">
        <v>494</v>
      </c>
      <c r="AP20" s="478"/>
      <c r="AQ20" s="99"/>
      <c r="AR20" s="141" t="s">
        <v>671</v>
      </c>
      <c r="AS20" s="99"/>
      <c r="AT20" s="99"/>
      <c r="AU20" s="99"/>
      <c r="AV20" s="99"/>
      <c r="AW20" s="99"/>
      <c r="AX20" s="91"/>
      <c r="AY20" s="91"/>
      <c r="AZ20" s="100"/>
      <c r="BA20" s="100"/>
      <c r="BB20" s="100"/>
      <c r="BC20" s="100"/>
      <c r="BD20" s="100"/>
      <c r="BE20" s="100"/>
      <c r="BF20" s="100"/>
      <c r="BG20" s="101"/>
      <c r="BH20" s="101"/>
      <c r="BI20" s="101"/>
      <c r="BJ20" s="101"/>
      <c r="BK20" s="68"/>
      <c r="BL20" s="68"/>
      <c r="BM20" s="68"/>
      <c r="BN20" s="68"/>
      <c r="BO20" s="68"/>
      <c r="BQ20" s="170" t="s">
        <v>495</v>
      </c>
      <c r="BS20" s="69"/>
      <c r="BT20" s="68"/>
      <c r="BU20" s="68"/>
      <c r="BV20" s="68"/>
      <c r="BW20" s="68"/>
      <c r="BX20" s="68"/>
      <c r="CF20" s="183"/>
      <c r="CJ20" s="139" t="s">
        <v>592</v>
      </c>
      <c r="CK20" s="139"/>
      <c r="CL20" s="139"/>
      <c r="CM20" s="139"/>
      <c r="CN20" s="139"/>
      <c r="CO20" s="139"/>
      <c r="CP20" s="139"/>
      <c r="CQ20" s="139"/>
      <c r="CR20" s="139"/>
      <c r="CS20" s="139"/>
      <c r="CT20" s="139"/>
      <c r="CU20" s="139"/>
    </row>
    <row r="21" spans="1:99" ht="16.5" x14ac:dyDescent="0.3">
      <c r="C21" s="136" t="s">
        <v>570</v>
      </c>
      <c r="D21" s="78"/>
      <c r="E21" s="78"/>
      <c r="F21" s="78"/>
      <c r="G21" s="89"/>
      <c r="H21" s="89"/>
      <c r="I21" s="102" t="s">
        <v>496</v>
      </c>
      <c r="J21" s="73"/>
      <c r="K21" s="89"/>
      <c r="L21" s="89"/>
      <c r="M21" s="91"/>
      <c r="N21" s="173" t="s">
        <v>681</v>
      </c>
      <c r="O21" s="172"/>
      <c r="P21" s="91"/>
      <c r="Q21" s="89"/>
      <c r="R21" s="89"/>
      <c r="S21" s="91"/>
      <c r="T21" s="89"/>
      <c r="U21" s="479">
        <f>(AA22+AA22*AD22)*2</f>
        <v>6.5208600000000005E-2</v>
      </c>
      <c r="V21" s="480"/>
      <c r="W21" s="481"/>
      <c r="X21" s="485" t="s">
        <v>18</v>
      </c>
      <c r="Y21" s="486"/>
      <c r="Z21" s="487"/>
      <c r="AA21" s="489">
        <f>AA22*(1+AD22)</f>
        <v>3.2604300000000003E-2</v>
      </c>
      <c r="AB21" s="489"/>
      <c r="AC21" s="489"/>
      <c r="AD21" s="489"/>
      <c r="AE21" s="489"/>
      <c r="AF21" s="490"/>
      <c r="AG21" s="491">
        <f>AG22*(1+AJ22)</f>
        <v>3.2604300000000003E-2</v>
      </c>
      <c r="AH21" s="489"/>
      <c r="AI21" s="489"/>
      <c r="AJ21" s="489"/>
      <c r="AK21" s="489"/>
      <c r="AL21" s="490"/>
      <c r="AM21" s="492" t="s">
        <v>679</v>
      </c>
      <c r="AN21" s="493"/>
      <c r="AO21" s="496" t="s">
        <v>497</v>
      </c>
      <c r="AP21" s="497"/>
      <c r="AQ21" s="99"/>
      <c r="AR21" s="103" t="s">
        <v>560</v>
      </c>
      <c r="AS21" s="99"/>
      <c r="AT21" s="99"/>
      <c r="AU21" s="99"/>
      <c r="AV21" s="99"/>
      <c r="AW21" s="99"/>
      <c r="AX21" s="91"/>
      <c r="AY21" s="91"/>
      <c r="AZ21" s="100"/>
      <c r="BA21" s="100"/>
      <c r="BC21" s="100"/>
      <c r="BD21" s="99" t="s">
        <v>561</v>
      </c>
      <c r="BE21" s="100"/>
      <c r="BF21" s="100"/>
      <c r="BG21" s="101"/>
      <c r="BH21" s="101"/>
      <c r="BI21" s="101"/>
      <c r="BJ21" s="101"/>
      <c r="BK21" s="68"/>
      <c r="BL21" s="68"/>
      <c r="BM21" s="68"/>
      <c r="BN21" s="68"/>
      <c r="BO21" s="68"/>
      <c r="BP21" s="68"/>
      <c r="BQ21" s="68"/>
      <c r="BR21" s="146" t="s">
        <v>670</v>
      </c>
      <c r="BS21" s="69"/>
      <c r="BT21" s="68"/>
      <c r="BU21" s="68"/>
      <c r="BV21" s="68"/>
      <c r="BW21" s="68"/>
      <c r="BX21" s="68"/>
      <c r="CF21" s="183"/>
      <c r="CJ21" s="139" t="s">
        <v>593</v>
      </c>
      <c r="CK21" s="139"/>
      <c r="CL21" s="139"/>
      <c r="CM21" s="139"/>
      <c r="CN21" s="139"/>
      <c r="CO21" s="139"/>
      <c r="CP21" s="139"/>
      <c r="CQ21" s="139"/>
      <c r="CR21" s="139"/>
      <c r="CS21" s="139"/>
      <c r="CT21" s="139"/>
      <c r="CU21" s="139"/>
    </row>
    <row r="22" spans="1:99" s="1" customFormat="1" ht="13.5" customHeight="1" x14ac:dyDescent="0.3">
      <c r="A22" s="141"/>
      <c r="B22" s="141"/>
      <c r="C22" s="104" t="s">
        <v>498</v>
      </c>
      <c r="D22" s="105"/>
      <c r="E22" s="105"/>
      <c r="F22" s="105"/>
      <c r="G22" s="73"/>
      <c r="H22" s="73"/>
      <c r="I22" s="506" t="s">
        <v>19</v>
      </c>
      <c r="J22" s="506"/>
      <c r="K22" s="506"/>
      <c r="L22" s="506"/>
      <c r="M22" s="506"/>
      <c r="N22" s="506" t="s">
        <v>16</v>
      </c>
      <c r="O22" s="506"/>
      <c r="P22" s="506"/>
      <c r="Q22" s="506" t="s">
        <v>17</v>
      </c>
      <c r="R22" s="506"/>
      <c r="S22" s="506"/>
      <c r="T22" s="73"/>
      <c r="U22" s="482"/>
      <c r="V22" s="483"/>
      <c r="W22" s="484"/>
      <c r="X22" s="488"/>
      <c r="Y22" s="295"/>
      <c r="Z22" s="296"/>
      <c r="AA22" s="364">
        <f>6.12%/2</f>
        <v>3.0600000000000002E-2</v>
      </c>
      <c r="AB22" s="364"/>
      <c r="AC22" s="365"/>
      <c r="AD22" s="366">
        <v>6.5500000000000003E-2</v>
      </c>
      <c r="AE22" s="366"/>
      <c r="AF22" s="367"/>
      <c r="AG22" s="368">
        <f>AA22</f>
        <v>3.0600000000000002E-2</v>
      </c>
      <c r="AH22" s="364"/>
      <c r="AI22" s="365"/>
      <c r="AJ22" s="366">
        <f>AD22</f>
        <v>6.5500000000000003E-2</v>
      </c>
      <c r="AK22" s="366"/>
      <c r="AL22" s="367"/>
      <c r="AM22" s="494"/>
      <c r="AN22" s="495"/>
      <c r="AO22" s="498"/>
      <c r="AP22" s="499"/>
      <c r="AR22" s="1" t="s">
        <v>567</v>
      </c>
      <c r="BD22" s="1" t="s">
        <v>499</v>
      </c>
      <c r="BE22" s="99"/>
      <c r="BF22" s="99"/>
      <c r="BG22" s="106"/>
      <c r="BH22" s="106"/>
      <c r="BI22" s="106"/>
      <c r="BJ22" s="106"/>
      <c r="BK22" s="65"/>
      <c r="BL22" s="65"/>
      <c r="BM22" s="65"/>
      <c r="BN22" s="65"/>
      <c r="BO22" s="65"/>
      <c r="BP22" s="65"/>
      <c r="BQ22" s="65"/>
      <c r="BT22" s="1" t="s">
        <v>557</v>
      </c>
      <c r="BU22" s="65"/>
      <c r="BV22" s="65"/>
      <c r="BW22" s="70"/>
      <c r="BX22" s="65"/>
      <c r="CF22" s="185"/>
      <c r="CJ22" s="139"/>
      <c r="CK22" s="139"/>
      <c r="CL22" s="139"/>
      <c r="CM22" s="139"/>
      <c r="CN22" s="139"/>
      <c r="CO22" s="139"/>
      <c r="CP22" s="139"/>
      <c r="CQ22" s="139"/>
      <c r="CR22" s="139"/>
      <c r="CS22" s="139"/>
      <c r="CT22" s="139"/>
      <c r="CU22" s="139"/>
    </row>
    <row r="23" spans="1:99" ht="16.5" customHeight="1" x14ac:dyDescent="0.3">
      <c r="C23" s="126" t="s">
        <v>569</v>
      </c>
      <c r="D23" s="68"/>
      <c r="E23" s="68"/>
      <c r="F23" s="68"/>
      <c r="G23" s="68"/>
      <c r="H23" s="68"/>
      <c r="I23" s="466">
        <f>SUM(N23:S23)</f>
        <v>0.17070859999999999</v>
      </c>
      <c r="J23" s="466"/>
      <c r="K23" s="466"/>
      <c r="L23" s="466"/>
      <c r="M23" s="466"/>
      <c r="N23" s="467">
        <f>SUM(AA21,AA23)+0.9%</f>
        <v>8.6604299999999995E-2</v>
      </c>
      <c r="O23" s="467"/>
      <c r="P23" s="467"/>
      <c r="Q23" s="467">
        <f>SUM(AG21,AG23,AG24)</f>
        <v>8.4104300000000007E-2</v>
      </c>
      <c r="R23" s="467"/>
      <c r="S23" s="467"/>
      <c r="T23" s="135"/>
      <c r="U23" s="468">
        <f>AA23+AG23</f>
        <v>0.09</v>
      </c>
      <c r="V23" s="468"/>
      <c r="W23" s="468"/>
      <c r="X23" s="469" t="s">
        <v>500</v>
      </c>
      <c r="Y23" s="470"/>
      <c r="Z23" s="471"/>
      <c r="AA23" s="286">
        <v>4.4999999999999998E-2</v>
      </c>
      <c r="AB23" s="287"/>
      <c r="AC23" s="287"/>
      <c r="AD23" s="287"/>
      <c r="AE23" s="287"/>
      <c r="AF23" s="288"/>
      <c r="AG23" s="286">
        <v>4.4999999999999998E-2</v>
      </c>
      <c r="AH23" s="287"/>
      <c r="AI23" s="287"/>
      <c r="AJ23" s="287"/>
      <c r="AK23" s="287"/>
      <c r="AL23" s="288"/>
      <c r="AM23" s="289" t="s">
        <v>674</v>
      </c>
      <c r="AN23" s="290"/>
      <c r="AO23" s="291" t="s">
        <v>675</v>
      </c>
      <c r="AP23" s="292"/>
      <c r="AR23" s="1" t="s">
        <v>568</v>
      </c>
      <c r="BD23" s="1" t="s">
        <v>562</v>
      </c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T23" s="648" t="s">
        <v>677</v>
      </c>
      <c r="BU23" s="649"/>
      <c r="BV23" s="649"/>
      <c r="BW23" s="649"/>
      <c r="BX23" s="649"/>
      <c r="BY23" s="649"/>
      <c r="BZ23" s="649"/>
      <c r="CA23" s="649"/>
      <c r="CB23" s="649"/>
      <c r="CC23" s="650"/>
      <c r="CF23" s="183"/>
      <c r="CJ23" s="139"/>
      <c r="CK23" s="139"/>
      <c r="CL23" s="139"/>
      <c r="CM23" s="139"/>
      <c r="CN23" s="139"/>
      <c r="CO23" s="139"/>
      <c r="CP23" s="139"/>
      <c r="CQ23" s="139"/>
      <c r="CR23" s="139"/>
      <c r="CS23" s="139"/>
      <c r="CT23" s="139"/>
      <c r="CU23" s="139"/>
    </row>
    <row r="24" spans="1:99" ht="20.25" x14ac:dyDescent="0.3">
      <c r="C24" s="75" t="s">
        <v>697</v>
      </c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S24" s="68"/>
      <c r="T24" s="68"/>
      <c r="U24" s="293">
        <f>0.9%+0.65%</f>
        <v>1.5500000000000002E-2</v>
      </c>
      <c r="V24" s="293"/>
      <c r="W24" s="293"/>
      <c r="X24" s="294" t="s">
        <v>501</v>
      </c>
      <c r="Y24" s="295"/>
      <c r="Z24" s="296"/>
      <c r="AA24" s="356" t="s">
        <v>502</v>
      </c>
      <c r="AB24" s="357"/>
      <c r="AC24" s="357"/>
      <c r="AD24" s="357"/>
      <c r="AE24" s="357"/>
      <c r="AF24" s="358"/>
      <c r="AG24" s="356">
        <v>6.4999999999999997E-3</v>
      </c>
      <c r="AH24" s="359"/>
      <c r="AI24" s="359"/>
      <c r="AJ24" s="359"/>
      <c r="AK24" s="359"/>
      <c r="AL24" s="360"/>
      <c r="AM24" s="361" t="s">
        <v>503</v>
      </c>
      <c r="AN24" s="362"/>
      <c r="AO24" s="362"/>
      <c r="AP24" s="363"/>
      <c r="AR24" s="3" t="s">
        <v>566</v>
      </c>
      <c r="BD24" s="1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161" t="s">
        <v>660</v>
      </c>
      <c r="BS24" s="71"/>
      <c r="BT24" s="68"/>
      <c r="BU24" s="68"/>
      <c r="BV24" s="68"/>
      <c r="BX24" s="72"/>
      <c r="CF24" s="183"/>
      <c r="CG24" s="131">
        <v>6030</v>
      </c>
      <c r="CH24" s="130">
        <f>CG24</f>
        <v>6030</v>
      </c>
      <c r="CJ24" s="139" t="s">
        <v>594</v>
      </c>
      <c r="CK24" s="139"/>
      <c r="CL24" s="139"/>
      <c r="CM24" s="139"/>
      <c r="CN24" s="139"/>
      <c r="CO24" s="139"/>
      <c r="CP24" s="139"/>
      <c r="CQ24" s="139"/>
      <c r="CR24" s="139"/>
      <c r="CS24" s="139"/>
      <c r="CT24" s="139"/>
      <c r="CU24" s="139"/>
    </row>
    <row r="25" spans="1:99" ht="17.25" thickBot="1" x14ac:dyDescent="0.35">
      <c r="C25" s="76" t="s">
        <v>552</v>
      </c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S25" s="77" t="s">
        <v>659</v>
      </c>
      <c r="T25" s="68"/>
      <c r="U25" s="68"/>
      <c r="V25" s="68"/>
      <c r="X25" s="610" t="s">
        <v>682</v>
      </c>
      <c r="Y25" s="610"/>
      <c r="Z25" s="610"/>
      <c r="AA25" s="610"/>
      <c r="AB25" s="610"/>
      <c r="AC25" s="610"/>
      <c r="AD25" s="610"/>
      <c r="AE25" s="610"/>
      <c r="AF25" s="610"/>
      <c r="AG25" s="610"/>
      <c r="AH25" s="610"/>
      <c r="AI25" s="76" t="s">
        <v>504</v>
      </c>
      <c r="AJ25" s="68"/>
      <c r="AK25" s="68"/>
      <c r="AL25" s="68"/>
      <c r="AM25" s="68"/>
      <c r="AN25" s="68"/>
      <c r="AO25" s="68"/>
      <c r="AP25" s="68"/>
      <c r="AQ25" s="179" t="s">
        <v>676</v>
      </c>
      <c r="AS25" s="68"/>
      <c r="AT25" s="68"/>
      <c r="AU25" s="68"/>
      <c r="AV25" s="68"/>
      <c r="AW25" s="68"/>
      <c r="AX25" s="68"/>
      <c r="BA25" s="68"/>
      <c r="BB25" s="68"/>
      <c r="BD25" s="68"/>
      <c r="BE25" s="68"/>
      <c r="BF25" s="76" t="s">
        <v>505</v>
      </c>
      <c r="BG25" s="68"/>
      <c r="BH25" s="68"/>
      <c r="BI25" s="68"/>
      <c r="BJ25" s="68"/>
      <c r="BK25" s="68"/>
      <c r="BL25" s="68"/>
      <c r="BM25" s="68"/>
      <c r="BN25" s="68"/>
      <c r="BO25" s="154" t="s">
        <v>506</v>
      </c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F25" s="183"/>
      <c r="CG25" s="132">
        <v>8</v>
      </c>
      <c r="CH25" s="132">
        <v>8</v>
      </c>
      <c r="CJ25" s="337" t="s">
        <v>595</v>
      </c>
      <c r="CK25" s="338"/>
      <c r="CL25" s="339" t="s">
        <v>596</v>
      </c>
      <c r="CM25" s="340"/>
      <c r="CN25" s="339" t="s">
        <v>597</v>
      </c>
      <c r="CO25" s="340"/>
      <c r="CP25" s="339" t="s">
        <v>598</v>
      </c>
      <c r="CQ25" s="341"/>
      <c r="CR25" s="139"/>
      <c r="CS25" s="139"/>
      <c r="CT25" s="139"/>
      <c r="CU25" s="139"/>
    </row>
    <row r="26" spans="1:99" ht="17.25" thickTop="1" x14ac:dyDescent="0.3">
      <c r="C26" s="456" t="s">
        <v>0</v>
      </c>
      <c r="D26" s="457"/>
      <c r="E26" s="457"/>
      <c r="F26" s="457"/>
      <c r="G26" s="457"/>
      <c r="H26" s="457"/>
      <c r="I26" s="457"/>
      <c r="J26" s="457"/>
      <c r="K26" s="458"/>
      <c r="L26" s="460" t="s">
        <v>507</v>
      </c>
      <c r="M26" s="462"/>
      <c r="N26" s="460" t="s">
        <v>2</v>
      </c>
      <c r="O26" s="461"/>
      <c r="P26" s="461"/>
      <c r="Q26" s="462"/>
      <c r="R26" s="68"/>
      <c r="S26" s="456" t="s">
        <v>0</v>
      </c>
      <c r="T26" s="457"/>
      <c r="U26" s="457"/>
      <c r="V26" s="457"/>
      <c r="W26" s="457"/>
      <c r="X26" s="457"/>
      <c r="Y26" s="457"/>
      <c r="Z26" s="457"/>
      <c r="AA26" s="458"/>
      <c r="AB26" s="460" t="s">
        <v>507</v>
      </c>
      <c r="AC26" s="462"/>
      <c r="AD26" s="460" t="s">
        <v>2</v>
      </c>
      <c r="AE26" s="461"/>
      <c r="AF26" s="461"/>
      <c r="AG26" s="462"/>
      <c r="AH26" s="68"/>
      <c r="AI26" s="283" t="s">
        <v>0</v>
      </c>
      <c r="AJ26" s="284"/>
      <c r="AK26" s="284"/>
      <c r="AL26" s="284"/>
      <c r="AM26" s="284"/>
      <c r="AN26" s="284"/>
      <c r="AO26" s="284"/>
      <c r="AP26" s="284"/>
      <c r="AQ26" s="285"/>
      <c r="AR26" s="569" t="s">
        <v>507</v>
      </c>
      <c r="AS26" s="570"/>
      <c r="AT26" s="569" t="s">
        <v>2</v>
      </c>
      <c r="AU26" s="573"/>
      <c r="AV26" s="573"/>
      <c r="AW26" s="570"/>
      <c r="AX26" s="68"/>
      <c r="AY26" s="456" t="s">
        <v>0</v>
      </c>
      <c r="AZ26" s="457"/>
      <c r="BA26" s="457"/>
      <c r="BB26" s="457"/>
      <c r="BC26" s="457"/>
      <c r="BD26" s="457"/>
      <c r="BE26" s="457"/>
      <c r="BF26" s="457"/>
      <c r="BG26" s="458"/>
      <c r="BH26" s="460" t="s">
        <v>507</v>
      </c>
      <c r="BI26" s="462"/>
      <c r="BJ26" s="460" t="s">
        <v>2</v>
      </c>
      <c r="BK26" s="461"/>
      <c r="BL26" s="461"/>
      <c r="BM26" s="462"/>
      <c r="BN26" s="68"/>
      <c r="BO26" s="626" t="s">
        <v>0</v>
      </c>
      <c r="BP26" s="627"/>
      <c r="BQ26" s="627"/>
      <c r="BR26" s="627"/>
      <c r="BS26" s="627"/>
      <c r="BT26" s="627"/>
      <c r="BU26" s="627"/>
      <c r="BV26" s="627"/>
      <c r="BW26" s="628"/>
      <c r="BX26" s="651" t="s">
        <v>507</v>
      </c>
      <c r="BY26" s="652"/>
      <c r="BZ26" s="651" t="s">
        <v>2</v>
      </c>
      <c r="CA26" s="653"/>
      <c r="CB26" s="653"/>
      <c r="CC26" s="654"/>
      <c r="CD26" s="68"/>
      <c r="CF26" s="183"/>
      <c r="CG26" s="133">
        <f>CG24*CG25</f>
        <v>48240</v>
      </c>
      <c r="CH26" s="133">
        <f>CH24*CH25</f>
        <v>48240</v>
      </c>
      <c r="CJ26" s="342" t="s">
        <v>599</v>
      </c>
      <c r="CK26" s="343"/>
      <c r="CL26" s="344" t="s">
        <v>596</v>
      </c>
      <c r="CM26" s="345"/>
      <c r="CN26" s="344" t="s">
        <v>600</v>
      </c>
      <c r="CO26" s="345"/>
      <c r="CP26" s="344" t="s">
        <v>601</v>
      </c>
      <c r="CQ26" s="346"/>
      <c r="CR26" s="139"/>
      <c r="CS26" s="139"/>
      <c r="CT26" s="139"/>
      <c r="CU26" s="139"/>
    </row>
    <row r="27" spans="1:99" ht="16.5" x14ac:dyDescent="0.3">
      <c r="C27" s="456" t="s">
        <v>508</v>
      </c>
      <c r="D27" s="457"/>
      <c r="E27" s="457"/>
      <c r="F27" s="457"/>
      <c r="G27" s="80"/>
      <c r="H27" s="457" t="s">
        <v>4</v>
      </c>
      <c r="I27" s="457"/>
      <c r="J27" s="457"/>
      <c r="K27" s="458"/>
      <c r="L27" s="463"/>
      <c r="M27" s="465"/>
      <c r="N27" s="463"/>
      <c r="O27" s="464"/>
      <c r="P27" s="464"/>
      <c r="Q27" s="465"/>
      <c r="R27" s="68"/>
      <c r="S27" s="456" t="s">
        <v>508</v>
      </c>
      <c r="T27" s="457"/>
      <c r="U27" s="457"/>
      <c r="V27" s="457"/>
      <c r="W27" s="80"/>
      <c r="X27" s="457" t="s">
        <v>4</v>
      </c>
      <c r="Y27" s="457"/>
      <c r="Z27" s="457"/>
      <c r="AA27" s="458"/>
      <c r="AB27" s="463"/>
      <c r="AC27" s="465"/>
      <c r="AD27" s="463"/>
      <c r="AE27" s="464"/>
      <c r="AF27" s="464"/>
      <c r="AG27" s="465"/>
      <c r="AH27" s="68"/>
      <c r="AI27" s="283" t="s">
        <v>508</v>
      </c>
      <c r="AJ27" s="284"/>
      <c r="AK27" s="284"/>
      <c r="AL27" s="284"/>
      <c r="AM27" s="81"/>
      <c r="AN27" s="284" t="s">
        <v>4</v>
      </c>
      <c r="AO27" s="284"/>
      <c r="AP27" s="284"/>
      <c r="AQ27" s="285"/>
      <c r="AR27" s="571"/>
      <c r="AS27" s="572"/>
      <c r="AT27" s="571"/>
      <c r="AU27" s="574"/>
      <c r="AV27" s="574"/>
      <c r="AW27" s="572"/>
      <c r="AX27" s="68"/>
      <c r="AY27" s="456" t="s">
        <v>508</v>
      </c>
      <c r="AZ27" s="457"/>
      <c r="BA27" s="457"/>
      <c r="BB27" s="457"/>
      <c r="BC27" s="80"/>
      <c r="BD27" s="457" t="s">
        <v>4</v>
      </c>
      <c r="BE27" s="457"/>
      <c r="BF27" s="457"/>
      <c r="BG27" s="458"/>
      <c r="BH27" s="463"/>
      <c r="BI27" s="465"/>
      <c r="BJ27" s="463"/>
      <c r="BK27" s="464"/>
      <c r="BL27" s="464"/>
      <c r="BM27" s="465"/>
      <c r="BN27" s="68"/>
      <c r="BO27" s="631" t="s">
        <v>508</v>
      </c>
      <c r="BP27" s="457"/>
      <c r="BQ27" s="457"/>
      <c r="BR27" s="457"/>
      <c r="BS27" s="148"/>
      <c r="BT27" s="457" t="s">
        <v>4</v>
      </c>
      <c r="BU27" s="457"/>
      <c r="BV27" s="457"/>
      <c r="BW27" s="458"/>
      <c r="BX27" s="463"/>
      <c r="BY27" s="465"/>
      <c r="BZ27" s="463"/>
      <c r="CA27" s="464"/>
      <c r="CB27" s="464"/>
      <c r="CC27" s="655"/>
      <c r="CD27" s="68"/>
      <c r="CF27" s="183"/>
      <c r="CJ27" s="347" t="s">
        <v>602</v>
      </c>
      <c r="CK27" s="348"/>
      <c r="CL27" s="348" t="s">
        <v>603</v>
      </c>
      <c r="CM27" s="348"/>
      <c r="CN27" s="351" t="s">
        <v>600</v>
      </c>
      <c r="CO27" s="352"/>
      <c r="CP27" s="351" t="s">
        <v>604</v>
      </c>
      <c r="CQ27" s="353"/>
      <c r="CR27" s="139"/>
      <c r="CS27" s="139"/>
      <c r="CT27" s="139"/>
      <c r="CU27" s="139"/>
    </row>
    <row r="28" spans="1:99" ht="16.5" x14ac:dyDescent="0.3">
      <c r="C28" s="455">
        <v>0</v>
      </c>
      <c r="D28" s="390"/>
      <c r="E28" s="390"/>
      <c r="F28" s="390"/>
      <c r="G28" s="83" t="s">
        <v>5</v>
      </c>
      <c r="H28" s="402">
        <v>12000000</v>
      </c>
      <c r="I28" s="402"/>
      <c r="J28" s="402"/>
      <c r="K28" s="403"/>
      <c r="L28" s="386">
        <v>0.08</v>
      </c>
      <c r="M28" s="272"/>
      <c r="N28" s="445">
        <v>0</v>
      </c>
      <c r="O28" s="446"/>
      <c r="P28" s="446"/>
      <c r="Q28" s="454"/>
      <c r="R28" s="68"/>
      <c r="S28" s="455">
        <v>0</v>
      </c>
      <c r="T28" s="390"/>
      <c r="U28" s="390"/>
      <c r="V28" s="390"/>
      <c r="W28" s="83" t="s">
        <v>5</v>
      </c>
      <c r="X28" s="402">
        <v>12000000</v>
      </c>
      <c r="Y28" s="402"/>
      <c r="Z28" s="402"/>
      <c r="AA28" s="403"/>
      <c r="AB28" s="386">
        <v>0.06</v>
      </c>
      <c r="AC28" s="272"/>
      <c r="AD28" s="445">
        <v>0</v>
      </c>
      <c r="AE28" s="446"/>
      <c r="AF28" s="446"/>
      <c r="AG28" s="454"/>
      <c r="AH28" s="68"/>
      <c r="AI28" s="455">
        <v>0</v>
      </c>
      <c r="AJ28" s="390"/>
      <c r="AK28" s="390"/>
      <c r="AL28" s="390"/>
      <c r="AM28" s="83" t="s">
        <v>5</v>
      </c>
      <c r="AN28" s="402">
        <v>12000000</v>
      </c>
      <c r="AO28" s="402"/>
      <c r="AP28" s="402"/>
      <c r="AQ28" s="403"/>
      <c r="AR28" s="386">
        <v>0.06</v>
      </c>
      <c r="AS28" s="272"/>
      <c r="AT28" s="445">
        <v>0</v>
      </c>
      <c r="AU28" s="446"/>
      <c r="AV28" s="446"/>
      <c r="AW28" s="575"/>
      <c r="AX28" s="84">
        <f>AR28*1.1</f>
        <v>6.6000000000000003E-2</v>
      </c>
      <c r="AY28" s="455">
        <v>0</v>
      </c>
      <c r="AZ28" s="390"/>
      <c r="BA28" s="390"/>
      <c r="BB28" s="390"/>
      <c r="BC28" s="83" t="s">
        <v>5</v>
      </c>
      <c r="BD28" s="402">
        <v>12000000</v>
      </c>
      <c r="BE28" s="402"/>
      <c r="BF28" s="402"/>
      <c r="BG28" s="403"/>
      <c r="BH28" s="507">
        <v>0.06</v>
      </c>
      <c r="BI28" s="517"/>
      <c r="BJ28" s="445">
        <v>0</v>
      </c>
      <c r="BK28" s="446"/>
      <c r="BL28" s="446"/>
      <c r="BM28" s="454"/>
      <c r="BN28" s="84">
        <f>BH28*1.1</f>
        <v>6.6000000000000003E-2</v>
      </c>
      <c r="BO28" s="597">
        <v>0</v>
      </c>
      <c r="BP28" s="390"/>
      <c r="BQ28" s="390"/>
      <c r="BR28" s="390"/>
      <c r="BS28" s="147" t="s">
        <v>5</v>
      </c>
      <c r="BT28" s="402">
        <v>12000000</v>
      </c>
      <c r="BU28" s="402"/>
      <c r="BV28" s="402"/>
      <c r="BW28" s="403"/>
      <c r="BX28" s="386">
        <v>0.06</v>
      </c>
      <c r="BY28" s="272"/>
      <c r="BZ28" s="445">
        <v>0</v>
      </c>
      <c r="CA28" s="446"/>
      <c r="CB28" s="446"/>
      <c r="CC28" s="598"/>
      <c r="CD28" s="84">
        <f>BX28*1.1</f>
        <v>6.6000000000000003E-2</v>
      </c>
      <c r="CF28" s="183"/>
      <c r="CG28" s="2" t="s">
        <v>563</v>
      </c>
      <c r="CH28" s="2" t="s">
        <v>564</v>
      </c>
      <c r="CJ28" s="349"/>
      <c r="CK28" s="350"/>
      <c r="CL28" s="354" t="s">
        <v>605</v>
      </c>
      <c r="CM28" s="265"/>
      <c r="CN28" s="354" t="s">
        <v>606</v>
      </c>
      <c r="CO28" s="265"/>
      <c r="CP28" s="354" t="s">
        <v>604</v>
      </c>
      <c r="CQ28" s="355"/>
      <c r="CR28" s="139"/>
      <c r="CS28" s="139"/>
      <c r="CT28" s="139"/>
      <c r="CU28" s="139"/>
    </row>
    <row r="29" spans="1:99" x14ac:dyDescent="0.3">
      <c r="C29" s="275">
        <f>H28</f>
        <v>12000000</v>
      </c>
      <c r="D29" s="276"/>
      <c r="E29" s="276"/>
      <c r="F29" s="276"/>
      <c r="G29" s="83" t="s">
        <v>5</v>
      </c>
      <c r="H29" s="402">
        <v>46000000</v>
      </c>
      <c r="I29" s="402"/>
      <c r="J29" s="402"/>
      <c r="K29" s="403"/>
      <c r="L29" s="386">
        <v>0.17</v>
      </c>
      <c r="M29" s="272"/>
      <c r="N29" s="397">
        <v>-1080000</v>
      </c>
      <c r="O29" s="398"/>
      <c r="P29" s="398"/>
      <c r="Q29" s="399"/>
      <c r="R29" s="68"/>
      <c r="S29" s="275">
        <f>X28</f>
        <v>12000000</v>
      </c>
      <c r="T29" s="276"/>
      <c r="U29" s="276"/>
      <c r="V29" s="276"/>
      <c r="W29" s="83" t="s">
        <v>5</v>
      </c>
      <c r="X29" s="402">
        <v>46000000</v>
      </c>
      <c r="Y29" s="402"/>
      <c r="Z29" s="402"/>
      <c r="AA29" s="403"/>
      <c r="AB29" s="386">
        <v>0.16</v>
      </c>
      <c r="AC29" s="272"/>
      <c r="AD29" s="397">
        <v>-1200000</v>
      </c>
      <c r="AE29" s="398"/>
      <c r="AF29" s="398"/>
      <c r="AG29" s="399"/>
      <c r="AH29" s="68"/>
      <c r="AI29" s="275">
        <f>AN28</f>
        <v>12000000</v>
      </c>
      <c r="AJ29" s="276"/>
      <c r="AK29" s="276"/>
      <c r="AL29" s="276"/>
      <c r="AM29" s="83" t="s">
        <v>5</v>
      </c>
      <c r="AN29" s="402">
        <v>46000000</v>
      </c>
      <c r="AO29" s="402"/>
      <c r="AP29" s="402"/>
      <c r="AQ29" s="403"/>
      <c r="AR29" s="386">
        <v>0.15</v>
      </c>
      <c r="AS29" s="272"/>
      <c r="AT29" s="397">
        <v>-1080000</v>
      </c>
      <c r="AU29" s="398"/>
      <c r="AV29" s="398"/>
      <c r="AW29" s="399"/>
      <c r="AX29" s="84">
        <f>AR29*1.1</f>
        <v>0.16500000000000001</v>
      </c>
      <c r="AY29" s="275">
        <f>BD28</f>
        <v>12000000</v>
      </c>
      <c r="AZ29" s="276"/>
      <c r="BA29" s="276"/>
      <c r="BB29" s="276"/>
      <c r="BC29" s="83" t="s">
        <v>5</v>
      </c>
      <c r="BD29" s="402">
        <v>46000000</v>
      </c>
      <c r="BE29" s="402"/>
      <c r="BF29" s="402"/>
      <c r="BG29" s="403"/>
      <c r="BH29" s="507">
        <v>0.15</v>
      </c>
      <c r="BI29" s="517"/>
      <c r="BJ29" s="397">
        <v>-1080000</v>
      </c>
      <c r="BK29" s="398"/>
      <c r="BL29" s="398"/>
      <c r="BM29" s="399"/>
      <c r="BN29" s="84">
        <f>BH29*1.1</f>
        <v>0.16500000000000001</v>
      </c>
      <c r="BO29" s="600">
        <f>BT28</f>
        <v>12000000</v>
      </c>
      <c r="BP29" s="276"/>
      <c r="BQ29" s="276"/>
      <c r="BR29" s="276"/>
      <c r="BS29" s="147" t="s">
        <v>5</v>
      </c>
      <c r="BT29" s="402">
        <v>46000000</v>
      </c>
      <c r="BU29" s="402"/>
      <c r="BV29" s="402"/>
      <c r="BW29" s="403"/>
      <c r="BX29" s="386">
        <v>0.15</v>
      </c>
      <c r="BY29" s="272"/>
      <c r="BZ29" s="397">
        <v>-1080000</v>
      </c>
      <c r="CA29" s="398"/>
      <c r="CB29" s="398"/>
      <c r="CC29" s="599"/>
      <c r="CD29" s="84">
        <f>BX29*1.1</f>
        <v>0.16500000000000001</v>
      </c>
      <c r="CF29" s="183"/>
      <c r="CG29" s="128">
        <v>209</v>
      </c>
      <c r="CH29" s="128">
        <v>226</v>
      </c>
    </row>
    <row r="30" spans="1:99" ht="14.25" thickBot="1" x14ac:dyDescent="0.35">
      <c r="C30" s="275">
        <f>H29</f>
        <v>46000000</v>
      </c>
      <c r="D30" s="390"/>
      <c r="E30" s="390"/>
      <c r="F30" s="390"/>
      <c r="G30" s="83" t="s">
        <v>5</v>
      </c>
      <c r="H30" s="402">
        <v>88000000</v>
      </c>
      <c r="I30" s="402"/>
      <c r="J30" s="402"/>
      <c r="K30" s="403"/>
      <c r="L30" s="386">
        <v>0.26</v>
      </c>
      <c r="M30" s="272"/>
      <c r="N30" s="387">
        <v>-5220000</v>
      </c>
      <c r="O30" s="388"/>
      <c r="P30" s="388"/>
      <c r="Q30" s="389"/>
      <c r="R30" s="68"/>
      <c r="S30" s="275">
        <f>X29</f>
        <v>46000000</v>
      </c>
      <c r="T30" s="390"/>
      <c r="U30" s="390"/>
      <c r="V30" s="390"/>
      <c r="W30" s="83" t="s">
        <v>5</v>
      </c>
      <c r="X30" s="402">
        <v>88000000</v>
      </c>
      <c r="Y30" s="402"/>
      <c r="Z30" s="402"/>
      <c r="AA30" s="403"/>
      <c r="AB30" s="386">
        <v>0.25</v>
      </c>
      <c r="AC30" s="272"/>
      <c r="AD30" s="387">
        <v>-5340000</v>
      </c>
      <c r="AE30" s="388"/>
      <c r="AF30" s="388"/>
      <c r="AG30" s="389"/>
      <c r="AH30" s="68"/>
      <c r="AI30" s="275">
        <f>AN29</f>
        <v>46000000</v>
      </c>
      <c r="AJ30" s="390"/>
      <c r="AK30" s="390"/>
      <c r="AL30" s="390"/>
      <c r="AM30" s="83" t="s">
        <v>5</v>
      </c>
      <c r="AN30" s="402">
        <v>88000000</v>
      </c>
      <c r="AO30" s="402"/>
      <c r="AP30" s="402"/>
      <c r="AQ30" s="403"/>
      <c r="AR30" s="386">
        <v>0.24</v>
      </c>
      <c r="AS30" s="272"/>
      <c r="AT30" s="387">
        <v>-5220000</v>
      </c>
      <c r="AU30" s="388"/>
      <c r="AV30" s="388"/>
      <c r="AW30" s="389"/>
      <c r="AX30" s="84">
        <f>AR30*1.1</f>
        <v>0.26400000000000001</v>
      </c>
      <c r="AY30" s="275">
        <f>BD29</f>
        <v>46000000</v>
      </c>
      <c r="AZ30" s="390"/>
      <c r="BA30" s="390"/>
      <c r="BB30" s="390"/>
      <c r="BC30" s="83" t="s">
        <v>5</v>
      </c>
      <c r="BD30" s="402">
        <v>88000000</v>
      </c>
      <c r="BE30" s="402"/>
      <c r="BF30" s="402"/>
      <c r="BG30" s="403"/>
      <c r="BH30" s="629">
        <v>0.24</v>
      </c>
      <c r="BI30" s="630"/>
      <c r="BJ30" s="387">
        <v>-5220000</v>
      </c>
      <c r="BK30" s="388"/>
      <c r="BL30" s="388"/>
      <c r="BM30" s="389"/>
      <c r="BN30" s="84">
        <f>BH30*1.1</f>
        <v>0.26400000000000001</v>
      </c>
      <c r="BO30" s="600">
        <f>BT29</f>
        <v>46000000</v>
      </c>
      <c r="BP30" s="390"/>
      <c r="BQ30" s="390"/>
      <c r="BR30" s="390"/>
      <c r="BS30" s="147" t="s">
        <v>5</v>
      </c>
      <c r="BT30" s="601">
        <v>88000000</v>
      </c>
      <c r="BU30" s="601"/>
      <c r="BV30" s="601"/>
      <c r="BW30" s="602"/>
      <c r="BX30" s="406">
        <v>0.24</v>
      </c>
      <c r="BY30" s="603"/>
      <c r="BZ30" s="387">
        <v>-5220000</v>
      </c>
      <c r="CA30" s="388"/>
      <c r="CB30" s="388"/>
      <c r="CC30" s="604"/>
      <c r="CD30" s="84">
        <f>BX30*1.1</f>
        <v>0.26400000000000001</v>
      </c>
      <c r="CF30" s="183"/>
      <c r="CG30" s="134">
        <f>CG24*CG29</f>
        <v>1260270</v>
      </c>
      <c r="CH30" s="134">
        <f>CH24*CH29</f>
        <v>1362780</v>
      </c>
    </row>
    <row r="31" spans="1:99" ht="14.25" thickBot="1" x14ac:dyDescent="0.35">
      <c r="C31" s="275">
        <f>H30</f>
        <v>88000000</v>
      </c>
      <c r="D31" s="276"/>
      <c r="E31" s="276"/>
      <c r="F31" s="276"/>
      <c r="G31" s="83" t="s">
        <v>5</v>
      </c>
      <c r="H31" s="277" t="s">
        <v>457</v>
      </c>
      <c r="I31" s="277"/>
      <c r="J31" s="277"/>
      <c r="K31" s="278"/>
      <c r="L31" s="386">
        <v>0.35</v>
      </c>
      <c r="M31" s="272"/>
      <c r="N31" s="397">
        <v>-13140000</v>
      </c>
      <c r="O31" s="398"/>
      <c r="P31" s="398"/>
      <c r="Q31" s="399"/>
      <c r="R31" s="68"/>
      <c r="S31" s="275">
        <f>X30</f>
        <v>88000000</v>
      </c>
      <c r="T31" s="276"/>
      <c r="U31" s="276"/>
      <c r="V31" s="276"/>
      <c r="W31" s="83" t="s">
        <v>5</v>
      </c>
      <c r="X31" s="277" t="s">
        <v>457</v>
      </c>
      <c r="Y31" s="277"/>
      <c r="Z31" s="277"/>
      <c r="AA31" s="278"/>
      <c r="AB31" s="386">
        <v>0.35</v>
      </c>
      <c r="AC31" s="272"/>
      <c r="AD31" s="397">
        <v>-14140000</v>
      </c>
      <c r="AE31" s="398"/>
      <c r="AF31" s="398"/>
      <c r="AG31" s="399"/>
      <c r="AH31" s="68"/>
      <c r="AI31" s="275">
        <f>AN30</f>
        <v>88000000</v>
      </c>
      <c r="AJ31" s="276"/>
      <c r="AK31" s="276"/>
      <c r="AL31" s="276"/>
      <c r="AM31" s="83" t="s">
        <v>5</v>
      </c>
      <c r="AN31" s="400" t="s">
        <v>457</v>
      </c>
      <c r="AO31" s="400"/>
      <c r="AP31" s="400"/>
      <c r="AQ31" s="401"/>
      <c r="AR31" s="386">
        <v>0.35</v>
      </c>
      <c r="AS31" s="272"/>
      <c r="AT31" s="397">
        <v>-14900000</v>
      </c>
      <c r="AU31" s="398"/>
      <c r="AV31" s="398"/>
      <c r="AW31" s="399"/>
      <c r="AX31" s="84">
        <f>AR31*1.1</f>
        <v>0.38500000000000001</v>
      </c>
      <c r="AY31" s="275">
        <f>BD30</f>
        <v>88000000</v>
      </c>
      <c r="AZ31" s="276"/>
      <c r="BA31" s="276"/>
      <c r="BB31" s="276"/>
      <c r="BC31" s="83" t="s">
        <v>5</v>
      </c>
      <c r="BD31" s="277">
        <v>300000000</v>
      </c>
      <c r="BE31" s="277"/>
      <c r="BF31" s="277"/>
      <c r="BG31" s="277"/>
      <c r="BH31" s="619">
        <v>0.35</v>
      </c>
      <c r="BI31" s="620"/>
      <c r="BJ31" s="587">
        <v>-14900000</v>
      </c>
      <c r="BK31" s="587"/>
      <c r="BL31" s="587"/>
      <c r="BM31" s="618"/>
      <c r="BN31" s="84">
        <f>BH31*1.1</f>
        <v>0.38500000000000001</v>
      </c>
      <c r="BO31" s="611">
        <f>BT30</f>
        <v>88000000</v>
      </c>
      <c r="BP31" s="612"/>
      <c r="BQ31" s="612"/>
      <c r="BR31" s="612"/>
      <c r="BS31" s="149" t="s">
        <v>5</v>
      </c>
      <c r="BT31" s="613">
        <v>150000000</v>
      </c>
      <c r="BU31" s="614"/>
      <c r="BV31" s="614"/>
      <c r="BW31" s="615"/>
      <c r="BX31" s="616">
        <v>0.35</v>
      </c>
      <c r="BY31" s="617"/>
      <c r="BZ31" s="587">
        <v>-14900000</v>
      </c>
      <c r="CA31" s="587"/>
      <c r="CB31" s="587"/>
      <c r="CC31" s="588"/>
      <c r="CD31" s="84">
        <f>BX31*1.1</f>
        <v>0.38500000000000001</v>
      </c>
      <c r="CF31" s="183"/>
      <c r="CG31" s="129" t="s">
        <v>565</v>
      </c>
    </row>
    <row r="32" spans="1:99" ht="14.25" thickBot="1" x14ac:dyDescent="0.35">
      <c r="C32" s="107" t="s">
        <v>509</v>
      </c>
      <c r="D32" s="88"/>
      <c r="E32" s="88"/>
      <c r="F32" s="88"/>
      <c r="G32" s="89"/>
      <c r="H32" s="90"/>
      <c r="I32" s="90"/>
      <c r="J32" s="90"/>
      <c r="K32" s="90"/>
      <c r="L32" s="91"/>
      <c r="M32" s="89"/>
      <c r="N32" s="108"/>
      <c r="O32" s="108"/>
      <c r="P32" s="108"/>
      <c r="Q32" s="108"/>
      <c r="R32" s="68"/>
      <c r="S32" s="88"/>
      <c r="T32" s="88"/>
      <c r="U32" s="88"/>
      <c r="V32" s="88"/>
      <c r="W32" s="89"/>
      <c r="X32" s="90"/>
      <c r="Y32" s="90"/>
      <c r="Z32" s="90"/>
      <c r="AA32" s="90"/>
      <c r="AB32" s="91"/>
      <c r="AC32" s="89"/>
      <c r="AD32" s="108"/>
      <c r="AE32" s="108"/>
      <c r="AF32" s="108"/>
      <c r="AG32" s="108"/>
      <c r="AH32" s="68"/>
      <c r="AI32" s="88"/>
      <c r="AJ32" s="88"/>
      <c r="AK32" s="88"/>
      <c r="AL32" s="88"/>
      <c r="AM32" s="89"/>
      <c r="AN32" s="93"/>
      <c r="AO32" s="93"/>
      <c r="AP32" s="93"/>
      <c r="AQ32" s="93"/>
      <c r="AR32" s="91"/>
      <c r="AS32" s="89"/>
      <c r="AT32" s="108"/>
      <c r="AU32" s="108"/>
      <c r="AV32" s="108"/>
      <c r="AW32" s="108"/>
      <c r="AX32" s="84"/>
      <c r="AY32" s="275">
        <f>BD31</f>
        <v>300000000</v>
      </c>
      <c r="AZ32" s="276"/>
      <c r="BA32" s="276"/>
      <c r="BB32" s="276"/>
      <c r="BC32" s="83" t="s">
        <v>5</v>
      </c>
      <c r="BD32" s="277" t="s">
        <v>457</v>
      </c>
      <c r="BE32" s="277"/>
      <c r="BF32" s="277"/>
      <c r="BG32" s="277"/>
      <c r="BH32" s="619">
        <v>0.38</v>
      </c>
      <c r="BI32" s="620"/>
      <c r="BJ32" s="587">
        <v>-23900000</v>
      </c>
      <c r="BK32" s="587"/>
      <c r="BL32" s="587"/>
      <c r="BM32" s="618"/>
      <c r="BN32" s="84">
        <f>BH32*1.1</f>
        <v>0.41800000000000004</v>
      </c>
      <c r="BO32" s="589">
        <f>BT31</f>
        <v>150000000</v>
      </c>
      <c r="BP32" s="590"/>
      <c r="BQ32" s="590"/>
      <c r="BR32" s="591"/>
      <c r="BS32" s="150" t="s">
        <v>5</v>
      </c>
      <c r="BT32" s="592" t="s">
        <v>457</v>
      </c>
      <c r="BU32" s="592"/>
      <c r="BV32" s="592"/>
      <c r="BW32" s="592"/>
      <c r="BX32" s="593">
        <v>0.38</v>
      </c>
      <c r="BY32" s="594"/>
      <c r="BZ32" s="595">
        <v>-19400000</v>
      </c>
      <c r="CA32" s="595"/>
      <c r="CB32" s="595"/>
      <c r="CC32" s="596"/>
      <c r="CD32" s="84">
        <f>BX32*1.1</f>
        <v>0.41800000000000004</v>
      </c>
      <c r="CF32" s="183"/>
    </row>
    <row r="33" spans="3:84" ht="14.25" thickTop="1" x14ac:dyDescent="0.3">
      <c r="C33" s="76" t="s">
        <v>683</v>
      </c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P33" s="68"/>
      <c r="Q33" s="68"/>
      <c r="R33" s="68"/>
      <c r="S33" s="68"/>
      <c r="T33" s="68"/>
      <c r="U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126" t="s">
        <v>645</v>
      </c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178" t="s">
        <v>688</v>
      </c>
      <c r="AY33" s="109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110"/>
      <c r="BT33" s="68"/>
      <c r="BU33" s="68"/>
      <c r="BV33" s="68"/>
      <c r="CF33" s="183"/>
    </row>
    <row r="34" spans="3:84" ht="20.25" x14ac:dyDescent="0.3">
      <c r="C34" s="95" t="s">
        <v>556</v>
      </c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 t="s">
        <v>666</v>
      </c>
      <c r="AB34" s="68"/>
      <c r="AC34" s="68"/>
      <c r="AD34" s="68"/>
      <c r="AF34" s="68"/>
      <c r="AG34" s="68"/>
      <c r="AH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110"/>
      <c r="BT34" s="68"/>
      <c r="BU34" s="68"/>
      <c r="BV34" s="68"/>
      <c r="CF34" s="183"/>
    </row>
    <row r="35" spans="3:84" ht="14.25" thickBot="1" x14ac:dyDescent="0.35">
      <c r="C35" s="77" t="s">
        <v>661</v>
      </c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77" t="s">
        <v>510</v>
      </c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76" t="s">
        <v>511</v>
      </c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76" t="s">
        <v>512</v>
      </c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154" t="s">
        <v>641</v>
      </c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F35" s="183"/>
    </row>
    <row r="36" spans="3:84" ht="14.25" thickTop="1" x14ac:dyDescent="0.3">
      <c r="C36" s="456" t="s">
        <v>0</v>
      </c>
      <c r="D36" s="457"/>
      <c r="E36" s="457"/>
      <c r="F36" s="457"/>
      <c r="G36" s="457"/>
      <c r="H36" s="457"/>
      <c r="I36" s="457"/>
      <c r="J36" s="457"/>
      <c r="K36" s="458"/>
      <c r="L36" s="460" t="s">
        <v>507</v>
      </c>
      <c r="M36" s="462"/>
      <c r="N36" s="460" t="s">
        <v>2</v>
      </c>
      <c r="O36" s="461"/>
      <c r="P36" s="461"/>
      <c r="Q36" s="462"/>
      <c r="R36" s="68"/>
      <c r="S36" s="456" t="s">
        <v>0</v>
      </c>
      <c r="T36" s="457"/>
      <c r="U36" s="457"/>
      <c r="V36" s="457"/>
      <c r="W36" s="457"/>
      <c r="X36" s="457"/>
      <c r="Y36" s="457"/>
      <c r="Z36" s="457"/>
      <c r="AA36" s="458"/>
      <c r="AB36" s="460" t="s">
        <v>507</v>
      </c>
      <c r="AC36" s="462"/>
      <c r="AD36" s="460" t="s">
        <v>2</v>
      </c>
      <c r="AE36" s="461"/>
      <c r="AF36" s="461"/>
      <c r="AG36" s="462"/>
      <c r="AH36" s="68"/>
      <c r="AI36" s="459" t="s">
        <v>0</v>
      </c>
      <c r="AJ36" s="380"/>
      <c r="AK36" s="380"/>
      <c r="AL36" s="380"/>
      <c r="AM36" s="380"/>
      <c r="AN36" s="380"/>
      <c r="AO36" s="380"/>
      <c r="AP36" s="380"/>
      <c r="AQ36" s="381"/>
      <c r="AR36" s="391" t="s">
        <v>507</v>
      </c>
      <c r="AS36" s="393"/>
      <c r="AT36" s="391" t="s">
        <v>2</v>
      </c>
      <c r="AU36" s="392"/>
      <c r="AV36" s="392"/>
      <c r="AW36" s="393"/>
      <c r="AX36" s="68"/>
      <c r="AY36" s="456" t="s">
        <v>0</v>
      </c>
      <c r="AZ36" s="457"/>
      <c r="BA36" s="457"/>
      <c r="BB36" s="457"/>
      <c r="BC36" s="457"/>
      <c r="BD36" s="457"/>
      <c r="BE36" s="457"/>
      <c r="BF36" s="457"/>
      <c r="BG36" s="458"/>
      <c r="BH36" s="460" t="s">
        <v>507</v>
      </c>
      <c r="BI36" s="462"/>
      <c r="BJ36" s="460" t="s">
        <v>2</v>
      </c>
      <c r="BK36" s="461"/>
      <c r="BL36" s="461"/>
      <c r="BM36" s="462"/>
      <c r="BN36" s="68"/>
      <c r="BO36" s="626" t="s">
        <v>0</v>
      </c>
      <c r="BP36" s="627"/>
      <c r="BQ36" s="627"/>
      <c r="BR36" s="627"/>
      <c r="BS36" s="627"/>
      <c r="BT36" s="627"/>
      <c r="BU36" s="627"/>
      <c r="BV36" s="627"/>
      <c r="BW36" s="628"/>
      <c r="BX36" s="651" t="s">
        <v>507</v>
      </c>
      <c r="BY36" s="652"/>
      <c r="BZ36" s="651" t="s">
        <v>2</v>
      </c>
      <c r="CA36" s="653"/>
      <c r="CB36" s="653"/>
      <c r="CC36" s="654"/>
      <c r="CD36" s="68"/>
      <c r="CF36" s="183"/>
    </row>
    <row r="37" spans="3:84" x14ac:dyDescent="0.3">
      <c r="C37" s="456" t="s">
        <v>508</v>
      </c>
      <c r="D37" s="457"/>
      <c r="E37" s="457"/>
      <c r="F37" s="457"/>
      <c r="G37" s="80"/>
      <c r="H37" s="457" t="s">
        <v>4</v>
      </c>
      <c r="I37" s="457"/>
      <c r="J37" s="457"/>
      <c r="K37" s="458"/>
      <c r="L37" s="463"/>
      <c r="M37" s="465"/>
      <c r="N37" s="463"/>
      <c r="O37" s="464"/>
      <c r="P37" s="464"/>
      <c r="Q37" s="465"/>
      <c r="R37" s="68"/>
      <c r="S37" s="456" t="s">
        <v>508</v>
      </c>
      <c r="T37" s="457"/>
      <c r="U37" s="457"/>
      <c r="V37" s="457"/>
      <c r="W37" s="80"/>
      <c r="X37" s="457" t="s">
        <v>4</v>
      </c>
      <c r="Y37" s="457"/>
      <c r="Z37" s="457"/>
      <c r="AA37" s="458"/>
      <c r="AB37" s="463"/>
      <c r="AC37" s="465"/>
      <c r="AD37" s="463"/>
      <c r="AE37" s="464"/>
      <c r="AF37" s="464"/>
      <c r="AG37" s="465"/>
      <c r="AH37" s="68"/>
      <c r="AI37" s="459" t="s">
        <v>508</v>
      </c>
      <c r="AJ37" s="380"/>
      <c r="AK37" s="380"/>
      <c r="AL37" s="380"/>
      <c r="AM37" s="111"/>
      <c r="AN37" s="380" t="s">
        <v>4</v>
      </c>
      <c r="AO37" s="380"/>
      <c r="AP37" s="380"/>
      <c r="AQ37" s="381"/>
      <c r="AR37" s="394"/>
      <c r="AS37" s="396"/>
      <c r="AT37" s="394"/>
      <c r="AU37" s="395"/>
      <c r="AV37" s="395"/>
      <c r="AW37" s="396"/>
      <c r="AX37" s="68"/>
      <c r="AY37" s="456" t="s">
        <v>508</v>
      </c>
      <c r="AZ37" s="457"/>
      <c r="BA37" s="457"/>
      <c r="BB37" s="457"/>
      <c r="BC37" s="80"/>
      <c r="BD37" s="457" t="s">
        <v>4</v>
      </c>
      <c r="BE37" s="457"/>
      <c r="BF37" s="457"/>
      <c r="BG37" s="458"/>
      <c r="BH37" s="463"/>
      <c r="BI37" s="465"/>
      <c r="BJ37" s="463"/>
      <c r="BK37" s="464"/>
      <c r="BL37" s="464"/>
      <c r="BM37" s="465"/>
      <c r="BN37" s="68"/>
      <c r="BO37" s="631" t="s">
        <v>508</v>
      </c>
      <c r="BP37" s="457"/>
      <c r="BQ37" s="457"/>
      <c r="BR37" s="457"/>
      <c r="BS37" s="148"/>
      <c r="BT37" s="457" t="s">
        <v>4</v>
      </c>
      <c r="BU37" s="457"/>
      <c r="BV37" s="457"/>
      <c r="BW37" s="458"/>
      <c r="BX37" s="463"/>
      <c r="BY37" s="465"/>
      <c r="BZ37" s="463"/>
      <c r="CA37" s="464"/>
      <c r="CB37" s="464"/>
      <c r="CC37" s="655"/>
      <c r="CD37" s="68"/>
      <c r="CF37" s="183"/>
    </row>
    <row r="38" spans="3:84" x14ac:dyDescent="0.3">
      <c r="C38" s="455">
        <v>0</v>
      </c>
      <c r="D38" s="390"/>
      <c r="E38" s="390"/>
      <c r="F38" s="390"/>
      <c r="G38" s="83" t="s">
        <v>662</v>
      </c>
      <c r="H38" s="402">
        <v>10000000</v>
      </c>
      <c r="I38" s="402"/>
      <c r="J38" s="402"/>
      <c r="K38" s="403"/>
      <c r="L38" s="386">
        <v>0.09</v>
      </c>
      <c r="M38" s="272"/>
      <c r="N38" s="445">
        <v>0</v>
      </c>
      <c r="O38" s="446"/>
      <c r="P38" s="446"/>
      <c r="Q38" s="454"/>
      <c r="R38" s="68"/>
      <c r="S38" s="455">
        <v>0</v>
      </c>
      <c r="T38" s="390"/>
      <c r="U38" s="390"/>
      <c r="V38" s="390"/>
      <c r="W38" s="83" t="s">
        <v>5</v>
      </c>
      <c r="X38" s="402">
        <v>12000000</v>
      </c>
      <c r="Y38" s="402"/>
      <c r="Z38" s="402"/>
      <c r="AA38" s="403"/>
      <c r="AB38" s="386">
        <v>0.06</v>
      </c>
      <c r="AC38" s="272"/>
      <c r="AD38" s="445">
        <v>0</v>
      </c>
      <c r="AE38" s="446"/>
      <c r="AF38" s="446"/>
      <c r="AG38" s="454"/>
      <c r="AH38" s="68"/>
      <c r="AI38" s="455">
        <v>0</v>
      </c>
      <c r="AJ38" s="390"/>
      <c r="AK38" s="390"/>
      <c r="AL38" s="390"/>
      <c r="AM38" s="83" t="s">
        <v>5</v>
      </c>
      <c r="AN38" s="402">
        <v>12000000</v>
      </c>
      <c r="AO38" s="402"/>
      <c r="AP38" s="402"/>
      <c r="AQ38" s="403"/>
      <c r="AR38" s="386">
        <v>0.06</v>
      </c>
      <c r="AS38" s="272"/>
      <c r="AT38" s="445">
        <v>0</v>
      </c>
      <c r="AU38" s="446"/>
      <c r="AV38" s="446"/>
      <c r="AW38" s="454"/>
      <c r="AX38" s="68"/>
      <c r="AY38" s="455">
        <v>0</v>
      </c>
      <c r="AZ38" s="390"/>
      <c r="BA38" s="390"/>
      <c r="BB38" s="390"/>
      <c r="BC38" s="83" t="s">
        <v>5</v>
      </c>
      <c r="BD38" s="402">
        <v>12000000</v>
      </c>
      <c r="BE38" s="402"/>
      <c r="BF38" s="402"/>
      <c r="BG38" s="403"/>
      <c r="BH38" s="386">
        <v>0.06</v>
      </c>
      <c r="BI38" s="272"/>
      <c r="BJ38" s="445">
        <v>0</v>
      </c>
      <c r="BK38" s="446"/>
      <c r="BL38" s="446"/>
      <c r="BM38" s="454"/>
      <c r="BN38" s="84">
        <f>BH38*1.1</f>
        <v>6.6000000000000003E-2</v>
      </c>
      <c r="BO38" s="597">
        <v>0</v>
      </c>
      <c r="BP38" s="390"/>
      <c r="BQ38" s="390"/>
      <c r="BR38" s="390"/>
      <c r="BS38" s="147" t="s">
        <v>5</v>
      </c>
      <c r="BT38" s="402">
        <v>12000000</v>
      </c>
      <c r="BU38" s="402"/>
      <c r="BV38" s="402"/>
      <c r="BW38" s="403"/>
      <c r="BX38" s="386">
        <v>0.06</v>
      </c>
      <c r="BY38" s="272"/>
      <c r="BZ38" s="445">
        <v>0</v>
      </c>
      <c r="CA38" s="446"/>
      <c r="CB38" s="446"/>
      <c r="CC38" s="598"/>
      <c r="CD38" s="84">
        <f>BX38*1.1</f>
        <v>6.6000000000000003E-2</v>
      </c>
      <c r="CF38" s="183"/>
    </row>
    <row r="39" spans="3:84" x14ac:dyDescent="0.3">
      <c r="C39" s="275">
        <f>H38</f>
        <v>10000000</v>
      </c>
      <c r="D39" s="276"/>
      <c r="E39" s="276"/>
      <c r="F39" s="276"/>
      <c r="G39" s="83" t="s">
        <v>662</v>
      </c>
      <c r="H39" s="402">
        <v>40000000</v>
      </c>
      <c r="I39" s="402"/>
      <c r="J39" s="402"/>
      <c r="K39" s="403"/>
      <c r="L39" s="386">
        <v>0.18</v>
      </c>
      <c r="M39" s="272"/>
      <c r="N39" s="397">
        <v>-900000</v>
      </c>
      <c r="O39" s="398"/>
      <c r="P39" s="398"/>
      <c r="Q39" s="399"/>
      <c r="R39" s="68"/>
      <c r="S39" s="275">
        <f>X38</f>
        <v>12000000</v>
      </c>
      <c r="T39" s="276"/>
      <c r="U39" s="276"/>
      <c r="V39" s="276"/>
      <c r="W39" s="83" t="s">
        <v>5</v>
      </c>
      <c r="X39" s="402">
        <v>46000000</v>
      </c>
      <c r="Y39" s="402"/>
      <c r="Z39" s="402"/>
      <c r="AA39" s="403"/>
      <c r="AB39" s="386">
        <v>0.16</v>
      </c>
      <c r="AC39" s="272"/>
      <c r="AD39" s="397">
        <v>-1200000</v>
      </c>
      <c r="AE39" s="398"/>
      <c r="AF39" s="398"/>
      <c r="AG39" s="399"/>
      <c r="AH39" s="68"/>
      <c r="AI39" s="275">
        <f>AN38</f>
        <v>12000000</v>
      </c>
      <c r="AJ39" s="276"/>
      <c r="AK39" s="276"/>
      <c r="AL39" s="276"/>
      <c r="AM39" s="83" t="s">
        <v>5</v>
      </c>
      <c r="AN39" s="402">
        <v>46000000</v>
      </c>
      <c r="AO39" s="402"/>
      <c r="AP39" s="402"/>
      <c r="AQ39" s="403"/>
      <c r="AR39" s="386">
        <v>0.15</v>
      </c>
      <c r="AS39" s="272"/>
      <c r="AT39" s="397">
        <v>-1080000</v>
      </c>
      <c r="AU39" s="398"/>
      <c r="AV39" s="398"/>
      <c r="AW39" s="399"/>
      <c r="AX39" s="68"/>
      <c r="AY39" s="275">
        <f>BD38</f>
        <v>12000000</v>
      </c>
      <c r="AZ39" s="276"/>
      <c r="BA39" s="276"/>
      <c r="BB39" s="276"/>
      <c r="BC39" s="83" t="s">
        <v>5</v>
      </c>
      <c r="BD39" s="402">
        <v>46000000</v>
      </c>
      <c r="BE39" s="402"/>
      <c r="BF39" s="402"/>
      <c r="BG39" s="403"/>
      <c r="BH39" s="386">
        <v>0.15</v>
      </c>
      <c r="BI39" s="272"/>
      <c r="BJ39" s="397">
        <v>-1080000</v>
      </c>
      <c r="BK39" s="398"/>
      <c r="BL39" s="398"/>
      <c r="BM39" s="399"/>
      <c r="BN39" s="84">
        <f>BH39*1.1</f>
        <v>0.16500000000000001</v>
      </c>
      <c r="BO39" s="600">
        <f>BT38</f>
        <v>12000000</v>
      </c>
      <c r="BP39" s="276"/>
      <c r="BQ39" s="276"/>
      <c r="BR39" s="276"/>
      <c r="BS39" s="147" t="s">
        <v>5</v>
      </c>
      <c r="BT39" s="402">
        <v>46000000</v>
      </c>
      <c r="BU39" s="402"/>
      <c r="BV39" s="402"/>
      <c r="BW39" s="403"/>
      <c r="BX39" s="386">
        <v>0.15</v>
      </c>
      <c r="BY39" s="272"/>
      <c r="BZ39" s="397">
        <v>-1080000</v>
      </c>
      <c r="CA39" s="398"/>
      <c r="CB39" s="398"/>
      <c r="CC39" s="599"/>
      <c r="CD39" s="84">
        <f>BX39*1.1</f>
        <v>0.16500000000000001</v>
      </c>
      <c r="CF39" s="183"/>
    </row>
    <row r="40" spans="3:84" ht="14.25" thickBot="1" x14ac:dyDescent="0.35">
      <c r="C40" s="275">
        <f>H39</f>
        <v>40000000</v>
      </c>
      <c r="D40" s="390"/>
      <c r="E40" s="390"/>
      <c r="F40" s="390"/>
      <c r="G40" s="83" t="s">
        <v>662</v>
      </c>
      <c r="H40" s="402">
        <v>80000000</v>
      </c>
      <c r="I40" s="402"/>
      <c r="J40" s="402"/>
      <c r="K40" s="403"/>
      <c r="L40" s="386">
        <v>0.27</v>
      </c>
      <c r="M40" s="272"/>
      <c r="N40" s="387">
        <v>-4500000</v>
      </c>
      <c r="O40" s="388"/>
      <c r="P40" s="388"/>
      <c r="Q40" s="389"/>
      <c r="R40" s="68"/>
      <c r="S40" s="275">
        <f>X39</f>
        <v>46000000</v>
      </c>
      <c r="T40" s="390"/>
      <c r="U40" s="390"/>
      <c r="V40" s="390"/>
      <c r="W40" s="83" t="s">
        <v>5</v>
      </c>
      <c r="X40" s="402">
        <v>88000000</v>
      </c>
      <c r="Y40" s="402"/>
      <c r="Z40" s="402"/>
      <c r="AA40" s="403"/>
      <c r="AB40" s="386">
        <v>0.25</v>
      </c>
      <c r="AC40" s="272"/>
      <c r="AD40" s="387">
        <v>-5340000</v>
      </c>
      <c r="AE40" s="388"/>
      <c r="AF40" s="388"/>
      <c r="AG40" s="389"/>
      <c r="AH40" s="68"/>
      <c r="AI40" s="275">
        <f>AN39</f>
        <v>46000000</v>
      </c>
      <c r="AJ40" s="390"/>
      <c r="AK40" s="390"/>
      <c r="AL40" s="390"/>
      <c r="AM40" s="83" t="s">
        <v>5</v>
      </c>
      <c r="AN40" s="402">
        <v>88000000</v>
      </c>
      <c r="AO40" s="402"/>
      <c r="AP40" s="402"/>
      <c r="AQ40" s="403"/>
      <c r="AR40" s="386">
        <v>0.24</v>
      </c>
      <c r="AS40" s="272"/>
      <c r="AT40" s="387">
        <v>-5220000</v>
      </c>
      <c r="AU40" s="388"/>
      <c r="AV40" s="388"/>
      <c r="AW40" s="389"/>
      <c r="AX40" s="68"/>
      <c r="AY40" s="275">
        <f>BD39</f>
        <v>46000000</v>
      </c>
      <c r="AZ40" s="390"/>
      <c r="BA40" s="390"/>
      <c r="BB40" s="390"/>
      <c r="BC40" s="83" t="s">
        <v>5</v>
      </c>
      <c r="BD40" s="402">
        <v>88000000</v>
      </c>
      <c r="BE40" s="402"/>
      <c r="BF40" s="402"/>
      <c r="BG40" s="403"/>
      <c r="BH40" s="406">
        <v>0.24</v>
      </c>
      <c r="BI40" s="603"/>
      <c r="BJ40" s="387">
        <v>-5220000</v>
      </c>
      <c r="BK40" s="388"/>
      <c r="BL40" s="388"/>
      <c r="BM40" s="389"/>
      <c r="BN40" s="84">
        <f>BH40*1.1</f>
        <v>0.26400000000000001</v>
      </c>
      <c r="BO40" s="600">
        <f>BT39</f>
        <v>46000000</v>
      </c>
      <c r="BP40" s="390"/>
      <c r="BQ40" s="390"/>
      <c r="BR40" s="390"/>
      <c r="BS40" s="147" t="s">
        <v>5</v>
      </c>
      <c r="BT40" s="601">
        <v>88000000</v>
      </c>
      <c r="BU40" s="601"/>
      <c r="BV40" s="601"/>
      <c r="BW40" s="602"/>
      <c r="BX40" s="406">
        <v>0.24</v>
      </c>
      <c r="BY40" s="603"/>
      <c r="BZ40" s="387">
        <v>-5220000</v>
      </c>
      <c r="CA40" s="388"/>
      <c r="CB40" s="388"/>
      <c r="CC40" s="604"/>
      <c r="CD40" s="84">
        <f>BX40*1.1</f>
        <v>0.26400000000000001</v>
      </c>
      <c r="CF40" s="183"/>
    </row>
    <row r="41" spans="3:84" ht="14.25" thickBot="1" x14ac:dyDescent="0.35">
      <c r="C41" s="275">
        <f>H40</f>
        <v>80000000</v>
      </c>
      <c r="D41" s="276"/>
      <c r="E41" s="276"/>
      <c r="F41" s="276"/>
      <c r="G41" s="83" t="s">
        <v>662</v>
      </c>
      <c r="H41" s="277" t="s">
        <v>663</v>
      </c>
      <c r="I41" s="277"/>
      <c r="J41" s="277"/>
      <c r="K41" s="278"/>
      <c r="L41" s="386">
        <v>0.36</v>
      </c>
      <c r="M41" s="272"/>
      <c r="N41" s="397">
        <v>-11700000</v>
      </c>
      <c r="O41" s="398"/>
      <c r="P41" s="398"/>
      <c r="Q41" s="399"/>
      <c r="R41" s="68"/>
      <c r="S41" s="275">
        <f>X40</f>
        <v>88000000</v>
      </c>
      <c r="T41" s="276"/>
      <c r="U41" s="276"/>
      <c r="V41" s="276"/>
      <c r="W41" s="83" t="s">
        <v>5</v>
      </c>
      <c r="X41" s="277" t="s">
        <v>457</v>
      </c>
      <c r="Y41" s="277"/>
      <c r="Z41" s="277"/>
      <c r="AA41" s="278"/>
      <c r="AB41" s="386">
        <v>0.35</v>
      </c>
      <c r="AC41" s="272"/>
      <c r="AD41" s="397">
        <v>-14140000</v>
      </c>
      <c r="AE41" s="398"/>
      <c r="AF41" s="398"/>
      <c r="AG41" s="399"/>
      <c r="AH41" s="68"/>
      <c r="AI41" s="275">
        <f>AN40</f>
        <v>88000000</v>
      </c>
      <c r="AJ41" s="276"/>
      <c r="AK41" s="276"/>
      <c r="AL41" s="276"/>
      <c r="AM41" s="83" t="s">
        <v>5</v>
      </c>
      <c r="AN41" s="277" t="s">
        <v>457</v>
      </c>
      <c r="AO41" s="277"/>
      <c r="AP41" s="277"/>
      <c r="AQ41" s="278"/>
      <c r="AR41" s="386">
        <v>0.35</v>
      </c>
      <c r="AS41" s="272"/>
      <c r="AT41" s="397">
        <v>-14900000</v>
      </c>
      <c r="AU41" s="398"/>
      <c r="AV41" s="398"/>
      <c r="AW41" s="399"/>
      <c r="AX41" s="68"/>
      <c r="AY41" s="275">
        <f>BD40</f>
        <v>88000000</v>
      </c>
      <c r="AZ41" s="276"/>
      <c r="BA41" s="276"/>
      <c r="BB41" s="276"/>
      <c r="BC41" s="83" t="s">
        <v>5</v>
      </c>
      <c r="BD41" s="277">
        <v>300000000</v>
      </c>
      <c r="BE41" s="277"/>
      <c r="BF41" s="277"/>
      <c r="BG41" s="277"/>
      <c r="BH41" s="619">
        <v>0.35</v>
      </c>
      <c r="BI41" s="620"/>
      <c r="BJ41" s="587">
        <v>-14900000</v>
      </c>
      <c r="BK41" s="587"/>
      <c r="BL41" s="587"/>
      <c r="BM41" s="618"/>
      <c r="BN41" s="84">
        <f>BH41*1.1</f>
        <v>0.38500000000000001</v>
      </c>
      <c r="BO41" s="611">
        <f>BT40</f>
        <v>88000000</v>
      </c>
      <c r="BP41" s="612"/>
      <c r="BQ41" s="612"/>
      <c r="BR41" s="612"/>
      <c r="BS41" s="149" t="s">
        <v>5</v>
      </c>
      <c r="BT41" s="613">
        <v>150000000</v>
      </c>
      <c r="BU41" s="614"/>
      <c r="BV41" s="614"/>
      <c r="BW41" s="615"/>
      <c r="BX41" s="616">
        <v>0.35</v>
      </c>
      <c r="BY41" s="617"/>
      <c r="BZ41" s="587">
        <v>-14900000</v>
      </c>
      <c r="CA41" s="587"/>
      <c r="CB41" s="587"/>
      <c r="CC41" s="588"/>
      <c r="CD41" s="84">
        <f>BX41*1.1</f>
        <v>0.38500000000000001</v>
      </c>
      <c r="CF41" s="183"/>
    </row>
    <row r="42" spans="3:84" ht="14.25" thickBot="1" x14ac:dyDescent="0.35">
      <c r="C42" s="166" t="s">
        <v>664</v>
      </c>
      <c r="D42" s="166"/>
      <c r="E42" s="166"/>
      <c r="F42" s="166"/>
      <c r="G42" s="89"/>
      <c r="H42" s="162"/>
      <c r="I42" s="162"/>
      <c r="J42" s="162"/>
      <c r="K42" s="162"/>
      <c r="L42" s="163"/>
      <c r="M42" s="164"/>
      <c r="N42" s="165"/>
      <c r="O42" s="165"/>
      <c r="P42" s="165"/>
      <c r="Q42" s="165"/>
      <c r="R42" s="68"/>
      <c r="S42" s="88"/>
      <c r="W42" s="167" t="s">
        <v>665</v>
      </c>
      <c r="X42" s="89"/>
      <c r="Y42" s="90"/>
      <c r="Z42" s="90"/>
      <c r="AA42" s="90"/>
      <c r="AB42" s="90"/>
      <c r="AC42" s="91"/>
      <c r="AD42" s="89"/>
      <c r="AE42" s="108"/>
      <c r="AF42" s="108"/>
      <c r="AG42" s="108"/>
      <c r="AH42" s="68"/>
      <c r="AI42" s="88"/>
      <c r="AJ42" s="88"/>
      <c r="AK42" s="88"/>
      <c r="AL42" s="88"/>
      <c r="AM42" s="89"/>
      <c r="AN42" s="90"/>
      <c r="AO42" s="90"/>
      <c r="AP42" s="90"/>
      <c r="AQ42" s="90"/>
      <c r="AR42" s="91"/>
      <c r="AS42" s="89"/>
      <c r="AT42" s="108"/>
      <c r="AU42" s="108"/>
      <c r="AV42" s="108"/>
      <c r="AW42" s="108"/>
      <c r="AX42" s="68"/>
      <c r="AY42" s="275">
        <f>BD41</f>
        <v>300000000</v>
      </c>
      <c r="AZ42" s="276"/>
      <c r="BA42" s="276"/>
      <c r="BB42" s="276"/>
      <c r="BC42" s="83" t="s">
        <v>5</v>
      </c>
      <c r="BD42" s="277" t="s">
        <v>457</v>
      </c>
      <c r="BE42" s="277"/>
      <c r="BF42" s="277"/>
      <c r="BG42" s="277"/>
      <c r="BH42" s="619">
        <v>0.38</v>
      </c>
      <c r="BI42" s="620"/>
      <c r="BJ42" s="587">
        <v>-23900000</v>
      </c>
      <c r="BK42" s="587"/>
      <c r="BL42" s="587"/>
      <c r="BM42" s="618"/>
      <c r="BN42" s="84">
        <f>BH42*1.1</f>
        <v>0.41800000000000004</v>
      </c>
      <c r="BO42" s="589">
        <f>BT41</f>
        <v>150000000</v>
      </c>
      <c r="BP42" s="590"/>
      <c r="BQ42" s="590"/>
      <c r="BR42" s="591"/>
      <c r="BS42" s="150" t="s">
        <v>5</v>
      </c>
      <c r="BT42" s="592" t="s">
        <v>457</v>
      </c>
      <c r="BU42" s="592"/>
      <c r="BV42" s="592"/>
      <c r="BW42" s="592"/>
      <c r="BX42" s="593">
        <v>0.38</v>
      </c>
      <c r="BY42" s="594"/>
      <c r="BZ42" s="595">
        <v>-19400000</v>
      </c>
      <c r="CA42" s="595"/>
      <c r="CB42" s="595"/>
      <c r="CC42" s="596"/>
      <c r="CD42" s="84">
        <f>BX42*1.1</f>
        <v>0.41800000000000004</v>
      </c>
      <c r="CF42" s="183"/>
    </row>
    <row r="43" spans="3:84" ht="18" thickTop="1" thickBot="1" x14ac:dyDescent="0.35">
      <c r="C43" s="146" t="s">
        <v>667</v>
      </c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3"/>
      <c r="P43" s="68"/>
      <c r="Q43" s="68"/>
      <c r="R43" s="68"/>
      <c r="S43" s="76" t="s">
        <v>550</v>
      </c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117" t="s">
        <v>551</v>
      </c>
      <c r="AF43" s="68"/>
      <c r="AG43" s="68"/>
      <c r="AK43" s="68"/>
      <c r="AL43" s="68"/>
      <c r="AM43" s="68"/>
      <c r="AN43" s="68"/>
      <c r="AP43" s="175" t="s">
        <v>685</v>
      </c>
      <c r="AQ43" s="68"/>
      <c r="AR43" s="68"/>
      <c r="AU43" s="68"/>
      <c r="AV43" s="68"/>
      <c r="AW43" s="68"/>
      <c r="AX43" s="68"/>
      <c r="AY43" s="76"/>
      <c r="AZ43" s="68"/>
      <c r="BA43" s="68"/>
      <c r="BB43" s="68"/>
      <c r="BE43" s="68"/>
      <c r="BF43" s="68"/>
      <c r="BG43" s="68"/>
      <c r="BH43" s="68"/>
      <c r="BI43" s="68"/>
      <c r="BM43" s="68"/>
      <c r="BN43" s="68"/>
      <c r="BP43" s="68"/>
      <c r="BQ43" s="68"/>
      <c r="BR43" s="68"/>
      <c r="BS43" s="112"/>
      <c r="BT43" s="68"/>
      <c r="BU43" s="68"/>
      <c r="BV43" s="68"/>
      <c r="CF43" s="183"/>
    </row>
    <row r="44" spans="3:84" ht="21" thickTop="1" x14ac:dyDescent="0.3">
      <c r="C44" s="113" t="s">
        <v>680</v>
      </c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58" t="s">
        <v>644</v>
      </c>
      <c r="AZ44" s="659"/>
      <c r="BA44" s="659"/>
      <c r="BB44" s="659"/>
      <c r="BC44" s="659"/>
      <c r="BD44" s="659"/>
      <c r="BE44" s="659"/>
      <c r="BF44" s="659"/>
      <c r="BG44" s="659"/>
      <c r="BH44" s="659"/>
      <c r="BI44" s="659"/>
      <c r="BJ44" s="659"/>
      <c r="BK44" s="659"/>
      <c r="BL44" s="659"/>
      <c r="BM44" s="660"/>
      <c r="BN44" s="68"/>
      <c r="BO44" s="176" t="s">
        <v>686</v>
      </c>
      <c r="BP44" s="68"/>
      <c r="BQ44" s="68"/>
      <c r="BR44" s="68"/>
      <c r="BS44" s="112"/>
      <c r="BT44" s="68"/>
      <c r="BU44" s="68"/>
      <c r="BV44" s="68"/>
      <c r="CF44" s="183"/>
    </row>
    <row r="45" spans="3:84" ht="17.25" customHeight="1" thickBot="1" x14ac:dyDescent="0.35">
      <c r="C45" s="116" t="s">
        <v>519</v>
      </c>
      <c r="D45" s="68"/>
      <c r="E45" s="68"/>
      <c r="F45" s="68"/>
      <c r="G45" s="68"/>
      <c r="H45" s="68"/>
      <c r="I45" s="177" t="s">
        <v>687</v>
      </c>
      <c r="J45" s="68"/>
      <c r="K45" s="68"/>
      <c r="L45" s="68"/>
      <c r="M45" s="68"/>
      <c r="N45" s="68"/>
      <c r="O45" s="68"/>
      <c r="P45" s="68"/>
      <c r="Q45" s="68"/>
      <c r="R45" s="68"/>
      <c r="S45" s="444" t="s">
        <v>522</v>
      </c>
      <c r="T45" s="444"/>
      <c r="U45" s="444"/>
      <c r="V45" s="444"/>
      <c r="W45" s="444"/>
      <c r="X45" s="444"/>
      <c r="Y45" s="444"/>
      <c r="Z45" s="444"/>
      <c r="AA45" s="444" t="s">
        <v>521</v>
      </c>
      <c r="AB45" s="444"/>
      <c r="AC45" s="444"/>
      <c r="AD45" s="444"/>
      <c r="AE45" s="444"/>
      <c r="AF45" s="444"/>
      <c r="AG45" s="444" t="s">
        <v>523</v>
      </c>
      <c r="AH45" s="444"/>
      <c r="AI45" s="444"/>
      <c r="AJ45" s="444"/>
      <c r="AK45" s="444"/>
      <c r="AL45" s="444"/>
      <c r="AM45" s="444"/>
      <c r="AN45" s="444"/>
      <c r="AO45" s="444"/>
      <c r="AP45" s="444"/>
      <c r="AQ45" s="444"/>
      <c r="AR45" s="444"/>
      <c r="AS45" s="444"/>
      <c r="AT45" s="444"/>
      <c r="AU45" s="444"/>
      <c r="AV45" s="118"/>
      <c r="AW45" s="118"/>
      <c r="AX45" s="118"/>
      <c r="AY45" s="639" t="s">
        <v>643</v>
      </c>
      <c r="AZ45" s="640"/>
      <c r="BA45" s="640"/>
      <c r="BB45" s="640"/>
      <c r="BC45" s="640"/>
      <c r="BD45" s="640"/>
      <c r="BE45" s="640"/>
      <c r="BF45" s="640"/>
      <c r="BG45" s="640"/>
      <c r="BH45" s="640"/>
      <c r="BI45" s="640"/>
      <c r="BJ45" s="640"/>
      <c r="BK45" s="640"/>
      <c r="BL45" s="640"/>
      <c r="BM45" s="641"/>
      <c r="BN45" s="68"/>
      <c r="BO45" s="82" t="s">
        <v>513</v>
      </c>
      <c r="BS45" s="34"/>
      <c r="CF45" s="183"/>
    </row>
    <row r="46" spans="3:84" ht="17.25" customHeight="1" thickTop="1" x14ac:dyDescent="0.3">
      <c r="C46" s="432" t="s">
        <v>0</v>
      </c>
      <c r="D46" s="433"/>
      <c r="E46" s="433"/>
      <c r="F46" s="433"/>
      <c r="G46" s="433"/>
      <c r="H46" s="433"/>
      <c r="I46" s="433"/>
      <c r="J46" s="433"/>
      <c r="K46" s="434"/>
      <c r="L46" s="435" t="s">
        <v>1</v>
      </c>
      <c r="M46" s="436"/>
      <c r="N46" s="435" t="s">
        <v>2</v>
      </c>
      <c r="O46" s="437"/>
      <c r="P46" s="437"/>
      <c r="Q46" s="438"/>
      <c r="R46" s="68"/>
      <c r="S46" s="444"/>
      <c r="T46" s="444"/>
      <c r="U46" s="444"/>
      <c r="V46" s="444"/>
      <c r="W46" s="444"/>
      <c r="X46" s="444"/>
      <c r="Y46" s="444"/>
      <c r="Z46" s="444"/>
      <c r="AA46" s="444"/>
      <c r="AB46" s="444"/>
      <c r="AC46" s="444"/>
      <c r="AD46" s="444"/>
      <c r="AE46" s="444"/>
      <c r="AF46" s="444"/>
      <c r="AG46" s="444" t="s">
        <v>524</v>
      </c>
      <c r="AH46" s="444"/>
      <c r="AI46" s="444"/>
      <c r="AJ46" s="444"/>
      <c r="AK46" s="444"/>
      <c r="AL46" s="444" t="s">
        <v>525</v>
      </c>
      <c r="AM46" s="444"/>
      <c r="AN46" s="444"/>
      <c r="AO46" s="444"/>
      <c r="AP46" s="444"/>
      <c r="AQ46" s="444" t="s">
        <v>528</v>
      </c>
      <c r="AR46" s="444"/>
      <c r="AS46" s="444"/>
      <c r="AT46" s="444"/>
      <c r="AU46" s="444"/>
      <c r="AV46" s="120"/>
      <c r="AW46" s="120"/>
      <c r="AX46" s="118"/>
      <c r="AY46" s="645" t="s">
        <v>0</v>
      </c>
      <c r="AZ46" s="646"/>
      <c r="BA46" s="646"/>
      <c r="BB46" s="646"/>
      <c r="BC46" s="646"/>
      <c r="BD46" s="646"/>
      <c r="BE46" s="646"/>
      <c r="BF46" s="646"/>
      <c r="BG46" s="647"/>
      <c r="BH46" s="621" t="s">
        <v>1</v>
      </c>
      <c r="BI46" s="622"/>
      <c r="BJ46" s="621" t="s">
        <v>2</v>
      </c>
      <c r="BK46" s="623"/>
      <c r="BL46" s="623"/>
      <c r="BM46" s="624"/>
      <c r="BN46" s="68"/>
      <c r="BO46" s="82" t="s">
        <v>684</v>
      </c>
      <c r="BS46" s="34"/>
      <c r="CF46" s="183"/>
    </row>
    <row r="47" spans="3:84" ht="16.5" customHeight="1" x14ac:dyDescent="0.3">
      <c r="C47" s="440" t="s">
        <v>3</v>
      </c>
      <c r="D47" s="380"/>
      <c r="E47" s="380"/>
      <c r="F47" s="380"/>
      <c r="G47" s="168"/>
      <c r="H47" s="380" t="s">
        <v>4</v>
      </c>
      <c r="I47" s="380"/>
      <c r="J47" s="380"/>
      <c r="K47" s="381"/>
      <c r="L47" s="394"/>
      <c r="M47" s="396"/>
      <c r="N47" s="394"/>
      <c r="O47" s="395"/>
      <c r="P47" s="395"/>
      <c r="Q47" s="439"/>
      <c r="R47" s="68"/>
      <c r="S47" s="385" t="s">
        <v>520</v>
      </c>
      <c r="T47" s="385"/>
      <c r="U47" s="385"/>
      <c r="V47" s="385"/>
      <c r="W47" s="385"/>
      <c r="X47" s="385"/>
      <c r="Y47" s="385"/>
      <c r="Z47" s="385"/>
      <c r="AA47" s="385" t="s">
        <v>538</v>
      </c>
      <c r="AB47" s="385"/>
      <c r="AC47" s="385"/>
      <c r="AD47" s="385"/>
      <c r="AE47" s="385"/>
      <c r="AF47" s="385"/>
      <c r="AG47" s="279" t="s">
        <v>537</v>
      </c>
      <c r="AH47" s="279"/>
      <c r="AI47" s="279"/>
      <c r="AJ47" s="279"/>
      <c r="AK47" s="279"/>
      <c r="AL47" s="279" t="s">
        <v>544</v>
      </c>
      <c r="AM47" s="279"/>
      <c r="AN47" s="279"/>
      <c r="AO47" s="279"/>
      <c r="AP47" s="279"/>
      <c r="AQ47" s="279" t="s">
        <v>537</v>
      </c>
      <c r="AR47" s="279"/>
      <c r="AS47" s="279"/>
      <c r="AT47" s="279"/>
      <c r="AU47" s="279"/>
      <c r="AV47" s="120"/>
      <c r="AW47" s="120"/>
      <c r="AX47" s="118"/>
      <c r="AY47" s="657" t="s">
        <v>3</v>
      </c>
      <c r="AZ47" s="457"/>
      <c r="BA47" s="457"/>
      <c r="BB47" s="457"/>
      <c r="BC47" s="148"/>
      <c r="BD47" s="457" t="s">
        <v>4</v>
      </c>
      <c r="BE47" s="457"/>
      <c r="BF47" s="457"/>
      <c r="BG47" s="458"/>
      <c r="BH47" s="463"/>
      <c r="BI47" s="465"/>
      <c r="BJ47" s="463"/>
      <c r="BK47" s="464"/>
      <c r="BL47" s="464"/>
      <c r="BM47" s="625"/>
      <c r="BN47" s="68"/>
      <c r="BO47" s="2" t="s">
        <v>514</v>
      </c>
      <c r="BS47" s="114"/>
      <c r="CF47" s="183"/>
    </row>
    <row r="48" spans="3:84" ht="16.5" customHeight="1" x14ac:dyDescent="0.3">
      <c r="C48" s="452">
        <v>0</v>
      </c>
      <c r="D48" s="390"/>
      <c r="E48" s="390"/>
      <c r="F48" s="390"/>
      <c r="G48" s="155" t="s">
        <v>5</v>
      </c>
      <c r="H48" s="402" t="s">
        <v>20</v>
      </c>
      <c r="I48" s="402"/>
      <c r="J48" s="402"/>
      <c r="K48" s="403"/>
      <c r="L48" s="386">
        <v>0.1</v>
      </c>
      <c r="M48" s="272"/>
      <c r="N48" s="445">
        <v>0</v>
      </c>
      <c r="O48" s="446"/>
      <c r="P48" s="446"/>
      <c r="Q48" s="453"/>
      <c r="R48" s="68"/>
      <c r="S48" s="385" t="s">
        <v>526</v>
      </c>
      <c r="T48" s="385"/>
      <c r="U48" s="385"/>
      <c r="V48" s="385"/>
      <c r="W48" s="385"/>
      <c r="X48" s="385"/>
      <c r="Y48" s="385"/>
      <c r="Z48" s="385"/>
      <c r="AA48" s="385" t="s">
        <v>539</v>
      </c>
      <c r="AB48" s="385"/>
      <c r="AC48" s="385"/>
      <c r="AD48" s="385"/>
      <c r="AE48" s="385"/>
      <c r="AF48" s="385"/>
      <c r="AG48" s="382" t="s">
        <v>543</v>
      </c>
      <c r="AH48" s="383"/>
      <c r="AI48" s="383"/>
      <c r="AJ48" s="383"/>
      <c r="AK48" s="383"/>
      <c r="AL48" s="383"/>
      <c r="AM48" s="383"/>
      <c r="AN48" s="383"/>
      <c r="AO48" s="383"/>
      <c r="AP48" s="384"/>
      <c r="AQ48" s="279" t="s">
        <v>545</v>
      </c>
      <c r="AR48" s="279"/>
      <c r="AS48" s="279"/>
      <c r="AT48" s="279"/>
      <c r="AU48" s="279"/>
      <c r="AV48" s="121"/>
      <c r="AW48" s="121"/>
      <c r="AX48" s="119"/>
      <c r="AY48" s="656">
        <v>0</v>
      </c>
      <c r="AZ48" s="390"/>
      <c r="BA48" s="390"/>
      <c r="BB48" s="390"/>
      <c r="BC48" s="147" t="s">
        <v>5</v>
      </c>
      <c r="BD48" s="402">
        <v>12000000</v>
      </c>
      <c r="BE48" s="402"/>
      <c r="BF48" s="402"/>
      <c r="BG48" s="403"/>
      <c r="BH48" s="507">
        <f>BX38+10%</f>
        <v>0.16</v>
      </c>
      <c r="BI48" s="508"/>
      <c r="BJ48" s="445">
        <v>0</v>
      </c>
      <c r="BK48" s="446"/>
      <c r="BL48" s="446"/>
      <c r="BM48" s="447"/>
      <c r="BN48" s="84">
        <f>BH48*1.1</f>
        <v>0.17600000000000002</v>
      </c>
      <c r="BO48" s="2" t="s">
        <v>515</v>
      </c>
      <c r="BS48" s="115"/>
      <c r="CF48" s="183"/>
    </row>
    <row r="49" spans="1:84" ht="16.5" customHeight="1" x14ac:dyDescent="0.3">
      <c r="C49" s="428" t="str">
        <f>H48</f>
        <v>1억</v>
      </c>
      <c r="D49" s="276"/>
      <c r="E49" s="276"/>
      <c r="F49" s="276"/>
      <c r="G49" s="155" t="s">
        <v>5</v>
      </c>
      <c r="H49" s="402" t="s">
        <v>21</v>
      </c>
      <c r="I49" s="402"/>
      <c r="J49" s="402"/>
      <c r="K49" s="403"/>
      <c r="L49" s="386">
        <v>0.2</v>
      </c>
      <c r="M49" s="272"/>
      <c r="N49" s="429">
        <v>-10000000</v>
      </c>
      <c r="O49" s="430"/>
      <c r="P49" s="430"/>
      <c r="Q49" s="431"/>
      <c r="R49" s="68"/>
      <c r="S49" s="385" t="s">
        <v>527</v>
      </c>
      <c r="T49" s="385"/>
      <c r="U49" s="385"/>
      <c r="V49" s="385"/>
      <c r="W49" s="385"/>
      <c r="X49" s="385"/>
      <c r="Y49" s="385"/>
      <c r="Z49" s="385"/>
      <c r="AA49" s="385" t="s">
        <v>540</v>
      </c>
      <c r="AB49" s="385"/>
      <c r="AC49" s="385"/>
      <c r="AD49" s="385"/>
      <c r="AE49" s="385"/>
      <c r="AF49" s="385"/>
      <c r="AG49" s="382" t="s">
        <v>546</v>
      </c>
      <c r="AH49" s="383"/>
      <c r="AI49" s="383"/>
      <c r="AJ49" s="383"/>
      <c r="AK49" s="383"/>
      <c r="AL49" s="383"/>
      <c r="AM49" s="383"/>
      <c r="AN49" s="383"/>
      <c r="AO49" s="383"/>
      <c r="AP49" s="383"/>
      <c r="AQ49" s="383"/>
      <c r="AR49" s="383"/>
      <c r="AS49" s="383"/>
      <c r="AT49" s="383"/>
      <c r="AU49" s="384"/>
      <c r="AV49" s="122"/>
      <c r="AW49" s="122"/>
      <c r="AX49" s="118"/>
      <c r="AY49" s="451">
        <f>BD48</f>
        <v>12000000</v>
      </c>
      <c r="AZ49" s="276"/>
      <c r="BA49" s="276"/>
      <c r="BB49" s="276"/>
      <c r="BC49" s="147" t="s">
        <v>5</v>
      </c>
      <c r="BD49" s="402">
        <v>46000000</v>
      </c>
      <c r="BE49" s="402"/>
      <c r="BF49" s="402"/>
      <c r="BG49" s="403"/>
      <c r="BH49" s="507">
        <f>BX39+10%</f>
        <v>0.25</v>
      </c>
      <c r="BI49" s="508"/>
      <c r="BJ49" s="397">
        <f>BZ39</f>
        <v>-1080000</v>
      </c>
      <c r="BK49" s="398"/>
      <c r="BL49" s="398"/>
      <c r="BM49" s="642"/>
      <c r="BN49" s="84">
        <f>BH49*1.1</f>
        <v>0.27500000000000002</v>
      </c>
      <c r="BP49" s="2" t="s">
        <v>435</v>
      </c>
      <c r="BS49" s="17"/>
      <c r="CF49" s="183"/>
    </row>
    <row r="50" spans="1:84" ht="16.5" customHeight="1" x14ac:dyDescent="0.3">
      <c r="C50" s="428" t="str">
        <f>H49</f>
        <v>5억</v>
      </c>
      <c r="D50" s="390"/>
      <c r="E50" s="390"/>
      <c r="F50" s="390"/>
      <c r="G50" s="155" t="s">
        <v>5</v>
      </c>
      <c r="H50" s="402" t="s">
        <v>22</v>
      </c>
      <c r="I50" s="402"/>
      <c r="J50" s="402"/>
      <c r="K50" s="403"/>
      <c r="L50" s="386">
        <v>0.3</v>
      </c>
      <c r="M50" s="272"/>
      <c r="N50" s="448">
        <v>-60000000</v>
      </c>
      <c r="O50" s="449"/>
      <c r="P50" s="449"/>
      <c r="Q50" s="450"/>
      <c r="R50" s="68"/>
      <c r="S50" s="385" t="s">
        <v>529</v>
      </c>
      <c r="T50" s="385"/>
      <c r="U50" s="385"/>
      <c r="V50" s="385"/>
      <c r="W50" s="385"/>
      <c r="X50" s="385"/>
      <c r="Y50" s="385"/>
      <c r="Z50" s="385"/>
      <c r="AA50" s="385" t="s">
        <v>541</v>
      </c>
      <c r="AB50" s="385"/>
      <c r="AC50" s="385"/>
      <c r="AD50" s="385"/>
      <c r="AE50" s="385"/>
      <c r="AF50" s="385"/>
      <c r="AG50" s="382" t="s">
        <v>558</v>
      </c>
      <c r="AH50" s="383"/>
      <c r="AI50" s="383"/>
      <c r="AJ50" s="383"/>
      <c r="AK50" s="383"/>
      <c r="AL50" s="383"/>
      <c r="AM50" s="383"/>
      <c r="AN50" s="383"/>
      <c r="AO50" s="383"/>
      <c r="AP50" s="383"/>
      <c r="AQ50" s="383"/>
      <c r="AR50" s="383"/>
      <c r="AS50" s="383"/>
      <c r="AT50" s="383"/>
      <c r="AU50" s="384"/>
      <c r="AV50" s="122"/>
      <c r="AW50" s="122"/>
      <c r="AX50" s="118"/>
      <c r="AY50" s="451">
        <f>BD49</f>
        <v>46000000</v>
      </c>
      <c r="AZ50" s="390"/>
      <c r="BA50" s="390"/>
      <c r="BB50" s="390"/>
      <c r="BC50" s="147" t="s">
        <v>5</v>
      </c>
      <c r="BD50" s="402">
        <v>88000000</v>
      </c>
      <c r="BE50" s="402"/>
      <c r="BF50" s="402"/>
      <c r="BG50" s="403"/>
      <c r="BH50" s="507">
        <f>BX40+10%</f>
        <v>0.33999999999999997</v>
      </c>
      <c r="BI50" s="508"/>
      <c r="BJ50" s="387">
        <f>BZ40</f>
        <v>-5220000</v>
      </c>
      <c r="BK50" s="388"/>
      <c r="BL50" s="388"/>
      <c r="BM50" s="643"/>
      <c r="BN50" s="84">
        <f>BH50*1.1</f>
        <v>0.374</v>
      </c>
      <c r="BP50" s="2" t="s">
        <v>436</v>
      </c>
      <c r="CF50" s="183"/>
    </row>
    <row r="51" spans="1:84" ht="16.5" customHeight="1" x14ac:dyDescent="0.3">
      <c r="C51" s="428" t="str">
        <f>H50</f>
        <v>10억</v>
      </c>
      <c r="D51" s="276"/>
      <c r="E51" s="276"/>
      <c r="F51" s="276"/>
      <c r="G51" s="155" t="s">
        <v>5</v>
      </c>
      <c r="H51" s="402" t="s">
        <v>23</v>
      </c>
      <c r="I51" s="402"/>
      <c r="J51" s="402"/>
      <c r="K51" s="403"/>
      <c r="L51" s="386">
        <v>0.4</v>
      </c>
      <c r="M51" s="272"/>
      <c r="N51" s="429">
        <v>-160000000</v>
      </c>
      <c r="O51" s="430"/>
      <c r="P51" s="430"/>
      <c r="Q51" s="431"/>
      <c r="R51" s="68"/>
      <c r="S51" s="385" t="s">
        <v>530</v>
      </c>
      <c r="T51" s="385"/>
      <c r="U51" s="385"/>
      <c r="V51" s="385"/>
      <c r="W51" s="385"/>
      <c r="X51" s="385"/>
      <c r="Y51" s="385"/>
      <c r="Z51" s="385"/>
      <c r="AA51" s="279" t="s">
        <v>531</v>
      </c>
      <c r="AB51" s="279"/>
      <c r="AC51" s="279"/>
      <c r="AD51" s="279"/>
      <c r="AE51" s="279"/>
      <c r="AF51" s="279"/>
      <c r="AG51" s="382" t="s">
        <v>532</v>
      </c>
      <c r="AH51" s="383"/>
      <c r="AI51" s="383"/>
      <c r="AJ51" s="383"/>
      <c r="AK51" s="383"/>
      <c r="AL51" s="383"/>
      <c r="AM51" s="383"/>
      <c r="AN51" s="383"/>
      <c r="AO51" s="383"/>
      <c r="AP51" s="383"/>
      <c r="AQ51" s="383"/>
      <c r="AR51" s="383"/>
      <c r="AS51" s="383"/>
      <c r="AT51" s="383"/>
      <c r="AU51" s="384"/>
      <c r="AV51" s="122"/>
      <c r="AW51" s="122"/>
      <c r="AX51" s="118"/>
      <c r="AY51" s="451">
        <f>BD50</f>
        <v>88000000</v>
      </c>
      <c r="AZ51" s="276"/>
      <c r="BA51" s="276"/>
      <c r="BB51" s="276"/>
      <c r="BC51" s="147" t="s">
        <v>5</v>
      </c>
      <c r="BD51" s="277">
        <v>150000000</v>
      </c>
      <c r="BE51" s="277"/>
      <c r="BF51" s="277"/>
      <c r="BG51" s="277"/>
      <c r="BH51" s="507">
        <f>BX41+10%</f>
        <v>0.44999999999999996</v>
      </c>
      <c r="BI51" s="508"/>
      <c r="BJ51" s="587">
        <f>BZ41</f>
        <v>-14900000</v>
      </c>
      <c r="BK51" s="587"/>
      <c r="BL51" s="587"/>
      <c r="BM51" s="644"/>
      <c r="BN51" s="84">
        <f>BH51*1.1</f>
        <v>0.495</v>
      </c>
      <c r="BO51" s="2" t="s">
        <v>516</v>
      </c>
      <c r="CF51" s="183"/>
    </row>
    <row r="52" spans="1:84" ht="17.25" customHeight="1" thickBot="1" x14ac:dyDescent="0.35">
      <c r="C52" s="419" t="str">
        <f>H51</f>
        <v>30억</v>
      </c>
      <c r="D52" s="420"/>
      <c r="E52" s="420"/>
      <c r="F52" s="420"/>
      <c r="G52" s="152" t="s">
        <v>5</v>
      </c>
      <c r="H52" s="421" t="s">
        <v>6</v>
      </c>
      <c r="I52" s="421"/>
      <c r="J52" s="421"/>
      <c r="K52" s="422"/>
      <c r="L52" s="423">
        <v>0.5</v>
      </c>
      <c r="M52" s="424"/>
      <c r="N52" s="425">
        <v>-460000000</v>
      </c>
      <c r="O52" s="426"/>
      <c r="P52" s="426"/>
      <c r="Q52" s="427"/>
      <c r="R52" s="68"/>
      <c r="S52" s="441" t="s">
        <v>533</v>
      </c>
      <c r="T52" s="442"/>
      <c r="U52" s="442"/>
      <c r="V52" s="442"/>
      <c r="W52" s="442"/>
      <c r="X52" s="442"/>
      <c r="Y52" s="442"/>
      <c r="Z52" s="443"/>
      <c r="AA52" s="280" t="s">
        <v>542</v>
      </c>
      <c r="AB52" s="281"/>
      <c r="AC52" s="281"/>
      <c r="AD52" s="281"/>
      <c r="AE52" s="281"/>
      <c r="AF52" s="282"/>
      <c r="AG52" s="279" t="s">
        <v>534</v>
      </c>
      <c r="AH52" s="279"/>
      <c r="AI52" s="279"/>
      <c r="AJ52" s="279"/>
      <c r="AK52" s="279"/>
      <c r="AL52" s="279" t="s">
        <v>535</v>
      </c>
      <c r="AM52" s="279"/>
      <c r="AN52" s="279"/>
      <c r="AO52" s="279"/>
      <c r="AP52" s="279"/>
      <c r="AQ52" s="418" t="s">
        <v>536</v>
      </c>
      <c r="AR52" s="418"/>
      <c r="AS52" s="418"/>
      <c r="AT52" s="418"/>
      <c r="AU52" s="418"/>
      <c r="AV52" s="122"/>
      <c r="AW52" s="122"/>
      <c r="AX52" s="118"/>
      <c r="AY52" s="632">
        <f>BD51</f>
        <v>150000000</v>
      </c>
      <c r="AZ52" s="633"/>
      <c r="BA52" s="633"/>
      <c r="BB52" s="633"/>
      <c r="BC52" s="151" t="s">
        <v>5</v>
      </c>
      <c r="BD52" s="634" t="s">
        <v>6</v>
      </c>
      <c r="BE52" s="634"/>
      <c r="BF52" s="634"/>
      <c r="BG52" s="634"/>
      <c r="BH52" s="635">
        <f>BX42+10%</f>
        <v>0.48</v>
      </c>
      <c r="BI52" s="636"/>
      <c r="BJ52" s="637">
        <f>BZ42</f>
        <v>-19400000</v>
      </c>
      <c r="BK52" s="637"/>
      <c r="BL52" s="637"/>
      <c r="BM52" s="638"/>
      <c r="BN52" s="84">
        <f>BH52*1.1</f>
        <v>0.52800000000000002</v>
      </c>
      <c r="BP52" s="2" t="s">
        <v>437</v>
      </c>
      <c r="CF52" s="183"/>
    </row>
    <row r="53" spans="1:84" ht="14.25" thickTop="1" x14ac:dyDescent="0.3">
      <c r="CF53" s="183"/>
    </row>
    <row r="54" spans="1:84" x14ac:dyDescent="0.3">
      <c r="A54" s="186"/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  <c r="AT54" s="186"/>
      <c r="AU54" s="186"/>
      <c r="AV54" s="186"/>
      <c r="AW54" s="186"/>
      <c r="AX54" s="186"/>
      <c r="AY54" s="186"/>
      <c r="AZ54" s="186"/>
      <c r="BA54" s="186"/>
      <c r="BB54" s="186"/>
      <c r="BC54" s="186"/>
      <c r="BD54" s="186"/>
      <c r="BE54" s="186"/>
      <c r="BF54" s="186"/>
      <c r="BG54" s="186"/>
      <c r="BH54" s="186"/>
      <c r="BI54" s="186"/>
      <c r="BJ54" s="186"/>
      <c r="BK54" s="186"/>
      <c r="BL54" s="186"/>
      <c r="BM54" s="186"/>
      <c r="BN54" s="186"/>
      <c r="BO54" s="186"/>
      <c r="BP54" s="186"/>
      <c r="BQ54" s="186"/>
      <c r="BR54" s="186"/>
      <c r="BS54" s="186"/>
      <c r="BT54" s="186"/>
      <c r="BU54" s="186"/>
      <c r="BV54" s="186"/>
      <c r="BW54" s="186"/>
      <c r="BX54" s="186"/>
      <c r="BY54" s="186"/>
      <c r="BZ54" s="186"/>
      <c r="CA54" s="186"/>
      <c r="CB54" s="186"/>
      <c r="CC54" s="186"/>
      <c r="CD54" s="186"/>
      <c r="CE54" s="186"/>
      <c r="CF54" s="187"/>
    </row>
    <row r="55" spans="1:84" x14ac:dyDescent="0.3">
      <c r="AH55" s="266"/>
      <c r="AI55" s="266"/>
      <c r="AJ55" s="266"/>
      <c r="AK55" s="266"/>
      <c r="AL55" s="266"/>
    </row>
    <row r="92" spans="3:3" x14ac:dyDescent="0.3">
      <c r="C92" s="142" t="s">
        <v>613</v>
      </c>
    </row>
    <row r="94" spans="3:3" x14ac:dyDescent="0.3">
      <c r="C94" s="142" t="s">
        <v>614</v>
      </c>
    </row>
    <row r="95" spans="3:3" x14ac:dyDescent="0.3">
      <c r="C95" s="142" t="s">
        <v>615</v>
      </c>
    </row>
    <row r="96" spans="3:3" x14ac:dyDescent="0.3">
      <c r="C96" s="142" t="s">
        <v>616</v>
      </c>
    </row>
    <row r="98" spans="3:25" x14ac:dyDescent="0.3">
      <c r="C98" s="142" t="s">
        <v>617</v>
      </c>
    </row>
    <row r="100" spans="3:25" x14ac:dyDescent="0.3">
      <c r="C100" s="261" t="s">
        <v>618</v>
      </c>
      <c r="D100" s="261"/>
      <c r="E100" s="261"/>
      <c r="F100" s="261"/>
      <c r="G100" s="261"/>
      <c r="H100" s="261" t="s">
        <v>621</v>
      </c>
      <c r="I100" s="261"/>
      <c r="J100" s="261"/>
      <c r="K100" s="261"/>
      <c r="L100" s="261"/>
      <c r="M100" s="261"/>
      <c r="N100" s="261"/>
      <c r="O100" s="261"/>
      <c r="P100" s="261"/>
      <c r="Q100" s="261" t="s">
        <v>622</v>
      </c>
      <c r="R100" s="261"/>
      <c r="S100" s="261"/>
      <c r="T100" s="261"/>
      <c r="U100" s="261"/>
      <c r="V100" s="261"/>
      <c r="W100" s="261"/>
      <c r="X100" s="261"/>
      <c r="Y100" s="261"/>
    </row>
    <row r="101" spans="3:25" x14ac:dyDescent="0.3">
      <c r="C101" s="261" t="s">
        <v>619</v>
      </c>
      <c r="D101" s="261"/>
      <c r="E101" s="261"/>
      <c r="F101" s="261"/>
      <c r="G101" s="261"/>
      <c r="H101" s="262">
        <v>260000</v>
      </c>
      <c r="I101" s="262"/>
      <c r="J101" s="262"/>
      <c r="K101" s="262"/>
      <c r="L101" s="262"/>
      <c r="M101" s="262"/>
      <c r="N101" s="262"/>
      <c r="O101" s="262"/>
      <c r="P101" s="262"/>
      <c r="Q101" s="262">
        <v>270000</v>
      </c>
      <c r="R101" s="262"/>
      <c r="S101" s="262"/>
      <c r="T101" s="262"/>
      <c r="U101" s="262"/>
      <c r="V101" s="262"/>
      <c r="W101" s="262"/>
      <c r="X101" s="262"/>
      <c r="Y101" s="262"/>
    </row>
    <row r="102" spans="3:25" x14ac:dyDescent="0.3">
      <c r="C102" s="261" t="s">
        <v>620</v>
      </c>
      <c r="D102" s="261"/>
      <c r="E102" s="261"/>
      <c r="F102" s="261"/>
      <c r="G102" s="261"/>
      <c r="H102" s="262">
        <v>4080000</v>
      </c>
      <c r="I102" s="262"/>
      <c r="J102" s="262"/>
      <c r="K102" s="262"/>
      <c r="L102" s="262"/>
      <c r="M102" s="262"/>
      <c r="N102" s="262"/>
      <c r="O102" s="262"/>
      <c r="P102" s="262"/>
      <c r="Q102" s="262">
        <v>4210000</v>
      </c>
      <c r="R102" s="262"/>
      <c r="S102" s="262"/>
      <c r="T102" s="262"/>
      <c r="U102" s="262"/>
      <c r="V102" s="262"/>
      <c r="W102" s="262"/>
      <c r="X102" s="262"/>
      <c r="Y102" s="262"/>
    </row>
    <row r="104" spans="3:25" x14ac:dyDescent="0.3">
      <c r="C104" s="142" t="s">
        <v>623</v>
      </c>
    </row>
    <row r="105" spans="3:25" x14ac:dyDescent="0.3">
      <c r="C105" s="142" t="s">
        <v>624</v>
      </c>
    </row>
    <row r="107" spans="3:25" x14ac:dyDescent="0.3">
      <c r="C107" s="142" t="s">
        <v>625</v>
      </c>
    </row>
    <row r="108" spans="3:25" x14ac:dyDescent="0.3">
      <c r="C108" s="142" t="s">
        <v>626</v>
      </c>
    </row>
    <row r="110" spans="3:25" x14ac:dyDescent="0.3">
      <c r="C110" s="142" t="s">
        <v>627</v>
      </c>
    </row>
    <row r="111" spans="3:25" x14ac:dyDescent="0.3">
      <c r="C111" s="142" t="s">
        <v>628</v>
      </c>
    </row>
    <row r="112" spans="3:25" x14ac:dyDescent="0.3">
      <c r="C112" s="142" t="s">
        <v>629</v>
      </c>
    </row>
    <row r="113" spans="3:9" x14ac:dyDescent="0.3">
      <c r="C113" s="142" t="s">
        <v>630</v>
      </c>
    </row>
    <row r="116" spans="3:9" x14ac:dyDescent="0.3">
      <c r="I116" s="142" t="s">
        <v>631</v>
      </c>
    </row>
    <row r="118" spans="3:9" x14ac:dyDescent="0.3">
      <c r="C118" s="142" t="s">
        <v>632</v>
      </c>
    </row>
    <row r="119" spans="3:9" x14ac:dyDescent="0.3">
      <c r="C119" s="142" t="s">
        <v>633</v>
      </c>
    </row>
    <row r="120" spans="3:9" x14ac:dyDescent="0.3">
      <c r="C120" s="142" t="s">
        <v>634</v>
      </c>
    </row>
    <row r="121" spans="3:9" x14ac:dyDescent="0.3">
      <c r="C121" s="142" t="s">
        <v>635</v>
      </c>
    </row>
    <row r="122" spans="3:9" x14ac:dyDescent="0.3">
      <c r="C122" s="142" t="s">
        <v>636</v>
      </c>
    </row>
    <row r="123" spans="3:9" x14ac:dyDescent="0.3">
      <c r="C123" s="142" t="s">
        <v>637</v>
      </c>
    </row>
  </sheetData>
  <mergeCells count="531">
    <mergeCell ref="AI28:AL28"/>
    <mergeCell ref="AI29:AL29"/>
    <mergeCell ref="AT30:AW30"/>
    <mergeCell ref="AY44:BM44"/>
    <mergeCell ref="AY28:BB28"/>
    <mergeCell ref="BD28:BG28"/>
    <mergeCell ref="BH28:BI28"/>
    <mergeCell ref="BJ28:BM28"/>
    <mergeCell ref="AY29:BB29"/>
    <mergeCell ref="BD29:BG29"/>
    <mergeCell ref="BH29:BI29"/>
    <mergeCell ref="BJ29:BM29"/>
    <mergeCell ref="AY31:BB31"/>
    <mergeCell ref="AY36:BG36"/>
    <mergeCell ref="BH36:BI37"/>
    <mergeCell ref="BJ36:BM37"/>
    <mergeCell ref="BH39:BI39"/>
    <mergeCell ref="BJ39:BM39"/>
    <mergeCell ref="AY37:BB37"/>
    <mergeCell ref="BD37:BG37"/>
    <mergeCell ref="AY38:BB38"/>
    <mergeCell ref="BD38:BG38"/>
    <mergeCell ref="AY40:BB40"/>
    <mergeCell ref="BD40:BG40"/>
    <mergeCell ref="S48:Z48"/>
    <mergeCell ref="S49:Z49"/>
    <mergeCell ref="S50:Z50"/>
    <mergeCell ref="S51:Z51"/>
    <mergeCell ref="BD47:BG47"/>
    <mergeCell ref="AY48:BB48"/>
    <mergeCell ref="BD48:BG48"/>
    <mergeCell ref="S47:Z47"/>
    <mergeCell ref="AL47:AP47"/>
    <mergeCell ref="AQ47:AU47"/>
    <mergeCell ref="AA47:AF47"/>
    <mergeCell ref="AY47:BB47"/>
    <mergeCell ref="AY39:BB39"/>
    <mergeCell ref="BT23:CC23"/>
    <mergeCell ref="BX31:BY31"/>
    <mergeCell ref="BZ32:CC32"/>
    <mergeCell ref="BX36:BY37"/>
    <mergeCell ref="BZ36:CC37"/>
    <mergeCell ref="BZ26:CC27"/>
    <mergeCell ref="BX28:BY28"/>
    <mergeCell ref="BZ28:CC28"/>
    <mergeCell ref="BZ29:CC29"/>
    <mergeCell ref="BX30:BY30"/>
    <mergeCell ref="BZ30:CC30"/>
    <mergeCell ref="BX26:BY27"/>
    <mergeCell ref="BZ31:CC31"/>
    <mergeCell ref="BD39:BG39"/>
    <mergeCell ref="BD31:BG31"/>
    <mergeCell ref="AA45:AF46"/>
    <mergeCell ref="AY52:BB52"/>
    <mergeCell ref="BD52:BG52"/>
    <mergeCell ref="BH52:BI52"/>
    <mergeCell ref="BJ52:BM52"/>
    <mergeCell ref="AY45:BM45"/>
    <mergeCell ref="BD49:BG49"/>
    <mergeCell ref="BH49:BI49"/>
    <mergeCell ref="BJ49:BM49"/>
    <mergeCell ref="AY50:BB50"/>
    <mergeCell ref="BD50:BG50"/>
    <mergeCell ref="BH50:BI50"/>
    <mergeCell ref="BJ50:BM50"/>
    <mergeCell ref="AY51:BB51"/>
    <mergeCell ref="BD51:BG51"/>
    <mergeCell ref="BH51:BI51"/>
    <mergeCell ref="BJ51:BM51"/>
    <mergeCell ref="AY46:BG46"/>
    <mergeCell ref="AG51:AU51"/>
    <mergeCell ref="AG46:AK46"/>
    <mergeCell ref="AL46:AP46"/>
    <mergeCell ref="AQ46:AU46"/>
    <mergeCell ref="AG45:AU45"/>
    <mergeCell ref="AY42:BB42"/>
    <mergeCell ref="BD42:BG42"/>
    <mergeCell ref="BH42:BI42"/>
    <mergeCell ref="BO26:BW26"/>
    <mergeCell ref="AY30:BB30"/>
    <mergeCell ref="BD30:BG30"/>
    <mergeCell ref="BH30:BI30"/>
    <mergeCell ref="AY32:BB32"/>
    <mergeCell ref="BD32:BG32"/>
    <mergeCell ref="BJ30:BM30"/>
    <mergeCell ref="BH32:BI32"/>
    <mergeCell ref="BJ32:BM32"/>
    <mergeCell ref="BH31:BI31"/>
    <mergeCell ref="BJ31:BM31"/>
    <mergeCell ref="BT29:BW29"/>
    <mergeCell ref="BO36:BW36"/>
    <mergeCell ref="BO37:BR37"/>
    <mergeCell ref="BT37:BW37"/>
    <mergeCell ref="BO27:BR27"/>
    <mergeCell ref="BT27:BW27"/>
    <mergeCell ref="BO28:BR28"/>
    <mergeCell ref="BT28:BW28"/>
    <mergeCell ref="BO30:BR30"/>
    <mergeCell ref="BT30:BW30"/>
    <mergeCell ref="X4:AH4"/>
    <mergeCell ref="X25:AH25"/>
    <mergeCell ref="AI27:AL27"/>
    <mergeCell ref="AB30:AC30"/>
    <mergeCell ref="BH48:BI48"/>
    <mergeCell ref="BO41:BR41"/>
    <mergeCell ref="BT41:BW41"/>
    <mergeCell ref="BX41:BY41"/>
    <mergeCell ref="BO29:BR29"/>
    <mergeCell ref="BX29:BY29"/>
    <mergeCell ref="BO32:BR32"/>
    <mergeCell ref="BT32:BW32"/>
    <mergeCell ref="BX32:BY32"/>
    <mergeCell ref="BH38:BI38"/>
    <mergeCell ref="BJ38:BM38"/>
    <mergeCell ref="BH40:BI40"/>
    <mergeCell ref="BJ40:BM40"/>
    <mergeCell ref="BJ42:BM42"/>
    <mergeCell ref="BH41:BI41"/>
    <mergeCell ref="BJ41:BM41"/>
    <mergeCell ref="BH46:BI47"/>
    <mergeCell ref="BJ46:BM47"/>
    <mergeCell ref="BO31:BR31"/>
    <mergeCell ref="BT31:BW31"/>
    <mergeCell ref="BQ11:BT11"/>
    <mergeCell ref="BQ12:BT12"/>
    <mergeCell ref="BQ13:BT13"/>
    <mergeCell ref="BU11:BX11"/>
    <mergeCell ref="BY11:CB11"/>
    <mergeCell ref="BU12:BX12"/>
    <mergeCell ref="BY12:CB12"/>
    <mergeCell ref="BU13:BX13"/>
    <mergeCell ref="BY13:CB13"/>
    <mergeCell ref="BZ41:CC41"/>
    <mergeCell ref="BO42:BR42"/>
    <mergeCell ref="BT42:BW42"/>
    <mergeCell ref="BX42:BY42"/>
    <mergeCell ref="BZ42:CC42"/>
    <mergeCell ref="BO38:BR38"/>
    <mergeCell ref="BT38:BW38"/>
    <mergeCell ref="BX38:BY38"/>
    <mergeCell ref="BZ38:CC38"/>
    <mergeCell ref="BX39:BY39"/>
    <mergeCell ref="BZ39:CC39"/>
    <mergeCell ref="BO40:BR40"/>
    <mergeCell ref="BT40:BW40"/>
    <mergeCell ref="BX40:BY40"/>
    <mergeCell ref="BZ40:CC40"/>
    <mergeCell ref="BO39:BR39"/>
    <mergeCell ref="BT39:BW39"/>
    <mergeCell ref="BA9:BD9"/>
    <mergeCell ref="BA12:BD12"/>
    <mergeCell ref="AQ13:AW13"/>
    <mergeCell ref="BL12:BO12"/>
    <mergeCell ref="AS14:AY14"/>
    <mergeCell ref="AN11:AQ11"/>
    <mergeCell ref="AR11:AS11"/>
    <mergeCell ref="AT11:AW11"/>
    <mergeCell ref="BL11:BO11"/>
    <mergeCell ref="BA11:BD11"/>
    <mergeCell ref="BF11:BI11"/>
    <mergeCell ref="BJ11:BK11"/>
    <mergeCell ref="BF12:BI12"/>
    <mergeCell ref="BJ12:BK12"/>
    <mergeCell ref="AR26:AS27"/>
    <mergeCell ref="AT26:AW27"/>
    <mergeCell ref="AY26:BG26"/>
    <mergeCell ref="BH26:BI27"/>
    <mergeCell ref="BJ26:BM27"/>
    <mergeCell ref="AN29:AQ29"/>
    <mergeCell ref="AY27:BB27"/>
    <mergeCell ref="BD27:BG27"/>
    <mergeCell ref="AT28:AW28"/>
    <mergeCell ref="AN27:AQ27"/>
    <mergeCell ref="AR29:AS29"/>
    <mergeCell ref="C8:K8"/>
    <mergeCell ref="L8:M9"/>
    <mergeCell ref="N8:Q9"/>
    <mergeCell ref="S8:AA8"/>
    <mergeCell ref="AB8:AC9"/>
    <mergeCell ref="AD8:AG9"/>
    <mergeCell ref="AI8:AQ8"/>
    <mergeCell ref="AR8:AS9"/>
    <mergeCell ref="AT8:AW9"/>
    <mergeCell ref="X9:AA9"/>
    <mergeCell ref="AI9:AL9"/>
    <mergeCell ref="AN9:AQ9"/>
    <mergeCell ref="C10:F10"/>
    <mergeCell ref="H10:K10"/>
    <mergeCell ref="L10:M10"/>
    <mergeCell ref="N10:Q10"/>
    <mergeCell ref="S10:V10"/>
    <mergeCell ref="X10:AA10"/>
    <mergeCell ref="BW5:CA5"/>
    <mergeCell ref="AD10:AG10"/>
    <mergeCell ref="AI10:AL10"/>
    <mergeCell ref="BF9:BI9"/>
    <mergeCell ref="BL10:BO10"/>
    <mergeCell ref="AN10:AQ10"/>
    <mergeCell ref="AR10:AS10"/>
    <mergeCell ref="AT10:AW10"/>
    <mergeCell ref="BA10:BD10"/>
    <mergeCell ref="BF10:BI10"/>
    <mergeCell ref="BJ10:BK10"/>
    <mergeCell ref="AB10:AC10"/>
    <mergeCell ref="BA8:BI8"/>
    <mergeCell ref="BJ8:BK9"/>
    <mergeCell ref="BL8:BO9"/>
    <mergeCell ref="C9:F9"/>
    <mergeCell ref="H9:K9"/>
    <mergeCell ref="S9:V9"/>
    <mergeCell ref="C11:F11"/>
    <mergeCell ref="H11:K11"/>
    <mergeCell ref="L11:M11"/>
    <mergeCell ref="N11:Q11"/>
    <mergeCell ref="S11:V11"/>
    <mergeCell ref="X11:AA11"/>
    <mergeCell ref="AB11:AC11"/>
    <mergeCell ref="AD11:AG11"/>
    <mergeCell ref="AI11:AL11"/>
    <mergeCell ref="AH15:AI15"/>
    <mergeCell ref="AJ15:AP15"/>
    <mergeCell ref="AQ15:AR15"/>
    <mergeCell ref="AT15:AZ15"/>
    <mergeCell ref="BA15:BB15"/>
    <mergeCell ref="BC15:BI15"/>
    <mergeCell ref="BM16:BN17"/>
    <mergeCell ref="BM18:BN19"/>
    <mergeCell ref="BO16:BP17"/>
    <mergeCell ref="BO18:BP19"/>
    <mergeCell ref="AJ18:AP18"/>
    <mergeCell ref="AQ18:AR18"/>
    <mergeCell ref="AT18:AZ18"/>
    <mergeCell ref="BA18:BB19"/>
    <mergeCell ref="AT16:AZ16"/>
    <mergeCell ref="BA16:BB17"/>
    <mergeCell ref="AJ19:AP19"/>
    <mergeCell ref="AH16:AI16"/>
    <mergeCell ref="AJ16:AP16"/>
    <mergeCell ref="AQ16:AR16"/>
    <mergeCell ref="BJ18:BL19"/>
    <mergeCell ref="BJ16:BL17"/>
    <mergeCell ref="BJ15:BP15"/>
    <mergeCell ref="C15:F15"/>
    <mergeCell ref="G15:L15"/>
    <mergeCell ref="S15:U15"/>
    <mergeCell ref="AQ19:AR19"/>
    <mergeCell ref="AT19:AZ19"/>
    <mergeCell ref="BC19:BI19"/>
    <mergeCell ref="BC16:BI16"/>
    <mergeCell ref="C17:F19"/>
    <mergeCell ref="G17:L17"/>
    <mergeCell ref="S17:U17"/>
    <mergeCell ref="AA17:AG17"/>
    <mergeCell ref="AH17:AI17"/>
    <mergeCell ref="AJ17:AP17"/>
    <mergeCell ref="AQ17:AR17"/>
    <mergeCell ref="AT17:AZ17"/>
    <mergeCell ref="BC17:BI17"/>
    <mergeCell ref="G18:L18"/>
    <mergeCell ref="S18:U18"/>
    <mergeCell ref="AA18:AG18"/>
    <mergeCell ref="AH18:AI18"/>
    <mergeCell ref="BC18:BI18"/>
    <mergeCell ref="G19:L19"/>
    <mergeCell ref="C16:F16"/>
    <mergeCell ref="G16:L16"/>
    <mergeCell ref="I23:M23"/>
    <mergeCell ref="N23:P23"/>
    <mergeCell ref="Q23:S23"/>
    <mergeCell ref="U23:W23"/>
    <mergeCell ref="X23:Z23"/>
    <mergeCell ref="AA23:AF23"/>
    <mergeCell ref="AJ20:AL20"/>
    <mergeCell ref="AM20:AN20"/>
    <mergeCell ref="AO20:AP20"/>
    <mergeCell ref="U21:W22"/>
    <mergeCell ref="X21:Z22"/>
    <mergeCell ref="AA21:AF21"/>
    <mergeCell ref="AG21:AL21"/>
    <mergeCell ref="AM21:AN22"/>
    <mergeCell ref="AO21:AP22"/>
    <mergeCell ref="AJ22:AL22"/>
    <mergeCell ref="U20:W20"/>
    <mergeCell ref="X20:Z20"/>
    <mergeCell ref="AA20:AC20"/>
    <mergeCell ref="AD20:AF20"/>
    <mergeCell ref="AG20:AI20"/>
    <mergeCell ref="I22:M22"/>
    <mergeCell ref="N22:P22"/>
    <mergeCell ref="Q22:S22"/>
    <mergeCell ref="AB28:AC28"/>
    <mergeCell ref="AD28:AG28"/>
    <mergeCell ref="AB29:AC29"/>
    <mergeCell ref="AD29:AG29"/>
    <mergeCell ref="C26:K26"/>
    <mergeCell ref="L26:M27"/>
    <mergeCell ref="N26:Q27"/>
    <mergeCell ref="S26:AA26"/>
    <mergeCell ref="AB26:AC27"/>
    <mergeCell ref="AD26:AG27"/>
    <mergeCell ref="C27:F27"/>
    <mergeCell ref="H27:K27"/>
    <mergeCell ref="S27:V27"/>
    <mergeCell ref="X27:AA27"/>
    <mergeCell ref="X31:AA31"/>
    <mergeCell ref="C30:F30"/>
    <mergeCell ref="H30:K30"/>
    <mergeCell ref="L30:M30"/>
    <mergeCell ref="N30:Q30"/>
    <mergeCell ref="S30:V30"/>
    <mergeCell ref="X30:AA30"/>
    <mergeCell ref="C28:F28"/>
    <mergeCell ref="H28:K28"/>
    <mergeCell ref="L28:M28"/>
    <mergeCell ref="N28:Q28"/>
    <mergeCell ref="S28:V28"/>
    <mergeCell ref="X28:AA28"/>
    <mergeCell ref="X29:AA29"/>
    <mergeCell ref="AN30:AQ30"/>
    <mergeCell ref="AR30:AS30"/>
    <mergeCell ref="C29:F29"/>
    <mergeCell ref="H29:K29"/>
    <mergeCell ref="L29:M29"/>
    <mergeCell ref="N29:Q29"/>
    <mergeCell ref="S29:V29"/>
    <mergeCell ref="AT38:AW38"/>
    <mergeCell ref="AI36:AQ36"/>
    <mergeCell ref="AR36:AS37"/>
    <mergeCell ref="C38:F38"/>
    <mergeCell ref="H38:K38"/>
    <mergeCell ref="L38:M38"/>
    <mergeCell ref="L36:M37"/>
    <mergeCell ref="C37:F37"/>
    <mergeCell ref="H37:K37"/>
    <mergeCell ref="C36:K36"/>
    <mergeCell ref="AD30:AG30"/>
    <mergeCell ref="AI30:AL30"/>
    <mergeCell ref="C31:F31"/>
    <mergeCell ref="H31:K31"/>
    <mergeCell ref="L31:M31"/>
    <mergeCell ref="N31:Q31"/>
    <mergeCell ref="S31:V31"/>
    <mergeCell ref="AB38:AC38"/>
    <mergeCell ref="AD38:AG38"/>
    <mergeCell ref="AI38:AL38"/>
    <mergeCell ref="AT39:AW39"/>
    <mergeCell ref="S37:V37"/>
    <mergeCell ref="X37:AA37"/>
    <mergeCell ref="N38:Q38"/>
    <mergeCell ref="S38:V38"/>
    <mergeCell ref="X38:AA38"/>
    <mergeCell ref="AN39:AQ39"/>
    <mergeCell ref="AR39:AS39"/>
    <mergeCell ref="AI37:AL37"/>
    <mergeCell ref="AN37:AQ37"/>
    <mergeCell ref="N36:Q37"/>
    <mergeCell ref="S36:AA36"/>
    <mergeCell ref="AB36:AC37"/>
    <mergeCell ref="AD36:AG37"/>
    <mergeCell ref="AN38:AQ38"/>
    <mergeCell ref="AR38:AS38"/>
    <mergeCell ref="AN40:AQ40"/>
    <mergeCell ref="AR40:AS40"/>
    <mergeCell ref="AT40:AW40"/>
    <mergeCell ref="C39:F39"/>
    <mergeCell ref="H39:K39"/>
    <mergeCell ref="L39:M39"/>
    <mergeCell ref="C40:F40"/>
    <mergeCell ref="H40:K40"/>
    <mergeCell ref="L40:M40"/>
    <mergeCell ref="N40:Q40"/>
    <mergeCell ref="S40:V40"/>
    <mergeCell ref="X40:AA40"/>
    <mergeCell ref="AB39:AC39"/>
    <mergeCell ref="AD39:AG39"/>
    <mergeCell ref="AI39:AL39"/>
    <mergeCell ref="N39:Q39"/>
    <mergeCell ref="S39:V39"/>
    <mergeCell ref="X39:AA39"/>
    <mergeCell ref="AI41:AL41"/>
    <mergeCell ref="AN41:AQ41"/>
    <mergeCell ref="AR41:AS41"/>
    <mergeCell ref="AT41:AW41"/>
    <mergeCell ref="BJ48:BM48"/>
    <mergeCell ref="C50:F50"/>
    <mergeCell ref="H50:K50"/>
    <mergeCell ref="L50:M50"/>
    <mergeCell ref="N50:Q50"/>
    <mergeCell ref="C49:F49"/>
    <mergeCell ref="H49:K49"/>
    <mergeCell ref="L49:M49"/>
    <mergeCell ref="N49:Q49"/>
    <mergeCell ref="AY49:BB49"/>
    <mergeCell ref="C48:F48"/>
    <mergeCell ref="H48:K48"/>
    <mergeCell ref="L48:M48"/>
    <mergeCell ref="N48:Q48"/>
    <mergeCell ref="AQ48:AU48"/>
    <mergeCell ref="AG48:AP48"/>
    <mergeCell ref="AG49:AU49"/>
    <mergeCell ref="C41:F41"/>
    <mergeCell ref="AY41:BB41"/>
    <mergeCell ref="BD41:BG41"/>
    <mergeCell ref="H41:K41"/>
    <mergeCell ref="L41:M41"/>
    <mergeCell ref="AG52:AK52"/>
    <mergeCell ref="AL52:AP52"/>
    <mergeCell ref="AQ52:AU52"/>
    <mergeCell ref="C52:F52"/>
    <mergeCell ref="H52:K52"/>
    <mergeCell ref="L52:M52"/>
    <mergeCell ref="N52:Q52"/>
    <mergeCell ref="C51:F51"/>
    <mergeCell ref="H51:K51"/>
    <mergeCell ref="L51:M51"/>
    <mergeCell ref="N51:Q51"/>
    <mergeCell ref="C46:K46"/>
    <mergeCell ref="L46:M47"/>
    <mergeCell ref="N46:Q47"/>
    <mergeCell ref="C47:F47"/>
    <mergeCell ref="H47:K47"/>
    <mergeCell ref="N41:Q41"/>
    <mergeCell ref="S52:Z52"/>
    <mergeCell ref="S45:Z46"/>
    <mergeCell ref="AG47:AK47"/>
    <mergeCell ref="AB41:AC41"/>
    <mergeCell ref="AD41:AG41"/>
    <mergeCell ref="M15:N15"/>
    <mergeCell ref="M17:N18"/>
    <mergeCell ref="M19:N19"/>
    <mergeCell ref="O15:P15"/>
    <mergeCell ref="O16:P16"/>
    <mergeCell ref="O17:P18"/>
    <mergeCell ref="O19:P19"/>
    <mergeCell ref="Q15:R15"/>
    <mergeCell ref="Q16:R16"/>
    <mergeCell ref="Q17:R17"/>
    <mergeCell ref="Q18:R18"/>
    <mergeCell ref="Q19:R19"/>
    <mergeCell ref="M16:N16"/>
    <mergeCell ref="AA15:AG15"/>
    <mergeCell ref="Y17:Z17"/>
    <mergeCell ref="Y16:Z16"/>
    <mergeCell ref="Y15:Z15"/>
    <mergeCell ref="V15:X15"/>
    <mergeCell ref="V16:X16"/>
    <mergeCell ref="V17:X17"/>
    <mergeCell ref="AG50:AU50"/>
    <mergeCell ref="AA50:AF50"/>
    <mergeCell ref="AA49:AF49"/>
    <mergeCell ref="AA48:AF48"/>
    <mergeCell ref="AB40:AC40"/>
    <mergeCell ref="AD40:AG40"/>
    <mergeCell ref="AI40:AL40"/>
    <mergeCell ref="AT36:AW37"/>
    <mergeCell ref="AB31:AC31"/>
    <mergeCell ref="AD31:AG31"/>
    <mergeCell ref="AI31:AL31"/>
    <mergeCell ref="AN31:AQ31"/>
    <mergeCell ref="AR31:AS31"/>
    <mergeCell ref="AT31:AW31"/>
    <mergeCell ref="AT29:AW29"/>
    <mergeCell ref="AN28:AQ28"/>
    <mergeCell ref="AR28:AS28"/>
    <mergeCell ref="AA24:AF24"/>
    <mergeCell ref="AG24:AL24"/>
    <mergeCell ref="AM24:AP24"/>
    <mergeCell ref="AA22:AC22"/>
    <mergeCell ref="AD22:AF22"/>
    <mergeCell ref="AG22:AI22"/>
    <mergeCell ref="S19:U19"/>
    <mergeCell ref="AA19:AG19"/>
    <mergeCell ref="AH19:AI19"/>
    <mergeCell ref="V19:X19"/>
    <mergeCell ref="CN26:CO26"/>
    <mergeCell ref="CP26:CQ26"/>
    <mergeCell ref="CJ27:CK28"/>
    <mergeCell ref="CL27:CM27"/>
    <mergeCell ref="CN27:CO27"/>
    <mergeCell ref="CP27:CQ27"/>
    <mergeCell ref="CL28:CM28"/>
    <mergeCell ref="CN28:CO28"/>
    <mergeCell ref="CP28:CQ28"/>
    <mergeCell ref="CN14:CO14"/>
    <mergeCell ref="CP14:CS14"/>
    <mergeCell ref="CT14:CU14"/>
    <mergeCell ref="C100:G100"/>
    <mergeCell ref="CJ5:CJ7"/>
    <mergeCell ref="CK5:CO5"/>
    <mergeCell ref="CP5:CU5"/>
    <mergeCell ref="CK6:CO6"/>
    <mergeCell ref="CP6:CU6"/>
    <mergeCell ref="CK7:CM7"/>
    <mergeCell ref="CN7:CO7"/>
    <mergeCell ref="CP7:CS7"/>
    <mergeCell ref="CT7:CU7"/>
    <mergeCell ref="CJ8:CJ13"/>
    <mergeCell ref="CK8:CM13"/>
    <mergeCell ref="CN8:CO13"/>
    <mergeCell ref="CP8:CS13"/>
    <mergeCell ref="CT8:CU13"/>
    <mergeCell ref="CJ25:CK25"/>
    <mergeCell ref="CL25:CM25"/>
    <mergeCell ref="CN25:CO25"/>
    <mergeCell ref="CP25:CQ25"/>
    <mergeCell ref="CJ26:CK26"/>
    <mergeCell ref="CL26:CM26"/>
    <mergeCell ref="C101:G101"/>
    <mergeCell ref="C102:G102"/>
    <mergeCell ref="H100:P100"/>
    <mergeCell ref="Q100:Y100"/>
    <mergeCell ref="H101:P101"/>
    <mergeCell ref="Q101:Y101"/>
    <mergeCell ref="H102:P102"/>
    <mergeCell ref="Q102:Y102"/>
    <mergeCell ref="CK14:CM14"/>
    <mergeCell ref="AH55:AL55"/>
    <mergeCell ref="V18:X18"/>
    <mergeCell ref="S16:U16"/>
    <mergeCell ref="AA16:AG16"/>
    <mergeCell ref="Y18:Z18"/>
    <mergeCell ref="S41:V41"/>
    <mergeCell ref="X41:AA41"/>
    <mergeCell ref="AA51:AF51"/>
    <mergeCell ref="AA52:AF52"/>
    <mergeCell ref="AI26:AQ26"/>
    <mergeCell ref="AG23:AL23"/>
    <mergeCell ref="AM23:AN23"/>
    <mergeCell ref="AO23:AP23"/>
    <mergeCell ref="U24:W24"/>
    <mergeCell ref="X24:Z24"/>
  </mergeCells>
  <phoneticPr fontId="2" type="noConversion"/>
  <hyperlinks>
    <hyperlink ref="AR21" r:id="rId1" display="♣ 2014년 적용 최저임금" xr:uid="{00000000-0004-0000-0000-000000000000}"/>
    <hyperlink ref="CC4" r:id="rId2" xr:uid="{00000000-0004-0000-0000-000001000000}"/>
    <hyperlink ref="AE43" r:id="rId3" xr:uid="{00000000-0004-0000-0000-000002000000}"/>
    <hyperlink ref="Q14" r:id="rId4" xr:uid="{00000000-0004-0000-0000-000003000000}"/>
  </hyperlinks>
  <printOptions horizontalCentered="1" verticalCentered="1"/>
  <pageMargins left="0.11811023622047245" right="0.11811023622047245" top="0.11811023622047245" bottom="0.11811023622047245" header="0" footer="0"/>
  <pageSetup paperSize="9" scale="66" orientation="landscape" r:id="rId5"/>
  <headerFooter alignWithMargins="0"/>
  <drawing r:id="rId6"/>
  <legacyDrawing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C71"/>
  <sheetViews>
    <sheetView showGridLines="0" workbookViewId="0">
      <selection activeCell="C22" sqref="C22"/>
    </sheetView>
  </sheetViews>
  <sheetFormatPr defaultRowHeight="16.5" x14ac:dyDescent="0.3"/>
  <cols>
    <col min="1" max="1" width="20" customWidth="1"/>
    <col min="2" max="2" width="24.875" customWidth="1"/>
    <col min="3" max="3" width="44.25" customWidth="1"/>
  </cols>
  <sheetData>
    <row r="2" spans="1:3" x14ac:dyDescent="0.3">
      <c r="A2" s="50" t="s">
        <v>309</v>
      </c>
    </row>
    <row r="3" spans="1:3" ht="17.25" thickBot="1" x14ac:dyDescent="0.35">
      <c r="A3" s="944"/>
      <c r="B3" s="944"/>
      <c r="C3" s="944"/>
    </row>
    <row r="4" spans="1:3" ht="17.25" thickBot="1" x14ac:dyDescent="0.35">
      <c r="A4" s="36" t="s">
        <v>30</v>
      </c>
      <c r="B4" s="36" t="s">
        <v>94</v>
      </c>
      <c r="C4" s="36" t="s">
        <v>31</v>
      </c>
    </row>
    <row r="5" spans="1:3" ht="27" x14ac:dyDescent="0.3">
      <c r="A5" s="966" t="s">
        <v>310</v>
      </c>
      <c r="B5" s="951" t="s">
        <v>37</v>
      </c>
      <c r="C5" s="37" t="s">
        <v>311</v>
      </c>
    </row>
    <row r="6" spans="1:3" ht="17.25" thickBot="1" x14ac:dyDescent="0.35">
      <c r="A6" s="968"/>
      <c r="B6" s="952"/>
      <c r="C6" s="41" t="s">
        <v>312</v>
      </c>
    </row>
    <row r="7" spans="1:3" x14ac:dyDescent="0.3">
      <c r="A7" s="968"/>
      <c r="B7" s="951" t="s">
        <v>313</v>
      </c>
      <c r="C7" s="37" t="s">
        <v>314</v>
      </c>
    </row>
    <row r="8" spans="1:3" ht="17.25" thickBot="1" x14ac:dyDescent="0.35">
      <c r="A8" s="968"/>
      <c r="B8" s="952"/>
      <c r="C8" s="41" t="s">
        <v>312</v>
      </c>
    </row>
    <row r="9" spans="1:3" ht="27" x14ac:dyDescent="0.3">
      <c r="A9" s="968"/>
      <c r="B9" s="951" t="s">
        <v>97</v>
      </c>
      <c r="C9" s="37" t="s">
        <v>315</v>
      </c>
    </row>
    <row r="10" spans="1:3" ht="17.25" thickBot="1" x14ac:dyDescent="0.35">
      <c r="A10" s="968"/>
      <c r="B10" s="952"/>
      <c r="C10" s="41" t="s">
        <v>312</v>
      </c>
    </row>
    <row r="11" spans="1:3" ht="27" x14ac:dyDescent="0.3">
      <c r="A11" s="968"/>
      <c r="B11" s="951" t="s">
        <v>316</v>
      </c>
      <c r="C11" s="37" t="s">
        <v>317</v>
      </c>
    </row>
    <row r="12" spans="1:3" ht="17.25" thickBot="1" x14ac:dyDescent="0.35">
      <c r="A12" s="968"/>
      <c r="B12" s="952"/>
      <c r="C12" s="41" t="s">
        <v>312</v>
      </c>
    </row>
    <row r="13" spans="1:3" x14ac:dyDescent="0.3">
      <c r="A13" s="968"/>
      <c r="B13" s="951" t="s">
        <v>318</v>
      </c>
      <c r="C13" s="37" t="s">
        <v>319</v>
      </c>
    </row>
    <row r="14" spans="1:3" x14ac:dyDescent="0.3">
      <c r="A14" s="968"/>
      <c r="B14" s="957"/>
      <c r="C14" s="38" t="s">
        <v>320</v>
      </c>
    </row>
    <row r="15" spans="1:3" x14ac:dyDescent="0.3">
      <c r="A15" s="968"/>
      <c r="B15" s="957"/>
      <c r="C15" s="38" t="s">
        <v>321</v>
      </c>
    </row>
    <row r="16" spans="1:3" ht="17.25" thickBot="1" x14ac:dyDescent="0.35">
      <c r="A16" s="967"/>
      <c r="B16" s="952"/>
      <c r="C16" s="41" t="s">
        <v>322</v>
      </c>
    </row>
    <row r="17" spans="1:3" x14ac:dyDescent="0.3">
      <c r="A17" s="966" t="s">
        <v>323</v>
      </c>
      <c r="B17" s="951" t="s">
        <v>324</v>
      </c>
      <c r="C17" s="37" t="s">
        <v>325</v>
      </c>
    </row>
    <row r="18" spans="1:3" x14ac:dyDescent="0.3">
      <c r="A18" s="968"/>
      <c r="B18" s="957"/>
      <c r="C18" s="38" t="s">
        <v>326</v>
      </c>
    </row>
    <row r="19" spans="1:3" x14ac:dyDescent="0.3">
      <c r="A19" s="968"/>
      <c r="B19" s="957"/>
      <c r="C19" s="38" t="s">
        <v>327</v>
      </c>
    </row>
    <row r="20" spans="1:3" ht="27.75" thickBot="1" x14ac:dyDescent="0.35">
      <c r="A20" s="967"/>
      <c r="B20" s="952"/>
      <c r="C20" s="41" t="s">
        <v>328</v>
      </c>
    </row>
    <row r="21" spans="1:3" ht="27.75" thickBot="1" x14ac:dyDescent="0.35">
      <c r="A21" s="966" t="s">
        <v>329</v>
      </c>
      <c r="B21" s="42" t="s">
        <v>330</v>
      </c>
      <c r="C21" s="42" t="s">
        <v>331</v>
      </c>
    </row>
    <row r="22" spans="1:3" ht="27.75" thickBot="1" x14ac:dyDescent="0.35">
      <c r="A22" s="968"/>
      <c r="B22" s="42" t="s">
        <v>332</v>
      </c>
      <c r="C22" s="42" t="s">
        <v>333</v>
      </c>
    </row>
    <row r="23" spans="1:3" ht="27.75" thickBot="1" x14ac:dyDescent="0.35">
      <c r="A23" s="968"/>
      <c r="B23" s="42" t="s">
        <v>334</v>
      </c>
      <c r="C23" s="42" t="s">
        <v>335</v>
      </c>
    </row>
    <row r="24" spans="1:3" ht="27.75" thickBot="1" x14ac:dyDescent="0.35">
      <c r="A24" s="968"/>
      <c r="B24" s="42" t="s">
        <v>336</v>
      </c>
      <c r="C24" s="42" t="s">
        <v>337</v>
      </c>
    </row>
    <row r="25" spans="1:3" ht="27.75" thickBot="1" x14ac:dyDescent="0.35">
      <c r="A25" s="968"/>
      <c r="B25" s="42" t="s">
        <v>338</v>
      </c>
      <c r="C25" s="42" t="s">
        <v>339</v>
      </c>
    </row>
    <row r="26" spans="1:3" ht="27.75" thickBot="1" x14ac:dyDescent="0.35">
      <c r="A26" s="968"/>
      <c r="B26" s="42" t="s">
        <v>340</v>
      </c>
      <c r="C26" s="42" t="s">
        <v>341</v>
      </c>
    </row>
    <row r="27" spans="1:3" ht="17.25" thickBot="1" x14ac:dyDescent="0.35">
      <c r="A27" s="968"/>
      <c r="B27" s="42" t="s">
        <v>342</v>
      </c>
      <c r="C27" s="42" t="s">
        <v>343</v>
      </c>
    </row>
    <row r="28" spans="1:3" ht="27.75" thickBot="1" x14ac:dyDescent="0.35">
      <c r="A28" s="968"/>
      <c r="B28" s="42" t="s">
        <v>344</v>
      </c>
      <c r="C28" s="42" t="s">
        <v>345</v>
      </c>
    </row>
    <row r="29" spans="1:3" ht="17.25" thickBot="1" x14ac:dyDescent="0.35">
      <c r="A29" s="968"/>
      <c r="B29" s="42" t="s">
        <v>346</v>
      </c>
      <c r="C29" s="42" t="s">
        <v>347</v>
      </c>
    </row>
    <row r="30" spans="1:3" x14ac:dyDescent="0.3">
      <c r="A30" s="968"/>
      <c r="B30" s="951" t="s">
        <v>348</v>
      </c>
      <c r="C30" s="37" t="s">
        <v>349</v>
      </c>
    </row>
    <row r="31" spans="1:3" x14ac:dyDescent="0.3">
      <c r="A31" s="968"/>
      <c r="B31" s="957"/>
      <c r="C31" s="38" t="s">
        <v>350</v>
      </c>
    </row>
    <row r="32" spans="1:3" ht="27.75" thickBot="1" x14ac:dyDescent="0.35">
      <c r="A32" s="968"/>
      <c r="B32" s="952"/>
      <c r="C32" s="41" t="s">
        <v>351</v>
      </c>
    </row>
    <row r="33" spans="1:3" ht="27.75" thickBot="1" x14ac:dyDescent="0.35">
      <c r="A33" s="967"/>
      <c r="B33" s="42" t="s">
        <v>352</v>
      </c>
      <c r="C33" s="42" t="s">
        <v>353</v>
      </c>
    </row>
    <row r="34" spans="1:3" x14ac:dyDescent="0.3">
      <c r="A34" s="966" t="s">
        <v>354</v>
      </c>
      <c r="B34" s="951" t="s">
        <v>355</v>
      </c>
      <c r="C34" s="37" t="s">
        <v>356</v>
      </c>
    </row>
    <row r="35" spans="1:3" ht="27.75" thickBot="1" x14ac:dyDescent="0.35">
      <c r="A35" s="967"/>
      <c r="B35" s="952"/>
      <c r="C35" s="41" t="s">
        <v>357</v>
      </c>
    </row>
    <row r="36" spans="1:3" x14ac:dyDescent="0.3">
      <c r="A36" s="945"/>
      <c r="B36" s="945"/>
      <c r="C36" s="945"/>
    </row>
    <row r="37" spans="1:3" ht="39" customHeight="1" x14ac:dyDescent="0.3">
      <c r="A37" s="960" t="s">
        <v>181</v>
      </c>
      <c r="B37" s="960"/>
      <c r="C37" s="960"/>
    </row>
    <row r="38" spans="1:3" x14ac:dyDescent="0.3">
      <c r="A38" s="946"/>
      <c r="B38" s="946"/>
      <c r="C38" s="946"/>
    </row>
    <row r="39" spans="1:3" x14ac:dyDescent="0.3">
      <c r="A39" s="50" t="s">
        <v>358</v>
      </c>
    </row>
    <row r="40" spans="1:3" ht="17.25" thickBot="1" x14ac:dyDescent="0.35">
      <c r="A40" s="944"/>
      <c r="B40" s="944"/>
      <c r="C40" s="944"/>
    </row>
    <row r="41" spans="1:3" ht="17.25" thickBot="1" x14ac:dyDescent="0.35">
      <c r="A41" s="36" t="s">
        <v>30</v>
      </c>
      <c r="B41" s="36" t="s">
        <v>94</v>
      </c>
      <c r="C41" s="36" t="s">
        <v>31</v>
      </c>
    </row>
    <row r="42" spans="1:3" ht="27" x14ac:dyDescent="0.3">
      <c r="A42" s="966" t="s">
        <v>310</v>
      </c>
      <c r="B42" s="951" t="s">
        <v>37</v>
      </c>
      <c r="C42" s="37" t="s">
        <v>311</v>
      </c>
    </row>
    <row r="43" spans="1:3" ht="17.25" thickBot="1" x14ac:dyDescent="0.35">
      <c r="A43" s="968"/>
      <c r="B43" s="952"/>
      <c r="C43" s="41" t="s">
        <v>312</v>
      </c>
    </row>
    <row r="44" spans="1:3" x14ac:dyDescent="0.3">
      <c r="A44" s="968"/>
      <c r="B44" s="951" t="s">
        <v>313</v>
      </c>
      <c r="C44" s="37" t="s">
        <v>314</v>
      </c>
    </row>
    <row r="45" spans="1:3" ht="17.25" thickBot="1" x14ac:dyDescent="0.35">
      <c r="A45" s="968"/>
      <c r="B45" s="952"/>
      <c r="C45" s="41" t="s">
        <v>312</v>
      </c>
    </row>
    <row r="46" spans="1:3" ht="27" x14ac:dyDescent="0.3">
      <c r="A46" s="968"/>
      <c r="B46" s="951" t="s">
        <v>97</v>
      </c>
      <c r="C46" s="37" t="s">
        <v>315</v>
      </c>
    </row>
    <row r="47" spans="1:3" ht="17.25" thickBot="1" x14ac:dyDescent="0.35">
      <c r="A47" s="968"/>
      <c r="B47" s="952"/>
      <c r="C47" s="41" t="s">
        <v>312</v>
      </c>
    </row>
    <row r="48" spans="1:3" ht="27" x14ac:dyDescent="0.3">
      <c r="A48" s="968"/>
      <c r="B48" s="951" t="s">
        <v>316</v>
      </c>
      <c r="C48" s="37" t="s">
        <v>317</v>
      </c>
    </row>
    <row r="49" spans="1:3" ht="17.25" thickBot="1" x14ac:dyDescent="0.35">
      <c r="A49" s="968"/>
      <c r="B49" s="952"/>
      <c r="C49" s="41" t="s">
        <v>312</v>
      </c>
    </row>
    <row r="50" spans="1:3" x14ac:dyDescent="0.3">
      <c r="A50" s="968"/>
      <c r="B50" s="951" t="s">
        <v>318</v>
      </c>
      <c r="C50" s="37" t="s">
        <v>319</v>
      </c>
    </row>
    <row r="51" spans="1:3" x14ac:dyDescent="0.3">
      <c r="A51" s="968"/>
      <c r="B51" s="957"/>
      <c r="C51" s="38" t="s">
        <v>320</v>
      </c>
    </row>
    <row r="52" spans="1:3" x14ac:dyDescent="0.3">
      <c r="A52" s="968"/>
      <c r="B52" s="957"/>
      <c r="C52" s="38" t="s">
        <v>321</v>
      </c>
    </row>
    <row r="53" spans="1:3" ht="17.25" thickBot="1" x14ac:dyDescent="0.35">
      <c r="A53" s="967"/>
      <c r="B53" s="952"/>
      <c r="C53" s="41" t="s">
        <v>322</v>
      </c>
    </row>
    <row r="54" spans="1:3" ht="27" x14ac:dyDescent="0.3">
      <c r="A54" s="966" t="s">
        <v>323</v>
      </c>
      <c r="B54" s="951" t="s">
        <v>359</v>
      </c>
      <c r="C54" s="37" t="s">
        <v>360</v>
      </c>
    </row>
    <row r="55" spans="1:3" x14ac:dyDescent="0.3">
      <c r="A55" s="968"/>
      <c r="B55" s="957"/>
      <c r="C55" s="38" t="s">
        <v>327</v>
      </c>
    </row>
    <row r="56" spans="1:3" x14ac:dyDescent="0.3">
      <c r="A56" s="968"/>
      <c r="B56" s="957"/>
      <c r="C56" s="38" t="s">
        <v>361</v>
      </c>
    </row>
    <row r="57" spans="1:3" ht="17.25" thickBot="1" x14ac:dyDescent="0.35">
      <c r="A57" s="967"/>
      <c r="B57" s="952"/>
      <c r="C57" s="41" t="s">
        <v>362</v>
      </c>
    </row>
    <row r="58" spans="1:3" ht="27.75" thickBot="1" x14ac:dyDescent="0.35">
      <c r="A58" s="966" t="s">
        <v>329</v>
      </c>
      <c r="B58" s="42" t="s">
        <v>330</v>
      </c>
      <c r="C58" s="42" t="s">
        <v>363</v>
      </c>
    </row>
    <row r="59" spans="1:3" ht="27.75" thickBot="1" x14ac:dyDescent="0.35">
      <c r="A59" s="968"/>
      <c r="B59" s="42" t="s">
        <v>332</v>
      </c>
      <c r="C59" s="42" t="s">
        <v>364</v>
      </c>
    </row>
    <row r="60" spans="1:3" ht="27.75" thickBot="1" x14ac:dyDescent="0.35">
      <c r="A60" s="968"/>
      <c r="B60" s="42" t="s">
        <v>334</v>
      </c>
      <c r="C60" s="42" t="s">
        <v>365</v>
      </c>
    </row>
    <row r="61" spans="1:3" ht="17.25" thickBot="1" x14ac:dyDescent="0.35">
      <c r="A61" s="968"/>
      <c r="B61" s="42" t="s">
        <v>336</v>
      </c>
      <c r="C61" s="42" t="s">
        <v>366</v>
      </c>
    </row>
    <row r="62" spans="1:3" ht="27.75" thickBot="1" x14ac:dyDescent="0.35">
      <c r="A62" s="968"/>
      <c r="B62" s="42" t="s">
        <v>340</v>
      </c>
      <c r="C62" s="42" t="s">
        <v>367</v>
      </c>
    </row>
    <row r="63" spans="1:3" ht="17.25" thickBot="1" x14ac:dyDescent="0.35">
      <c r="A63" s="968"/>
      <c r="B63" s="42" t="s">
        <v>368</v>
      </c>
      <c r="C63" s="42" t="s">
        <v>343</v>
      </c>
    </row>
    <row r="64" spans="1:3" ht="27.75" thickBot="1" x14ac:dyDescent="0.35">
      <c r="A64" s="968"/>
      <c r="B64" s="42" t="s">
        <v>369</v>
      </c>
      <c r="C64" s="42" t="s">
        <v>370</v>
      </c>
    </row>
    <row r="65" spans="1:3" ht="17.25" thickBot="1" x14ac:dyDescent="0.35">
      <c r="A65" s="968"/>
      <c r="B65" s="42" t="s">
        <v>346</v>
      </c>
      <c r="C65" s="42" t="s">
        <v>347</v>
      </c>
    </row>
    <row r="66" spans="1:3" x14ac:dyDescent="0.3">
      <c r="A66" s="968"/>
      <c r="B66" s="951" t="s">
        <v>371</v>
      </c>
      <c r="C66" s="37" t="s">
        <v>372</v>
      </c>
    </row>
    <row r="67" spans="1:3" x14ac:dyDescent="0.3">
      <c r="A67" s="968"/>
      <c r="B67" s="957"/>
      <c r="C67" s="38" t="s">
        <v>373</v>
      </c>
    </row>
    <row r="68" spans="1:3" ht="27.75" thickBot="1" x14ac:dyDescent="0.35">
      <c r="A68" s="968"/>
      <c r="B68" s="952"/>
      <c r="C68" s="41" t="s">
        <v>374</v>
      </c>
    </row>
    <row r="69" spans="1:3" ht="27.75" thickBot="1" x14ac:dyDescent="0.35">
      <c r="A69" s="967"/>
      <c r="B69" s="42" t="s">
        <v>352</v>
      </c>
      <c r="C69" s="42" t="s">
        <v>353</v>
      </c>
    </row>
    <row r="70" spans="1:3" x14ac:dyDescent="0.3">
      <c r="A70" s="966" t="s">
        <v>354</v>
      </c>
      <c r="B70" s="951" t="s">
        <v>355</v>
      </c>
      <c r="C70" s="37" t="s">
        <v>356</v>
      </c>
    </row>
    <row r="71" spans="1:3" ht="27.75" thickBot="1" x14ac:dyDescent="0.35">
      <c r="A71" s="967"/>
      <c r="B71" s="952"/>
      <c r="C71" s="41" t="s">
        <v>357</v>
      </c>
    </row>
  </sheetData>
  <mergeCells count="29">
    <mergeCell ref="B13:B16"/>
    <mergeCell ref="A42:A53"/>
    <mergeCell ref="B42:B43"/>
    <mergeCell ref="B44:B45"/>
    <mergeCell ref="B46:B47"/>
    <mergeCell ref="B48:B49"/>
    <mergeCell ref="B50:B53"/>
    <mergeCell ref="A54:A57"/>
    <mergeCell ref="B54:B57"/>
    <mergeCell ref="A58:A69"/>
    <mergeCell ref="B66:B68"/>
    <mergeCell ref="A70:A71"/>
    <mergeCell ref="B70:B71"/>
    <mergeCell ref="A3:C3"/>
    <mergeCell ref="A36:C36"/>
    <mergeCell ref="A37:C37"/>
    <mergeCell ref="A38:C38"/>
    <mergeCell ref="A40:C40"/>
    <mergeCell ref="A17:A20"/>
    <mergeCell ref="B17:B20"/>
    <mergeCell ref="A21:A33"/>
    <mergeCell ref="B30:B32"/>
    <mergeCell ref="A34:A35"/>
    <mergeCell ref="B34:B35"/>
    <mergeCell ref="A5:A16"/>
    <mergeCell ref="B5:B6"/>
    <mergeCell ref="B7:B8"/>
    <mergeCell ref="B9:B10"/>
    <mergeCell ref="B11:B12"/>
  </mergeCells>
  <phoneticPr fontId="2" type="noConversion"/>
  <pageMargins left="0.7" right="0.7" top="0.75" bottom="0.75" header="0.3" footer="0.3"/>
  <pageSetup paperSize="0" orientation="portrait" horizontalDpi="0" verticalDpi="0" copies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70"/>
  <sheetViews>
    <sheetView showGridLines="0" topLeftCell="A59" workbookViewId="0">
      <selection activeCell="B77" sqref="B77"/>
    </sheetView>
  </sheetViews>
  <sheetFormatPr defaultRowHeight="16.5" x14ac:dyDescent="0.3"/>
  <cols>
    <col min="1" max="1" width="22.5" customWidth="1"/>
    <col min="2" max="2" width="28.375" customWidth="1"/>
    <col min="3" max="3" width="58.5" customWidth="1"/>
  </cols>
  <sheetData>
    <row r="1" spans="1:3" x14ac:dyDescent="0.3">
      <c r="A1" s="50" t="s">
        <v>309</v>
      </c>
    </row>
    <row r="2" spans="1:3" ht="17.25" thickBot="1" x14ac:dyDescent="0.35">
      <c r="A2" s="944"/>
      <c r="B2" s="944"/>
      <c r="C2" s="944"/>
    </row>
    <row r="3" spans="1:3" s="35" customFormat="1" ht="17.25" thickBot="1" x14ac:dyDescent="0.35">
      <c r="A3" s="44" t="s">
        <v>30</v>
      </c>
      <c r="B3" s="44" t="s">
        <v>94</v>
      </c>
      <c r="C3" s="44" t="s">
        <v>31</v>
      </c>
    </row>
    <row r="4" spans="1:3" x14ac:dyDescent="0.3">
      <c r="A4" s="966" t="s">
        <v>310</v>
      </c>
      <c r="B4" s="951" t="s">
        <v>37</v>
      </c>
      <c r="C4" s="37" t="s">
        <v>311</v>
      </c>
    </row>
    <row r="5" spans="1:3" ht="17.25" thickBot="1" x14ac:dyDescent="0.35">
      <c r="A5" s="968"/>
      <c r="B5" s="952"/>
      <c r="C5" s="41" t="s">
        <v>312</v>
      </c>
    </row>
    <row r="6" spans="1:3" x14ac:dyDescent="0.3">
      <c r="A6" s="968"/>
      <c r="B6" s="951" t="s">
        <v>313</v>
      </c>
      <c r="C6" s="37" t="s">
        <v>314</v>
      </c>
    </row>
    <row r="7" spans="1:3" ht="17.25" thickBot="1" x14ac:dyDescent="0.35">
      <c r="A7" s="968"/>
      <c r="B7" s="952"/>
      <c r="C7" s="41" t="s">
        <v>312</v>
      </c>
    </row>
    <row r="8" spans="1:3" x14ac:dyDescent="0.3">
      <c r="A8" s="968"/>
      <c r="B8" s="951" t="s">
        <v>97</v>
      </c>
      <c r="C8" s="37" t="s">
        <v>315</v>
      </c>
    </row>
    <row r="9" spans="1:3" ht="17.25" thickBot="1" x14ac:dyDescent="0.35">
      <c r="A9" s="968"/>
      <c r="B9" s="952"/>
      <c r="C9" s="41" t="s">
        <v>312</v>
      </c>
    </row>
    <row r="10" spans="1:3" x14ac:dyDescent="0.3">
      <c r="A10" s="968"/>
      <c r="B10" s="951" t="s">
        <v>316</v>
      </c>
      <c r="C10" s="37" t="s">
        <v>317</v>
      </c>
    </row>
    <row r="11" spans="1:3" ht="17.25" thickBot="1" x14ac:dyDescent="0.35">
      <c r="A11" s="968"/>
      <c r="B11" s="952"/>
      <c r="C11" s="41" t="s">
        <v>312</v>
      </c>
    </row>
    <row r="12" spans="1:3" x14ac:dyDescent="0.3">
      <c r="A12" s="968"/>
      <c r="B12" s="951" t="s">
        <v>318</v>
      </c>
      <c r="C12" s="37" t="s">
        <v>319</v>
      </c>
    </row>
    <row r="13" spans="1:3" x14ac:dyDescent="0.3">
      <c r="A13" s="968"/>
      <c r="B13" s="957"/>
      <c r="C13" s="38" t="s">
        <v>320</v>
      </c>
    </row>
    <row r="14" spans="1:3" x14ac:dyDescent="0.3">
      <c r="A14" s="968"/>
      <c r="B14" s="957"/>
      <c r="C14" s="38" t="s">
        <v>321</v>
      </c>
    </row>
    <row r="15" spans="1:3" ht="17.25" thickBot="1" x14ac:dyDescent="0.35">
      <c r="A15" s="967"/>
      <c r="B15" s="952"/>
      <c r="C15" s="41" t="s">
        <v>322</v>
      </c>
    </row>
    <row r="16" spans="1:3" x14ac:dyDescent="0.3">
      <c r="A16" s="966" t="s">
        <v>323</v>
      </c>
      <c r="B16" s="951" t="s">
        <v>324</v>
      </c>
      <c r="C16" s="37" t="s">
        <v>325</v>
      </c>
    </row>
    <row r="17" spans="1:3" x14ac:dyDescent="0.3">
      <c r="A17" s="968"/>
      <c r="B17" s="957"/>
      <c r="C17" s="38" t="s">
        <v>326</v>
      </c>
    </row>
    <row r="18" spans="1:3" x14ac:dyDescent="0.3">
      <c r="A18" s="968"/>
      <c r="B18" s="957"/>
      <c r="C18" s="38" t="s">
        <v>327</v>
      </c>
    </row>
    <row r="19" spans="1:3" ht="27.75" thickBot="1" x14ac:dyDescent="0.35">
      <c r="A19" s="967"/>
      <c r="B19" s="952"/>
      <c r="C19" s="41" t="s">
        <v>328</v>
      </c>
    </row>
    <row r="20" spans="1:3" ht="27.75" thickBot="1" x14ac:dyDescent="0.35">
      <c r="A20" s="966" t="s">
        <v>329</v>
      </c>
      <c r="B20" s="42" t="s">
        <v>330</v>
      </c>
      <c r="C20" s="42" t="s">
        <v>331</v>
      </c>
    </row>
    <row r="21" spans="1:3" ht="27.75" thickBot="1" x14ac:dyDescent="0.35">
      <c r="A21" s="968"/>
      <c r="B21" s="42" t="s">
        <v>332</v>
      </c>
      <c r="C21" s="42" t="s">
        <v>333</v>
      </c>
    </row>
    <row r="22" spans="1:3" ht="17.25" thickBot="1" x14ac:dyDescent="0.35">
      <c r="A22" s="968"/>
      <c r="B22" s="42" t="s">
        <v>334</v>
      </c>
      <c r="C22" s="42" t="s">
        <v>335</v>
      </c>
    </row>
    <row r="23" spans="1:3" ht="17.25" thickBot="1" x14ac:dyDescent="0.35">
      <c r="A23" s="968"/>
      <c r="B23" s="42" t="s">
        <v>336</v>
      </c>
      <c r="C23" s="42" t="s">
        <v>337</v>
      </c>
    </row>
    <row r="24" spans="1:3" ht="27.75" thickBot="1" x14ac:dyDescent="0.35">
      <c r="A24" s="968"/>
      <c r="B24" s="42" t="s">
        <v>338</v>
      </c>
      <c r="C24" s="42" t="s">
        <v>339</v>
      </c>
    </row>
    <row r="25" spans="1:3" ht="17.25" thickBot="1" x14ac:dyDescent="0.35">
      <c r="A25" s="968"/>
      <c r="B25" s="42" t="s">
        <v>340</v>
      </c>
      <c r="C25" s="42" t="s">
        <v>341</v>
      </c>
    </row>
    <row r="26" spans="1:3" ht="17.25" thickBot="1" x14ac:dyDescent="0.35">
      <c r="A26" s="968"/>
      <c r="B26" s="42" t="s">
        <v>342</v>
      </c>
      <c r="C26" s="42" t="s">
        <v>343</v>
      </c>
    </row>
    <row r="27" spans="1:3" ht="27.75" thickBot="1" x14ac:dyDescent="0.35">
      <c r="A27" s="968"/>
      <c r="B27" s="42" t="s">
        <v>344</v>
      </c>
      <c r="C27" s="42" t="s">
        <v>345</v>
      </c>
    </row>
    <row r="28" spans="1:3" ht="17.25" thickBot="1" x14ac:dyDescent="0.35">
      <c r="A28" s="968"/>
      <c r="B28" s="42" t="s">
        <v>346</v>
      </c>
      <c r="C28" s="42" t="s">
        <v>347</v>
      </c>
    </row>
    <row r="29" spans="1:3" x14ac:dyDescent="0.3">
      <c r="A29" s="968"/>
      <c r="B29" s="951" t="s">
        <v>348</v>
      </c>
      <c r="C29" s="37" t="s">
        <v>349</v>
      </c>
    </row>
    <row r="30" spans="1:3" x14ac:dyDescent="0.3">
      <c r="A30" s="968"/>
      <c r="B30" s="957"/>
      <c r="C30" s="38" t="s">
        <v>350</v>
      </c>
    </row>
    <row r="31" spans="1:3" ht="17.25" thickBot="1" x14ac:dyDescent="0.35">
      <c r="A31" s="968"/>
      <c r="B31" s="952"/>
      <c r="C31" s="41" t="s">
        <v>351</v>
      </c>
    </row>
    <row r="32" spans="1:3" ht="17.25" thickBot="1" x14ac:dyDescent="0.35">
      <c r="A32" s="967"/>
      <c r="B32" s="42" t="s">
        <v>352</v>
      </c>
      <c r="C32" s="42" t="s">
        <v>353</v>
      </c>
    </row>
    <row r="33" spans="1:3" x14ac:dyDescent="0.3">
      <c r="A33" s="966" t="s">
        <v>354</v>
      </c>
      <c r="B33" s="951" t="s">
        <v>355</v>
      </c>
      <c r="C33" s="37" t="s">
        <v>356</v>
      </c>
    </row>
    <row r="34" spans="1:3" ht="17.25" thickBot="1" x14ac:dyDescent="0.35">
      <c r="A34" s="967"/>
      <c r="B34" s="952"/>
      <c r="C34" s="41" t="s">
        <v>357</v>
      </c>
    </row>
    <row r="35" spans="1:3" x14ac:dyDescent="0.3">
      <c r="A35" s="945"/>
      <c r="B35" s="945"/>
      <c r="C35" s="945"/>
    </row>
    <row r="36" spans="1:3" x14ac:dyDescent="0.3">
      <c r="A36" s="960" t="s">
        <v>181</v>
      </c>
      <c r="B36" s="960"/>
      <c r="C36" s="960"/>
    </row>
    <row r="37" spans="1:3" x14ac:dyDescent="0.3">
      <c r="A37" s="946"/>
      <c r="B37" s="946"/>
      <c r="C37" s="946"/>
    </row>
    <row r="38" spans="1:3" x14ac:dyDescent="0.3">
      <c r="A38" s="50" t="s">
        <v>358</v>
      </c>
    </row>
    <row r="39" spans="1:3" ht="17.25" thickBot="1" x14ac:dyDescent="0.35">
      <c r="A39" s="944"/>
      <c r="B39" s="944"/>
      <c r="C39" s="944"/>
    </row>
    <row r="40" spans="1:3" s="35" customFormat="1" ht="17.25" thickBot="1" x14ac:dyDescent="0.35">
      <c r="A40" s="44" t="s">
        <v>30</v>
      </c>
      <c r="B40" s="44" t="s">
        <v>94</v>
      </c>
      <c r="C40" s="44" t="s">
        <v>31</v>
      </c>
    </row>
    <row r="41" spans="1:3" x14ac:dyDescent="0.3">
      <c r="A41" s="966" t="s">
        <v>310</v>
      </c>
      <c r="B41" s="951" t="s">
        <v>37</v>
      </c>
      <c r="C41" s="37" t="s">
        <v>311</v>
      </c>
    </row>
    <row r="42" spans="1:3" ht="17.25" thickBot="1" x14ac:dyDescent="0.35">
      <c r="A42" s="968"/>
      <c r="B42" s="952"/>
      <c r="C42" s="41" t="s">
        <v>312</v>
      </c>
    </row>
    <row r="43" spans="1:3" x14ac:dyDescent="0.3">
      <c r="A43" s="968"/>
      <c r="B43" s="951" t="s">
        <v>313</v>
      </c>
      <c r="C43" s="37" t="s">
        <v>314</v>
      </c>
    </row>
    <row r="44" spans="1:3" ht="17.25" thickBot="1" x14ac:dyDescent="0.35">
      <c r="A44" s="968"/>
      <c r="B44" s="952"/>
      <c r="C44" s="41" t="s">
        <v>312</v>
      </c>
    </row>
    <row r="45" spans="1:3" x14ac:dyDescent="0.3">
      <c r="A45" s="968"/>
      <c r="B45" s="951" t="s">
        <v>97</v>
      </c>
      <c r="C45" s="37" t="s">
        <v>315</v>
      </c>
    </row>
    <row r="46" spans="1:3" ht="17.25" thickBot="1" x14ac:dyDescent="0.35">
      <c r="A46" s="968"/>
      <c r="B46" s="952"/>
      <c r="C46" s="41" t="s">
        <v>312</v>
      </c>
    </row>
    <row r="47" spans="1:3" x14ac:dyDescent="0.3">
      <c r="A47" s="968"/>
      <c r="B47" s="951" t="s">
        <v>316</v>
      </c>
      <c r="C47" s="37" t="s">
        <v>317</v>
      </c>
    </row>
    <row r="48" spans="1:3" ht="17.25" thickBot="1" x14ac:dyDescent="0.35">
      <c r="A48" s="968"/>
      <c r="B48" s="952"/>
      <c r="C48" s="41" t="s">
        <v>312</v>
      </c>
    </row>
    <row r="49" spans="1:3" x14ac:dyDescent="0.3">
      <c r="A49" s="968"/>
      <c r="B49" s="951" t="s">
        <v>318</v>
      </c>
      <c r="C49" s="37" t="s">
        <v>319</v>
      </c>
    </row>
    <row r="50" spans="1:3" x14ac:dyDescent="0.3">
      <c r="A50" s="968"/>
      <c r="B50" s="957"/>
      <c r="C50" s="38" t="s">
        <v>320</v>
      </c>
    </row>
    <row r="51" spans="1:3" x14ac:dyDescent="0.3">
      <c r="A51" s="968"/>
      <c r="B51" s="957"/>
      <c r="C51" s="38" t="s">
        <v>321</v>
      </c>
    </row>
    <row r="52" spans="1:3" ht="17.25" thickBot="1" x14ac:dyDescent="0.35">
      <c r="A52" s="967"/>
      <c r="B52" s="952"/>
      <c r="C52" s="41" t="s">
        <v>322</v>
      </c>
    </row>
    <row r="53" spans="1:3" x14ac:dyDescent="0.3">
      <c r="A53" s="966" t="s">
        <v>323</v>
      </c>
      <c r="B53" s="951" t="s">
        <v>359</v>
      </c>
      <c r="C53" s="37" t="s">
        <v>360</v>
      </c>
    </row>
    <row r="54" spans="1:3" x14ac:dyDescent="0.3">
      <c r="A54" s="968"/>
      <c r="B54" s="957"/>
      <c r="C54" s="38" t="s">
        <v>327</v>
      </c>
    </row>
    <row r="55" spans="1:3" x14ac:dyDescent="0.3">
      <c r="A55" s="968"/>
      <c r="B55" s="957"/>
      <c r="C55" s="38" t="s">
        <v>361</v>
      </c>
    </row>
    <row r="56" spans="1:3" ht="17.25" thickBot="1" x14ac:dyDescent="0.35">
      <c r="A56" s="967"/>
      <c r="B56" s="952"/>
      <c r="C56" s="41" t="s">
        <v>362</v>
      </c>
    </row>
    <row r="57" spans="1:3" ht="27.75" thickBot="1" x14ac:dyDescent="0.35">
      <c r="A57" s="966" t="s">
        <v>329</v>
      </c>
      <c r="B57" s="42" t="s">
        <v>330</v>
      </c>
      <c r="C57" s="42" t="s">
        <v>363</v>
      </c>
    </row>
    <row r="58" spans="1:3" ht="27.75" thickBot="1" x14ac:dyDescent="0.35">
      <c r="A58" s="968"/>
      <c r="B58" s="42" t="s">
        <v>332</v>
      </c>
      <c r="C58" s="42" t="s">
        <v>364</v>
      </c>
    </row>
    <row r="59" spans="1:3" ht="27.75" thickBot="1" x14ac:dyDescent="0.35">
      <c r="A59" s="968"/>
      <c r="B59" s="42" t="s">
        <v>334</v>
      </c>
      <c r="C59" s="42" t="s">
        <v>365</v>
      </c>
    </row>
    <row r="60" spans="1:3" ht="17.25" thickBot="1" x14ac:dyDescent="0.35">
      <c r="A60" s="968"/>
      <c r="B60" s="42" t="s">
        <v>336</v>
      </c>
      <c r="C60" s="42" t="s">
        <v>366</v>
      </c>
    </row>
    <row r="61" spans="1:3" ht="17.25" thickBot="1" x14ac:dyDescent="0.35">
      <c r="A61" s="968"/>
      <c r="B61" s="42" t="s">
        <v>340</v>
      </c>
      <c r="C61" s="42" t="s">
        <v>367</v>
      </c>
    </row>
    <row r="62" spans="1:3" ht="17.25" thickBot="1" x14ac:dyDescent="0.35">
      <c r="A62" s="968"/>
      <c r="B62" s="42" t="s">
        <v>368</v>
      </c>
      <c r="C62" s="42" t="s">
        <v>343</v>
      </c>
    </row>
    <row r="63" spans="1:3" ht="27.75" thickBot="1" x14ac:dyDescent="0.35">
      <c r="A63" s="968"/>
      <c r="B63" s="42" t="s">
        <v>369</v>
      </c>
      <c r="C63" s="42" t="s">
        <v>370</v>
      </c>
    </row>
    <row r="64" spans="1:3" ht="17.25" thickBot="1" x14ac:dyDescent="0.35">
      <c r="A64" s="968"/>
      <c r="B64" s="42" t="s">
        <v>346</v>
      </c>
      <c r="C64" s="42" t="s">
        <v>347</v>
      </c>
    </row>
    <row r="65" spans="1:3" x14ac:dyDescent="0.3">
      <c r="A65" s="968"/>
      <c r="B65" s="951" t="s">
        <v>371</v>
      </c>
      <c r="C65" s="37" t="s">
        <v>372</v>
      </c>
    </row>
    <row r="66" spans="1:3" x14ac:dyDescent="0.3">
      <c r="A66" s="968"/>
      <c r="B66" s="957"/>
      <c r="C66" s="38" t="s">
        <v>373</v>
      </c>
    </row>
    <row r="67" spans="1:3" ht="17.25" thickBot="1" x14ac:dyDescent="0.35">
      <c r="A67" s="968"/>
      <c r="B67" s="952"/>
      <c r="C67" s="41" t="s">
        <v>374</v>
      </c>
    </row>
    <row r="68" spans="1:3" ht="17.25" thickBot="1" x14ac:dyDescent="0.35">
      <c r="A68" s="967"/>
      <c r="B68" s="42" t="s">
        <v>352</v>
      </c>
      <c r="C68" s="42" t="s">
        <v>353</v>
      </c>
    </row>
    <row r="69" spans="1:3" x14ac:dyDescent="0.3">
      <c r="A69" s="966" t="s">
        <v>354</v>
      </c>
      <c r="B69" s="951" t="s">
        <v>355</v>
      </c>
      <c r="C69" s="37" t="s">
        <v>356</v>
      </c>
    </row>
    <row r="70" spans="1:3" ht="17.25" thickBot="1" x14ac:dyDescent="0.35">
      <c r="A70" s="967"/>
      <c r="B70" s="952"/>
      <c r="C70" s="41" t="s">
        <v>357</v>
      </c>
    </row>
  </sheetData>
  <mergeCells count="29">
    <mergeCell ref="B12:B15"/>
    <mergeCell ref="A41:A52"/>
    <mergeCell ref="B41:B42"/>
    <mergeCell ref="B43:B44"/>
    <mergeCell ref="B45:B46"/>
    <mergeCell ref="B47:B48"/>
    <mergeCell ref="B49:B52"/>
    <mergeCell ref="A53:A56"/>
    <mergeCell ref="B53:B56"/>
    <mergeCell ref="A57:A68"/>
    <mergeCell ref="B65:B67"/>
    <mergeCell ref="A69:A70"/>
    <mergeCell ref="B69:B70"/>
    <mergeCell ref="A2:C2"/>
    <mergeCell ref="A35:C35"/>
    <mergeCell ref="A36:C36"/>
    <mergeCell ref="A37:C37"/>
    <mergeCell ref="A39:C39"/>
    <mergeCell ref="A16:A19"/>
    <mergeCell ref="B16:B19"/>
    <mergeCell ref="A20:A32"/>
    <mergeCell ref="B29:B31"/>
    <mergeCell ref="A33:A34"/>
    <mergeCell ref="B33:B34"/>
    <mergeCell ref="A4:A15"/>
    <mergeCell ref="B4:B5"/>
    <mergeCell ref="B6:B7"/>
    <mergeCell ref="B8:B9"/>
    <mergeCell ref="B10:B11"/>
  </mergeCells>
  <phoneticPr fontId="2" type="noConversion"/>
  <pageMargins left="0.7" right="0.7" top="0.75" bottom="0.75" header="0.3" footer="0.3"/>
  <pageSetup paperSize="0" orientation="portrait" horizontalDpi="0" verticalDpi="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CU123"/>
  <sheetViews>
    <sheetView showGridLines="0" topLeftCell="A14" zoomScaleNormal="100" workbookViewId="0">
      <selection activeCell="S44" sqref="S44"/>
    </sheetView>
  </sheetViews>
  <sheetFormatPr defaultColWidth="2.5" defaultRowHeight="13.5" x14ac:dyDescent="0.3"/>
  <cols>
    <col min="1" max="2" width="2.5" style="142"/>
    <col min="3" max="82" width="2.5" style="142" customWidth="1"/>
    <col min="83" max="84" width="2.5" style="142"/>
    <col min="85" max="86" width="17.875" style="142" customWidth="1"/>
    <col min="87" max="87" width="2.5" style="142"/>
    <col min="88" max="88" width="14.125" style="142" customWidth="1"/>
    <col min="89" max="91" width="9.125" style="142" customWidth="1"/>
    <col min="92" max="93" width="12" style="142" customWidth="1"/>
    <col min="94" max="97" width="9.125" style="142" customWidth="1"/>
    <col min="98" max="99" width="16.375" style="142" customWidth="1"/>
    <col min="100" max="100" width="9.125" style="142" customWidth="1"/>
    <col min="101" max="16384" width="2.5" style="142"/>
  </cols>
  <sheetData>
    <row r="1" spans="3:99" x14ac:dyDescent="0.3">
      <c r="CF1" s="183"/>
    </row>
    <row r="2" spans="3:99" x14ac:dyDescent="0.3">
      <c r="BZ2" s="663">
        <v>43076</v>
      </c>
      <c r="CA2" s="664"/>
      <c r="CB2" s="664"/>
      <c r="CC2" s="664"/>
      <c r="CD2" s="665"/>
      <c r="CF2" s="183"/>
    </row>
    <row r="3" spans="3:99" s="190" customFormat="1" ht="16.5" x14ac:dyDescent="0.3">
      <c r="X3" s="190" t="s">
        <v>678</v>
      </c>
      <c r="AM3" s="142"/>
      <c r="AN3" s="190" t="s">
        <v>690</v>
      </c>
      <c r="CF3" s="184"/>
    </row>
    <row r="4" spans="3:99" ht="25.5" x14ac:dyDescent="0.3">
      <c r="C4" s="74" t="s">
        <v>441</v>
      </c>
      <c r="D4" s="74"/>
      <c r="E4" s="74"/>
      <c r="F4" s="74"/>
      <c r="G4" s="74"/>
      <c r="H4" s="74"/>
      <c r="I4" s="74"/>
      <c r="J4" s="74"/>
      <c r="L4" s="123" t="s">
        <v>554</v>
      </c>
      <c r="N4" s="74"/>
      <c r="O4" s="74"/>
      <c r="P4" s="74"/>
      <c r="Q4" s="74"/>
      <c r="R4" s="74"/>
      <c r="S4" s="74"/>
      <c r="T4" s="74"/>
      <c r="U4" s="74"/>
      <c r="V4" s="74"/>
      <c r="W4" s="74"/>
      <c r="X4" s="609" t="s">
        <v>672</v>
      </c>
      <c r="Y4" s="609"/>
      <c r="Z4" s="609"/>
      <c r="AA4" s="609"/>
      <c r="AB4" s="609"/>
      <c r="AC4" s="609"/>
      <c r="AD4" s="609"/>
      <c r="AE4" s="609"/>
      <c r="AF4" s="609"/>
      <c r="AG4" s="609"/>
      <c r="AH4" s="609"/>
      <c r="AI4" s="124" t="s">
        <v>691</v>
      </c>
      <c r="AJ4" s="141"/>
      <c r="AK4" s="138"/>
      <c r="AL4" s="141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41"/>
      <c r="AY4" s="138"/>
      <c r="AZ4" s="138"/>
      <c r="BA4" s="138"/>
      <c r="BB4" s="138"/>
      <c r="BC4" s="180" t="s">
        <v>689</v>
      </c>
      <c r="BD4" s="138"/>
      <c r="BE4" s="138"/>
      <c r="BF4" s="138"/>
      <c r="BG4" s="138"/>
      <c r="BH4" s="138"/>
      <c r="BI4" s="138"/>
      <c r="BJ4" s="141"/>
      <c r="BK4" s="138"/>
      <c r="BL4" s="138"/>
      <c r="BM4" s="138"/>
      <c r="BN4" s="146"/>
      <c r="BO4" s="146"/>
      <c r="BP4" s="68"/>
      <c r="BQ4" s="68"/>
      <c r="BR4" s="68"/>
      <c r="BS4" s="153" t="s">
        <v>517</v>
      </c>
      <c r="BT4" s="68"/>
      <c r="BU4" s="68"/>
      <c r="BV4" s="68"/>
      <c r="CC4" s="137" t="s">
        <v>518</v>
      </c>
      <c r="CF4" s="183"/>
      <c r="CJ4" s="143" t="s">
        <v>571</v>
      </c>
      <c r="CK4" s="190"/>
      <c r="CL4" s="190"/>
      <c r="CM4" s="190"/>
      <c r="CN4" s="190"/>
      <c r="CO4" s="190"/>
      <c r="CP4" s="190"/>
      <c r="CQ4" s="190"/>
      <c r="CR4" s="190"/>
      <c r="CS4" s="190"/>
      <c r="CT4" s="190"/>
      <c r="CU4" s="190"/>
    </row>
    <row r="5" spans="3:99" ht="11.25" customHeight="1" x14ac:dyDescent="0.3">
      <c r="C5" s="181" t="s">
        <v>692</v>
      </c>
      <c r="D5" s="68"/>
      <c r="E5" s="68"/>
      <c r="F5" s="68"/>
      <c r="G5" s="68"/>
      <c r="H5" s="68"/>
      <c r="L5" s="68"/>
      <c r="M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4" t="s">
        <v>673</v>
      </c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N5" s="68"/>
      <c r="BO5" s="68"/>
      <c r="BP5" s="68"/>
      <c r="BQ5" s="68"/>
      <c r="BR5" s="68"/>
      <c r="BS5" s="68"/>
      <c r="BT5" s="68"/>
      <c r="BU5" s="68"/>
      <c r="BV5" s="68"/>
      <c r="CF5" s="183"/>
      <c r="CJ5" s="302" t="s">
        <v>572</v>
      </c>
      <c r="CK5" s="304" t="s">
        <v>573</v>
      </c>
      <c r="CL5" s="305"/>
      <c r="CM5" s="305"/>
      <c r="CN5" s="305"/>
      <c r="CO5" s="306"/>
      <c r="CP5" s="304" t="s">
        <v>574</v>
      </c>
      <c r="CQ5" s="305"/>
      <c r="CR5" s="305"/>
      <c r="CS5" s="305"/>
      <c r="CT5" s="305"/>
      <c r="CU5" s="307"/>
    </row>
    <row r="6" spans="3:99" ht="20.25" x14ac:dyDescent="0.3">
      <c r="C6" s="75" t="s">
        <v>555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E6" s="126" t="s">
        <v>553</v>
      </c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F6" s="68"/>
      <c r="BG6" s="68"/>
      <c r="BH6" s="68"/>
      <c r="BI6" s="68"/>
      <c r="BJ6" s="68"/>
      <c r="BK6" s="68"/>
      <c r="BN6" s="68"/>
      <c r="BO6" s="68"/>
      <c r="BP6" s="68"/>
      <c r="BQ6" s="68"/>
      <c r="BR6" s="68"/>
      <c r="BT6" s="68"/>
      <c r="BU6" s="68"/>
      <c r="CB6" s="145" t="s">
        <v>642</v>
      </c>
      <c r="CF6" s="183"/>
      <c r="CJ6" s="303"/>
      <c r="CK6" s="308" t="s">
        <v>575</v>
      </c>
      <c r="CL6" s="309"/>
      <c r="CM6" s="309"/>
      <c r="CN6" s="309"/>
      <c r="CO6" s="310"/>
      <c r="CP6" s="311" t="s">
        <v>576</v>
      </c>
      <c r="CQ6" s="312"/>
      <c r="CR6" s="312"/>
      <c r="CS6" s="312"/>
      <c r="CT6" s="312"/>
      <c r="CU6" s="312"/>
    </row>
    <row r="7" spans="3:99" ht="17.25" thickBot="1" x14ac:dyDescent="0.35">
      <c r="C7" s="76" t="s">
        <v>442</v>
      </c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77" t="s">
        <v>443</v>
      </c>
      <c r="T7" s="68"/>
      <c r="U7" s="68"/>
      <c r="V7" s="68"/>
      <c r="W7" s="68"/>
      <c r="X7" s="68"/>
      <c r="Y7" s="160" t="s">
        <v>658</v>
      </c>
      <c r="Z7" s="68"/>
      <c r="AA7" s="68"/>
      <c r="AB7" s="68"/>
      <c r="AC7" s="68"/>
      <c r="AD7" s="68"/>
      <c r="AE7" s="68"/>
      <c r="AF7" s="68"/>
      <c r="AG7" s="68"/>
      <c r="AH7" s="68"/>
      <c r="AI7" s="76" t="s">
        <v>694</v>
      </c>
      <c r="AJ7" s="68"/>
      <c r="AK7" s="68"/>
      <c r="AL7" s="68"/>
      <c r="AM7" s="68"/>
      <c r="AN7" s="68"/>
      <c r="AO7" s="68"/>
      <c r="AP7" s="177" t="s">
        <v>693</v>
      </c>
      <c r="AR7" s="68"/>
      <c r="AS7" s="68"/>
      <c r="AT7" s="68"/>
      <c r="AU7" s="68"/>
      <c r="AV7" s="68"/>
      <c r="AW7" s="68"/>
      <c r="AX7" s="68"/>
      <c r="AY7" s="68"/>
      <c r="AZ7" s="68"/>
      <c r="BA7" s="154" t="s">
        <v>505</v>
      </c>
      <c r="BB7" s="68"/>
      <c r="BC7" s="68"/>
      <c r="BD7" s="68"/>
      <c r="BE7" s="68"/>
      <c r="BF7" s="68"/>
      <c r="BG7" s="68"/>
      <c r="BH7" s="68"/>
      <c r="BI7" s="182" t="s">
        <v>695</v>
      </c>
      <c r="BJ7" s="68"/>
      <c r="BK7" s="68"/>
      <c r="BL7" s="68"/>
      <c r="BM7" s="68"/>
      <c r="BN7" s="68"/>
      <c r="BO7" s="68"/>
      <c r="BP7" s="68"/>
      <c r="BQ7" s="141" t="s">
        <v>720</v>
      </c>
      <c r="BS7" s="146"/>
      <c r="BT7" s="146"/>
      <c r="BU7" s="146"/>
      <c r="BV7" s="146"/>
      <c r="BW7" s="146"/>
      <c r="BX7" s="146"/>
      <c r="BY7" s="141"/>
      <c r="BZ7" s="141"/>
      <c r="CA7" s="141"/>
      <c r="CB7" s="141"/>
      <c r="CC7" s="141"/>
      <c r="CF7" s="183"/>
      <c r="CJ7" s="303"/>
      <c r="CK7" s="313" t="s">
        <v>577</v>
      </c>
      <c r="CL7" s="314"/>
      <c r="CM7" s="314"/>
      <c r="CN7" s="314" t="s">
        <v>578</v>
      </c>
      <c r="CO7" s="315"/>
      <c r="CP7" s="316" t="s">
        <v>577</v>
      </c>
      <c r="CQ7" s="314"/>
      <c r="CR7" s="314"/>
      <c r="CS7" s="314"/>
      <c r="CT7" s="314" t="s">
        <v>578</v>
      </c>
      <c r="CU7" s="317"/>
    </row>
    <row r="8" spans="3:99" ht="14.25" thickTop="1" x14ac:dyDescent="0.3">
      <c r="C8" s="456" t="s">
        <v>0</v>
      </c>
      <c r="D8" s="457"/>
      <c r="E8" s="457"/>
      <c r="F8" s="457"/>
      <c r="G8" s="457"/>
      <c r="H8" s="457"/>
      <c r="I8" s="457"/>
      <c r="J8" s="457"/>
      <c r="K8" s="458"/>
      <c r="L8" s="460" t="s">
        <v>1</v>
      </c>
      <c r="M8" s="462"/>
      <c r="N8" s="460" t="s">
        <v>2</v>
      </c>
      <c r="O8" s="461"/>
      <c r="P8" s="461"/>
      <c r="Q8" s="462"/>
      <c r="R8" s="68"/>
      <c r="S8" s="456" t="s">
        <v>0</v>
      </c>
      <c r="T8" s="457"/>
      <c r="U8" s="457"/>
      <c r="V8" s="457"/>
      <c r="W8" s="457"/>
      <c r="X8" s="457"/>
      <c r="Y8" s="457"/>
      <c r="Z8" s="457"/>
      <c r="AA8" s="458"/>
      <c r="AB8" s="460" t="s">
        <v>1</v>
      </c>
      <c r="AC8" s="462"/>
      <c r="AD8" s="460" t="s">
        <v>2</v>
      </c>
      <c r="AE8" s="461"/>
      <c r="AF8" s="461"/>
      <c r="AG8" s="462"/>
      <c r="AH8" s="68"/>
      <c r="AI8" s="283" t="s">
        <v>0</v>
      </c>
      <c r="AJ8" s="284"/>
      <c r="AK8" s="284"/>
      <c r="AL8" s="284"/>
      <c r="AM8" s="284"/>
      <c r="AN8" s="284"/>
      <c r="AO8" s="284"/>
      <c r="AP8" s="284"/>
      <c r="AQ8" s="285"/>
      <c r="AR8" s="569" t="s">
        <v>1</v>
      </c>
      <c r="AS8" s="570"/>
      <c r="AT8" s="569" t="s">
        <v>2</v>
      </c>
      <c r="AU8" s="573"/>
      <c r="AV8" s="573"/>
      <c r="AW8" s="570"/>
      <c r="AX8" s="78"/>
      <c r="AY8" s="78"/>
      <c r="AZ8" s="68"/>
      <c r="BA8" s="561" t="s">
        <v>0</v>
      </c>
      <c r="BB8" s="562"/>
      <c r="BC8" s="562"/>
      <c r="BD8" s="562"/>
      <c r="BE8" s="562"/>
      <c r="BF8" s="562"/>
      <c r="BG8" s="562"/>
      <c r="BH8" s="562"/>
      <c r="BI8" s="563"/>
      <c r="BJ8" s="564" t="s">
        <v>1</v>
      </c>
      <c r="BK8" s="565"/>
      <c r="BL8" s="564" t="s">
        <v>2</v>
      </c>
      <c r="BM8" s="566"/>
      <c r="BN8" s="566"/>
      <c r="BO8" s="567"/>
      <c r="BP8" s="68"/>
      <c r="BQ8" s="146" t="s">
        <v>448</v>
      </c>
      <c r="BR8" s="141"/>
      <c r="BS8" s="146"/>
      <c r="BT8" s="146"/>
      <c r="BU8" s="146"/>
      <c r="BV8" s="146"/>
      <c r="BW8" s="146"/>
      <c r="BX8" s="146"/>
      <c r="BY8" s="141"/>
      <c r="BZ8" s="141"/>
      <c r="CA8" s="141"/>
      <c r="CB8" s="141"/>
      <c r="CC8" s="141"/>
      <c r="CF8" s="183"/>
      <c r="CJ8" s="318" t="s">
        <v>579</v>
      </c>
      <c r="CK8" s="320" t="s">
        <v>580</v>
      </c>
      <c r="CL8" s="321"/>
      <c r="CM8" s="322"/>
      <c r="CN8" s="329" t="s">
        <v>581</v>
      </c>
      <c r="CO8" s="330"/>
      <c r="CP8" s="320" t="s">
        <v>582</v>
      </c>
      <c r="CQ8" s="321"/>
      <c r="CR8" s="321"/>
      <c r="CS8" s="322"/>
      <c r="CT8" s="335" t="s">
        <v>581</v>
      </c>
      <c r="CU8" s="336"/>
    </row>
    <row r="9" spans="3:99" x14ac:dyDescent="0.3">
      <c r="C9" s="456" t="s">
        <v>3</v>
      </c>
      <c r="D9" s="457"/>
      <c r="E9" s="457"/>
      <c r="F9" s="457"/>
      <c r="G9" s="79"/>
      <c r="H9" s="457" t="s">
        <v>4</v>
      </c>
      <c r="I9" s="457"/>
      <c r="J9" s="457"/>
      <c r="K9" s="458"/>
      <c r="L9" s="463"/>
      <c r="M9" s="465"/>
      <c r="N9" s="463"/>
      <c r="O9" s="464"/>
      <c r="P9" s="464"/>
      <c r="Q9" s="465"/>
      <c r="R9" s="68"/>
      <c r="S9" s="456" t="s">
        <v>3</v>
      </c>
      <c r="T9" s="457"/>
      <c r="U9" s="457"/>
      <c r="V9" s="457"/>
      <c r="W9" s="80"/>
      <c r="X9" s="457" t="s">
        <v>4</v>
      </c>
      <c r="Y9" s="457"/>
      <c r="Z9" s="457"/>
      <c r="AA9" s="458"/>
      <c r="AB9" s="463"/>
      <c r="AC9" s="465"/>
      <c r="AD9" s="463"/>
      <c r="AE9" s="464"/>
      <c r="AF9" s="464"/>
      <c r="AG9" s="465"/>
      <c r="AH9" s="68"/>
      <c r="AI9" s="283" t="s">
        <v>3</v>
      </c>
      <c r="AJ9" s="284"/>
      <c r="AK9" s="284"/>
      <c r="AL9" s="284"/>
      <c r="AM9" s="81"/>
      <c r="AN9" s="284" t="s">
        <v>4</v>
      </c>
      <c r="AO9" s="284"/>
      <c r="AP9" s="284"/>
      <c r="AQ9" s="285"/>
      <c r="AR9" s="571"/>
      <c r="AS9" s="572"/>
      <c r="AT9" s="571"/>
      <c r="AU9" s="574"/>
      <c r="AV9" s="574"/>
      <c r="AW9" s="572"/>
      <c r="AX9" s="78"/>
      <c r="AY9" s="78"/>
      <c r="AZ9" s="68"/>
      <c r="BA9" s="576" t="s">
        <v>3</v>
      </c>
      <c r="BB9" s="457"/>
      <c r="BC9" s="457"/>
      <c r="BD9" s="457"/>
      <c r="BE9" s="148"/>
      <c r="BF9" s="457" t="s">
        <v>4</v>
      </c>
      <c r="BG9" s="457"/>
      <c r="BH9" s="457"/>
      <c r="BI9" s="458"/>
      <c r="BJ9" s="463"/>
      <c r="BK9" s="465"/>
      <c r="BL9" s="463"/>
      <c r="BM9" s="464"/>
      <c r="BN9" s="464"/>
      <c r="BO9" s="568"/>
      <c r="BP9" s="68"/>
      <c r="BQ9" s="146" t="s">
        <v>451</v>
      </c>
      <c r="BR9" s="146"/>
      <c r="BS9" s="146"/>
      <c r="BT9" s="146"/>
      <c r="BU9" s="146"/>
      <c r="BV9" s="146"/>
      <c r="BW9" s="146"/>
      <c r="BX9" s="146"/>
      <c r="BY9" s="141"/>
      <c r="BZ9" s="141"/>
      <c r="CA9" s="141"/>
      <c r="CB9" s="141"/>
      <c r="CC9" s="141"/>
      <c r="CF9" s="183"/>
      <c r="CJ9" s="319"/>
      <c r="CK9" s="323"/>
      <c r="CL9" s="324"/>
      <c r="CM9" s="325"/>
      <c r="CN9" s="331"/>
      <c r="CO9" s="332"/>
      <c r="CP9" s="323"/>
      <c r="CQ9" s="324"/>
      <c r="CR9" s="324"/>
      <c r="CS9" s="325"/>
      <c r="CT9" s="335"/>
      <c r="CU9" s="336"/>
    </row>
    <row r="10" spans="3:99" x14ac:dyDescent="0.3">
      <c r="C10" s="455">
        <v>0</v>
      </c>
      <c r="D10" s="390"/>
      <c r="E10" s="390"/>
      <c r="F10" s="390"/>
      <c r="G10" s="83" t="s">
        <v>5</v>
      </c>
      <c r="H10" s="402">
        <v>200000000</v>
      </c>
      <c r="I10" s="402"/>
      <c r="J10" s="402"/>
      <c r="K10" s="403"/>
      <c r="L10" s="386">
        <v>0.11</v>
      </c>
      <c r="M10" s="272"/>
      <c r="N10" s="553">
        <v>0</v>
      </c>
      <c r="O10" s="554"/>
      <c r="P10" s="554"/>
      <c r="Q10" s="555"/>
      <c r="R10" s="68"/>
      <c r="S10" s="455">
        <v>0</v>
      </c>
      <c r="T10" s="390"/>
      <c r="U10" s="390"/>
      <c r="V10" s="390"/>
      <c r="W10" s="83" t="s">
        <v>5</v>
      </c>
      <c r="X10" s="402">
        <v>200000000</v>
      </c>
      <c r="Y10" s="402"/>
      <c r="Z10" s="402"/>
      <c r="AA10" s="403"/>
      <c r="AB10" s="386">
        <v>0.11</v>
      </c>
      <c r="AC10" s="272"/>
      <c r="AD10" s="553">
        <v>0</v>
      </c>
      <c r="AE10" s="554"/>
      <c r="AF10" s="554"/>
      <c r="AG10" s="555"/>
      <c r="AH10" s="68"/>
      <c r="AI10" s="455">
        <v>0</v>
      </c>
      <c r="AJ10" s="390"/>
      <c r="AK10" s="390"/>
      <c r="AL10" s="390"/>
      <c r="AM10" s="83" t="s">
        <v>454</v>
      </c>
      <c r="AN10" s="402">
        <v>200000000</v>
      </c>
      <c r="AO10" s="402"/>
      <c r="AP10" s="402"/>
      <c r="AQ10" s="403"/>
      <c r="AR10" s="386">
        <v>0.1</v>
      </c>
      <c r="AS10" s="272"/>
      <c r="AT10" s="553">
        <v>0</v>
      </c>
      <c r="AU10" s="554"/>
      <c r="AV10" s="554"/>
      <c r="AW10" s="558"/>
      <c r="AX10" s="84"/>
      <c r="AY10" s="85"/>
      <c r="BA10" s="452">
        <v>0</v>
      </c>
      <c r="BB10" s="390"/>
      <c r="BC10" s="390"/>
      <c r="BD10" s="390"/>
      <c r="BE10" s="188" t="s">
        <v>5</v>
      </c>
      <c r="BF10" s="559" t="s">
        <v>638</v>
      </c>
      <c r="BG10" s="559"/>
      <c r="BH10" s="559"/>
      <c r="BI10" s="560"/>
      <c r="BJ10" s="507">
        <v>0.1</v>
      </c>
      <c r="BK10" s="517"/>
      <c r="BL10" s="553">
        <v>0</v>
      </c>
      <c r="BM10" s="554"/>
      <c r="BN10" s="554"/>
      <c r="BO10" s="557"/>
      <c r="BP10" s="84">
        <f>BJ10*1.1</f>
        <v>0.11000000000000001</v>
      </c>
      <c r="BQ10" s="146" t="s">
        <v>456</v>
      </c>
      <c r="BR10" s="146"/>
      <c r="BS10" s="146"/>
      <c r="BT10" s="146"/>
      <c r="BU10" s="146"/>
      <c r="BV10" s="146"/>
      <c r="BW10" s="146"/>
      <c r="BX10" s="146"/>
      <c r="BY10" s="141"/>
      <c r="BZ10" s="141"/>
      <c r="CA10" s="141"/>
      <c r="CB10" s="141"/>
      <c r="CC10" s="141"/>
      <c r="CF10" s="183"/>
      <c r="CJ10" s="319"/>
      <c r="CK10" s="323"/>
      <c r="CL10" s="324"/>
      <c r="CM10" s="325"/>
      <c r="CN10" s="331"/>
      <c r="CO10" s="332"/>
      <c r="CP10" s="323"/>
      <c r="CQ10" s="324"/>
      <c r="CR10" s="324"/>
      <c r="CS10" s="325"/>
      <c r="CT10" s="335"/>
      <c r="CU10" s="336"/>
    </row>
    <row r="11" spans="3:99" ht="14.25" thickBot="1" x14ac:dyDescent="0.35">
      <c r="C11" s="275">
        <f>H10</f>
        <v>200000000</v>
      </c>
      <c r="D11" s="276"/>
      <c r="E11" s="276"/>
      <c r="F11" s="276"/>
      <c r="G11" s="83" t="s">
        <v>5</v>
      </c>
      <c r="H11" s="277" t="s">
        <v>6</v>
      </c>
      <c r="I11" s="277"/>
      <c r="J11" s="277"/>
      <c r="K11" s="278"/>
      <c r="L11" s="386">
        <v>0.25</v>
      </c>
      <c r="M11" s="272"/>
      <c r="N11" s="552">
        <v>-28000000</v>
      </c>
      <c r="O11" s="402"/>
      <c r="P11" s="402"/>
      <c r="Q11" s="403"/>
      <c r="R11" s="68"/>
      <c r="S11" s="275">
        <f>X10</f>
        <v>200000000</v>
      </c>
      <c r="T11" s="276"/>
      <c r="U11" s="276"/>
      <c r="V11" s="276"/>
      <c r="W11" s="83" t="s">
        <v>5</v>
      </c>
      <c r="X11" s="277" t="s">
        <v>6</v>
      </c>
      <c r="Y11" s="277"/>
      <c r="Z11" s="277"/>
      <c r="AA11" s="278"/>
      <c r="AB11" s="386">
        <v>0.22</v>
      </c>
      <c r="AC11" s="272"/>
      <c r="AD11" s="552">
        <v>-22000000</v>
      </c>
      <c r="AE11" s="402"/>
      <c r="AF11" s="402"/>
      <c r="AG11" s="403"/>
      <c r="AH11" s="68"/>
      <c r="AI11" s="275">
        <f>AN10</f>
        <v>200000000</v>
      </c>
      <c r="AJ11" s="276"/>
      <c r="AK11" s="276"/>
      <c r="AL11" s="276"/>
      <c r="AM11" s="83" t="s">
        <v>5</v>
      </c>
      <c r="AN11" s="400" t="s">
        <v>6</v>
      </c>
      <c r="AO11" s="400"/>
      <c r="AP11" s="400"/>
      <c r="AQ11" s="401"/>
      <c r="AR11" s="386">
        <v>0.22</v>
      </c>
      <c r="AS11" s="272"/>
      <c r="AT11" s="581">
        <v>-24000000</v>
      </c>
      <c r="AU11" s="582"/>
      <c r="AV11" s="582"/>
      <c r="AW11" s="583"/>
      <c r="AX11" s="84"/>
      <c r="AY11" s="86"/>
      <c r="BA11" s="428" t="str">
        <f>BF10</f>
        <v>2억원</v>
      </c>
      <c r="BB11" s="276"/>
      <c r="BC11" s="276"/>
      <c r="BD11" s="276"/>
      <c r="BE11" s="188" t="s">
        <v>5</v>
      </c>
      <c r="BF11" s="277" t="s">
        <v>639</v>
      </c>
      <c r="BG11" s="277"/>
      <c r="BH11" s="277"/>
      <c r="BI11" s="278"/>
      <c r="BJ11" s="507">
        <v>0.2</v>
      </c>
      <c r="BK11" s="517"/>
      <c r="BL11" s="552">
        <v>-20000000</v>
      </c>
      <c r="BM11" s="402"/>
      <c r="BN11" s="402"/>
      <c r="BO11" s="584"/>
      <c r="BP11" s="84">
        <f>BJ11*1.1</f>
        <v>0.22000000000000003</v>
      </c>
      <c r="BQ11" s="605" t="s">
        <v>438</v>
      </c>
      <c r="BR11" s="606"/>
      <c r="BS11" s="606"/>
      <c r="BT11" s="606"/>
      <c r="BU11" s="606" t="s">
        <v>440</v>
      </c>
      <c r="BV11" s="606"/>
      <c r="BW11" s="606"/>
      <c r="BX11" s="606"/>
      <c r="BY11" s="606" t="s">
        <v>458</v>
      </c>
      <c r="BZ11" s="606"/>
      <c r="CA11" s="606"/>
      <c r="CB11" s="607"/>
      <c r="CC11" s="141"/>
      <c r="CF11" s="183"/>
      <c r="CJ11" s="319"/>
      <c r="CK11" s="323"/>
      <c r="CL11" s="324"/>
      <c r="CM11" s="325"/>
      <c r="CN11" s="331"/>
      <c r="CO11" s="332"/>
      <c r="CP11" s="323"/>
      <c r="CQ11" s="324"/>
      <c r="CR11" s="324"/>
      <c r="CS11" s="325"/>
      <c r="CT11" s="335"/>
      <c r="CU11" s="336"/>
    </row>
    <row r="12" spans="3:99" ht="14.25" thickBot="1" x14ac:dyDescent="0.35">
      <c r="C12" s="87" t="s">
        <v>459</v>
      </c>
      <c r="D12" s="88"/>
      <c r="F12" s="88"/>
      <c r="G12" s="89"/>
      <c r="H12" s="90"/>
      <c r="I12" s="90"/>
      <c r="J12" s="90"/>
      <c r="K12" s="90"/>
      <c r="L12" s="91"/>
      <c r="M12" s="89"/>
      <c r="N12" s="92"/>
      <c r="O12" s="92"/>
      <c r="P12" s="92"/>
      <c r="Q12" s="92"/>
      <c r="R12" s="68"/>
      <c r="S12" s="88"/>
      <c r="T12" s="88"/>
      <c r="U12" s="88"/>
      <c r="V12" s="88"/>
      <c r="W12" s="89"/>
      <c r="X12" s="90"/>
      <c r="Y12" s="90"/>
      <c r="Z12" s="90"/>
      <c r="AA12" s="90"/>
      <c r="AB12" s="91"/>
      <c r="AC12" s="89"/>
      <c r="AD12" s="92"/>
      <c r="AE12" s="92"/>
      <c r="AF12" s="92"/>
      <c r="AG12" s="92"/>
      <c r="AH12" s="68"/>
      <c r="AI12" s="88"/>
      <c r="AJ12" s="88"/>
      <c r="AK12" s="88"/>
      <c r="AL12" s="88"/>
      <c r="AM12" s="169" t="s">
        <v>434</v>
      </c>
      <c r="AP12" s="93"/>
      <c r="AQ12" s="93"/>
      <c r="AR12" s="91"/>
      <c r="AS12" s="89"/>
      <c r="AT12" s="86"/>
      <c r="AU12" s="86"/>
      <c r="AV12" s="86"/>
      <c r="AW12" s="86"/>
      <c r="AX12" s="86"/>
      <c r="AY12" s="86"/>
      <c r="AZ12" s="84"/>
      <c r="BA12" s="419" t="str">
        <f>BF11</f>
        <v>2백억원</v>
      </c>
      <c r="BB12" s="420"/>
      <c r="BC12" s="420"/>
      <c r="BD12" s="420"/>
      <c r="BE12" s="152" t="s">
        <v>5</v>
      </c>
      <c r="BF12" s="421" t="s">
        <v>6</v>
      </c>
      <c r="BG12" s="421"/>
      <c r="BH12" s="421"/>
      <c r="BI12" s="422"/>
      <c r="BJ12" s="585">
        <v>0.22</v>
      </c>
      <c r="BK12" s="586"/>
      <c r="BL12" s="578">
        <v>-420000000</v>
      </c>
      <c r="BM12" s="578"/>
      <c r="BN12" s="578"/>
      <c r="BO12" s="579"/>
      <c r="BP12" s="84">
        <f>BJ12*1.1</f>
        <v>0.24200000000000002</v>
      </c>
      <c r="BQ12" s="605" t="s">
        <v>460</v>
      </c>
      <c r="BR12" s="606"/>
      <c r="BS12" s="606"/>
      <c r="BT12" s="606"/>
      <c r="BU12" s="608">
        <v>0.3</v>
      </c>
      <c r="BV12" s="606"/>
      <c r="BW12" s="606"/>
      <c r="BX12" s="606"/>
      <c r="BY12" s="608">
        <v>0.03</v>
      </c>
      <c r="BZ12" s="606"/>
      <c r="CA12" s="606"/>
      <c r="CB12" s="607"/>
      <c r="CC12" s="141"/>
      <c r="CF12" s="183"/>
      <c r="CJ12" s="319"/>
      <c r="CK12" s="323"/>
      <c r="CL12" s="324"/>
      <c r="CM12" s="325"/>
      <c r="CN12" s="331"/>
      <c r="CO12" s="332"/>
      <c r="CP12" s="323"/>
      <c r="CQ12" s="324"/>
      <c r="CR12" s="324"/>
      <c r="CS12" s="325"/>
      <c r="CT12" s="335"/>
      <c r="CU12" s="336"/>
    </row>
    <row r="13" spans="3:99" ht="14.25" thickTop="1" x14ac:dyDescent="0.15">
      <c r="C13" s="94" t="s">
        <v>669</v>
      </c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146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577" t="s">
        <v>433</v>
      </c>
      <c r="AR13" s="577"/>
      <c r="AS13" s="577"/>
      <c r="AT13" s="577"/>
      <c r="AU13" s="577"/>
      <c r="AV13" s="577"/>
      <c r="AW13" s="577"/>
      <c r="AX13" s="68" t="s">
        <v>668</v>
      </c>
      <c r="AY13" s="76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05" t="s">
        <v>439</v>
      </c>
      <c r="BR13" s="606"/>
      <c r="BS13" s="606"/>
      <c r="BT13" s="606"/>
      <c r="BU13" s="608">
        <v>0.5</v>
      </c>
      <c r="BV13" s="606"/>
      <c r="BW13" s="606"/>
      <c r="BX13" s="606"/>
      <c r="BY13" s="608">
        <v>0.1</v>
      </c>
      <c r="BZ13" s="606"/>
      <c r="CA13" s="606"/>
      <c r="CB13" s="607"/>
      <c r="CC13" s="141"/>
      <c r="CF13" s="183"/>
      <c r="CJ13" s="319"/>
      <c r="CK13" s="326"/>
      <c r="CL13" s="327"/>
      <c r="CM13" s="328"/>
      <c r="CN13" s="333"/>
      <c r="CO13" s="334"/>
      <c r="CP13" s="326"/>
      <c r="CQ13" s="327"/>
      <c r="CR13" s="327"/>
      <c r="CS13" s="328"/>
      <c r="CT13" s="335"/>
      <c r="CU13" s="336"/>
    </row>
    <row r="14" spans="3:99" ht="20.25" x14ac:dyDescent="0.15">
      <c r="C14" s="95" t="s">
        <v>461</v>
      </c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125"/>
      <c r="R14" s="68"/>
      <c r="S14" s="68"/>
      <c r="T14" s="68"/>
      <c r="U14" s="68"/>
      <c r="V14" s="68"/>
      <c r="W14" s="68"/>
      <c r="X14" s="68"/>
      <c r="Y14" s="68"/>
      <c r="Z14" s="96" t="s">
        <v>462</v>
      </c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580" t="s">
        <v>7</v>
      </c>
      <c r="AT14" s="580"/>
      <c r="AU14" s="580"/>
      <c r="AV14" s="580"/>
      <c r="AW14" s="580"/>
      <c r="AX14" s="580"/>
      <c r="AY14" s="580"/>
      <c r="AZ14" s="146" t="s">
        <v>714</v>
      </c>
      <c r="BA14" s="68"/>
      <c r="BB14" s="68"/>
      <c r="BC14" s="68"/>
      <c r="BD14" s="68"/>
      <c r="BE14" s="68"/>
      <c r="BF14" s="68"/>
      <c r="BG14" s="68"/>
      <c r="BH14" s="68"/>
      <c r="BI14" s="97"/>
      <c r="BJ14" s="68"/>
      <c r="BK14" s="68"/>
      <c r="BL14" s="68"/>
      <c r="BM14" s="68"/>
      <c r="BN14" s="68"/>
      <c r="BO14" s="68"/>
      <c r="BP14" s="68"/>
      <c r="BQ14" s="146"/>
      <c r="BR14" s="146" t="s">
        <v>696</v>
      </c>
      <c r="BS14" s="146"/>
      <c r="BT14" s="146"/>
      <c r="BU14" s="146"/>
      <c r="BV14" s="146"/>
      <c r="BW14" s="146"/>
      <c r="BX14" s="146"/>
      <c r="BY14" s="141"/>
      <c r="BZ14" s="141"/>
      <c r="CA14" s="141"/>
      <c r="CB14" s="141"/>
      <c r="CC14" s="141"/>
      <c r="CF14" s="183"/>
      <c r="CJ14" s="189" t="s">
        <v>583</v>
      </c>
      <c r="CK14" s="263" t="s">
        <v>584</v>
      </c>
      <c r="CL14" s="264"/>
      <c r="CM14" s="265"/>
      <c r="CN14" s="297" t="s">
        <v>585</v>
      </c>
      <c r="CO14" s="298"/>
      <c r="CP14" s="299" t="s">
        <v>586</v>
      </c>
      <c r="CQ14" s="300"/>
      <c r="CR14" s="300"/>
      <c r="CS14" s="301"/>
      <c r="CT14" s="297" t="s">
        <v>585</v>
      </c>
      <c r="CU14" s="300"/>
    </row>
    <row r="15" spans="3:99" ht="16.5" customHeight="1" x14ac:dyDescent="0.3">
      <c r="C15" s="459" t="s">
        <v>8</v>
      </c>
      <c r="D15" s="380"/>
      <c r="E15" s="380"/>
      <c r="F15" s="381"/>
      <c r="G15" s="456" t="s">
        <v>0</v>
      </c>
      <c r="H15" s="457"/>
      <c r="I15" s="457"/>
      <c r="J15" s="457"/>
      <c r="K15" s="457"/>
      <c r="L15" s="458"/>
      <c r="M15" s="404" t="s">
        <v>9</v>
      </c>
      <c r="N15" s="405"/>
      <c r="O15" s="410" t="s">
        <v>463</v>
      </c>
      <c r="P15" s="405"/>
      <c r="Q15" s="410" t="s">
        <v>29</v>
      </c>
      <c r="R15" s="414"/>
      <c r="S15" s="380" t="s">
        <v>464</v>
      </c>
      <c r="T15" s="380"/>
      <c r="U15" s="381"/>
      <c r="V15" s="380" t="s">
        <v>465</v>
      </c>
      <c r="W15" s="380"/>
      <c r="X15" s="381"/>
      <c r="Y15" s="378" t="s">
        <v>547</v>
      </c>
      <c r="Z15" s="379"/>
      <c r="AA15" s="373" t="s">
        <v>607</v>
      </c>
      <c r="AB15" s="373"/>
      <c r="AC15" s="373"/>
      <c r="AD15" s="373"/>
      <c r="AE15" s="373"/>
      <c r="AF15" s="373"/>
      <c r="AG15" s="373"/>
      <c r="AH15" s="373" t="s">
        <v>1</v>
      </c>
      <c r="AI15" s="373"/>
      <c r="AJ15" s="373" t="s">
        <v>607</v>
      </c>
      <c r="AK15" s="373"/>
      <c r="AL15" s="373"/>
      <c r="AM15" s="373"/>
      <c r="AN15" s="373"/>
      <c r="AO15" s="373"/>
      <c r="AP15" s="373"/>
      <c r="AQ15" s="373" t="s">
        <v>1</v>
      </c>
      <c r="AR15" s="373"/>
      <c r="AS15" s="98"/>
      <c r="AT15" s="522" t="s">
        <v>467</v>
      </c>
      <c r="AU15" s="522"/>
      <c r="AV15" s="522"/>
      <c r="AW15" s="522"/>
      <c r="AX15" s="522"/>
      <c r="AY15" s="522"/>
      <c r="AZ15" s="522"/>
      <c r="BA15" s="522" t="s">
        <v>1</v>
      </c>
      <c r="BB15" s="522"/>
      <c r="BC15" s="522" t="s">
        <v>468</v>
      </c>
      <c r="BD15" s="522"/>
      <c r="BE15" s="522"/>
      <c r="BF15" s="522"/>
      <c r="BG15" s="522"/>
      <c r="BH15" s="522"/>
      <c r="BI15" s="522"/>
      <c r="BJ15" s="551" t="s">
        <v>469</v>
      </c>
      <c r="BK15" s="551"/>
      <c r="BL15" s="551"/>
      <c r="BM15" s="551"/>
      <c r="BN15" s="551"/>
      <c r="BO15" s="551"/>
      <c r="BP15" s="551"/>
      <c r="BQ15" s="146"/>
      <c r="BR15" s="146" t="s">
        <v>470</v>
      </c>
      <c r="BS15" s="146"/>
      <c r="BT15" s="146"/>
      <c r="BU15" s="146"/>
      <c r="BV15" s="66"/>
      <c r="BW15" s="146"/>
      <c r="BX15" s="146"/>
      <c r="BY15" s="146"/>
      <c r="BZ15" s="146"/>
      <c r="CA15" s="146"/>
      <c r="CB15" s="141"/>
      <c r="CC15" s="141"/>
      <c r="CF15" s="183"/>
      <c r="CJ15" s="140" t="s">
        <v>587</v>
      </c>
      <c r="CK15" s="190" t="s">
        <v>588</v>
      </c>
      <c r="CL15" s="190"/>
      <c r="CM15" s="190"/>
      <c r="CN15" s="190"/>
      <c r="CO15" s="190"/>
      <c r="CP15" s="190"/>
      <c r="CQ15" s="190"/>
      <c r="CR15" s="190"/>
      <c r="CS15" s="190"/>
      <c r="CT15" s="190"/>
      <c r="CU15" s="190"/>
    </row>
    <row r="16" spans="3:99" ht="16.5" x14ac:dyDescent="0.3">
      <c r="C16" s="459" t="s">
        <v>471</v>
      </c>
      <c r="D16" s="380"/>
      <c r="E16" s="380"/>
      <c r="F16" s="381"/>
      <c r="G16" s="519" t="s">
        <v>472</v>
      </c>
      <c r="H16" s="520"/>
      <c r="I16" s="520"/>
      <c r="J16" s="520"/>
      <c r="K16" s="520"/>
      <c r="L16" s="521"/>
      <c r="M16" s="386">
        <v>0.08</v>
      </c>
      <c r="N16" s="270"/>
      <c r="O16" s="411">
        <v>0.08</v>
      </c>
      <c r="P16" s="270"/>
      <c r="Q16" s="411">
        <v>7.0000000000000007E-2</v>
      </c>
      <c r="R16" s="415"/>
      <c r="S16" s="270">
        <v>7.0000000000000007E-2</v>
      </c>
      <c r="T16" s="271"/>
      <c r="U16" s="272"/>
      <c r="V16" s="270">
        <v>7.0000000000000007E-2</v>
      </c>
      <c r="W16" s="271"/>
      <c r="X16" s="272"/>
      <c r="Y16" s="376" t="s">
        <v>548</v>
      </c>
      <c r="Z16" s="377"/>
      <c r="AA16" s="261" t="s">
        <v>473</v>
      </c>
      <c r="AB16" s="261"/>
      <c r="AC16" s="261"/>
      <c r="AD16" s="261"/>
      <c r="AE16" s="261"/>
      <c r="AF16" s="261"/>
      <c r="AG16" s="261"/>
      <c r="AH16" s="371">
        <v>0.03</v>
      </c>
      <c r="AI16" s="372"/>
      <c r="AJ16" s="541" t="s">
        <v>474</v>
      </c>
      <c r="AK16" s="541"/>
      <c r="AL16" s="541"/>
      <c r="AM16" s="541"/>
      <c r="AN16" s="541"/>
      <c r="AO16" s="541"/>
      <c r="AP16" s="541"/>
      <c r="AQ16" s="507">
        <v>0.25</v>
      </c>
      <c r="AR16" s="508"/>
      <c r="AS16" s="68"/>
      <c r="AT16" s="509" t="s">
        <v>608</v>
      </c>
      <c r="AU16" s="509"/>
      <c r="AV16" s="509"/>
      <c r="AW16" s="509"/>
      <c r="AX16" s="509"/>
      <c r="AY16" s="509"/>
      <c r="AZ16" s="509"/>
      <c r="BA16" s="537">
        <v>0.08</v>
      </c>
      <c r="BB16" s="538"/>
      <c r="BC16" s="510" t="s">
        <v>475</v>
      </c>
      <c r="BD16" s="510"/>
      <c r="BE16" s="510"/>
      <c r="BF16" s="510"/>
      <c r="BG16" s="510"/>
      <c r="BH16" s="510"/>
      <c r="BI16" s="510"/>
      <c r="BJ16" s="547">
        <v>3.5999999999999997E-2</v>
      </c>
      <c r="BK16" s="548"/>
      <c r="BL16" s="548"/>
      <c r="BM16" s="523">
        <v>3.5999999999999999E-3</v>
      </c>
      <c r="BN16" s="524"/>
      <c r="BO16" s="529">
        <f>SUM(BJ16:BN17)</f>
        <v>3.9599999999999996E-2</v>
      </c>
      <c r="BP16" s="524"/>
      <c r="BQ16" s="146"/>
      <c r="BR16" s="146" t="s">
        <v>476</v>
      </c>
      <c r="BS16" s="146"/>
      <c r="BT16" s="146"/>
      <c r="BU16" s="146"/>
      <c r="BV16" s="67"/>
      <c r="BW16" s="146"/>
      <c r="BX16" s="146"/>
      <c r="BY16" s="146"/>
      <c r="BZ16" s="146"/>
      <c r="CA16" s="146"/>
      <c r="CB16" s="141"/>
      <c r="CC16" s="141"/>
      <c r="CF16" s="183"/>
      <c r="CJ16" s="140" t="s">
        <v>589</v>
      </c>
      <c r="CK16" s="190" t="s">
        <v>590</v>
      </c>
      <c r="CL16" s="190"/>
      <c r="CM16" s="190"/>
      <c r="CN16" s="190"/>
      <c r="CO16" s="190"/>
      <c r="CP16" s="190"/>
      <c r="CQ16" s="190"/>
      <c r="CR16" s="190"/>
      <c r="CS16" s="190"/>
      <c r="CT16" s="190"/>
      <c r="CU16" s="190"/>
    </row>
    <row r="17" spans="3:99" ht="17.25" thickBot="1" x14ac:dyDescent="0.35">
      <c r="C17" s="391" t="s">
        <v>477</v>
      </c>
      <c r="D17" s="392"/>
      <c r="E17" s="392"/>
      <c r="F17" s="393"/>
      <c r="G17" s="370" t="s">
        <v>478</v>
      </c>
      <c r="H17" s="271"/>
      <c r="I17" s="271"/>
      <c r="J17" s="271"/>
      <c r="K17" s="271"/>
      <c r="L17" s="272"/>
      <c r="M17" s="406">
        <v>0.13</v>
      </c>
      <c r="N17" s="407"/>
      <c r="O17" s="412">
        <v>0.11</v>
      </c>
      <c r="P17" s="407"/>
      <c r="Q17" s="412">
        <v>0.1</v>
      </c>
      <c r="R17" s="416"/>
      <c r="S17" s="270">
        <v>0.1</v>
      </c>
      <c r="T17" s="271"/>
      <c r="U17" s="272"/>
      <c r="V17" s="270">
        <v>0.1</v>
      </c>
      <c r="W17" s="271"/>
      <c r="X17" s="272"/>
      <c r="Y17" s="374" t="s">
        <v>479</v>
      </c>
      <c r="Z17" s="375"/>
      <c r="AA17" s="261" t="s">
        <v>549</v>
      </c>
      <c r="AB17" s="261"/>
      <c r="AC17" s="261"/>
      <c r="AD17" s="261"/>
      <c r="AE17" s="261"/>
      <c r="AF17" s="261"/>
      <c r="AG17" s="261"/>
      <c r="AH17" s="371">
        <v>0.05</v>
      </c>
      <c r="AI17" s="372"/>
      <c r="AJ17" s="514" t="s">
        <v>10</v>
      </c>
      <c r="AK17" s="514"/>
      <c r="AL17" s="514"/>
      <c r="AM17" s="514"/>
      <c r="AN17" s="514"/>
      <c r="AO17" s="514"/>
      <c r="AP17" s="514"/>
      <c r="AQ17" s="507">
        <v>0.35</v>
      </c>
      <c r="AR17" s="508"/>
      <c r="AS17" s="146"/>
      <c r="AT17" s="515" t="s">
        <v>609</v>
      </c>
      <c r="AU17" s="515"/>
      <c r="AV17" s="515"/>
      <c r="AW17" s="515"/>
      <c r="AX17" s="515"/>
      <c r="AY17" s="515"/>
      <c r="AZ17" s="515"/>
      <c r="BA17" s="539"/>
      <c r="BB17" s="540"/>
      <c r="BC17" s="516" t="s">
        <v>11</v>
      </c>
      <c r="BD17" s="516"/>
      <c r="BE17" s="516"/>
      <c r="BF17" s="516"/>
      <c r="BG17" s="516"/>
      <c r="BH17" s="516"/>
      <c r="BI17" s="516"/>
      <c r="BJ17" s="549"/>
      <c r="BK17" s="550"/>
      <c r="BL17" s="550"/>
      <c r="BM17" s="525"/>
      <c r="BN17" s="526"/>
      <c r="BO17" s="530"/>
      <c r="BP17" s="526"/>
      <c r="BQ17" s="146"/>
      <c r="BR17" s="146" t="s">
        <v>480</v>
      </c>
      <c r="BS17" s="146"/>
      <c r="BT17" s="146"/>
      <c r="BU17" s="146"/>
      <c r="BV17" s="67"/>
      <c r="BW17" s="146"/>
      <c r="BX17" s="146"/>
      <c r="BY17" s="146"/>
      <c r="BZ17" s="146"/>
      <c r="CA17" s="146"/>
      <c r="CB17" s="141"/>
      <c r="CC17" s="141"/>
      <c r="CF17" s="183"/>
      <c r="CJ17" s="190"/>
      <c r="CK17" s="190"/>
      <c r="CL17" s="190"/>
      <c r="CM17" s="190"/>
      <c r="CN17" s="190"/>
      <c r="CO17" s="190"/>
      <c r="CP17" s="190"/>
      <c r="CQ17" s="190"/>
      <c r="CR17" s="190"/>
      <c r="CS17" s="190"/>
      <c r="CT17" s="190"/>
      <c r="CU17" s="190"/>
    </row>
    <row r="18" spans="3:99" ht="17.25" thickTop="1" x14ac:dyDescent="0.3">
      <c r="C18" s="511"/>
      <c r="D18" s="512"/>
      <c r="E18" s="512"/>
      <c r="F18" s="513"/>
      <c r="G18" s="370" t="s">
        <v>12</v>
      </c>
      <c r="H18" s="271"/>
      <c r="I18" s="271"/>
      <c r="J18" s="271"/>
      <c r="K18" s="271"/>
      <c r="L18" s="272"/>
      <c r="M18" s="408"/>
      <c r="N18" s="409"/>
      <c r="O18" s="413"/>
      <c r="P18" s="409"/>
      <c r="Q18" s="413">
        <v>0.11</v>
      </c>
      <c r="R18" s="417"/>
      <c r="S18" s="267">
        <v>0.12</v>
      </c>
      <c r="T18" s="268"/>
      <c r="U18" s="269"/>
      <c r="V18" s="267">
        <v>0.12</v>
      </c>
      <c r="W18" s="268"/>
      <c r="X18" s="269"/>
      <c r="Y18" s="273" t="s">
        <v>481</v>
      </c>
      <c r="Z18" s="274"/>
      <c r="AA18" s="455" t="s">
        <v>482</v>
      </c>
      <c r="AB18" s="390"/>
      <c r="AC18" s="390"/>
      <c r="AD18" s="390"/>
      <c r="AE18" s="390"/>
      <c r="AF18" s="390"/>
      <c r="AG18" s="517"/>
      <c r="AH18" s="371">
        <v>0.2</v>
      </c>
      <c r="AI18" s="372"/>
      <c r="AJ18" s="514" t="s">
        <v>13</v>
      </c>
      <c r="AK18" s="514"/>
      <c r="AL18" s="514"/>
      <c r="AM18" s="514"/>
      <c r="AN18" s="514"/>
      <c r="AO18" s="514"/>
      <c r="AP18" s="514"/>
      <c r="AQ18" s="507">
        <v>0.9</v>
      </c>
      <c r="AR18" s="508"/>
      <c r="AS18" s="141"/>
      <c r="AT18" s="534" t="s">
        <v>610</v>
      </c>
      <c r="AU18" s="534"/>
      <c r="AV18" s="534"/>
      <c r="AW18" s="534"/>
      <c r="AX18" s="534"/>
      <c r="AY18" s="534"/>
      <c r="AZ18" s="534"/>
      <c r="BA18" s="535">
        <v>0.06</v>
      </c>
      <c r="BB18" s="535"/>
      <c r="BC18" s="518" t="s">
        <v>483</v>
      </c>
      <c r="BD18" s="518"/>
      <c r="BE18" s="518"/>
      <c r="BF18" s="518"/>
      <c r="BG18" s="518"/>
      <c r="BH18" s="518"/>
      <c r="BI18" s="518"/>
      <c r="BJ18" s="543">
        <v>2.7E-2</v>
      </c>
      <c r="BK18" s="544"/>
      <c r="BL18" s="544"/>
      <c r="BM18" s="523">
        <v>2.7000000000000001E-3</v>
      </c>
      <c r="BN18" s="524"/>
      <c r="BO18" s="531">
        <f>SUM(BJ18:BN19)</f>
        <v>2.9700000000000001E-2</v>
      </c>
      <c r="BP18" s="532"/>
      <c r="BQ18" s="146"/>
      <c r="BR18" s="146" t="s">
        <v>484</v>
      </c>
      <c r="BS18" s="146"/>
      <c r="BT18" s="146"/>
      <c r="BU18" s="146"/>
      <c r="BV18" s="67"/>
      <c r="BW18" s="146"/>
      <c r="BX18" s="146"/>
      <c r="BY18" s="146"/>
      <c r="BZ18" s="146"/>
      <c r="CA18" s="146"/>
      <c r="CB18" s="141"/>
      <c r="CC18" s="141"/>
      <c r="CF18" s="183"/>
      <c r="CJ18" s="190" t="s">
        <v>591</v>
      </c>
      <c r="CK18" s="190"/>
      <c r="CL18" s="190"/>
      <c r="CM18" s="190"/>
      <c r="CN18" s="190"/>
      <c r="CO18" s="190"/>
      <c r="CP18" s="190"/>
      <c r="CQ18" s="190"/>
      <c r="CR18" s="190"/>
      <c r="CS18" s="190"/>
      <c r="CT18" s="190"/>
      <c r="CU18" s="190"/>
    </row>
    <row r="19" spans="3:99" ht="16.5" x14ac:dyDescent="0.3">
      <c r="C19" s="394"/>
      <c r="D19" s="395"/>
      <c r="E19" s="395"/>
      <c r="F19" s="396"/>
      <c r="G19" s="370" t="s">
        <v>485</v>
      </c>
      <c r="H19" s="271"/>
      <c r="I19" s="271"/>
      <c r="J19" s="271"/>
      <c r="K19" s="271"/>
      <c r="L19" s="272"/>
      <c r="M19" s="386">
        <v>0.15</v>
      </c>
      <c r="N19" s="270"/>
      <c r="O19" s="411">
        <v>0.14000000000000001</v>
      </c>
      <c r="P19" s="270"/>
      <c r="Q19" s="411">
        <v>0.14000000000000001</v>
      </c>
      <c r="R19" s="415"/>
      <c r="S19" s="369">
        <v>0.16</v>
      </c>
      <c r="T19" s="268"/>
      <c r="U19" s="269"/>
      <c r="V19" s="369">
        <v>0.17</v>
      </c>
      <c r="W19" s="268"/>
      <c r="X19" s="269"/>
      <c r="Y19" s="68"/>
      <c r="Z19" s="68"/>
      <c r="AA19" s="370" t="s">
        <v>14</v>
      </c>
      <c r="AB19" s="271"/>
      <c r="AC19" s="271"/>
      <c r="AD19" s="271"/>
      <c r="AE19" s="271"/>
      <c r="AF19" s="271"/>
      <c r="AG19" s="272"/>
      <c r="AH19" s="371">
        <v>0.14000000000000001</v>
      </c>
      <c r="AI19" s="372"/>
      <c r="AJ19" s="541" t="s">
        <v>15</v>
      </c>
      <c r="AK19" s="541"/>
      <c r="AL19" s="541"/>
      <c r="AM19" s="541"/>
      <c r="AN19" s="541"/>
      <c r="AO19" s="541"/>
      <c r="AP19" s="542"/>
      <c r="AQ19" s="507">
        <v>0.14000000000000001</v>
      </c>
      <c r="AR19" s="508"/>
      <c r="AT19" s="509" t="s">
        <v>611</v>
      </c>
      <c r="AU19" s="509"/>
      <c r="AV19" s="509"/>
      <c r="AW19" s="509"/>
      <c r="AX19" s="509"/>
      <c r="AY19" s="509"/>
      <c r="AZ19" s="509"/>
      <c r="BA19" s="536"/>
      <c r="BB19" s="536"/>
      <c r="BC19" s="510" t="s">
        <v>11</v>
      </c>
      <c r="BD19" s="510"/>
      <c r="BE19" s="510"/>
      <c r="BF19" s="510"/>
      <c r="BG19" s="510"/>
      <c r="BH19" s="510"/>
      <c r="BI19" s="510"/>
      <c r="BJ19" s="545"/>
      <c r="BK19" s="546"/>
      <c r="BL19" s="546"/>
      <c r="BM19" s="527"/>
      <c r="BN19" s="528"/>
      <c r="BO19" s="533"/>
      <c r="BP19" s="528"/>
      <c r="BQ19" s="68"/>
      <c r="BR19" s="68" t="s">
        <v>486</v>
      </c>
      <c r="BS19" s="68"/>
      <c r="BT19" s="68"/>
      <c r="BU19" s="68"/>
      <c r="BV19" s="69"/>
      <c r="BW19" s="68"/>
      <c r="BX19" s="68"/>
      <c r="BY19" s="68"/>
      <c r="BZ19" s="68"/>
      <c r="CA19" s="68"/>
      <c r="CF19" s="183"/>
      <c r="CJ19" s="190"/>
      <c r="CK19" s="190"/>
      <c r="CL19" s="190"/>
      <c r="CM19" s="190"/>
      <c r="CN19" s="190"/>
      <c r="CO19" s="190"/>
      <c r="CP19" s="190"/>
      <c r="CQ19" s="190"/>
      <c r="CR19" s="190"/>
      <c r="CS19" s="190"/>
      <c r="CT19" s="190"/>
      <c r="CU19" s="190"/>
    </row>
    <row r="20" spans="3:99" ht="16.5" x14ac:dyDescent="0.3">
      <c r="C20" s="127" t="s">
        <v>646</v>
      </c>
      <c r="D20" s="141"/>
      <c r="E20" s="78"/>
      <c r="F20" s="78"/>
      <c r="G20" s="89"/>
      <c r="H20" s="89"/>
      <c r="J20" s="73"/>
      <c r="K20" s="89"/>
      <c r="L20" s="89"/>
      <c r="M20" s="91"/>
      <c r="N20" s="89"/>
      <c r="O20" s="89"/>
      <c r="P20" s="91"/>
      <c r="Q20" s="89"/>
      <c r="R20" s="89"/>
      <c r="S20" s="91"/>
      <c r="T20" s="89"/>
      <c r="U20" s="500" t="s">
        <v>487</v>
      </c>
      <c r="V20" s="261"/>
      <c r="W20" s="261"/>
      <c r="X20" s="501" t="s">
        <v>488</v>
      </c>
      <c r="Y20" s="502"/>
      <c r="Z20" s="503"/>
      <c r="AA20" s="504" t="s">
        <v>16</v>
      </c>
      <c r="AB20" s="505"/>
      <c r="AC20" s="505"/>
      <c r="AD20" s="472" t="s">
        <v>490</v>
      </c>
      <c r="AE20" s="473"/>
      <c r="AF20" s="474"/>
      <c r="AG20" s="504" t="s">
        <v>17</v>
      </c>
      <c r="AH20" s="505"/>
      <c r="AI20" s="505"/>
      <c r="AJ20" s="472" t="s">
        <v>492</v>
      </c>
      <c r="AK20" s="473"/>
      <c r="AL20" s="474"/>
      <c r="AM20" s="475" t="s">
        <v>493</v>
      </c>
      <c r="AN20" s="476"/>
      <c r="AO20" s="477" t="s">
        <v>494</v>
      </c>
      <c r="AP20" s="478"/>
      <c r="AQ20" s="99"/>
      <c r="AR20" s="141" t="s">
        <v>709</v>
      </c>
      <c r="AS20" s="99"/>
      <c r="AT20" s="99"/>
      <c r="AU20" s="99"/>
      <c r="AV20" s="99"/>
      <c r="AW20" s="99"/>
      <c r="AX20" s="91"/>
      <c r="AY20" s="91"/>
      <c r="AZ20" s="100"/>
      <c r="BA20" s="100"/>
      <c r="BB20" s="100"/>
      <c r="BC20" s="100"/>
      <c r="BD20" s="100"/>
      <c r="BE20" s="100"/>
      <c r="BF20" s="100"/>
      <c r="BG20" s="101"/>
      <c r="BH20" s="101"/>
      <c r="BI20" s="101"/>
      <c r="BJ20" s="101"/>
      <c r="BK20" s="68"/>
      <c r="BL20" s="68"/>
      <c r="BM20" s="68"/>
      <c r="BN20" s="68"/>
      <c r="BO20" s="68"/>
      <c r="BQ20" s="170" t="s">
        <v>495</v>
      </c>
      <c r="BS20" s="69"/>
      <c r="BT20" s="68"/>
      <c r="BU20" s="68"/>
      <c r="BV20" s="68"/>
      <c r="BW20" s="68"/>
      <c r="BX20" s="68"/>
      <c r="CF20" s="183"/>
      <c r="CJ20" s="190" t="s">
        <v>592</v>
      </c>
      <c r="CK20" s="190"/>
      <c r="CL20" s="190"/>
      <c r="CM20" s="190"/>
      <c r="CN20" s="190"/>
      <c r="CO20" s="190"/>
      <c r="CP20" s="190"/>
      <c r="CQ20" s="190"/>
      <c r="CR20" s="190"/>
      <c r="CS20" s="190"/>
      <c r="CT20" s="190"/>
      <c r="CU20" s="190"/>
    </row>
    <row r="21" spans="3:99" ht="16.5" x14ac:dyDescent="0.3">
      <c r="C21" s="195" t="s">
        <v>570</v>
      </c>
      <c r="D21" s="78"/>
      <c r="E21" s="78"/>
      <c r="F21" s="78"/>
      <c r="G21" s="89"/>
      <c r="H21" s="89"/>
      <c r="I21" s="102" t="s">
        <v>496</v>
      </c>
      <c r="J21" s="73"/>
      <c r="K21" s="89"/>
      <c r="L21" s="89"/>
      <c r="M21" s="91"/>
      <c r="N21" s="173" t="s">
        <v>681</v>
      </c>
      <c r="O21" s="172"/>
      <c r="P21" s="91"/>
      <c r="Q21" s="89"/>
      <c r="R21" s="89"/>
      <c r="S21" s="91"/>
      <c r="T21" s="89"/>
      <c r="U21" s="479">
        <f>(AA22+AA22*AD22)*2</f>
        <v>6.7005120000000001E-2</v>
      </c>
      <c r="V21" s="480"/>
      <c r="W21" s="481"/>
      <c r="X21" s="485" t="s">
        <v>18</v>
      </c>
      <c r="Y21" s="486"/>
      <c r="Z21" s="487"/>
      <c r="AA21" s="489">
        <f>AA22*(1+AD22)</f>
        <v>3.3502560000000008E-2</v>
      </c>
      <c r="AB21" s="489"/>
      <c r="AC21" s="489"/>
      <c r="AD21" s="489"/>
      <c r="AE21" s="489"/>
      <c r="AF21" s="490"/>
      <c r="AG21" s="491">
        <f>AG22*(1+AJ22)</f>
        <v>3.3502560000000008E-2</v>
      </c>
      <c r="AH21" s="489"/>
      <c r="AI21" s="489"/>
      <c r="AJ21" s="489"/>
      <c r="AK21" s="489"/>
      <c r="AL21" s="490"/>
      <c r="AM21" s="492" t="s">
        <v>679</v>
      </c>
      <c r="AN21" s="493"/>
      <c r="AO21" s="496" t="s">
        <v>497</v>
      </c>
      <c r="AP21" s="497"/>
      <c r="AQ21" s="99"/>
      <c r="AR21" s="103" t="s">
        <v>715</v>
      </c>
      <c r="AS21" s="99"/>
      <c r="AT21" s="99"/>
      <c r="AU21" s="99"/>
      <c r="AV21" s="99"/>
      <c r="AW21" s="99"/>
      <c r="AX21" s="91"/>
      <c r="AY21" s="91"/>
      <c r="AZ21" s="100"/>
      <c r="BA21" s="100"/>
      <c r="BC21" s="100"/>
      <c r="BD21" s="99" t="s">
        <v>561</v>
      </c>
      <c r="BE21" s="100"/>
      <c r="BF21" s="100"/>
      <c r="BG21" s="101"/>
      <c r="BH21" s="101"/>
      <c r="BI21" s="101"/>
      <c r="BJ21" s="101"/>
      <c r="BK21" s="68"/>
      <c r="BL21" s="68"/>
      <c r="BM21" s="68"/>
      <c r="BN21" s="68"/>
      <c r="BO21" s="68"/>
      <c r="BP21" s="68"/>
      <c r="BQ21" s="68"/>
      <c r="BR21" s="146" t="s">
        <v>670</v>
      </c>
      <c r="BS21" s="69"/>
      <c r="BT21" s="68"/>
      <c r="BU21" s="68"/>
      <c r="BV21" s="68"/>
      <c r="BW21" s="68"/>
      <c r="BX21" s="68"/>
      <c r="CF21" s="183"/>
      <c r="CJ21" s="190" t="s">
        <v>593</v>
      </c>
      <c r="CK21" s="190"/>
      <c r="CL21" s="190"/>
      <c r="CM21" s="190"/>
      <c r="CN21" s="190"/>
      <c r="CO21" s="190"/>
      <c r="CP21" s="190"/>
      <c r="CQ21" s="190"/>
      <c r="CR21" s="190"/>
      <c r="CS21" s="190"/>
      <c r="CT21" s="190"/>
      <c r="CU21" s="190"/>
    </row>
    <row r="22" spans="3:99" s="141" customFormat="1" ht="13.5" customHeight="1" x14ac:dyDescent="0.3">
      <c r="C22" s="197" t="s">
        <v>710</v>
      </c>
      <c r="D22" s="105"/>
      <c r="E22" s="105"/>
      <c r="F22" s="105"/>
      <c r="G22" s="73"/>
      <c r="H22" s="73"/>
      <c r="I22" s="506" t="s">
        <v>19</v>
      </c>
      <c r="J22" s="506"/>
      <c r="K22" s="506"/>
      <c r="L22" s="506"/>
      <c r="M22" s="506"/>
      <c r="N22" s="506" t="s">
        <v>16</v>
      </c>
      <c r="O22" s="506"/>
      <c r="P22" s="506"/>
      <c r="Q22" s="506" t="s">
        <v>17</v>
      </c>
      <c r="R22" s="506"/>
      <c r="S22" s="506"/>
      <c r="T22" s="73"/>
      <c r="U22" s="482"/>
      <c r="V22" s="483"/>
      <c r="W22" s="484"/>
      <c r="X22" s="488"/>
      <c r="Y22" s="295"/>
      <c r="Z22" s="296"/>
      <c r="AA22" s="364">
        <f>6.24%/2</f>
        <v>3.1200000000000002E-2</v>
      </c>
      <c r="AB22" s="364"/>
      <c r="AC22" s="365"/>
      <c r="AD22" s="366">
        <v>7.3800000000000004E-2</v>
      </c>
      <c r="AE22" s="366"/>
      <c r="AF22" s="367"/>
      <c r="AG22" s="368">
        <f>AA22</f>
        <v>3.1200000000000002E-2</v>
      </c>
      <c r="AH22" s="364"/>
      <c r="AI22" s="365"/>
      <c r="AJ22" s="366">
        <f>AD22</f>
        <v>7.3800000000000004E-2</v>
      </c>
      <c r="AK22" s="366"/>
      <c r="AL22" s="367"/>
      <c r="AM22" s="494"/>
      <c r="AN22" s="495"/>
      <c r="AO22" s="498"/>
      <c r="AP22" s="499"/>
      <c r="AR22" s="141" t="s">
        <v>707</v>
      </c>
      <c r="AZ22" s="661">
        <f>CG30</f>
        <v>1573770</v>
      </c>
      <c r="BA22" s="662"/>
      <c r="BB22" s="662"/>
      <c r="BC22" s="662"/>
      <c r="BD22" s="141" t="s">
        <v>499</v>
      </c>
      <c r="BE22" s="99"/>
      <c r="BF22" s="99"/>
      <c r="BG22" s="106"/>
      <c r="BH22" s="106"/>
      <c r="BI22" s="106"/>
      <c r="BJ22" s="106"/>
      <c r="BK22" s="146"/>
      <c r="BL22" s="146"/>
      <c r="BM22" s="146"/>
      <c r="BN22" s="146"/>
      <c r="BO22" s="146"/>
      <c r="BP22" s="146"/>
      <c r="BQ22" s="146"/>
      <c r="BT22" s="141" t="s">
        <v>557</v>
      </c>
      <c r="BU22" s="146"/>
      <c r="BV22" s="146"/>
      <c r="BW22" s="70"/>
      <c r="BX22" s="146"/>
      <c r="CF22" s="185"/>
      <c r="CJ22" s="190"/>
      <c r="CK22" s="190"/>
      <c r="CL22" s="190"/>
      <c r="CM22" s="190"/>
      <c r="CN22" s="190"/>
      <c r="CO22" s="190"/>
      <c r="CP22" s="190"/>
      <c r="CQ22" s="190"/>
      <c r="CR22" s="190"/>
      <c r="CS22" s="190"/>
      <c r="CT22" s="190"/>
      <c r="CU22" s="190"/>
    </row>
    <row r="23" spans="3:99" ht="16.5" customHeight="1" x14ac:dyDescent="0.3">
      <c r="C23" s="669" t="s">
        <v>705</v>
      </c>
      <c r="D23" s="669"/>
      <c r="E23" s="669"/>
      <c r="F23" s="669"/>
      <c r="G23" s="669"/>
      <c r="H23" s="670"/>
      <c r="I23" s="466">
        <f>SUM(N23:S23)</f>
        <v>0.17250512000000001</v>
      </c>
      <c r="J23" s="466"/>
      <c r="K23" s="466"/>
      <c r="L23" s="466"/>
      <c r="M23" s="466"/>
      <c r="N23" s="467">
        <f>SUM(AA21,AA23)+0.9%</f>
        <v>8.7502560000000007E-2</v>
      </c>
      <c r="O23" s="467"/>
      <c r="P23" s="467"/>
      <c r="Q23" s="467">
        <f>SUM(AG21,AG23,AG24)</f>
        <v>8.5002560000000005E-2</v>
      </c>
      <c r="R23" s="467"/>
      <c r="S23" s="467"/>
      <c r="T23" s="135"/>
      <c r="U23" s="468">
        <f>AA23+AG23</f>
        <v>0.09</v>
      </c>
      <c r="V23" s="468"/>
      <c r="W23" s="468"/>
      <c r="X23" s="469" t="s">
        <v>500</v>
      </c>
      <c r="Y23" s="470"/>
      <c r="Z23" s="471"/>
      <c r="AA23" s="286">
        <v>4.4999999999999998E-2</v>
      </c>
      <c r="AB23" s="287"/>
      <c r="AC23" s="287"/>
      <c r="AD23" s="287"/>
      <c r="AE23" s="287"/>
      <c r="AF23" s="288"/>
      <c r="AG23" s="286">
        <v>4.4999999999999998E-2</v>
      </c>
      <c r="AH23" s="287"/>
      <c r="AI23" s="287"/>
      <c r="AJ23" s="287"/>
      <c r="AK23" s="287"/>
      <c r="AL23" s="288"/>
      <c r="AM23" s="289" t="s">
        <v>674</v>
      </c>
      <c r="AN23" s="290"/>
      <c r="AO23" s="291" t="s">
        <v>675</v>
      </c>
      <c r="AP23" s="292"/>
      <c r="AR23" s="141" t="s">
        <v>708</v>
      </c>
      <c r="AZ23" s="661">
        <f>CH30</f>
        <v>1701780</v>
      </c>
      <c r="BA23" s="662"/>
      <c r="BB23" s="662"/>
      <c r="BC23" s="662"/>
      <c r="BD23" s="141" t="s">
        <v>562</v>
      </c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T23" s="648">
        <v>21600000</v>
      </c>
      <c r="BU23" s="649"/>
      <c r="BV23" s="649"/>
      <c r="BW23" s="649"/>
      <c r="BX23" s="649"/>
      <c r="BY23" s="649"/>
      <c r="BZ23" s="649"/>
      <c r="CA23" s="649"/>
      <c r="CB23" s="649"/>
      <c r="CC23" s="650"/>
      <c r="CF23" s="183"/>
      <c r="CJ23" s="190"/>
      <c r="CK23" s="190"/>
      <c r="CL23" s="190"/>
      <c r="CM23" s="190"/>
      <c r="CN23" s="190"/>
      <c r="CO23" s="190"/>
      <c r="CP23" s="190"/>
      <c r="CQ23" s="190"/>
      <c r="CR23" s="190"/>
      <c r="CS23" s="190"/>
      <c r="CT23" s="190"/>
      <c r="CU23" s="190"/>
    </row>
    <row r="24" spans="3:99" ht="20.25" x14ac:dyDescent="0.3">
      <c r="C24" s="75" t="s">
        <v>697</v>
      </c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S24" s="68"/>
      <c r="T24" s="68"/>
      <c r="U24" s="293">
        <f>0.9%+0.65%</f>
        <v>1.5500000000000002E-2</v>
      </c>
      <c r="V24" s="293"/>
      <c r="W24" s="293"/>
      <c r="X24" s="294" t="s">
        <v>501</v>
      </c>
      <c r="Y24" s="295"/>
      <c r="Z24" s="296"/>
      <c r="AA24" s="356" t="s">
        <v>502</v>
      </c>
      <c r="AB24" s="357"/>
      <c r="AC24" s="357"/>
      <c r="AD24" s="357"/>
      <c r="AE24" s="357"/>
      <c r="AF24" s="358"/>
      <c r="AG24" s="356">
        <v>6.4999999999999997E-3</v>
      </c>
      <c r="AH24" s="359"/>
      <c r="AI24" s="359"/>
      <c r="AJ24" s="359"/>
      <c r="AK24" s="359"/>
      <c r="AL24" s="360"/>
      <c r="AM24" s="361" t="s">
        <v>503</v>
      </c>
      <c r="AN24" s="362"/>
      <c r="AO24" s="362"/>
      <c r="AP24" s="363"/>
      <c r="AR24" s="198" t="str">
        <f>". 최저임금 시급-"&amp;TEXT(CG24,"#,##0")&amp;"원(일급8시간기준 "&amp;TEXT(CG26,"#,##0")&amp;"원) 위반시3년 이하의 징역 또는 2천만원이하의 벌금부과, 병과 가능"</f>
        <v>. 최저임금 시급-7,530원(일급8시간기준 60,240원) 위반시3년 이하의 징역 또는 2천만원이하의 벌금부과, 병과 가능</v>
      </c>
      <c r="BD24" s="141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161" t="s">
        <v>660</v>
      </c>
      <c r="BS24" s="71"/>
      <c r="BT24" s="68"/>
      <c r="BU24" s="68"/>
      <c r="BV24" s="68"/>
      <c r="BX24" s="72"/>
      <c r="CF24" s="183"/>
      <c r="CG24" s="131">
        <v>7530</v>
      </c>
      <c r="CH24" s="196">
        <f>CG24</f>
        <v>7530</v>
      </c>
      <c r="CJ24" s="190" t="s">
        <v>594</v>
      </c>
      <c r="CK24" s="190"/>
      <c r="CL24" s="190"/>
      <c r="CM24" s="190"/>
      <c r="CN24" s="190"/>
      <c r="CO24" s="190"/>
      <c r="CP24" s="190"/>
      <c r="CQ24" s="190"/>
      <c r="CR24" s="190"/>
      <c r="CS24" s="190"/>
      <c r="CT24" s="190"/>
      <c r="CU24" s="190"/>
    </row>
    <row r="25" spans="3:99" ht="17.25" thickBot="1" x14ac:dyDescent="0.35">
      <c r="C25" s="77" t="s">
        <v>659</v>
      </c>
      <c r="D25" s="68"/>
      <c r="E25" s="68"/>
      <c r="F25" s="68"/>
      <c r="G25" s="671" t="s">
        <v>706</v>
      </c>
      <c r="H25" s="671"/>
      <c r="I25" s="671"/>
      <c r="J25" s="671"/>
      <c r="K25" s="671"/>
      <c r="L25" s="671"/>
      <c r="M25" s="671"/>
      <c r="N25" s="671"/>
      <c r="O25" s="671"/>
      <c r="P25" s="671"/>
      <c r="Q25" s="671"/>
      <c r="R25" s="671"/>
      <c r="S25" s="76" t="s">
        <v>504</v>
      </c>
      <c r="T25" s="68"/>
      <c r="U25" s="68"/>
      <c r="V25" s="68"/>
      <c r="W25" s="68"/>
      <c r="X25" s="68"/>
      <c r="Y25" s="68"/>
      <c r="Z25" s="68"/>
      <c r="AA25" s="179" t="s">
        <v>676</v>
      </c>
      <c r="AC25" s="68"/>
      <c r="AD25" s="68"/>
      <c r="AE25" s="68"/>
      <c r="AF25" s="68"/>
      <c r="AG25" s="68"/>
      <c r="AH25" s="68"/>
      <c r="AK25" s="68"/>
      <c r="AL25" s="68"/>
      <c r="AN25" s="68"/>
      <c r="AO25" s="68"/>
      <c r="AP25" s="76" t="s">
        <v>505</v>
      </c>
      <c r="AQ25" s="68"/>
      <c r="AR25" s="68"/>
      <c r="AS25" s="68"/>
      <c r="AT25" s="68"/>
      <c r="AU25" s="68"/>
      <c r="AV25" s="68"/>
      <c r="AW25" s="68"/>
      <c r="AX25" s="68"/>
      <c r="AY25" s="154" t="s">
        <v>698</v>
      </c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192" t="s">
        <v>699</v>
      </c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F25" s="183"/>
      <c r="CG25" s="132">
        <v>8</v>
      </c>
      <c r="CH25" s="132">
        <v>8</v>
      </c>
      <c r="CJ25" s="337" t="s">
        <v>595</v>
      </c>
      <c r="CK25" s="338"/>
      <c r="CL25" s="339" t="s">
        <v>596</v>
      </c>
      <c r="CM25" s="340"/>
      <c r="CN25" s="339" t="s">
        <v>597</v>
      </c>
      <c r="CO25" s="340"/>
      <c r="CP25" s="339" t="s">
        <v>598</v>
      </c>
      <c r="CQ25" s="341"/>
      <c r="CR25" s="190"/>
      <c r="CS25" s="190"/>
      <c r="CT25" s="190"/>
      <c r="CU25" s="190"/>
    </row>
    <row r="26" spans="3:99" ht="17.25" thickTop="1" x14ac:dyDescent="0.3">
      <c r="C26" s="456" t="s">
        <v>0</v>
      </c>
      <c r="D26" s="457"/>
      <c r="E26" s="457"/>
      <c r="F26" s="457"/>
      <c r="G26" s="457"/>
      <c r="H26" s="457"/>
      <c r="I26" s="457"/>
      <c r="J26" s="457"/>
      <c r="K26" s="458"/>
      <c r="L26" s="460" t="s">
        <v>1</v>
      </c>
      <c r="M26" s="462"/>
      <c r="N26" s="460" t="s">
        <v>2</v>
      </c>
      <c r="O26" s="461"/>
      <c r="P26" s="461"/>
      <c r="Q26" s="462"/>
      <c r="R26" s="68"/>
      <c r="S26" s="283" t="s">
        <v>0</v>
      </c>
      <c r="T26" s="284"/>
      <c r="U26" s="284"/>
      <c r="V26" s="284"/>
      <c r="W26" s="284"/>
      <c r="X26" s="284"/>
      <c r="Y26" s="284"/>
      <c r="Z26" s="284"/>
      <c r="AA26" s="285"/>
      <c r="AB26" s="569" t="s">
        <v>1</v>
      </c>
      <c r="AC26" s="570"/>
      <c r="AD26" s="569" t="s">
        <v>2</v>
      </c>
      <c r="AE26" s="573"/>
      <c r="AF26" s="573"/>
      <c r="AG26" s="570"/>
      <c r="AH26" s="68"/>
      <c r="AI26" s="456" t="s">
        <v>0</v>
      </c>
      <c r="AJ26" s="457"/>
      <c r="AK26" s="457"/>
      <c r="AL26" s="457"/>
      <c r="AM26" s="457"/>
      <c r="AN26" s="457"/>
      <c r="AO26" s="457"/>
      <c r="AP26" s="457"/>
      <c r="AQ26" s="458"/>
      <c r="AR26" s="460" t="s">
        <v>1</v>
      </c>
      <c r="AS26" s="462"/>
      <c r="AT26" s="460" t="s">
        <v>2</v>
      </c>
      <c r="AU26" s="461"/>
      <c r="AV26" s="461"/>
      <c r="AW26" s="462"/>
      <c r="AX26" s="68"/>
      <c r="AY26" s="626" t="s">
        <v>0</v>
      </c>
      <c r="AZ26" s="627"/>
      <c r="BA26" s="627"/>
      <c r="BB26" s="627"/>
      <c r="BC26" s="627"/>
      <c r="BD26" s="627"/>
      <c r="BE26" s="627"/>
      <c r="BF26" s="627"/>
      <c r="BG26" s="628"/>
      <c r="BH26" s="651" t="s">
        <v>1</v>
      </c>
      <c r="BI26" s="652"/>
      <c r="BJ26" s="651" t="s">
        <v>2</v>
      </c>
      <c r="BK26" s="653"/>
      <c r="BL26" s="653"/>
      <c r="BM26" s="654"/>
      <c r="BN26" s="68"/>
      <c r="BO26" s="626" t="s">
        <v>0</v>
      </c>
      <c r="BP26" s="627"/>
      <c r="BQ26" s="627"/>
      <c r="BR26" s="627"/>
      <c r="BS26" s="627"/>
      <c r="BT26" s="627"/>
      <c r="BU26" s="627"/>
      <c r="BV26" s="627"/>
      <c r="BW26" s="628"/>
      <c r="BX26" s="651" t="s">
        <v>1</v>
      </c>
      <c r="BY26" s="652"/>
      <c r="BZ26" s="651" t="s">
        <v>2</v>
      </c>
      <c r="CA26" s="653"/>
      <c r="CB26" s="653"/>
      <c r="CC26" s="654"/>
      <c r="CD26" s="68"/>
      <c r="CF26" s="183"/>
      <c r="CG26" s="133">
        <f>CG24*CG25</f>
        <v>60240</v>
      </c>
      <c r="CH26" s="133">
        <f>CH24*CH25</f>
        <v>60240</v>
      </c>
      <c r="CJ26" s="342" t="s">
        <v>599</v>
      </c>
      <c r="CK26" s="343"/>
      <c r="CL26" s="344" t="s">
        <v>596</v>
      </c>
      <c r="CM26" s="345"/>
      <c r="CN26" s="344" t="s">
        <v>600</v>
      </c>
      <c r="CO26" s="345"/>
      <c r="CP26" s="344" t="s">
        <v>601</v>
      </c>
      <c r="CQ26" s="346"/>
      <c r="CR26" s="190"/>
      <c r="CS26" s="190"/>
      <c r="CT26" s="190"/>
      <c r="CU26" s="190"/>
    </row>
    <row r="27" spans="3:99" ht="16.5" x14ac:dyDescent="0.3">
      <c r="C27" s="456" t="s">
        <v>3</v>
      </c>
      <c r="D27" s="457"/>
      <c r="E27" s="457"/>
      <c r="F27" s="457"/>
      <c r="G27" s="148"/>
      <c r="H27" s="457" t="s">
        <v>4</v>
      </c>
      <c r="I27" s="457"/>
      <c r="J27" s="457"/>
      <c r="K27" s="458"/>
      <c r="L27" s="463"/>
      <c r="M27" s="465"/>
      <c r="N27" s="463"/>
      <c r="O27" s="464"/>
      <c r="P27" s="464"/>
      <c r="Q27" s="465"/>
      <c r="R27" s="68"/>
      <c r="S27" s="283" t="s">
        <v>3</v>
      </c>
      <c r="T27" s="284"/>
      <c r="U27" s="284"/>
      <c r="V27" s="284"/>
      <c r="W27" s="193"/>
      <c r="X27" s="284" t="s">
        <v>4</v>
      </c>
      <c r="Y27" s="284"/>
      <c r="Z27" s="284"/>
      <c r="AA27" s="285"/>
      <c r="AB27" s="571"/>
      <c r="AC27" s="572"/>
      <c r="AD27" s="571"/>
      <c r="AE27" s="574"/>
      <c r="AF27" s="574"/>
      <c r="AG27" s="572"/>
      <c r="AH27" s="68"/>
      <c r="AI27" s="456" t="s">
        <v>3</v>
      </c>
      <c r="AJ27" s="457"/>
      <c r="AK27" s="457"/>
      <c r="AL27" s="457"/>
      <c r="AM27" s="148"/>
      <c r="AN27" s="457" t="s">
        <v>4</v>
      </c>
      <c r="AO27" s="457"/>
      <c r="AP27" s="457"/>
      <c r="AQ27" s="458"/>
      <c r="AR27" s="463"/>
      <c r="AS27" s="465"/>
      <c r="AT27" s="463"/>
      <c r="AU27" s="464"/>
      <c r="AV27" s="464"/>
      <c r="AW27" s="465"/>
      <c r="AX27" s="68"/>
      <c r="AY27" s="631" t="s">
        <v>3</v>
      </c>
      <c r="AZ27" s="457"/>
      <c r="BA27" s="457"/>
      <c r="BB27" s="457"/>
      <c r="BC27" s="148"/>
      <c r="BD27" s="457" t="s">
        <v>4</v>
      </c>
      <c r="BE27" s="457"/>
      <c r="BF27" s="457"/>
      <c r="BG27" s="458"/>
      <c r="BH27" s="463"/>
      <c r="BI27" s="465"/>
      <c r="BJ27" s="463"/>
      <c r="BK27" s="464"/>
      <c r="BL27" s="464"/>
      <c r="BM27" s="655"/>
      <c r="BN27" s="68"/>
      <c r="BO27" s="631" t="s">
        <v>3</v>
      </c>
      <c r="BP27" s="457"/>
      <c r="BQ27" s="457"/>
      <c r="BR27" s="457"/>
      <c r="BS27" s="148"/>
      <c r="BT27" s="457" t="s">
        <v>4</v>
      </c>
      <c r="BU27" s="457"/>
      <c r="BV27" s="457"/>
      <c r="BW27" s="458"/>
      <c r="BX27" s="463"/>
      <c r="BY27" s="465"/>
      <c r="BZ27" s="463"/>
      <c r="CA27" s="464"/>
      <c r="CB27" s="464"/>
      <c r="CC27" s="655"/>
      <c r="CD27" s="68"/>
      <c r="CF27" s="183"/>
      <c r="CJ27" s="347" t="s">
        <v>602</v>
      </c>
      <c r="CK27" s="348"/>
      <c r="CL27" s="348" t="s">
        <v>603</v>
      </c>
      <c r="CM27" s="348"/>
      <c r="CN27" s="351" t="s">
        <v>600</v>
      </c>
      <c r="CO27" s="352"/>
      <c r="CP27" s="351" t="s">
        <v>604</v>
      </c>
      <c r="CQ27" s="353"/>
      <c r="CR27" s="190"/>
      <c r="CS27" s="190"/>
      <c r="CT27" s="190"/>
      <c r="CU27" s="190"/>
    </row>
    <row r="28" spans="3:99" ht="16.5" x14ac:dyDescent="0.3">
      <c r="C28" s="455">
        <v>0</v>
      </c>
      <c r="D28" s="390"/>
      <c r="E28" s="390"/>
      <c r="F28" s="390"/>
      <c r="G28" s="188" t="s">
        <v>5</v>
      </c>
      <c r="H28" s="402">
        <v>12000000</v>
      </c>
      <c r="I28" s="402"/>
      <c r="J28" s="402"/>
      <c r="K28" s="403"/>
      <c r="L28" s="386">
        <v>0.06</v>
      </c>
      <c r="M28" s="272"/>
      <c r="N28" s="445">
        <v>0</v>
      </c>
      <c r="O28" s="446"/>
      <c r="P28" s="446"/>
      <c r="Q28" s="454"/>
      <c r="R28" s="68"/>
      <c r="S28" s="455">
        <v>0</v>
      </c>
      <c r="T28" s="390"/>
      <c r="U28" s="390"/>
      <c r="V28" s="390"/>
      <c r="W28" s="188" t="s">
        <v>5</v>
      </c>
      <c r="X28" s="402">
        <v>12000000</v>
      </c>
      <c r="Y28" s="402"/>
      <c r="Z28" s="402"/>
      <c r="AA28" s="403"/>
      <c r="AB28" s="386">
        <v>0.06</v>
      </c>
      <c r="AC28" s="272"/>
      <c r="AD28" s="445">
        <v>0</v>
      </c>
      <c r="AE28" s="446"/>
      <c r="AF28" s="446"/>
      <c r="AG28" s="575"/>
      <c r="AH28" s="84"/>
      <c r="AI28" s="455">
        <v>0</v>
      </c>
      <c r="AJ28" s="390"/>
      <c r="AK28" s="390"/>
      <c r="AL28" s="390"/>
      <c r="AM28" s="188" t="s">
        <v>5</v>
      </c>
      <c r="AN28" s="402">
        <v>12000000</v>
      </c>
      <c r="AO28" s="402"/>
      <c r="AP28" s="402"/>
      <c r="AQ28" s="403"/>
      <c r="AR28" s="507">
        <v>0.06</v>
      </c>
      <c r="AS28" s="517"/>
      <c r="AT28" s="445">
        <v>0</v>
      </c>
      <c r="AU28" s="446"/>
      <c r="AV28" s="446"/>
      <c r="AW28" s="454"/>
      <c r="AX28" s="84"/>
      <c r="AY28" s="597">
        <v>0</v>
      </c>
      <c r="AZ28" s="390"/>
      <c r="BA28" s="390"/>
      <c r="BB28" s="390"/>
      <c r="BC28" s="188" t="s">
        <v>5</v>
      </c>
      <c r="BD28" s="402">
        <v>12000000</v>
      </c>
      <c r="BE28" s="402"/>
      <c r="BF28" s="402"/>
      <c r="BG28" s="403"/>
      <c r="BH28" s="386">
        <v>0.06</v>
      </c>
      <c r="BI28" s="272"/>
      <c r="BJ28" s="445">
        <v>0</v>
      </c>
      <c r="BK28" s="446"/>
      <c r="BL28" s="446"/>
      <c r="BM28" s="598"/>
      <c r="BN28" s="84"/>
      <c r="BO28" s="597">
        <v>0</v>
      </c>
      <c r="BP28" s="390"/>
      <c r="BQ28" s="390"/>
      <c r="BR28" s="390"/>
      <c r="BS28" s="188" t="s">
        <v>5</v>
      </c>
      <c r="BT28" s="402">
        <v>12000000</v>
      </c>
      <c r="BU28" s="402"/>
      <c r="BV28" s="402"/>
      <c r="BW28" s="403"/>
      <c r="BX28" s="386">
        <v>0.06</v>
      </c>
      <c r="BY28" s="272"/>
      <c r="BZ28" s="445">
        <v>0</v>
      </c>
      <c r="CA28" s="446"/>
      <c r="CB28" s="446"/>
      <c r="CC28" s="598"/>
      <c r="CD28" s="84">
        <f t="shared" ref="CD28:CD33" si="0">BX28*1.1</f>
        <v>6.6000000000000003E-2</v>
      </c>
      <c r="CF28" s="183"/>
      <c r="CG28" s="142" t="s">
        <v>563</v>
      </c>
      <c r="CH28" s="142" t="s">
        <v>564</v>
      </c>
      <c r="CJ28" s="349"/>
      <c r="CK28" s="350"/>
      <c r="CL28" s="354" t="s">
        <v>605</v>
      </c>
      <c r="CM28" s="265"/>
      <c r="CN28" s="354" t="s">
        <v>606</v>
      </c>
      <c r="CO28" s="265"/>
      <c r="CP28" s="354" t="s">
        <v>604</v>
      </c>
      <c r="CQ28" s="355"/>
      <c r="CR28" s="190"/>
      <c r="CS28" s="190"/>
      <c r="CT28" s="190"/>
      <c r="CU28" s="190"/>
    </row>
    <row r="29" spans="3:99" x14ac:dyDescent="0.3">
      <c r="C29" s="275">
        <f>H28</f>
        <v>12000000</v>
      </c>
      <c r="D29" s="276"/>
      <c r="E29" s="276"/>
      <c r="F29" s="276"/>
      <c r="G29" s="188" t="s">
        <v>5</v>
      </c>
      <c r="H29" s="402">
        <v>46000000</v>
      </c>
      <c r="I29" s="402"/>
      <c r="J29" s="402"/>
      <c r="K29" s="403"/>
      <c r="L29" s="386">
        <v>0.16</v>
      </c>
      <c r="M29" s="272"/>
      <c r="N29" s="397">
        <v>-1200000</v>
      </c>
      <c r="O29" s="398"/>
      <c r="P29" s="398"/>
      <c r="Q29" s="399"/>
      <c r="R29" s="68"/>
      <c r="S29" s="275">
        <f>X28</f>
        <v>12000000</v>
      </c>
      <c r="T29" s="276"/>
      <c r="U29" s="276"/>
      <c r="V29" s="276"/>
      <c r="W29" s="188" t="s">
        <v>5</v>
      </c>
      <c r="X29" s="402">
        <v>46000000</v>
      </c>
      <c r="Y29" s="402"/>
      <c r="Z29" s="402"/>
      <c r="AA29" s="403"/>
      <c r="AB29" s="386">
        <v>0.15</v>
      </c>
      <c r="AC29" s="272"/>
      <c r="AD29" s="397">
        <v>-1080000</v>
      </c>
      <c r="AE29" s="398"/>
      <c r="AF29" s="398"/>
      <c r="AG29" s="399"/>
      <c r="AH29" s="84"/>
      <c r="AI29" s="275">
        <f>AN28</f>
        <v>12000000</v>
      </c>
      <c r="AJ29" s="276"/>
      <c r="AK29" s="276"/>
      <c r="AL29" s="276"/>
      <c r="AM29" s="188" t="s">
        <v>5</v>
      </c>
      <c r="AN29" s="402">
        <v>46000000</v>
      </c>
      <c r="AO29" s="402"/>
      <c r="AP29" s="402"/>
      <c r="AQ29" s="403"/>
      <c r="AR29" s="507">
        <v>0.15</v>
      </c>
      <c r="AS29" s="517"/>
      <c r="AT29" s="397">
        <v>-1080000</v>
      </c>
      <c r="AU29" s="398"/>
      <c r="AV29" s="398"/>
      <c r="AW29" s="399"/>
      <c r="AX29" s="84"/>
      <c r="AY29" s="600">
        <f>BD28</f>
        <v>12000000</v>
      </c>
      <c r="AZ29" s="276"/>
      <c r="BA29" s="276"/>
      <c r="BB29" s="276"/>
      <c r="BC29" s="188" t="s">
        <v>5</v>
      </c>
      <c r="BD29" s="402">
        <v>46000000</v>
      </c>
      <c r="BE29" s="402"/>
      <c r="BF29" s="402"/>
      <c r="BG29" s="403"/>
      <c r="BH29" s="386">
        <v>0.15</v>
      </c>
      <c r="BI29" s="272"/>
      <c r="BJ29" s="397">
        <v>-1080000</v>
      </c>
      <c r="BK29" s="398"/>
      <c r="BL29" s="398"/>
      <c r="BM29" s="599"/>
      <c r="BN29" s="84"/>
      <c r="BO29" s="600">
        <f>BT28</f>
        <v>12000000</v>
      </c>
      <c r="BP29" s="276"/>
      <c r="BQ29" s="276"/>
      <c r="BR29" s="276"/>
      <c r="BS29" s="188" t="s">
        <v>5</v>
      </c>
      <c r="BT29" s="402">
        <v>46000000</v>
      </c>
      <c r="BU29" s="402"/>
      <c r="BV29" s="402"/>
      <c r="BW29" s="403"/>
      <c r="BX29" s="386">
        <v>0.15</v>
      </c>
      <c r="BY29" s="272"/>
      <c r="BZ29" s="397">
        <v>-1080000</v>
      </c>
      <c r="CA29" s="398"/>
      <c r="CB29" s="398"/>
      <c r="CC29" s="599"/>
      <c r="CD29" s="84">
        <f t="shared" si="0"/>
        <v>0.16500000000000001</v>
      </c>
      <c r="CF29" s="183"/>
      <c r="CG29" s="128">
        <v>209</v>
      </c>
      <c r="CH29" s="128">
        <v>226</v>
      </c>
    </row>
    <row r="30" spans="3:99" ht="14.25" thickBot="1" x14ac:dyDescent="0.35">
      <c r="C30" s="275">
        <f>H29</f>
        <v>46000000</v>
      </c>
      <c r="D30" s="390"/>
      <c r="E30" s="390"/>
      <c r="F30" s="390"/>
      <c r="G30" s="188" t="s">
        <v>5</v>
      </c>
      <c r="H30" s="402">
        <v>88000000</v>
      </c>
      <c r="I30" s="402"/>
      <c r="J30" s="402"/>
      <c r="K30" s="403"/>
      <c r="L30" s="386">
        <v>0.25</v>
      </c>
      <c r="M30" s="272"/>
      <c r="N30" s="387">
        <v>-5340000</v>
      </c>
      <c r="O30" s="388"/>
      <c r="P30" s="388"/>
      <c r="Q30" s="389"/>
      <c r="R30" s="68"/>
      <c r="S30" s="275">
        <f>X29</f>
        <v>46000000</v>
      </c>
      <c r="T30" s="390"/>
      <c r="U30" s="390"/>
      <c r="V30" s="390"/>
      <c r="W30" s="188" t="s">
        <v>5</v>
      </c>
      <c r="X30" s="402">
        <v>88000000</v>
      </c>
      <c r="Y30" s="402"/>
      <c r="Z30" s="402"/>
      <c r="AA30" s="403"/>
      <c r="AB30" s="386">
        <v>0.24</v>
      </c>
      <c r="AC30" s="272"/>
      <c r="AD30" s="387">
        <v>-5220000</v>
      </c>
      <c r="AE30" s="388"/>
      <c r="AF30" s="388"/>
      <c r="AG30" s="389"/>
      <c r="AH30" s="84"/>
      <c r="AI30" s="275">
        <f>AN29</f>
        <v>46000000</v>
      </c>
      <c r="AJ30" s="390"/>
      <c r="AK30" s="390"/>
      <c r="AL30" s="390"/>
      <c r="AM30" s="188" t="s">
        <v>5</v>
      </c>
      <c r="AN30" s="402">
        <v>88000000</v>
      </c>
      <c r="AO30" s="402"/>
      <c r="AP30" s="402"/>
      <c r="AQ30" s="403"/>
      <c r="AR30" s="629">
        <v>0.24</v>
      </c>
      <c r="AS30" s="630"/>
      <c r="AT30" s="387">
        <v>-5220000</v>
      </c>
      <c r="AU30" s="388"/>
      <c r="AV30" s="388"/>
      <c r="AW30" s="389"/>
      <c r="AX30" s="84"/>
      <c r="AY30" s="600">
        <f>BD29</f>
        <v>46000000</v>
      </c>
      <c r="AZ30" s="390"/>
      <c r="BA30" s="390"/>
      <c r="BB30" s="390"/>
      <c r="BC30" s="188" t="s">
        <v>5</v>
      </c>
      <c r="BD30" s="601">
        <v>88000000</v>
      </c>
      <c r="BE30" s="601"/>
      <c r="BF30" s="601"/>
      <c r="BG30" s="602"/>
      <c r="BH30" s="406">
        <v>0.24</v>
      </c>
      <c r="BI30" s="603"/>
      <c r="BJ30" s="387">
        <v>-5220000</v>
      </c>
      <c r="BK30" s="388"/>
      <c r="BL30" s="388"/>
      <c r="BM30" s="604"/>
      <c r="BN30" s="84"/>
      <c r="BO30" s="600">
        <f>BT29</f>
        <v>46000000</v>
      </c>
      <c r="BP30" s="390"/>
      <c r="BQ30" s="390"/>
      <c r="BR30" s="390"/>
      <c r="BS30" s="188" t="s">
        <v>5</v>
      </c>
      <c r="BT30" s="601">
        <v>88000000</v>
      </c>
      <c r="BU30" s="601"/>
      <c r="BV30" s="601"/>
      <c r="BW30" s="602"/>
      <c r="BX30" s="406">
        <v>0.24</v>
      </c>
      <c r="BY30" s="603"/>
      <c r="BZ30" s="387">
        <v>-5220000</v>
      </c>
      <c r="CA30" s="388"/>
      <c r="CB30" s="388"/>
      <c r="CC30" s="604"/>
      <c r="CD30" s="84">
        <f t="shared" si="0"/>
        <v>0.26400000000000001</v>
      </c>
      <c r="CF30" s="183"/>
      <c r="CG30" s="134">
        <f>CG24*CG29</f>
        <v>1573770</v>
      </c>
      <c r="CH30" s="134">
        <f>CH24*CH29</f>
        <v>1701780</v>
      </c>
    </row>
    <row r="31" spans="3:99" ht="14.25" thickBot="1" x14ac:dyDescent="0.35">
      <c r="C31" s="275">
        <f>H30</f>
        <v>88000000</v>
      </c>
      <c r="D31" s="276"/>
      <c r="E31" s="276"/>
      <c r="F31" s="276"/>
      <c r="G31" s="188" t="s">
        <v>5</v>
      </c>
      <c r="H31" s="277" t="s">
        <v>6</v>
      </c>
      <c r="I31" s="277"/>
      <c r="J31" s="277"/>
      <c r="K31" s="278"/>
      <c r="L31" s="386">
        <v>0.35</v>
      </c>
      <c r="M31" s="272"/>
      <c r="N31" s="397">
        <v>-14140000</v>
      </c>
      <c r="O31" s="398"/>
      <c r="P31" s="398"/>
      <c r="Q31" s="399"/>
      <c r="R31" s="68"/>
      <c r="S31" s="275">
        <f>X30</f>
        <v>88000000</v>
      </c>
      <c r="T31" s="276"/>
      <c r="U31" s="276"/>
      <c r="V31" s="276"/>
      <c r="W31" s="188" t="s">
        <v>5</v>
      </c>
      <c r="X31" s="400" t="s">
        <v>6</v>
      </c>
      <c r="Y31" s="400"/>
      <c r="Z31" s="400"/>
      <c r="AA31" s="401"/>
      <c r="AB31" s="386">
        <v>0.35</v>
      </c>
      <c r="AC31" s="272"/>
      <c r="AD31" s="397">
        <v>-14900000</v>
      </c>
      <c r="AE31" s="398"/>
      <c r="AF31" s="398"/>
      <c r="AG31" s="399"/>
      <c r="AH31" s="84"/>
      <c r="AI31" s="275">
        <f>AN30</f>
        <v>88000000</v>
      </c>
      <c r="AJ31" s="276"/>
      <c r="AK31" s="276"/>
      <c r="AL31" s="276"/>
      <c r="AM31" s="188" t="s">
        <v>5</v>
      </c>
      <c r="AN31" s="277">
        <v>300000000</v>
      </c>
      <c r="AO31" s="277"/>
      <c r="AP31" s="277"/>
      <c r="AQ31" s="277"/>
      <c r="AR31" s="507">
        <v>0.35</v>
      </c>
      <c r="AS31" s="517"/>
      <c r="AT31" s="666">
        <v>-14900000</v>
      </c>
      <c r="AU31" s="587"/>
      <c r="AV31" s="587"/>
      <c r="AW31" s="618"/>
      <c r="AX31" s="84"/>
      <c r="AY31" s="611">
        <f>BD30</f>
        <v>88000000</v>
      </c>
      <c r="AZ31" s="612"/>
      <c r="BA31" s="612"/>
      <c r="BB31" s="612"/>
      <c r="BC31" s="149" t="s">
        <v>5</v>
      </c>
      <c r="BD31" s="613">
        <v>150000000</v>
      </c>
      <c r="BE31" s="614"/>
      <c r="BF31" s="614"/>
      <c r="BG31" s="615"/>
      <c r="BH31" s="386">
        <v>0.35</v>
      </c>
      <c r="BI31" s="272"/>
      <c r="BJ31" s="587">
        <v>-14900000</v>
      </c>
      <c r="BK31" s="587"/>
      <c r="BL31" s="587"/>
      <c r="BM31" s="588"/>
      <c r="BN31" s="84"/>
      <c r="BO31" s="600">
        <f>BT30</f>
        <v>88000000</v>
      </c>
      <c r="BP31" s="276"/>
      <c r="BQ31" s="276"/>
      <c r="BR31" s="276"/>
      <c r="BS31" s="188" t="s">
        <v>700</v>
      </c>
      <c r="BT31" s="402">
        <v>150000000</v>
      </c>
      <c r="BU31" s="402"/>
      <c r="BV31" s="402"/>
      <c r="BW31" s="403"/>
      <c r="BX31" s="386">
        <v>0.35</v>
      </c>
      <c r="BY31" s="272"/>
      <c r="BZ31" s="587">
        <v>-14900000</v>
      </c>
      <c r="CA31" s="587"/>
      <c r="CB31" s="587"/>
      <c r="CC31" s="588"/>
      <c r="CD31" s="84">
        <f t="shared" si="0"/>
        <v>0.38500000000000001</v>
      </c>
      <c r="CF31" s="183"/>
      <c r="CG31" s="129" t="s">
        <v>565</v>
      </c>
    </row>
    <row r="32" spans="3:99" ht="14.25" thickBot="1" x14ac:dyDescent="0.35">
      <c r="C32" s="673" t="s">
        <v>509</v>
      </c>
      <c r="D32" s="673"/>
      <c r="E32" s="673"/>
      <c r="F32" s="673"/>
      <c r="G32" s="673"/>
      <c r="H32" s="673"/>
      <c r="I32" s="673"/>
      <c r="J32" s="673"/>
      <c r="K32" s="673"/>
      <c r="L32" s="673"/>
      <c r="M32" s="673"/>
      <c r="N32" s="673"/>
      <c r="O32" s="673"/>
      <c r="P32" s="673"/>
      <c r="Q32" s="673"/>
      <c r="R32" s="673"/>
      <c r="S32" s="673"/>
      <c r="T32" s="673"/>
      <c r="U32" s="673"/>
      <c r="V32" s="673"/>
      <c r="W32" s="673"/>
      <c r="X32" s="673"/>
      <c r="Y32" s="673"/>
      <c r="Z32" s="673"/>
      <c r="AA32" s="673"/>
      <c r="AB32" s="673"/>
      <c r="AC32" s="673"/>
      <c r="AD32" s="673"/>
      <c r="AE32" s="673"/>
      <c r="AF32" s="673"/>
      <c r="AG32" s="673"/>
      <c r="AH32" s="674"/>
      <c r="AI32" s="275">
        <f>AN31</f>
        <v>300000000</v>
      </c>
      <c r="AJ32" s="276"/>
      <c r="AK32" s="276"/>
      <c r="AL32" s="276"/>
      <c r="AM32" s="188" t="s">
        <v>5</v>
      </c>
      <c r="AN32" s="277" t="s">
        <v>6</v>
      </c>
      <c r="AO32" s="277"/>
      <c r="AP32" s="277"/>
      <c r="AQ32" s="277"/>
      <c r="AR32" s="619">
        <v>0.38</v>
      </c>
      <c r="AS32" s="620"/>
      <c r="AT32" s="587">
        <v>-23900000</v>
      </c>
      <c r="AU32" s="587"/>
      <c r="AV32" s="587"/>
      <c r="AW32" s="618"/>
      <c r="AX32" s="84"/>
      <c r="AY32" s="589">
        <f>BD31</f>
        <v>150000000</v>
      </c>
      <c r="AZ32" s="590"/>
      <c r="BA32" s="590"/>
      <c r="BB32" s="591"/>
      <c r="BC32" s="150" t="s">
        <v>5</v>
      </c>
      <c r="BD32" s="592" t="s">
        <v>6</v>
      </c>
      <c r="BE32" s="592"/>
      <c r="BF32" s="592"/>
      <c r="BG32" s="592"/>
      <c r="BH32" s="593">
        <v>0.38</v>
      </c>
      <c r="BI32" s="594"/>
      <c r="BJ32" s="595">
        <v>-19400000</v>
      </c>
      <c r="BK32" s="595"/>
      <c r="BL32" s="595"/>
      <c r="BM32" s="596"/>
      <c r="BN32" s="84"/>
      <c r="BO32" s="600">
        <f>BT31</f>
        <v>150000000</v>
      </c>
      <c r="BP32" s="390"/>
      <c r="BQ32" s="390"/>
      <c r="BR32" s="390"/>
      <c r="BS32" s="188" t="s">
        <v>700</v>
      </c>
      <c r="BT32" s="613">
        <v>500000000</v>
      </c>
      <c r="BU32" s="614"/>
      <c r="BV32" s="614"/>
      <c r="BW32" s="615"/>
      <c r="BX32" s="386">
        <v>0.38</v>
      </c>
      <c r="BY32" s="272"/>
      <c r="BZ32" s="666">
        <v>-19400000</v>
      </c>
      <c r="CA32" s="587"/>
      <c r="CB32" s="587"/>
      <c r="CC32" s="588"/>
      <c r="CD32" s="84">
        <f t="shared" si="0"/>
        <v>0.41800000000000004</v>
      </c>
      <c r="CF32" s="183"/>
    </row>
    <row r="33" spans="3:84" ht="15" thickTop="1" thickBot="1" x14ac:dyDescent="0.35">
      <c r="C33" s="76" t="s">
        <v>683</v>
      </c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P33" s="68"/>
      <c r="Q33" s="68"/>
      <c r="R33" s="68"/>
      <c r="S33" s="68"/>
      <c r="T33" s="68"/>
      <c r="U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178" t="s">
        <v>688</v>
      </c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Y33" s="109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589">
        <f>BT32</f>
        <v>500000000</v>
      </c>
      <c r="BP33" s="590"/>
      <c r="BQ33" s="590"/>
      <c r="BR33" s="591"/>
      <c r="BS33" s="150" t="s">
        <v>5</v>
      </c>
      <c r="BT33" s="592" t="s">
        <v>6</v>
      </c>
      <c r="BU33" s="592"/>
      <c r="BV33" s="592"/>
      <c r="BW33" s="592"/>
      <c r="BX33" s="593">
        <v>0.4</v>
      </c>
      <c r="BY33" s="594"/>
      <c r="BZ33" s="667">
        <v>-29400000</v>
      </c>
      <c r="CA33" s="667"/>
      <c r="CB33" s="667"/>
      <c r="CC33" s="668"/>
      <c r="CD33" s="84">
        <f t="shared" si="0"/>
        <v>0.44000000000000006</v>
      </c>
      <c r="CF33" s="183"/>
    </row>
    <row r="34" spans="3:84" ht="21" thickTop="1" x14ac:dyDescent="0.3">
      <c r="C34" s="95" t="s">
        <v>556</v>
      </c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 t="s">
        <v>666</v>
      </c>
      <c r="AB34" s="68"/>
      <c r="AC34" s="68"/>
      <c r="AD34" s="68"/>
      <c r="AF34" s="68"/>
      <c r="AG34" s="68"/>
      <c r="AH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110"/>
      <c r="BT34" s="68"/>
      <c r="BU34" s="68"/>
      <c r="BV34" s="68"/>
      <c r="CF34" s="183"/>
    </row>
    <row r="35" spans="3:84" ht="14.25" thickBot="1" x14ac:dyDescent="0.35">
      <c r="C35" s="77" t="s">
        <v>510</v>
      </c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76" t="s">
        <v>511</v>
      </c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76" t="s">
        <v>512</v>
      </c>
      <c r="AJ35" s="68"/>
      <c r="AK35" s="68"/>
      <c r="AL35" s="68"/>
      <c r="AM35" s="68"/>
      <c r="AN35" s="68"/>
      <c r="AO35" s="68"/>
      <c r="AP35" s="68"/>
      <c r="AQ35" s="68"/>
      <c r="AR35" s="194"/>
      <c r="AS35" s="194"/>
      <c r="AT35" s="194"/>
      <c r="AU35" s="194"/>
      <c r="AV35" s="194"/>
      <c r="AW35" s="194"/>
      <c r="AX35" s="194"/>
      <c r="AY35" s="154" t="s">
        <v>701</v>
      </c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192" t="s">
        <v>699</v>
      </c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F35" s="183"/>
    </row>
    <row r="36" spans="3:84" ht="14.25" thickTop="1" x14ac:dyDescent="0.3">
      <c r="C36" s="456" t="s">
        <v>0</v>
      </c>
      <c r="D36" s="457"/>
      <c r="E36" s="457"/>
      <c r="F36" s="457"/>
      <c r="G36" s="457"/>
      <c r="H36" s="457"/>
      <c r="I36" s="457"/>
      <c r="J36" s="457"/>
      <c r="K36" s="458"/>
      <c r="L36" s="460" t="s">
        <v>1</v>
      </c>
      <c r="M36" s="462"/>
      <c r="N36" s="460" t="s">
        <v>2</v>
      </c>
      <c r="O36" s="461"/>
      <c r="P36" s="461"/>
      <c r="Q36" s="462"/>
      <c r="R36" s="68"/>
      <c r="S36" s="459" t="s">
        <v>0</v>
      </c>
      <c r="T36" s="380"/>
      <c r="U36" s="380"/>
      <c r="V36" s="380"/>
      <c r="W36" s="380"/>
      <c r="X36" s="380"/>
      <c r="Y36" s="380"/>
      <c r="Z36" s="380"/>
      <c r="AA36" s="381"/>
      <c r="AB36" s="391" t="s">
        <v>1</v>
      </c>
      <c r="AC36" s="393"/>
      <c r="AD36" s="391" t="s">
        <v>2</v>
      </c>
      <c r="AE36" s="392"/>
      <c r="AF36" s="392"/>
      <c r="AG36" s="393"/>
      <c r="AH36" s="68"/>
      <c r="AI36" s="456" t="s">
        <v>0</v>
      </c>
      <c r="AJ36" s="457"/>
      <c r="AK36" s="457"/>
      <c r="AL36" s="457"/>
      <c r="AM36" s="457"/>
      <c r="AN36" s="457"/>
      <c r="AO36" s="457"/>
      <c r="AP36" s="457"/>
      <c r="AQ36" s="458"/>
      <c r="AR36" s="460" t="s">
        <v>1</v>
      </c>
      <c r="AS36" s="462"/>
      <c r="AT36" s="460" t="s">
        <v>2</v>
      </c>
      <c r="AU36" s="461"/>
      <c r="AV36" s="461"/>
      <c r="AW36" s="462"/>
      <c r="AX36" s="68"/>
      <c r="AY36" s="626" t="s">
        <v>0</v>
      </c>
      <c r="AZ36" s="627"/>
      <c r="BA36" s="627"/>
      <c r="BB36" s="627"/>
      <c r="BC36" s="627"/>
      <c r="BD36" s="627"/>
      <c r="BE36" s="627"/>
      <c r="BF36" s="627"/>
      <c r="BG36" s="628"/>
      <c r="BH36" s="651" t="s">
        <v>1</v>
      </c>
      <c r="BI36" s="652"/>
      <c r="BJ36" s="651" t="s">
        <v>2</v>
      </c>
      <c r="BK36" s="653"/>
      <c r="BL36" s="653"/>
      <c r="BM36" s="654"/>
      <c r="BN36" s="68"/>
      <c r="BO36" s="626" t="s">
        <v>0</v>
      </c>
      <c r="BP36" s="627"/>
      <c r="BQ36" s="627"/>
      <c r="BR36" s="627"/>
      <c r="BS36" s="627"/>
      <c r="BT36" s="627"/>
      <c r="BU36" s="627"/>
      <c r="BV36" s="627"/>
      <c r="BW36" s="628"/>
      <c r="BX36" s="651" t="s">
        <v>1</v>
      </c>
      <c r="BY36" s="652"/>
      <c r="BZ36" s="651" t="s">
        <v>2</v>
      </c>
      <c r="CA36" s="653"/>
      <c r="CB36" s="653"/>
      <c r="CC36" s="654"/>
      <c r="CD36" s="68"/>
      <c r="CF36" s="183"/>
    </row>
    <row r="37" spans="3:84" x14ac:dyDescent="0.3">
      <c r="C37" s="456" t="s">
        <v>3</v>
      </c>
      <c r="D37" s="457"/>
      <c r="E37" s="457"/>
      <c r="F37" s="457"/>
      <c r="G37" s="148"/>
      <c r="H37" s="457" t="s">
        <v>4</v>
      </c>
      <c r="I37" s="457"/>
      <c r="J37" s="457"/>
      <c r="K37" s="458"/>
      <c r="L37" s="463"/>
      <c r="M37" s="465"/>
      <c r="N37" s="463"/>
      <c r="O37" s="464"/>
      <c r="P37" s="464"/>
      <c r="Q37" s="465"/>
      <c r="R37" s="68"/>
      <c r="S37" s="459" t="s">
        <v>3</v>
      </c>
      <c r="T37" s="380"/>
      <c r="U37" s="380"/>
      <c r="V37" s="380"/>
      <c r="W37" s="168"/>
      <c r="X37" s="380" t="s">
        <v>4</v>
      </c>
      <c r="Y37" s="380"/>
      <c r="Z37" s="380"/>
      <c r="AA37" s="381"/>
      <c r="AB37" s="394"/>
      <c r="AC37" s="396"/>
      <c r="AD37" s="394"/>
      <c r="AE37" s="395"/>
      <c r="AF37" s="395"/>
      <c r="AG37" s="396"/>
      <c r="AH37" s="68"/>
      <c r="AI37" s="456" t="s">
        <v>3</v>
      </c>
      <c r="AJ37" s="457"/>
      <c r="AK37" s="457"/>
      <c r="AL37" s="457"/>
      <c r="AM37" s="148"/>
      <c r="AN37" s="457" t="s">
        <v>4</v>
      </c>
      <c r="AO37" s="457"/>
      <c r="AP37" s="457"/>
      <c r="AQ37" s="458"/>
      <c r="AR37" s="463"/>
      <c r="AS37" s="465"/>
      <c r="AT37" s="463"/>
      <c r="AU37" s="464"/>
      <c r="AV37" s="464"/>
      <c r="AW37" s="465"/>
      <c r="AX37" s="68"/>
      <c r="AY37" s="631" t="s">
        <v>3</v>
      </c>
      <c r="AZ37" s="457"/>
      <c r="BA37" s="457"/>
      <c r="BB37" s="457"/>
      <c r="BC37" s="148"/>
      <c r="BD37" s="457" t="s">
        <v>4</v>
      </c>
      <c r="BE37" s="457"/>
      <c r="BF37" s="457"/>
      <c r="BG37" s="458"/>
      <c r="BH37" s="463"/>
      <c r="BI37" s="465"/>
      <c r="BJ37" s="463"/>
      <c r="BK37" s="464"/>
      <c r="BL37" s="464"/>
      <c r="BM37" s="655"/>
      <c r="BN37" s="68"/>
      <c r="BO37" s="631" t="s">
        <v>3</v>
      </c>
      <c r="BP37" s="457"/>
      <c r="BQ37" s="457"/>
      <c r="BR37" s="457"/>
      <c r="BS37" s="148"/>
      <c r="BT37" s="457" t="s">
        <v>4</v>
      </c>
      <c r="BU37" s="457"/>
      <c r="BV37" s="457"/>
      <c r="BW37" s="458"/>
      <c r="BX37" s="463"/>
      <c r="BY37" s="465"/>
      <c r="BZ37" s="463"/>
      <c r="CA37" s="464"/>
      <c r="CB37" s="464"/>
      <c r="CC37" s="655"/>
      <c r="CD37" s="68"/>
      <c r="CF37" s="183"/>
    </row>
    <row r="38" spans="3:84" x14ac:dyDescent="0.3">
      <c r="C38" s="455">
        <v>0</v>
      </c>
      <c r="D38" s="390"/>
      <c r="E38" s="390"/>
      <c r="F38" s="390"/>
      <c r="G38" s="188" t="s">
        <v>5</v>
      </c>
      <c r="H38" s="402">
        <v>12000000</v>
      </c>
      <c r="I38" s="402"/>
      <c r="J38" s="402"/>
      <c r="K38" s="403"/>
      <c r="L38" s="386">
        <v>0.06</v>
      </c>
      <c r="M38" s="272"/>
      <c r="N38" s="445">
        <v>0</v>
      </c>
      <c r="O38" s="446"/>
      <c r="P38" s="446"/>
      <c r="Q38" s="454"/>
      <c r="R38" s="68"/>
      <c r="S38" s="455">
        <v>0</v>
      </c>
      <c r="T38" s="390"/>
      <c r="U38" s="390"/>
      <c r="V38" s="390"/>
      <c r="W38" s="188" t="s">
        <v>5</v>
      </c>
      <c r="X38" s="402">
        <v>12000000</v>
      </c>
      <c r="Y38" s="402"/>
      <c r="Z38" s="402"/>
      <c r="AA38" s="403"/>
      <c r="AB38" s="386">
        <v>0.06</v>
      </c>
      <c r="AC38" s="272"/>
      <c r="AD38" s="445">
        <v>0</v>
      </c>
      <c r="AE38" s="446"/>
      <c r="AF38" s="446"/>
      <c r="AG38" s="454"/>
      <c r="AH38" s="68"/>
      <c r="AI38" s="455">
        <v>0</v>
      </c>
      <c r="AJ38" s="390"/>
      <c r="AK38" s="390"/>
      <c r="AL38" s="390"/>
      <c r="AM38" s="188" t="s">
        <v>5</v>
      </c>
      <c r="AN38" s="402">
        <v>12000000</v>
      </c>
      <c r="AO38" s="402"/>
      <c r="AP38" s="402"/>
      <c r="AQ38" s="403"/>
      <c r="AR38" s="386">
        <v>0.06</v>
      </c>
      <c r="AS38" s="272"/>
      <c r="AT38" s="445">
        <v>0</v>
      </c>
      <c r="AU38" s="446"/>
      <c r="AV38" s="446"/>
      <c r="AW38" s="454"/>
      <c r="AX38" s="84"/>
      <c r="AY38" s="597">
        <v>0</v>
      </c>
      <c r="AZ38" s="390"/>
      <c r="BA38" s="390"/>
      <c r="BB38" s="390"/>
      <c r="BC38" s="188" t="s">
        <v>5</v>
      </c>
      <c r="BD38" s="402">
        <v>12000000</v>
      </c>
      <c r="BE38" s="402"/>
      <c r="BF38" s="402"/>
      <c r="BG38" s="403"/>
      <c r="BH38" s="386">
        <v>0.06</v>
      </c>
      <c r="BI38" s="272"/>
      <c r="BJ38" s="445">
        <v>0</v>
      </c>
      <c r="BK38" s="446"/>
      <c r="BL38" s="446"/>
      <c r="BM38" s="598"/>
      <c r="BN38" s="84"/>
      <c r="BO38" s="597">
        <v>0</v>
      </c>
      <c r="BP38" s="390"/>
      <c r="BQ38" s="390"/>
      <c r="BR38" s="390"/>
      <c r="BS38" s="188" t="s">
        <v>5</v>
      </c>
      <c r="BT38" s="402">
        <v>12000000</v>
      </c>
      <c r="BU38" s="402"/>
      <c r="BV38" s="402"/>
      <c r="BW38" s="403"/>
      <c r="BX38" s="386">
        <v>0.06</v>
      </c>
      <c r="BY38" s="272"/>
      <c r="BZ38" s="445">
        <v>0</v>
      </c>
      <c r="CA38" s="446"/>
      <c r="CB38" s="446"/>
      <c r="CC38" s="598"/>
      <c r="CD38" s="84">
        <f t="shared" ref="CD38:CD43" si="1">BX38*1.1</f>
        <v>6.6000000000000003E-2</v>
      </c>
      <c r="CF38" s="183"/>
    </row>
    <row r="39" spans="3:84" x14ac:dyDescent="0.3">
      <c r="C39" s="275">
        <f>H38</f>
        <v>12000000</v>
      </c>
      <c r="D39" s="276"/>
      <c r="E39" s="276"/>
      <c r="F39" s="276"/>
      <c r="G39" s="188" t="s">
        <v>5</v>
      </c>
      <c r="H39" s="402">
        <v>46000000</v>
      </c>
      <c r="I39" s="402"/>
      <c r="J39" s="402"/>
      <c r="K39" s="403"/>
      <c r="L39" s="386">
        <v>0.16</v>
      </c>
      <c r="M39" s="272"/>
      <c r="N39" s="397">
        <v>-1200000</v>
      </c>
      <c r="O39" s="398"/>
      <c r="P39" s="398"/>
      <c r="Q39" s="399"/>
      <c r="R39" s="68"/>
      <c r="S39" s="275">
        <f>X38</f>
        <v>12000000</v>
      </c>
      <c r="T39" s="276"/>
      <c r="U39" s="276"/>
      <c r="V39" s="276"/>
      <c r="W39" s="188" t="s">
        <v>5</v>
      </c>
      <c r="X39" s="402">
        <v>46000000</v>
      </c>
      <c r="Y39" s="402"/>
      <c r="Z39" s="402"/>
      <c r="AA39" s="403"/>
      <c r="AB39" s="386">
        <v>0.15</v>
      </c>
      <c r="AC39" s="272"/>
      <c r="AD39" s="397">
        <v>-1080000</v>
      </c>
      <c r="AE39" s="398"/>
      <c r="AF39" s="398"/>
      <c r="AG39" s="399"/>
      <c r="AH39" s="68"/>
      <c r="AI39" s="275">
        <f>AN38</f>
        <v>12000000</v>
      </c>
      <c r="AJ39" s="276"/>
      <c r="AK39" s="276"/>
      <c r="AL39" s="276"/>
      <c r="AM39" s="188" t="s">
        <v>5</v>
      </c>
      <c r="AN39" s="402">
        <v>46000000</v>
      </c>
      <c r="AO39" s="402"/>
      <c r="AP39" s="402"/>
      <c r="AQ39" s="403"/>
      <c r="AR39" s="386">
        <v>0.15</v>
      </c>
      <c r="AS39" s="272"/>
      <c r="AT39" s="397">
        <v>-1080000</v>
      </c>
      <c r="AU39" s="398"/>
      <c r="AV39" s="398"/>
      <c r="AW39" s="399"/>
      <c r="AX39" s="84"/>
      <c r="AY39" s="600">
        <f>BD38</f>
        <v>12000000</v>
      </c>
      <c r="AZ39" s="276"/>
      <c r="BA39" s="276"/>
      <c r="BB39" s="276"/>
      <c r="BC39" s="188" t="s">
        <v>5</v>
      </c>
      <c r="BD39" s="402">
        <v>46000000</v>
      </c>
      <c r="BE39" s="402"/>
      <c r="BF39" s="402"/>
      <c r="BG39" s="403"/>
      <c r="BH39" s="386">
        <v>0.15</v>
      </c>
      <c r="BI39" s="272"/>
      <c r="BJ39" s="397">
        <v>-1080000</v>
      </c>
      <c r="BK39" s="398"/>
      <c r="BL39" s="398"/>
      <c r="BM39" s="599"/>
      <c r="BN39" s="84"/>
      <c r="BO39" s="600">
        <f>BT38</f>
        <v>12000000</v>
      </c>
      <c r="BP39" s="276"/>
      <c r="BQ39" s="276"/>
      <c r="BR39" s="276"/>
      <c r="BS39" s="188" t="s">
        <v>5</v>
      </c>
      <c r="BT39" s="402">
        <v>46000000</v>
      </c>
      <c r="BU39" s="402"/>
      <c r="BV39" s="402"/>
      <c r="BW39" s="403"/>
      <c r="BX39" s="386">
        <v>0.15</v>
      </c>
      <c r="BY39" s="272"/>
      <c r="BZ39" s="397">
        <v>-1080000</v>
      </c>
      <c r="CA39" s="398"/>
      <c r="CB39" s="398"/>
      <c r="CC39" s="599"/>
      <c r="CD39" s="84">
        <f t="shared" si="1"/>
        <v>0.16500000000000001</v>
      </c>
      <c r="CF39" s="183"/>
    </row>
    <row r="40" spans="3:84" ht="14.25" thickBot="1" x14ac:dyDescent="0.35">
      <c r="C40" s="275">
        <f>H39</f>
        <v>46000000</v>
      </c>
      <c r="D40" s="390"/>
      <c r="E40" s="390"/>
      <c r="F40" s="390"/>
      <c r="G40" s="188" t="s">
        <v>5</v>
      </c>
      <c r="H40" s="402">
        <v>88000000</v>
      </c>
      <c r="I40" s="402"/>
      <c r="J40" s="402"/>
      <c r="K40" s="403"/>
      <c r="L40" s="386">
        <v>0.25</v>
      </c>
      <c r="M40" s="272"/>
      <c r="N40" s="387">
        <v>-5340000</v>
      </c>
      <c r="O40" s="388"/>
      <c r="P40" s="388"/>
      <c r="Q40" s="389"/>
      <c r="R40" s="68"/>
      <c r="S40" s="275">
        <f>X39</f>
        <v>46000000</v>
      </c>
      <c r="T40" s="390"/>
      <c r="U40" s="390"/>
      <c r="V40" s="390"/>
      <c r="W40" s="188" t="s">
        <v>5</v>
      </c>
      <c r="X40" s="402">
        <v>88000000</v>
      </c>
      <c r="Y40" s="402"/>
      <c r="Z40" s="402"/>
      <c r="AA40" s="403"/>
      <c r="AB40" s="386">
        <v>0.24</v>
      </c>
      <c r="AC40" s="272"/>
      <c r="AD40" s="387">
        <v>-5220000</v>
      </c>
      <c r="AE40" s="388"/>
      <c r="AF40" s="388"/>
      <c r="AG40" s="389"/>
      <c r="AH40" s="68"/>
      <c r="AI40" s="275">
        <f>AN39</f>
        <v>46000000</v>
      </c>
      <c r="AJ40" s="390"/>
      <c r="AK40" s="390"/>
      <c r="AL40" s="390"/>
      <c r="AM40" s="188" t="s">
        <v>5</v>
      </c>
      <c r="AN40" s="402">
        <v>88000000</v>
      </c>
      <c r="AO40" s="402"/>
      <c r="AP40" s="402"/>
      <c r="AQ40" s="403"/>
      <c r="AR40" s="406">
        <v>0.24</v>
      </c>
      <c r="AS40" s="603"/>
      <c r="AT40" s="387">
        <v>-5220000</v>
      </c>
      <c r="AU40" s="388"/>
      <c r="AV40" s="388"/>
      <c r="AW40" s="389"/>
      <c r="AX40" s="84"/>
      <c r="AY40" s="600">
        <f>BD39</f>
        <v>46000000</v>
      </c>
      <c r="AZ40" s="390"/>
      <c r="BA40" s="390"/>
      <c r="BB40" s="390"/>
      <c r="BC40" s="188" t="s">
        <v>5</v>
      </c>
      <c r="BD40" s="601">
        <v>88000000</v>
      </c>
      <c r="BE40" s="601"/>
      <c r="BF40" s="601"/>
      <c r="BG40" s="602"/>
      <c r="BH40" s="406">
        <v>0.24</v>
      </c>
      <c r="BI40" s="603"/>
      <c r="BJ40" s="387">
        <v>-5220000</v>
      </c>
      <c r="BK40" s="388"/>
      <c r="BL40" s="388"/>
      <c r="BM40" s="604"/>
      <c r="BN40" s="84"/>
      <c r="BO40" s="600">
        <f>BT39</f>
        <v>46000000</v>
      </c>
      <c r="BP40" s="390"/>
      <c r="BQ40" s="390"/>
      <c r="BR40" s="390"/>
      <c r="BS40" s="188" t="s">
        <v>5</v>
      </c>
      <c r="BT40" s="601">
        <v>88000000</v>
      </c>
      <c r="BU40" s="601"/>
      <c r="BV40" s="601"/>
      <c r="BW40" s="602"/>
      <c r="BX40" s="406">
        <v>0.24</v>
      </c>
      <c r="BY40" s="603"/>
      <c r="BZ40" s="387">
        <v>-5220000</v>
      </c>
      <c r="CA40" s="388"/>
      <c r="CB40" s="388"/>
      <c r="CC40" s="604"/>
      <c r="CD40" s="84">
        <f t="shared" si="1"/>
        <v>0.26400000000000001</v>
      </c>
      <c r="CF40" s="183"/>
    </row>
    <row r="41" spans="3:84" ht="14.25" thickBot="1" x14ac:dyDescent="0.35">
      <c r="C41" s="275">
        <f>H40</f>
        <v>88000000</v>
      </c>
      <c r="D41" s="276"/>
      <c r="E41" s="276"/>
      <c r="F41" s="276"/>
      <c r="G41" s="188" t="s">
        <v>5</v>
      </c>
      <c r="H41" s="277" t="s">
        <v>6</v>
      </c>
      <c r="I41" s="277"/>
      <c r="J41" s="277"/>
      <c r="K41" s="278"/>
      <c r="L41" s="386">
        <v>0.35</v>
      </c>
      <c r="M41" s="272"/>
      <c r="N41" s="397">
        <v>-14140000</v>
      </c>
      <c r="O41" s="398"/>
      <c r="P41" s="398"/>
      <c r="Q41" s="399"/>
      <c r="R41" s="68"/>
      <c r="S41" s="275">
        <f>X40</f>
        <v>88000000</v>
      </c>
      <c r="T41" s="276"/>
      <c r="U41" s="276"/>
      <c r="V41" s="276"/>
      <c r="W41" s="188" t="s">
        <v>5</v>
      </c>
      <c r="X41" s="277" t="s">
        <v>6</v>
      </c>
      <c r="Y41" s="277"/>
      <c r="Z41" s="277"/>
      <c r="AA41" s="278"/>
      <c r="AB41" s="386">
        <v>0.35</v>
      </c>
      <c r="AC41" s="272"/>
      <c r="AD41" s="397">
        <v>-14900000</v>
      </c>
      <c r="AE41" s="398"/>
      <c r="AF41" s="398"/>
      <c r="AG41" s="399"/>
      <c r="AH41" s="68"/>
      <c r="AI41" s="275">
        <f>AN40</f>
        <v>88000000</v>
      </c>
      <c r="AJ41" s="276"/>
      <c r="AK41" s="276"/>
      <c r="AL41" s="276"/>
      <c r="AM41" s="188" t="s">
        <v>5</v>
      </c>
      <c r="AN41" s="277">
        <v>300000000</v>
      </c>
      <c r="AO41" s="277"/>
      <c r="AP41" s="277"/>
      <c r="AQ41" s="277"/>
      <c r="AR41" s="619">
        <v>0.35</v>
      </c>
      <c r="AS41" s="620"/>
      <c r="AT41" s="587">
        <v>-14900000</v>
      </c>
      <c r="AU41" s="587"/>
      <c r="AV41" s="587"/>
      <c r="AW41" s="618"/>
      <c r="AX41" s="84"/>
      <c r="AY41" s="611">
        <f>BD40</f>
        <v>88000000</v>
      </c>
      <c r="AZ41" s="612"/>
      <c r="BA41" s="612"/>
      <c r="BB41" s="612"/>
      <c r="BC41" s="149" t="s">
        <v>5</v>
      </c>
      <c r="BD41" s="613">
        <v>150000000</v>
      </c>
      <c r="BE41" s="614"/>
      <c r="BF41" s="614"/>
      <c r="BG41" s="615"/>
      <c r="BH41" s="386">
        <v>0.35</v>
      </c>
      <c r="BI41" s="272"/>
      <c r="BJ41" s="587">
        <v>-14900000</v>
      </c>
      <c r="BK41" s="587"/>
      <c r="BL41" s="587"/>
      <c r="BM41" s="588"/>
      <c r="BN41" s="84"/>
      <c r="BO41" s="600">
        <f>BT40</f>
        <v>88000000</v>
      </c>
      <c r="BP41" s="276"/>
      <c r="BQ41" s="276"/>
      <c r="BR41" s="276"/>
      <c r="BS41" s="188" t="s">
        <v>700</v>
      </c>
      <c r="BT41" s="402">
        <v>150000000</v>
      </c>
      <c r="BU41" s="402"/>
      <c r="BV41" s="402"/>
      <c r="BW41" s="403"/>
      <c r="BX41" s="386">
        <v>0.35</v>
      </c>
      <c r="BY41" s="272"/>
      <c r="BZ41" s="587">
        <v>-14900000</v>
      </c>
      <c r="CA41" s="587"/>
      <c r="CB41" s="587"/>
      <c r="CC41" s="588"/>
      <c r="CD41" s="84">
        <f t="shared" si="1"/>
        <v>0.38500000000000001</v>
      </c>
      <c r="CF41" s="183"/>
    </row>
    <row r="42" spans="3:84" ht="14.25" thickBot="1" x14ac:dyDescent="0.35">
      <c r="C42" s="166" t="s">
        <v>664</v>
      </c>
      <c r="D42" s="166"/>
      <c r="E42" s="166"/>
      <c r="F42" s="166"/>
      <c r="G42" s="89"/>
      <c r="H42" s="162"/>
      <c r="I42" s="162"/>
      <c r="J42" s="162"/>
      <c r="K42" s="162"/>
      <c r="L42" s="163"/>
      <c r="M42" s="164"/>
      <c r="N42" s="165"/>
      <c r="O42" s="165"/>
      <c r="P42" s="165"/>
      <c r="Q42" s="165"/>
      <c r="R42" s="68"/>
      <c r="S42" s="88"/>
      <c r="W42" s="167" t="s">
        <v>703</v>
      </c>
      <c r="X42" s="89"/>
      <c r="Y42" s="90"/>
      <c r="Z42" s="90"/>
      <c r="AA42" s="90"/>
      <c r="AB42" s="90"/>
      <c r="AC42" s="91"/>
      <c r="AD42" s="89"/>
      <c r="AE42" s="108"/>
      <c r="AF42" s="108"/>
      <c r="AG42" s="108"/>
      <c r="AH42" s="68"/>
      <c r="AI42" s="275">
        <f>AN41</f>
        <v>300000000</v>
      </c>
      <c r="AJ42" s="276"/>
      <c r="AK42" s="276"/>
      <c r="AL42" s="276"/>
      <c r="AM42" s="188" t="s">
        <v>5</v>
      </c>
      <c r="AN42" s="277" t="s">
        <v>6</v>
      </c>
      <c r="AO42" s="277"/>
      <c r="AP42" s="277"/>
      <c r="AQ42" s="277"/>
      <c r="AR42" s="619">
        <v>0.38</v>
      </c>
      <c r="AS42" s="620"/>
      <c r="AT42" s="587">
        <v>-23900000</v>
      </c>
      <c r="AU42" s="587"/>
      <c r="AV42" s="587"/>
      <c r="AW42" s="618"/>
      <c r="AX42" s="84"/>
      <c r="AY42" s="589">
        <f>BD41</f>
        <v>150000000</v>
      </c>
      <c r="AZ42" s="590"/>
      <c r="BA42" s="590"/>
      <c r="BB42" s="591"/>
      <c r="BC42" s="150" t="s">
        <v>5</v>
      </c>
      <c r="BD42" s="592" t="s">
        <v>6</v>
      </c>
      <c r="BE42" s="592"/>
      <c r="BF42" s="592"/>
      <c r="BG42" s="592"/>
      <c r="BH42" s="593">
        <v>0.38</v>
      </c>
      <c r="BI42" s="594"/>
      <c r="BJ42" s="595">
        <v>-19400000</v>
      </c>
      <c r="BK42" s="595"/>
      <c r="BL42" s="595"/>
      <c r="BM42" s="596"/>
      <c r="BN42" s="84"/>
      <c r="BO42" s="600">
        <f>BT41</f>
        <v>150000000</v>
      </c>
      <c r="BP42" s="390"/>
      <c r="BQ42" s="390"/>
      <c r="BR42" s="390"/>
      <c r="BS42" s="188" t="s">
        <v>700</v>
      </c>
      <c r="BT42" s="613">
        <v>500000000</v>
      </c>
      <c r="BU42" s="614"/>
      <c r="BV42" s="614"/>
      <c r="BW42" s="615"/>
      <c r="BX42" s="386">
        <v>0.38</v>
      </c>
      <c r="BY42" s="272"/>
      <c r="BZ42" s="666">
        <v>-19400000</v>
      </c>
      <c r="CA42" s="587"/>
      <c r="CB42" s="587"/>
      <c r="CC42" s="588"/>
      <c r="CD42" s="84">
        <f t="shared" si="1"/>
        <v>0.41800000000000004</v>
      </c>
      <c r="CF42" s="183"/>
    </row>
    <row r="43" spans="3:84" ht="15" thickTop="1" thickBot="1" x14ac:dyDescent="0.35">
      <c r="C43" s="146" t="s">
        <v>667</v>
      </c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3"/>
      <c r="P43" s="68"/>
      <c r="Q43" s="68"/>
      <c r="R43" s="68"/>
      <c r="S43" s="76" t="s">
        <v>550</v>
      </c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75" t="s">
        <v>685</v>
      </c>
      <c r="AF43" s="675"/>
      <c r="AG43" s="675"/>
      <c r="AH43" s="675"/>
      <c r="AI43" s="675"/>
      <c r="AJ43" s="675"/>
      <c r="AK43" s="675"/>
      <c r="AL43" s="675"/>
      <c r="AM43" s="675"/>
      <c r="AN43" s="675"/>
      <c r="AO43" s="675"/>
      <c r="AP43" s="675"/>
      <c r="AQ43" s="675"/>
      <c r="AR43" s="675"/>
      <c r="AS43" s="675"/>
      <c r="AT43" s="675"/>
      <c r="AU43" s="675"/>
      <c r="AV43" s="675"/>
      <c r="AW43" s="675"/>
      <c r="AX43" s="675"/>
      <c r="AY43" s="675"/>
      <c r="AZ43" s="675"/>
      <c r="BA43" s="675"/>
      <c r="BB43" s="675"/>
      <c r="BC43" s="675"/>
      <c r="BD43" s="675"/>
      <c r="BE43" s="675"/>
      <c r="BF43" s="675"/>
      <c r="BG43" s="675"/>
      <c r="BH43" s="675"/>
      <c r="BI43" s="675"/>
      <c r="BJ43" s="675"/>
      <c r="BK43" s="675"/>
      <c r="BL43" s="675"/>
      <c r="BM43" s="675"/>
      <c r="BN43" s="676"/>
      <c r="BO43" s="589">
        <f>BT42</f>
        <v>500000000</v>
      </c>
      <c r="BP43" s="590"/>
      <c r="BQ43" s="590"/>
      <c r="BR43" s="591"/>
      <c r="BS43" s="150" t="s">
        <v>5</v>
      </c>
      <c r="BT43" s="592" t="s">
        <v>6</v>
      </c>
      <c r="BU43" s="592"/>
      <c r="BV43" s="592"/>
      <c r="BW43" s="592"/>
      <c r="BX43" s="593">
        <v>0.4</v>
      </c>
      <c r="BY43" s="594"/>
      <c r="BZ43" s="667">
        <v>-29400000</v>
      </c>
      <c r="CA43" s="667"/>
      <c r="CB43" s="667"/>
      <c r="CC43" s="668"/>
      <c r="CD43" s="84">
        <f t="shared" si="1"/>
        <v>0.44000000000000006</v>
      </c>
      <c r="CF43" s="183"/>
    </row>
    <row r="44" spans="3:84" ht="21" thickTop="1" x14ac:dyDescent="0.3">
      <c r="C44" s="113" t="s">
        <v>680</v>
      </c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58" t="s">
        <v>644</v>
      </c>
      <c r="AZ44" s="659"/>
      <c r="BA44" s="659"/>
      <c r="BB44" s="659"/>
      <c r="BC44" s="659"/>
      <c r="BD44" s="659"/>
      <c r="BE44" s="659"/>
      <c r="BF44" s="659"/>
      <c r="BG44" s="659"/>
      <c r="BH44" s="659"/>
      <c r="BI44" s="659"/>
      <c r="BJ44" s="659"/>
      <c r="BK44" s="659"/>
      <c r="BL44" s="659"/>
      <c r="BM44" s="660"/>
      <c r="BN44" s="68"/>
      <c r="BO44" s="176" t="s">
        <v>686</v>
      </c>
      <c r="BP44" s="68"/>
      <c r="BQ44" s="68"/>
      <c r="BR44" s="68"/>
      <c r="BS44" s="112"/>
      <c r="BT44" s="68"/>
      <c r="BU44" s="68"/>
      <c r="BV44" s="68"/>
      <c r="CF44" s="183"/>
    </row>
    <row r="45" spans="3:84" ht="17.25" customHeight="1" thickBot="1" x14ac:dyDescent="0.35">
      <c r="C45" s="116" t="s">
        <v>519</v>
      </c>
      <c r="D45" s="68"/>
      <c r="E45" s="68"/>
      <c r="F45" s="68"/>
      <c r="G45" s="68"/>
      <c r="H45" s="68"/>
      <c r="I45" s="177" t="s">
        <v>687</v>
      </c>
      <c r="J45" s="68"/>
      <c r="K45" s="68"/>
      <c r="L45" s="68"/>
      <c r="M45" s="68"/>
      <c r="N45" s="68"/>
      <c r="O45" s="68"/>
      <c r="P45" s="68"/>
      <c r="Q45" s="68"/>
      <c r="R45" s="68"/>
      <c r="S45" s="444" t="s">
        <v>522</v>
      </c>
      <c r="T45" s="444"/>
      <c r="U45" s="444"/>
      <c r="V45" s="444"/>
      <c r="W45" s="444"/>
      <c r="X45" s="444"/>
      <c r="Y45" s="444"/>
      <c r="Z45" s="444"/>
      <c r="AA45" s="444" t="s">
        <v>521</v>
      </c>
      <c r="AB45" s="444"/>
      <c r="AC45" s="444"/>
      <c r="AD45" s="444"/>
      <c r="AE45" s="444"/>
      <c r="AF45" s="444"/>
      <c r="AG45" s="444" t="s">
        <v>523</v>
      </c>
      <c r="AH45" s="444"/>
      <c r="AI45" s="444"/>
      <c r="AJ45" s="444"/>
      <c r="AK45" s="444"/>
      <c r="AL45" s="444"/>
      <c r="AM45" s="444"/>
      <c r="AN45" s="444"/>
      <c r="AO45" s="444"/>
      <c r="AP45" s="444"/>
      <c r="AQ45" s="444"/>
      <c r="AR45" s="444"/>
      <c r="AS45" s="444"/>
      <c r="AT45" s="444"/>
      <c r="AU45" s="444"/>
      <c r="AV45" s="118"/>
      <c r="AW45" s="118"/>
      <c r="AX45" s="118"/>
      <c r="AY45" s="639" t="s">
        <v>643</v>
      </c>
      <c r="AZ45" s="640"/>
      <c r="BA45" s="640"/>
      <c r="BB45" s="640"/>
      <c r="BC45" s="640"/>
      <c r="BD45" s="640"/>
      <c r="BE45" s="640"/>
      <c r="BF45" s="640"/>
      <c r="BG45" s="640"/>
      <c r="BH45" s="640"/>
      <c r="BI45" s="640"/>
      <c r="BJ45" s="640"/>
      <c r="BK45" s="640"/>
      <c r="BL45" s="640"/>
      <c r="BM45" s="641"/>
      <c r="BN45" s="68"/>
      <c r="BO45" s="82" t="s">
        <v>513</v>
      </c>
      <c r="BS45" s="34"/>
      <c r="CF45" s="183"/>
    </row>
    <row r="46" spans="3:84" ht="17.25" customHeight="1" thickTop="1" x14ac:dyDescent="0.3">
      <c r="C46" s="432" t="s">
        <v>0</v>
      </c>
      <c r="D46" s="433"/>
      <c r="E46" s="433"/>
      <c r="F46" s="433"/>
      <c r="G46" s="433"/>
      <c r="H46" s="433"/>
      <c r="I46" s="433"/>
      <c r="J46" s="433"/>
      <c r="K46" s="434"/>
      <c r="L46" s="435" t="s">
        <v>1</v>
      </c>
      <c r="M46" s="436"/>
      <c r="N46" s="435" t="s">
        <v>2</v>
      </c>
      <c r="O46" s="437"/>
      <c r="P46" s="437"/>
      <c r="Q46" s="438"/>
      <c r="R46" s="68"/>
      <c r="S46" s="444"/>
      <c r="T46" s="444"/>
      <c r="U46" s="444"/>
      <c r="V46" s="444"/>
      <c r="W46" s="444"/>
      <c r="X46" s="444"/>
      <c r="Y46" s="444"/>
      <c r="Z46" s="444"/>
      <c r="AA46" s="444"/>
      <c r="AB46" s="444"/>
      <c r="AC46" s="444"/>
      <c r="AD46" s="444"/>
      <c r="AE46" s="444"/>
      <c r="AF46" s="444"/>
      <c r="AG46" s="444" t="s">
        <v>524</v>
      </c>
      <c r="AH46" s="444"/>
      <c r="AI46" s="444"/>
      <c r="AJ46" s="444"/>
      <c r="AK46" s="444"/>
      <c r="AL46" s="444" t="s">
        <v>525</v>
      </c>
      <c r="AM46" s="444"/>
      <c r="AN46" s="444"/>
      <c r="AO46" s="444"/>
      <c r="AP46" s="444"/>
      <c r="AQ46" s="444" t="s">
        <v>528</v>
      </c>
      <c r="AR46" s="444"/>
      <c r="AS46" s="444"/>
      <c r="AT46" s="444"/>
      <c r="AU46" s="444"/>
      <c r="AV46" s="120"/>
      <c r="AW46" s="120"/>
      <c r="AX46" s="118"/>
      <c r="AY46" s="645" t="s">
        <v>0</v>
      </c>
      <c r="AZ46" s="646"/>
      <c r="BA46" s="646"/>
      <c r="BB46" s="646"/>
      <c r="BC46" s="646"/>
      <c r="BD46" s="646"/>
      <c r="BE46" s="646"/>
      <c r="BF46" s="646"/>
      <c r="BG46" s="647"/>
      <c r="BH46" s="621" t="s">
        <v>1</v>
      </c>
      <c r="BI46" s="622"/>
      <c r="BJ46" s="621" t="s">
        <v>2</v>
      </c>
      <c r="BK46" s="623"/>
      <c r="BL46" s="623"/>
      <c r="BM46" s="624"/>
      <c r="BN46" s="68"/>
      <c r="BO46" s="82" t="s">
        <v>716</v>
      </c>
      <c r="BS46" s="34"/>
      <c r="CF46" s="183"/>
    </row>
    <row r="47" spans="3:84" ht="16.5" customHeight="1" x14ac:dyDescent="0.3">
      <c r="C47" s="440" t="s">
        <v>3</v>
      </c>
      <c r="D47" s="380"/>
      <c r="E47" s="380"/>
      <c r="F47" s="380"/>
      <c r="G47" s="168"/>
      <c r="H47" s="380" t="s">
        <v>4</v>
      </c>
      <c r="I47" s="380"/>
      <c r="J47" s="380"/>
      <c r="K47" s="381"/>
      <c r="L47" s="394"/>
      <c r="M47" s="396"/>
      <c r="N47" s="394"/>
      <c r="O47" s="395"/>
      <c r="P47" s="395"/>
      <c r="Q47" s="439"/>
      <c r="R47" s="68"/>
      <c r="S47" s="385" t="s">
        <v>520</v>
      </c>
      <c r="T47" s="385"/>
      <c r="U47" s="385"/>
      <c r="V47" s="385"/>
      <c r="W47" s="385"/>
      <c r="X47" s="385"/>
      <c r="Y47" s="385"/>
      <c r="Z47" s="385"/>
      <c r="AA47" s="385" t="s">
        <v>538</v>
      </c>
      <c r="AB47" s="385"/>
      <c r="AC47" s="385"/>
      <c r="AD47" s="385"/>
      <c r="AE47" s="385"/>
      <c r="AF47" s="385"/>
      <c r="AG47" s="279" t="s">
        <v>537</v>
      </c>
      <c r="AH47" s="279"/>
      <c r="AI47" s="279"/>
      <c r="AJ47" s="279"/>
      <c r="AK47" s="279"/>
      <c r="AL47" s="279" t="s">
        <v>544</v>
      </c>
      <c r="AM47" s="279"/>
      <c r="AN47" s="279"/>
      <c r="AO47" s="279"/>
      <c r="AP47" s="279"/>
      <c r="AQ47" s="279" t="s">
        <v>537</v>
      </c>
      <c r="AR47" s="279"/>
      <c r="AS47" s="279"/>
      <c r="AT47" s="279"/>
      <c r="AU47" s="279"/>
      <c r="AV47" s="120"/>
      <c r="AW47" s="120"/>
      <c r="AX47" s="118"/>
      <c r="AY47" s="657" t="s">
        <v>3</v>
      </c>
      <c r="AZ47" s="457"/>
      <c r="BA47" s="457"/>
      <c r="BB47" s="457"/>
      <c r="BC47" s="148"/>
      <c r="BD47" s="457" t="s">
        <v>4</v>
      </c>
      <c r="BE47" s="457"/>
      <c r="BF47" s="457"/>
      <c r="BG47" s="458"/>
      <c r="BH47" s="463"/>
      <c r="BI47" s="465"/>
      <c r="BJ47" s="463"/>
      <c r="BK47" s="464"/>
      <c r="BL47" s="464"/>
      <c r="BM47" s="625"/>
      <c r="BN47" s="68"/>
      <c r="BO47" s="142" t="s">
        <v>717</v>
      </c>
      <c r="BS47" s="114"/>
      <c r="CF47" s="183"/>
    </row>
    <row r="48" spans="3:84" ht="16.5" customHeight="1" x14ac:dyDescent="0.3">
      <c r="C48" s="452">
        <v>0</v>
      </c>
      <c r="D48" s="390"/>
      <c r="E48" s="390"/>
      <c r="F48" s="390"/>
      <c r="G48" s="188" t="s">
        <v>5</v>
      </c>
      <c r="H48" s="402" t="s">
        <v>20</v>
      </c>
      <c r="I48" s="402"/>
      <c r="J48" s="402"/>
      <c r="K48" s="403"/>
      <c r="L48" s="386">
        <v>0.1</v>
      </c>
      <c r="M48" s="272"/>
      <c r="N48" s="445">
        <v>0</v>
      </c>
      <c r="O48" s="446"/>
      <c r="P48" s="446"/>
      <c r="Q48" s="453"/>
      <c r="R48" s="68"/>
      <c r="S48" s="385" t="s">
        <v>526</v>
      </c>
      <c r="T48" s="385"/>
      <c r="U48" s="385"/>
      <c r="V48" s="385"/>
      <c r="W48" s="385"/>
      <c r="X48" s="385"/>
      <c r="Y48" s="385"/>
      <c r="Z48" s="385"/>
      <c r="AA48" s="385" t="s">
        <v>539</v>
      </c>
      <c r="AB48" s="385"/>
      <c r="AC48" s="385"/>
      <c r="AD48" s="385"/>
      <c r="AE48" s="385"/>
      <c r="AF48" s="385"/>
      <c r="AG48" s="382" t="s">
        <v>543</v>
      </c>
      <c r="AH48" s="383"/>
      <c r="AI48" s="383"/>
      <c r="AJ48" s="383"/>
      <c r="AK48" s="383"/>
      <c r="AL48" s="383"/>
      <c r="AM48" s="383"/>
      <c r="AN48" s="383"/>
      <c r="AO48" s="383"/>
      <c r="AP48" s="384"/>
      <c r="AQ48" s="279" t="s">
        <v>545</v>
      </c>
      <c r="AR48" s="279"/>
      <c r="AS48" s="279"/>
      <c r="AT48" s="279"/>
      <c r="AU48" s="279"/>
      <c r="AV48" s="121"/>
      <c r="AW48" s="121"/>
      <c r="AX48" s="119"/>
      <c r="AY48" s="656">
        <v>0</v>
      </c>
      <c r="AZ48" s="390"/>
      <c r="BA48" s="390"/>
      <c r="BB48" s="390"/>
      <c r="BC48" s="188" t="s">
        <v>5</v>
      </c>
      <c r="BD48" s="402">
        <v>12000000</v>
      </c>
      <c r="BE48" s="402"/>
      <c r="BF48" s="402"/>
      <c r="BG48" s="403"/>
      <c r="BH48" s="507">
        <f>BX38+10%</f>
        <v>0.16</v>
      </c>
      <c r="BI48" s="508"/>
      <c r="BJ48" s="445">
        <v>0</v>
      </c>
      <c r="BK48" s="446"/>
      <c r="BL48" s="446"/>
      <c r="BM48" s="447"/>
      <c r="BN48" s="84">
        <f t="shared" ref="BN48:BN53" si="2">BH48*1.1</f>
        <v>0.17600000000000002</v>
      </c>
      <c r="BO48" s="142" t="s">
        <v>515</v>
      </c>
      <c r="BS48" s="115"/>
      <c r="CF48" s="183"/>
    </row>
    <row r="49" spans="1:84" ht="16.5" customHeight="1" x14ac:dyDescent="0.3">
      <c r="C49" s="428" t="str">
        <f>H48</f>
        <v>1억</v>
      </c>
      <c r="D49" s="276"/>
      <c r="E49" s="276"/>
      <c r="F49" s="276"/>
      <c r="G49" s="188" t="s">
        <v>5</v>
      </c>
      <c r="H49" s="402" t="s">
        <v>21</v>
      </c>
      <c r="I49" s="402"/>
      <c r="J49" s="402"/>
      <c r="K49" s="403"/>
      <c r="L49" s="386">
        <v>0.2</v>
      </c>
      <c r="M49" s="272"/>
      <c r="N49" s="429">
        <v>-10000000</v>
      </c>
      <c r="O49" s="430"/>
      <c r="P49" s="430"/>
      <c r="Q49" s="431"/>
      <c r="R49" s="68"/>
      <c r="S49" s="385" t="s">
        <v>527</v>
      </c>
      <c r="T49" s="385"/>
      <c r="U49" s="385"/>
      <c r="V49" s="385"/>
      <c r="W49" s="385"/>
      <c r="X49" s="385"/>
      <c r="Y49" s="385"/>
      <c r="Z49" s="385"/>
      <c r="AA49" s="385" t="s">
        <v>540</v>
      </c>
      <c r="AB49" s="385"/>
      <c r="AC49" s="385"/>
      <c r="AD49" s="385"/>
      <c r="AE49" s="385"/>
      <c r="AF49" s="385"/>
      <c r="AG49" s="382" t="s">
        <v>546</v>
      </c>
      <c r="AH49" s="383"/>
      <c r="AI49" s="383"/>
      <c r="AJ49" s="383"/>
      <c r="AK49" s="383"/>
      <c r="AL49" s="383"/>
      <c r="AM49" s="383"/>
      <c r="AN49" s="383"/>
      <c r="AO49" s="383"/>
      <c r="AP49" s="383"/>
      <c r="AQ49" s="383"/>
      <c r="AR49" s="383"/>
      <c r="AS49" s="383"/>
      <c r="AT49" s="383"/>
      <c r="AU49" s="384"/>
      <c r="AV49" s="122"/>
      <c r="AW49" s="122"/>
      <c r="AX49" s="118"/>
      <c r="AY49" s="451">
        <f>BD48</f>
        <v>12000000</v>
      </c>
      <c r="AZ49" s="276"/>
      <c r="BA49" s="276"/>
      <c r="BB49" s="276"/>
      <c r="BC49" s="188" t="s">
        <v>5</v>
      </c>
      <c r="BD49" s="402">
        <v>46000000</v>
      </c>
      <c r="BE49" s="402"/>
      <c r="BF49" s="402"/>
      <c r="BG49" s="403"/>
      <c r="BH49" s="507">
        <f>BX39+10%</f>
        <v>0.25</v>
      </c>
      <c r="BI49" s="508"/>
      <c r="BJ49" s="397">
        <f>BZ39</f>
        <v>-1080000</v>
      </c>
      <c r="BK49" s="398"/>
      <c r="BL49" s="398"/>
      <c r="BM49" s="642"/>
      <c r="BN49" s="84">
        <f t="shared" si="2"/>
        <v>0.27500000000000002</v>
      </c>
      <c r="BP49" s="142" t="s">
        <v>718</v>
      </c>
      <c r="BS49" s="17"/>
      <c r="CF49" s="183"/>
    </row>
    <row r="50" spans="1:84" ht="16.5" customHeight="1" x14ac:dyDescent="0.3">
      <c r="C50" s="428" t="str">
        <f>H49</f>
        <v>5억</v>
      </c>
      <c r="D50" s="390"/>
      <c r="E50" s="390"/>
      <c r="F50" s="390"/>
      <c r="G50" s="188" t="s">
        <v>5</v>
      </c>
      <c r="H50" s="402" t="s">
        <v>22</v>
      </c>
      <c r="I50" s="402"/>
      <c r="J50" s="402"/>
      <c r="K50" s="403"/>
      <c r="L50" s="386">
        <v>0.3</v>
      </c>
      <c r="M50" s="272"/>
      <c r="N50" s="448">
        <v>-60000000</v>
      </c>
      <c r="O50" s="449"/>
      <c r="P50" s="449"/>
      <c r="Q50" s="450"/>
      <c r="R50" s="68"/>
      <c r="S50" s="385" t="s">
        <v>711</v>
      </c>
      <c r="T50" s="385"/>
      <c r="U50" s="385"/>
      <c r="V50" s="385"/>
      <c r="W50" s="385"/>
      <c r="X50" s="385"/>
      <c r="Y50" s="385"/>
      <c r="Z50" s="385"/>
      <c r="AA50" s="385" t="s">
        <v>712</v>
      </c>
      <c r="AB50" s="385"/>
      <c r="AC50" s="385"/>
      <c r="AD50" s="385"/>
      <c r="AE50" s="385"/>
      <c r="AF50" s="385"/>
      <c r="AG50" s="382" t="s">
        <v>713</v>
      </c>
      <c r="AH50" s="383"/>
      <c r="AI50" s="383"/>
      <c r="AJ50" s="383"/>
      <c r="AK50" s="383"/>
      <c r="AL50" s="383"/>
      <c r="AM50" s="383"/>
      <c r="AN50" s="383"/>
      <c r="AO50" s="383"/>
      <c r="AP50" s="383"/>
      <c r="AQ50" s="383"/>
      <c r="AR50" s="383"/>
      <c r="AS50" s="383"/>
      <c r="AT50" s="383"/>
      <c r="AU50" s="384"/>
      <c r="AV50" s="122"/>
      <c r="AW50" s="122"/>
      <c r="AX50" s="118"/>
      <c r="AY50" s="451">
        <f>BD49</f>
        <v>46000000</v>
      </c>
      <c r="AZ50" s="390"/>
      <c r="BA50" s="390"/>
      <c r="BB50" s="390"/>
      <c r="BC50" s="188" t="s">
        <v>5</v>
      </c>
      <c r="BD50" s="402">
        <v>88000000</v>
      </c>
      <c r="BE50" s="402"/>
      <c r="BF50" s="402"/>
      <c r="BG50" s="403"/>
      <c r="BH50" s="507">
        <f>BX40+10%</f>
        <v>0.33999999999999997</v>
      </c>
      <c r="BI50" s="508"/>
      <c r="BJ50" s="387">
        <f>BZ40</f>
        <v>-5220000</v>
      </c>
      <c r="BK50" s="388"/>
      <c r="BL50" s="388"/>
      <c r="BM50" s="643"/>
      <c r="BN50" s="84">
        <f t="shared" si="2"/>
        <v>0.374</v>
      </c>
      <c r="BP50" s="142" t="s">
        <v>719</v>
      </c>
      <c r="CF50" s="183"/>
    </row>
    <row r="51" spans="1:84" ht="16.5" customHeight="1" x14ac:dyDescent="0.3">
      <c r="C51" s="428" t="str">
        <f>H50</f>
        <v>10억</v>
      </c>
      <c r="D51" s="276"/>
      <c r="E51" s="276"/>
      <c r="F51" s="276"/>
      <c r="G51" s="188" t="s">
        <v>5</v>
      </c>
      <c r="H51" s="402" t="s">
        <v>23</v>
      </c>
      <c r="I51" s="402"/>
      <c r="J51" s="402"/>
      <c r="K51" s="403"/>
      <c r="L51" s="386">
        <v>0.4</v>
      </c>
      <c r="M51" s="272"/>
      <c r="N51" s="429">
        <v>-160000000</v>
      </c>
      <c r="O51" s="430"/>
      <c r="P51" s="430"/>
      <c r="Q51" s="431"/>
      <c r="R51" s="68"/>
      <c r="S51" s="385" t="s">
        <v>530</v>
      </c>
      <c r="T51" s="385"/>
      <c r="U51" s="385"/>
      <c r="V51" s="385"/>
      <c r="W51" s="385"/>
      <c r="X51" s="385"/>
      <c r="Y51" s="385"/>
      <c r="Z51" s="385"/>
      <c r="AA51" s="279" t="s">
        <v>531</v>
      </c>
      <c r="AB51" s="279"/>
      <c r="AC51" s="279"/>
      <c r="AD51" s="279"/>
      <c r="AE51" s="279"/>
      <c r="AF51" s="279"/>
      <c r="AG51" s="382" t="s">
        <v>532</v>
      </c>
      <c r="AH51" s="383"/>
      <c r="AI51" s="383"/>
      <c r="AJ51" s="383"/>
      <c r="AK51" s="383"/>
      <c r="AL51" s="383"/>
      <c r="AM51" s="383"/>
      <c r="AN51" s="383"/>
      <c r="AO51" s="383"/>
      <c r="AP51" s="383"/>
      <c r="AQ51" s="383"/>
      <c r="AR51" s="383"/>
      <c r="AS51" s="383"/>
      <c r="AT51" s="383"/>
      <c r="AU51" s="384"/>
      <c r="AV51" s="122"/>
      <c r="AW51" s="122"/>
      <c r="AX51" s="118"/>
      <c r="AY51" s="451">
        <f>BD50</f>
        <v>88000000</v>
      </c>
      <c r="AZ51" s="276"/>
      <c r="BA51" s="276"/>
      <c r="BB51" s="276"/>
      <c r="BC51" s="188" t="s">
        <v>5</v>
      </c>
      <c r="BD51" s="277">
        <v>150000000</v>
      </c>
      <c r="BE51" s="277"/>
      <c r="BF51" s="277"/>
      <c r="BG51" s="277"/>
      <c r="BH51" s="507">
        <f>BX41+10%</f>
        <v>0.44999999999999996</v>
      </c>
      <c r="BI51" s="508"/>
      <c r="BJ51" s="587">
        <f>BZ41</f>
        <v>-14900000</v>
      </c>
      <c r="BK51" s="587"/>
      <c r="BL51" s="587"/>
      <c r="BM51" s="644"/>
      <c r="BN51" s="84">
        <f t="shared" si="2"/>
        <v>0.495</v>
      </c>
      <c r="BO51" s="142" t="s">
        <v>516</v>
      </c>
      <c r="CF51" s="183"/>
    </row>
    <row r="52" spans="1:84" ht="17.25" customHeight="1" thickBot="1" x14ac:dyDescent="0.35">
      <c r="C52" s="419" t="str">
        <f>H51</f>
        <v>30억</v>
      </c>
      <c r="D52" s="420"/>
      <c r="E52" s="420"/>
      <c r="F52" s="420"/>
      <c r="G52" s="152" t="s">
        <v>5</v>
      </c>
      <c r="H52" s="421" t="s">
        <v>6</v>
      </c>
      <c r="I52" s="421"/>
      <c r="J52" s="421"/>
      <c r="K52" s="422"/>
      <c r="L52" s="423">
        <v>0.5</v>
      </c>
      <c r="M52" s="424"/>
      <c r="N52" s="425">
        <v>-460000000</v>
      </c>
      <c r="O52" s="426"/>
      <c r="P52" s="426"/>
      <c r="Q52" s="427"/>
      <c r="R52" s="68"/>
      <c r="S52" s="441" t="s">
        <v>533</v>
      </c>
      <c r="T52" s="442"/>
      <c r="U52" s="442"/>
      <c r="V52" s="442"/>
      <c r="W52" s="442"/>
      <c r="X52" s="442"/>
      <c r="Y52" s="442"/>
      <c r="Z52" s="443"/>
      <c r="AA52" s="280" t="s">
        <v>542</v>
      </c>
      <c r="AB52" s="281"/>
      <c r="AC52" s="281"/>
      <c r="AD52" s="281"/>
      <c r="AE52" s="281"/>
      <c r="AF52" s="282"/>
      <c r="AG52" s="279" t="s">
        <v>534</v>
      </c>
      <c r="AH52" s="279"/>
      <c r="AI52" s="279"/>
      <c r="AJ52" s="279"/>
      <c r="AK52" s="279"/>
      <c r="AL52" s="279" t="s">
        <v>535</v>
      </c>
      <c r="AM52" s="279"/>
      <c r="AN52" s="279"/>
      <c r="AO52" s="279"/>
      <c r="AP52" s="279"/>
      <c r="AQ52" s="418" t="s">
        <v>536</v>
      </c>
      <c r="AR52" s="418"/>
      <c r="AS52" s="418"/>
      <c r="AT52" s="418"/>
      <c r="AU52" s="418"/>
      <c r="AV52" s="122"/>
      <c r="AW52" s="122"/>
      <c r="AX52" s="118"/>
      <c r="AY52" s="632">
        <f>BD51</f>
        <v>150000000</v>
      </c>
      <c r="AZ52" s="633"/>
      <c r="BA52" s="633"/>
      <c r="BB52" s="633"/>
      <c r="BC52" s="151" t="s">
        <v>5</v>
      </c>
      <c r="BD52" s="634">
        <v>500000000</v>
      </c>
      <c r="BE52" s="634"/>
      <c r="BF52" s="634"/>
      <c r="BG52" s="634"/>
      <c r="BH52" s="635">
        <f>BX42+10%</f>
        <v>0.48</v>
      </c>
      <c r="BI52" s="636"/>
      <c r="BJ52" s="637">
        <f>BZ42</f>
        <v>-19400000</v>
      </c>
      <c r="BK52" s="637"/>
      <c r="BL52" s="637"/>
      <c r="BM52" s="638"/>
      <c r="BN52" s="84">
        <f t="shared" si="2"/>
        <v>0.52800000000000002</v>
      </c>
      <c r="BP52" s="142" t="s">
        <v>437</v>
      </c>
      <c r="CF52" s="183"/>
    </row>
    <row r="53" spans="1:84" ht="15" thickTop="1" thickBot="1" x14ac:dyDescent="0.35">
      <c r="S53" s="142" t="s">
        <v>704</v>
      </c>
      <c r="AV53" s="662" t="s">
        <v>702</v>
      </c>
      <c r="AW53" s="662"/>
      <c r="AX53" s="672"/>
      <c r="AY53" s="589">
        <f>BD52</f>
        <v>500000000</v>
      </c>
      <c r="AZ53" s="590"/>
      <c r="BA53" s="590"/>
      <c r="BB53" s="590"/>
      <c r="BC53" s="191" t="s">
        <v>5</v>
      </c>
      <c r="BD53" s="592" t="s">
        <v>6</v>
      </c>
      <c r="BE53" s="592"/>
      <c r="BF53" s="592"/>
      <c r="BG53" s="592"/>
      <c r="BH53" s="593">
        <v>0.5</v>
      </c>
      <c r="BI53" s="594"/>
      <c r="BJ53" s="667">
        <v>-29400000</v>
      </c>
      <c r="BK53" s="667"/>
      <c r="BL53" s="667"/>
      <c r="BM53" s="668"/>
      <c r="BN53" s="84">
        <f t="shared" si="2"/>
        <v>0.55000000000000004</v>
      </c>
      <c r="CF53" s="183"/>
    </row>
    <row r="54" spans="1:84" ht="14.25" thickTop="1" x14ac:dyDescent="0.3">
      <c r="A54" s="186"/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L54" s="186"/>
      <c r="M54" s="186"/>
      <c r="N54" s="186"/>
      <c r="O54" s="186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  <c r="AT54" s="186"/>
      <c r="AU54" s="186"/>
      <c r="AV54" s="186"/>
      <c r="AW54" s="186"/>
      <c r="AX54" s="186"/>
      <c r="AY54" s="186"/>
      <c r="AZ54" s="186"/>
      <c r="BA54" s="186"/>
      <c r="BB54" s="186"/>
      <c r="BC54" s="186"/>
      <c r="BD54" s="186"/>
      <c r="BE54" s="186"/>
      <c r="BF54" s="186"/>
      <c r="BG54" s="186"/>
      <c r="BH54" s="186"/>
      <c r="BI54" s="186"/>
      <c r="BJ54" s="186"/>
      <c r="BK54" s="186"/>
      <c r="BL54" s="186"/>
      <c r="BM54" s="186"/>
      <c r="BN54" s="186"/>
      <c r="BO54" s="186"/>
      <c r="BP54" s="186"/>
      <c r="BQ54" s="186"/>
      <c r="BR54" s="186"/>
      <c r="BS54" s="186"/>
      <c r="BT54" s="186"/>
      <c r="BU54" s="186"/>
      <c r="BV54" s="186"/>
      <c r="BW54" s="186"/>
      <c r="BX54" s="186"/>
      <c r="BY54" s="186"/>
      <c r="BZ54" s="186"/>
      <c r="CA54" s="186"/>
      <c r="CB54" s="186"/>
      <c r="CC54" s="186"/>
      <c r="CD54" s="186"/>
      <c r="CE54" s="186"/>
      <c r="CF54" s="187"/>
    </row>
    <row r="55" spans="1:84" x14ac:dyDescent="0.3">
      <c r="AH55" s="266"/>
      <c r="AI55" s="266"/>
      <c r="AJ55" s="266"/>
      <c r="AK55" s="266"/>
      <c r="AL55" s="266"/>
    </row>
    <row r="92" spans="3:3" x14ac:dyDescent="0.3">
      <c r="C92" s="142" t="s">
        <v>613</v>
      </c>
    </row>
    <row r="94" spans="3:3" x14ac:dyDescent="0.3">
      <c r="C94" s="142" t="s">
        <v>614</v>
      </c>
    </row>
    <row r="95" spans="3:3" x14ac:dyDescent="0.3">
      <c r="C95" s="142" t="s">
        <v>615</v>
      </c>
    </row>
    <row r="96" spans="3:3" x14ac:dyDescent="0.3">
      <c r="C96" s="142" t="s">
        <v>616</v>
      </c>
    </row>
    <row r="98" spans="3:25" x14ac:dyDescent="0.3">
      <c r="C98" s="142" t="s">
        <v>617</v>
      </c>
    </row>
    <row r="100" spans="3:25" x14ac:dyDescent="0.3">
      <c r="C100" s="261" t="s">
        <v>618</v>
      </c>
      <c r="D100" s="261"/>
      <c r="E100" s="261"/>
      <c r="F100" s="261"/>
      <c r="G100" s="261"/>
      <c r="H100" s="261" t="s">
        <v>621</v>
      </c>
      <c r="I100" s="261"/>
      <c r="J100" s="261"/>
      <c r="K100" s="261"/>
      <c r="L100" s="261"/>
      <c r="M100" s="261"/>
      <c r="N100" s="261"/>
      <c r="O100" s="261"/>
      <c r="P100" s="261"/>
      <c r="Q100" s="261" t="s">
        <v>622</v>
      </c>
      <c r="R100" s="261"/>
      <c r="S100" s="261"/>
      <c r="T100" s="261"/>
      <c r="U100" s="261"/>
      <c r="V100" s="261"/>
      <c r="W100" s="261"/>
      <c r="X100" s="261"/>
      <c r="Y100" s="261"/>
    </row>
    <row r="101" spans="3:25" x14ac:dyDescent="0.3">
      <c r="C101" s="261" t="s">
        <v>619</v>
      </c>
      <c r="D101" s="261"/>
      <c r="E101" s="261"/>
      <c r="F101" s="261"/>
      <c r="G101" s="261"/>
      <c r="H101" s="262">
        <v>260000</v>
      </c>
      <c r="I101" s="262"/>
      <c r="J101" s="262"/>
      <c r="K101" s="262"/>
      <c r="L101" s="262"/>
      <c r="M101" s="262"/>
      <c r="N101" s="262"/>
      <c r="O101" s="262"/>
      <c r="P101" s="262"/>
      <c r="Q101" s="262">
        <v>270000</v>
      </c>
      <c r="R101" s="262"/>
      <c r="S101" s="262"/>
      <c r="T101" s="262"/>
      <c r="U101" s="262"/>
      <c r="V101" s="262"/>
      <c r="W101" s="262"/>
      <c r="X101" s="262"/>
      <c r="Y101" s="262"/>
    </row>
    <row r="102" spans="3:25" x14ac:dyDescent="0.3">
      <c r="C102" s="261" t="s">
        <v>620</v>
      </c>
      <c r="D102" s="261"/>
      <c r="E102" s="261"/>
      <c r="F102" s="261"/>
      <c r="G102" s="261"/>
      <c r="H102" s="262">
        <v>4080000</v>
      </c>
      <c r="I102" s="262"/>
      <c r="J102" s="262"/>
      <c r="K102" s="262"/>
      <c r="L102" s="262"/>
      <c r="M102" s="262"/>
      <c r="N102" s="262"/>
      <c r="O102" s="262"/>
      <c r="P102" s="262"/>
      <c r="Q102" s="262">
        <v>4210000</v>
      </c>
      <c r="R102" s="262"/>
      <c r="S102" s="262"/>
      <c r="T102" s="262"/>
      <c r="U102" s="262"/>
      <c r="V102" s="262"/>
      <c r="W102" s="262"/>
      <c r="X102" s="262"/>
      <c r="Y102" s="262"/>
    </row>
    <row r="104" spans="3:25" x14ac:dyDescent="0.3">
      <c r="C104" s="142" t="s">
        <v>623</v>
      </c>
    </row>
    <row r="105" spans="3:25" x14ac:dyDescent="0.3">
      <c r="C105" s="142" t="s">
        <v>624</v>
      </c>
    </row>
    <row r="107" spans="3:25" x14ac:dyDescent="0.3">
      <c r="C107" s="142" t="s">
        <v>625</v>
      </c>
    </row>
    <row r="108" spans="3:25" x14ac:dyDescent="0.3">
      <c r="C108" s="142" t="s">
        <v>626</v>
      </c>
    </row>
    <row r="110" spans="3:25" x14ac:dyDescent="0.3">
      <c r="C110" s="142" t="s">
        <v>627</v>
      </c>
    </row>
    <row r="111" spans="3:25" x14ac:dyDescent="0.3">
      <c r="C111" s="142" t="s">
        <v>628</v>
      </c>
    </row>
    <row r="112" spans="3:25" x14ac:dyDescent="0.3">
      <c r="C112" s="142" t="s">
        <v>629</v>
      </c>
    </row>
    <row r="113" spans="3:9" x14ac:dyDescent="0.3">
      <c r="C113" s="142" t="s">
        <v>630</v>
      </c>
    </row>
    <row r="116" spans="3:9" x14ac:dyDescent="0.3">
      <c r="I116" s="142" t="s">
        <v>631</v>
      </c>
    </row>
    <row r="118" spans="3:9" x14ac:dyDescent="0.3">
      <c r="C118" s="142" t="s">
        <v>632</v>
      </c>
    </row>
    <row r="119" spans="3:9" x14ac:dyDescent="0.3">
      <c r="C119" s="142" t="s">
        <v>633</v>
      </c>
    </row>
    <row r="120" spans="3:9" x14ac:dyDescent="0.3">
      <c r="C120" s="142" t="s">
        <v>634</v>
      </c>
    </row>
    <row r="121" spans="3:9" x14ac:dyDescent="0.3">
      <c r="C121" s="142" t="s">
        <v>635</v>
      </c>
    </row>
    <row r="122" spans="3:9" x14ac:dyDescent="0.3">
      <c r="C122" s="142" t="s">
        <v>636</v>
      </c>
    </row>
    <row r="123" spans="3:9" x14ac:dyDescent="0.3">
      <c r="C123" s="142" t="s">
        <v>637</v>
      </c>
    </row>
  </sheetData>
  <mergeCells count="557">
    <mergeCell ref="C23:H23"/>
    <mergeCell ref="G25:R25"/>
    <mergeCell ref="BH53:BI53"/>
    <mergeCell ref="BJ53:BM53"/>
    <mergeCell ref="AV53:AX53"/>
    <mergeCell ref="C32:AH32"/>
    <mergeCell ref="AE43:BN43"/>
    <mergeCell ref="AR42:AS42"/>
    <mergeCell ref="AT42:AW42"/>
    <mergeCell ref="BD51:BG51"/>
    <mergeCell ref="BH51:BI51"/>
    <mergeCell ref="BJ51:BM51"/>
    <mergeCell ref="C52:F52"/>
    <mergeCell ref="H52:K52"/>
    <mergeCell ref="L52:M52"/>
    <mergeCell ref="N52:Q52"/>
    <mergeCell ref="S52:Z52"/>
    <mergeCell ref="AA52:AF52"/>
    <mergeCell ref="BD50:BG50"/>
    <mergeCell ref="BH50:BI50"/>
    <mergeCell ref="BJ50:BM50"/>
    <mergeCell ref="C51:F51"/>
    <mergeCell ref="H51:K51"/>
    <mergeCell ref="L51:M51"/>
    <mergeCell ref="BO43:BR43"/>
    <mergeCell ref="BT43:BW43"/>
    <mergeCell ref="BX43:BY43"/>
    <mergeCell ref="BZ43:CC43"/>
    <mergeCell ref="AR32:AS32"/>
    <mergeCell ref="AT32:AW32"/>
    <mergeCell ref="BO33:BR33"/>
    <mergeCell ref="BT33:BW33"/>
    <mergeCell ref="BX33:BY33"/>
    <mergeCell ref="BZ33:CC33"/>
    <mergeCell ref="BX42:BY42"/>
    <mergeCell ref="BZ42:CC42"/>
    <mergeCell ref="BO42:BR42"/>
    <mergeCell ref="BT42:BW42"/>
    <mergeCell ref="BH41:BI41"/>
    <mergeCell ref="BJ41:BM41"/>
    <mergeCell ref="BO41:BR41"/>
    <mergeCell ref="BT41:BW41"/>
    <mergeCell ref="BX41:BY41"/>
    <mergeCell ref="BZ41:CC41"/>
    <mergeCell ref="BH39:BI39"/>
    <mergeCell ref="BJ39:BM39"/>
    <mergeCell ref="BO39:BR39"/>
    <mergeCell ref="BT39:BW39"/>
    <mergeCell ref="C102:G102"/>
    <mergeCell ref="H102:P102"/>
    <mergeCell ref="Q102:Y102"/>
    <mergeCell ref="AI32:AL32"/>
    <mergeCell ref="AN32:AQ32"/>
    <mergeCell ref="AI42:AL42"/>
    <mergeCell ref="AN42:AQ42"/>
    <mergeCell ref="BJ52:BM52"/>
    <mergeCell ref="AH55:AL55"/>
    <mergeCell ref="C100:G100"/>
    <mergeCell ref="H100:P100"/>
    <mergeCell ref="Q100:Y100"/>
    <mergeCell ref="C101:G101"/>
    <mergeCell ref="H101:P101"/>
    <mergeCell ref="Q101:Y101"/>
    <mergeCell ref="AY53:BB53"/>
    <mergeCell ref="BD53:BG53"/>
    <mergeCell ref="AG52:AK52"/>
    <mergeCell ref="AL52:AP52"/>
    <mergeCell ref="AQ52:AU52"/>
    <mergeCell ref="AY52:BB52"/>
    <mergeCell ref="BD52:BG52"/>
    <mergeCell ref="BH52:BI52"/>
    <mergeCell ref="AY51:BB51"/>
    <mergeCell ref="N51:Q51"/>
    <mergeCell ref="S51:Z51"/>
    <mergeCell ref="AA51:AF51"/>
    <mergeCell ref="AG51:AU51"/>
    <mergeCell ref="BH49:BI49"/>
    <mergeCell ref="BJ49:BM49"/>
    <mergeCell ref="C50:F50"/>
    <mergeCell ref="H50:K50"/>
    <mergeCell ref="L50:M50"/>
    <mergeCell ref="N50:Q50"/>
    <mergeCell ref="S50:Z50"/>
    <mergeCell ref="AA50:AF50"/>
    <mergeCell ref="AG50:AU50"/>
    <mergeCell ref="AY50:BB50"/>
    <mergeCell ref="C48:F48"/>
    <mergeCell ref="H48:K48"/>
    <mergeCell ref="L48:M48"/>
    <mergeCell ref="N48:Q48"/>
    <mergeCell ref="S48:Z48"/>
    <mergeCell ref="BJ48:BM48"/>
    <mergeCell ref="C49:F49"/>
    <mergeCell ref="H49:K49"/>
    <mergeCell ref="L49:M49"/>
    <mergeCell ref="N49:Q49"/>
    <mergeCell ref="S49:Z49"/>
    <mergeCell ref="AA49:AF49"/>
    <mergeCell ref="AG49:AU49"/>
    <mergeCell ref="AY49:BB49"/>
    <mergeCell ref="BD49:BG49"/>
    <mergeCell ref="AA48:AF48"/>
    <mergeCell ref="AG48:AP48"/>
    <mergeCell ref="AQ48:AU48"/>
    <mergeCell ref="AY48:BB48"/>
    <mergeCell ref="BD48:BG48"/>
    <mergeCell ref="BH48:BI48"/>
    <mergeCell ref="C46:K46"/>
    <mergeCell ref="L46:M47"/>
    <mergeCell ref="N46:Q47"/>
    <mergeCell ref="AG46:AK46"/>
    <mergeCell ref="AL46:AP46"/>
    <mergeCell ref="AQ46:AU46"/>
    <mergeCell ref="C47:F47"/>
    <mergeCell ref="H47:K47"/>
    <mergeCell ref="S47:Z47"/>
    <mergeCell ref="AA47:AF47"/>
    <mergeCell ref="AG47:AK47"/>
    <mergeCell ref="AL47:AP47"/>
    <mergeCell ref="AQ47:AU47"/>
    <mergeCell ref="AY44:BM44"/>
    <mergeCell ref="S45:Z46"/>
    <mergeCell ref="AA45:AF46"/>
    <mergeCell ref="AG45:AU45"/>
    <mergeCell ref="AY45:BM45"/>
    <mergeCell ref="AY46:BG46"/>
    <mergeCell ref="BH46:BI47"/>
    <mergeCell ref="BJ46:BM47"/>
    <mergeCell ref="AY42:BB42"/>
    <mergeCell ref="BD42:BG42"/>
    <mergeCell ref="BH42:BI42"/>
    <mergeCell ref="BJ42:BM42"/>
    <mergeCell ref="AY47:BB47"/>
    <mergeCell ref="BD47:BG47"/>
    <mergeCell ref="AI41:AL41"/>
    <mergeCell ref="AN41:AQ41"/>
    <mergeCell ref="AR41:AS41"/>
    <mergeCell ref="AT41:AW41"/>
    <mergeCell ref="AY41:BB41"/>
    <mergeCell ref="BD41:BG41"/>
    <mergeCell ref="BX40:BY40"/>
    <mergeCell ref="BZ40:CC40"/>
    <mergeCell ref="C41:F41"/>
    <mergeCell ref="H41:K41"/>
    <mergeCell ref="L41:M41"/>
    <mergeCell ref="N41:Q41"/>
    <mergeCell ref="S41:V41"/>
    <mergeCell ref="X41:AA41"/>
    <mergeCell ref="AB41:AC41"/>
    <mergeCell ref="AD41:AG41"/>
    <mergeCell ref="AY40:BB40"/>
    <mergeCell ref="BD40:BG40"/>
    <mergeCell ref="BH40:BI40"/>
    <mergeCell ref="BJ40:BM40"/>
    <mergeCell ref="BO40:BR40"/>
    <mergeCell ref="BT40:BW40"/>
    <mergeCell ref="AB40:AC40"/>
    <mergeCell ref="AD40:AG40"/>
    <mergeCell ref="AI40:AL40"/>
    <mergeCell ref="AN40:AQ40"/>
    <mergeCell ref="AR40:AS40"/>
    <mergeCell ref="AT40:AW40"/>
    <mergeCell ref="C40:F40"/>
    <mergeCell ref="H40:K40"/>
    <mergeCell ref="L40:M40"/>
    <mergeCell ref="N40:Q40"/>
    <mergeCell ref="S40:V40"/>
    <mergeCell ref="X40:AA40"/>
    <mergeCell ref="BX39:BY39"/>
    <mergeCell ref="BZ39:CC39"/>
    <mergeCell ref="AI39:AL39"/>
    <mergeCell ref="AN39:AQ39"/>
    <mergeCell ref="AR39:AS39"/>
    <mergeCell ref="AT39:AW39"/>
    <mergeCell ref="AY39:BB39"/>
    <mergeCell ref="BD39:BG39"/>
    <mergeCell ref="BX38:BY38"/>
    <mergeCell ref="BZ38:CC38"/>
    <mergeCell ref="BD38:BG38"/>
    <mergeCell ref="BH38:BI38"/>
    <mergeCell ref="BJ38:BM38"/>
    <mergeCell ref="BO38:BR38"/>
    <mergeCell ref="BT38:BW38"/>
    <mergeCell ref="BH36:BI37"/>
    <mergeCell ref="BJ36:BM37"/>
    <mergeCell ref="C39:F39"/>
    <mergeCell ref="H39:K39"/>
    <mergeCell ref="L39:M39"/>
    <mergeCell ref="N39:Q39"/>
    <mergeCell ref="S39:V39"/>
    <mergeCell ref="X39:AA39"/>
    <mergeCell ref="AB39:AC39"/>
    <mergeCell ref="AD39:AG39"/>
    <mergeCell ref="AY38:BB38"/>
    <mergeCell ref="AB38:AC38"/>
    <mergeCell ref="AD38:AG38"/>
    <mergeCell ref="AI38:AL38"/>
    <mergeCell ref="AN38:AQ38"/>
    <mergeCell ref="AR38:AS38"/>
    <mergeCell ref="AT38:AW38"/>
    <mergeCell ref="C38:F38"/>
    <mergeCell ref="H38:K38"/>
    <mergeCell ref="L38:M38"/>
    <mergeCell ref="N38:Q38"/>
    <mergeCell ref="S38:V38"/>
    <mergeCell ref="X38:AA38"/>
    <mergeCell ref="BO36:BW36"/>
    <mergeCell ref="BX36:BY37"/>
    <mergeCell ref="BZ36:CC37"/>
    <mergeCell ref="AY37:BB37"/>
    <mergeCell ref="BD37:BG37"/>
    <mergeCell ref="BO37:BR37"/>
    <mergeCell ref="BT37:BW37"/>
    <mergeCell ref="BZ32:CC32"/>
    <mergeCell ref="C36:K36"/>
    <mergeCell ref="L36:M37"/>
    <mergeCell ref="N36:Q37"/>
    <mergeCell ref="S36:AA36"/>
    <mergeCell ref="AB36:AC37"/>
    <mergeCell ref="AD36:AG37"/>
    <mergeCell ref="AI36:AQ36"/>
    <mergeCell ref="AR36:AS37"/>
    <mergeCell ref="AT36:AW37"/>
    <mergeCell ref="C37:F37"/>
    <mergeCell ref="H37:K37"/>
    <mergeCell ref="S37:V37"/>
    <mergeCell ref="X37:AA37"/>
    <mergeCell ref="AI37:AL37"/>
    <mergeCell ref="AN37:AQ37"/>
    <mergeCell ref="AY36:BG36"/>
    <mergeCell ref="BT31:BW31"/>
    <mergeCell ref="BX31:BY31"/>
    <mergeCell ref="BZ31:CC31"/>
    <mergeCell ref="AY32:BB32"/>
    <mergeCell ref="BD32:BG32"/>
    <mergeCell ref="BH32:BI32"/>
    <mergeCell ref="BJ32:BM32"/>
    <mergeCell ref="BO32:BR32"/>
    <mergeCell ref="BT32:BW32"/>
    <mergeCell ref="BX32:BY32"/>
    <mergeCell ref="BZ30:CC30"/>
    <mergeCell ref="C31:F31"/>
    <mergeCell ref="H31:K31"/>
    <mergeCell ref="L31:M31"/>
    <mergeCell ref="N31:Q31"/>
    <mergeCell ref="S31:V31"/>
    <mergeCell ref="AN30:AQ30"/>
    <mergeCell ref="AR30:AS30"/>
    <mergeCell ref="AT30:AW30"/>
    <mergeCell ref="AY30:BB30"/>
    <mergeCell ref="BD30:BG30"/>
    <mergeCell ref="BH30:BI30"/>
    <mergeCell ref="AT31:AW31"/>
    <mergeCell ref="AY31:BB31"/>
    <mergeCell ref="BD31:BG31"/>
    <mergeCell ref="BH31:BI31"/>
    <mergeCell ref="BJ31:BM31"/>
    <mergeCell ref="BO31:BR31"/>
    <mergeCell ref="X31:AA31"/>
    <mergeCell ref="AB31:AC31"/>
    <mergeCell ref="AD31:AG31"/>
    <mergeCell ref="AI31:AL31"/>
    <mergeCell ref="AN31:AQ31"/>
    <mergeCell ref="AR31:AS31"/>
    <mergeCell ref="BT29:BW29"/>
    <mergeCell ref="BX29:BY29"/>
    <mergeCell ref="AD29:AG29"/>
    <mergeCell ref="AI29:AL29"/>
    <mergeCell ref="AN29:AQ29"/>
    <mergeCell ref="AR29:AS29"/>
    <mergeCell ref="AT29:AW29"/>
    <mergeCell ref="AY29:BB29"/>
    <mergeCell ref="BJ30:BM30"/>
    <mergeCell ref="BO30:BR30"/>
    <mergeCell ref="BT30:BW30"/>
    <mergeCell ref="BX30:BY30"/>
    <mergeCell ref="C30:F30"/>
    <mergeCell ref="H30:K30"/>
    <mergeCell ref="L30:M30"/>
    <mergeCell ref="N30:Q30"/>
    <mergeCell ref="S30:V30"/>
    <mergeCell ref="X30:AA30"/>
    <mergeCell ref="AB30:AC30"/>
    <mergeCell ref="AD30:AG30"/>
    <mergeCell ref="AI30:AL30"/>
    <mergeCell ref="BO27:BR27"/>
    <mergeCell ref="BT27:BW27"/>
    <mergeCell ref="CJ27:CK28"/>
    <mergeCell ref="CL27:CM27"/>
    <mergeCell ref="C29:F29"/>
    <mergeCell ref="H29:K29"/>
    <mergeCell ref="L29:M29"/>
    <mergeCell ref="N29:Q29"/>
    <mergeCell ref="S29:V29"/>
    <mergeCell ref="X29:AA29"/>
    <mergeCell ref="AB29:AC29"/>
    <mergeCell ref="BH28:BI28"/>
    <mergeCell ref="BJ28:BM28"/>
    <mergeCell ref="AI28:AL28"/>
    <mergeCell ref="AN28:AQ28"/>
    <mergeCell ref="AR28:AS28"/>
    <mergeCell ref="AT28:AW28"/>
    <mergeCell ref="AY28:BB28"/>
    <mergeCell ref="BD28:BG28"/>
    <mergeCell ref="BZ29:CC29"/>
    <mergeCell ref="BD29:BG29"/>
    <mergeCell ref="BH29:BI29"/>
    <mergeCell ref="BJ29:BM29"/>
    <mergeCell ref="BO29:BR29"/>
    <mergeCell ref="BH26:BI27"/>
    <mergeCell ref="CJ25:CK25"/>
    <mergeCell ref="CL25:CM25"/>
    <mergeCell ref="CN25:CO25"/>
    <mergeCell ref="CN27:CO27"/>
    <mergeCell ref="CP27:CQ27"/>
    <mergeCell ref="C28:F28"/>
    <mergeCell ref="H28:K28"/>
    <mergeCell ref="L28:M28"/>
    <mergeCell ref="N28:Q28"/>
    <mergeCell ref="S28:V28"/>
    <mergeCell ref="X28:AA28"/>
    <mergeCell ref="AB28:AC28"/>
    <mergeCell ref="AD28:AG28"/>
    <mergeCell ref="CL28:CM28"/>
    <mergeCell ref="CN28:CO28"/>
    <mergeCell ref="CP28:CQ28"/>
    <mergeCell ref="BO28:BR28"/>
    <mergeCell ref="BT28:BW28"/>
    <mergeCell ref="BX28:BY28"/>
    <mergeCell ref="BZ28:CC28"/>
    <mergeCell ref="BZ26:CC27"/>
    <mergeCell ref="CJ26:CK26"/>
    <mergeCell ref="CL26:CM26"/>
    <mergeCell ref="CP25:CQ25"/>
    <mergeCell ref="C26:K26"/>
    <mergeCell ref="L26:M27"/>
    <mergeCell ref="N26:Q27"/>
    <mergeCell ref="S26:AA26"/>
    <mergeCell ref="AB26:AC27"/>
    <mergeCell ref="CN26:CO26"/>
    <mergeCell ref="CP26:CQ26"/>
    <mergeCell ref="C27:F27"/>
    <mergeCell ref="H27:K27"/>
    <mergeCell ref="S27:V27"/>
    <mergeCell ref="X27:AA27"/>
    <mergeCell ref="AI27:AL27"/>
    <mergeCell ref="AN27:AQ27"/>
    <mergeCell ref="AY27:BB27"/>
    <mergeCell ref="BD27:BG27"/>
    <mergeCell ref="BJ26:BM27"/>
    <mergeCell ref="BO26:BW26"/>
    <mergeCell ref="BX26:BY27"/>
    <mergeCell ref="AD26:AG27"/>
    <mergeCell ref="AI26:AQ26"/>
    <mergeCell ref="AR26:AS27"/>
    <mergeCell ref="AT26:AW27"/>
    <mergeCell ref="AY26:BG26"/>
    <mergeCell ref="AG23:AL23"/>
    <mergeCell ref="AM23:AN23"/>
    <mergeCell ref="AO23:AP23"/>
    <mergeCell ref="BT23:CC23"/>
    <mergeCell ref="U24:W24"/>
    <mergeCell ref="X24:Z24"/>
    <mergeCell ref="AA24:AF24"/>
    <mergeCell ref="AG24:AL24"/>
    <mergeCell ref="AM24:AP24"/>
    <mergeCell ref="I23:M23"/>
    <mergeCell ref="N23:P23"/>
    <mergeCell ref="Q23:S23"/>
    <mergeCell ref="U23:W23"/>
    <mergeCell ref="X23:Z23"/>
    <mergeCell ref="AA23:AF23"/>
    <mergeCell ref="I22:M22"/>
    <mergeCell ref="N22:P22"/>
    <mergeCell ref="Q22:S22"/>
    <mergeCell ref="AA22:AC22"/>
    <mergeCell ref="AD22:AF22"/>
    <mergeCell ref="AG22:AI22"/>
    <mergeCell ref="AM20:AN20"/>
    <mergeCell ref="AO20:AP20"/>
    <mergeCell ref="U21:W22"/>
    <mergeCell ref="X21:Z22"/>
    <mergeCell ref="AA21:AF21"/>
    <mergeCell ref="AG21:AL21"/>
    <mergeCell ref="AM21:AN22"/>
    <mergeCell ref="AO21:AP22"/>
    <mergeCell ref="AJ22:AL22"/>
    <mergeCell ref="U20:W20"/>
    <mergeCell ref="X20:Z20"/>
    <mergeCell ref="AA20:AC20"/>
    <mergeCell ref="AD20:AF20"/>
    <mergeCell ref="AG20:AI20"/>
    <mergeCell ref="AJ20:AL20"/>
    <mergeCell ref="BM18:BN19"/>
    <mergeCell ref="BJ16:BL17"/>
    <mergeCell ref="BM16:BN17"/>
    <mergeCell ref="BO18:BP19"/>
    <mergeCell ref="G19:L19"/>
    <mergeCell ref="M19:N19"/>
    <mergeCell ref="O19:P19"/>
    <mergeCell ref="Q19:R19"/>
    <mergeCell ref="S19:U19"/>
    <mergeCell ref="V19:X19"/>
    <mergeCell ref="AA19:AG19"/>
    <mergeCell ref="AH19:AI19"/>
    <mergeCell ref="AJ18:AP18"/>
    <mergeCell ref="AQ18:AR18"/>
    <mergeCell ref="AT18:AZ18"/>
    <mergeCell ref="BA18:BB19"/>
    <mergeCell ref="BC18:BI18"/>
    <mergeCell ref="BJ18:BL19"/>
    <mergeCell ref="AJ19:AP19"/>
    <mergeCell ref="AQ19:AR19"/>
    <mergeCell ref="AT19:AZ19"/>
    <mergeCell ref="BC19:BI19"/>
    <mergeCell ref="M16:N16"/>
    <mergeCell ref="O16:P16"/>
    <mergeCell ref="C17:F19"/>
    <mergeCell ref="G17:L17"/>
    <mergeCell ref="M17:N18"/>
    <mergeCell ref="O17:P18"/>
    <mergeCell ref="Q17:R17"/>
    <mergeCell ref="Y16:Z16"/>
    <mergeCell ref="AA16:AG16"/>
    <mergeCell ref="AH16:AI16"/>
    <mergeCell ref="AJ16:AP16"/>
    <mergeCell ref="G18:L18"/>
    <mergeCell ref="Q18:R18"/>
    <mergeCell ref="S18:U18"/>
    <mergeCell ref="V18:X18"/>
    <mergeCell ref="Y18:Z18"/>
    <mergeCell ref="AA18:AG18"/>
    <mergeCell ref="AH18:AI18"/>
    <mergeCell ref="C16:F16"/>
    <mergeCell ref="G16:L16"/>
    <mergeCell ref="S17:U17"/>
    <mergeCell ref="V17:X17"/>
    <mergeCell ref="Y17:Z17"/>
    <mergeCell ref="AA17:AG17"/>
    <mergeCell ref="AH17:AI17"/>
    <mergeCell ref="AJ17:AP17"/>
    <mergeCell ref="Q16:R16"/>
    <mergeCell ref="S16:U16"/>
    <mergeCell ref="V16:X16"/>
    <mergeCell ref="Y15:Z15"/>
    <mergeCell ref="AA15:AG15"/>
    <mergeCell ref="CN14:CO14"/>
    <mergeCell ref="CP14:CS14"/>
    <mergeCell ref="BO16:BP17"/>
    <mergeCell ref="AQ16:AR16"/>
    <mergeCell ref="AT16:AZ16"/>
    <mergeCell ref="AQ17:AR17"/>
    <mergeCell ref="AT17:AZ17"/>
    <mergeCell ref="BC17:BI17"/>
    <mergeCell ref="BA16:BB17"/>
    <mergeCell ref="BC16:BI16"/>
    <mergeCell ref="CT14:CU14"/>
    <mergeCell ref="C15:F15"/>
    <mergeCell ref="G15:L15"/>
    <mergeCell ref="M15:N15"/>
    <mergeCell ref="O15:P15"/>
    <mergeCell ref="Q15:R15"/>
    <mergeCell ref="S15:U15"/>
    <mergeCell ref="V15:X15"/>
    <mergeCell ref="BA15:BB15"/>
    <mergeCell ref="BC15:BI15"/>
    <mergeCell ref="BJ15:BP15"/>
    <mergeCell ref="AH15:AI15"/>
    <mergeCell ref="AJ15:AP15"/>
    <mergeCell ref="AQ15:AR15"/>
    <mergeCell ref="AT15:AZ15"/>
    <mergeCell ref="AQ13:AW13"/>
    <mergeCell ref="BQ13:BT13"/>
    <mergeCell ref="BU13:BX13"/>
    <mergeCell ref="BY13:CB13"/>
    <mergeCell ref="AS14:AY14"/>
    <mergeCell ref="CK14:CM14"/>
    <mergeCell ref="BY11:CB11"/>
    <mergeCell ref="BA12:BD12"/>
    <mergeCell ref="BF12:BI12"/>
    <mergeCell ref="BJ12:BK12"/>
    <mergeCell ref="BL12:BO12"/>
    <mergeCell ref="BQ12:BT12"/>
    <mergeCell ref="BU12:BX12"/>
    <mergeCell ref="BY12:CB12"/>
    <mergeCell ref="BA11:BD11"/>
    <mergeCell ref="BF11:BI11"/>
    <mergeCell ref="BJ11:BK11"/>
    <mergeCell ref="BL11:BO11"/>
    <mergeCell ref="BQ11:BT11"/>
    <mergeCell ref="BU11:BX11"/>
    <mergeCell ref="AN11:AQ11"/>
    <mergeCell ref="AR11:AS11"/>
    <mergeCell ref="AT11:AW11"/>
    <mergeCell ref="C11:F11"/>
    <mergeCell ref="H11:K11"/>
    <mergeCell ref="L11:M11"/>
    <mergeCell ref="N11:Q11"/>
    <mergeCell ref="S11:V11"/>
    <mergeCell ref="X11:AA11"/>
    <mergeCell ref="C10:F10"/>
    <mergeCell ref="H10:K10"/>
    <mergeCell ref="L10:M10"/>
    <mergeCell ref="N10:Q10"/>
    <mergeCell ref="S10:V10"/>
    <mergeCell ref="X10:AA10"/>
    <mergeCell ref="AB11:AC11"/>
    <mergeCell ref="AD11:AG11"/>
    <mergeCell ref="AI11:AL11"/>
    <mergeCell ref="BF10:BI10"/>
    <mergeCell ref="BJ10:BK10"/>
    <mergeCell ref="BL10:BO10"/>
    <mergeCell ref="AB10:AC10"/>
    <mergeCell ref="AD10:AG10"/>
    <mergeCell ref="AI10:AL10"/>
    <mergeCell ref="AN10:AQ10"/>
    <mergeCell ref="AR10:AS10"/>
    <mergeCell ref="AT10:AW10"/>
    <mergeCell ref="C8:K8"/>
    <mergeCell ref="L8:M9"/>
    <mergeCell ref="N8:Q9"/>
    <mergeCell ref="S8:AA8"/>
    <mergeCell ref="AB8:AC9"/>
    <mergeCell ref="AD8:AG9"/>
    <mergeCell ref="AI8:AQ8"/>
    <mergeCell ref="AR8:AS9"/>
    <mergeCell ref="AT8:AW9"/>
    <mergeCell ref="C9:F9"/>
    <mergeCell ref="H9:K9"/>
    <mergeCell ref="S9:V9"/>
    <mergeCell ref="X9:AA9"/>
    <mergeCell ref="AI9:AL9"/>
    <mergeCell ref="AN9:AQ9"/>
    <mergeCell ref="AZ22:BC22"/>
    <mergeCell ref="AZ23:BC23"/>
    <mergeCell ref="X4:AH4"/>
    <mergeCell ref="BZ2:CD2"/>
    <mergeCell ref="CJ5:CJ7"/>
    <mergeCell ref="CK5:CO5"/>
    <mergeCell ref="CP5:CU5"/>
    <mergeCell ref="CK6:CO6"/>
    <mergeCell ref="CP6:CU6"/>
    <mergeCell ref="CK7:CM7"/>
    <mergeCell ref="CN7:CO7"/>
    <mergeCell ref="CP7:CS7"/>
    <mergeCell ref="CT7:CU7"/>
    <mergeCell ref="CP8:CS13"/>
    <mergeCell ref="CT8:CU13"/>
    <mergeCell ref="BA9:BD9"/>
    <mergeCell ref="BF9:BI9"/>
    <mergeCell ref="BA8:BI8"/>
    <mergeCell ref="BJ8:BK9"/>
    <mergeCell ref="BL8:BO9"/>
    <mergeCell ref="CJ8:CJ13"/>
    <mergeCell ref="CK8:CM13"/>
    <mergeCell ref="CN8:CO13"/>
    <mergeCell ref="BA10:BD10"/>
  </mergeCells>
  <phoneticPr fontId="2" type="noConversion"/>
  <hyperlinks>
    <hyperlink ref="AR21" r:id="rId1" display="♣ 2014년 적용 최저임금" xr:uid="{00000000-0004-0000-0100-000000000000}"/>
    <hyperlink ref="CC4" r:id="rId2" xr:uid="{00000000-0004-0000-0100-000001000000}"/>
  </hyperlinks>
  <printOptions horizontalCentered="1" verticalCentered="1"/>
  <pageMargins left="0.11811023622047245" right="0.11811023622047245" top="0.11811023622047245" bottom="0.11811023622047245" header="0" footer="0"/>
  <pageSetup paperSize="9" scale="66" orientation="landscape" r:id="rId3"/>
  <headerFooter alignWithMargins="0"/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CV139"/>
  <sheetViews>
    <sheetView showGridLines="0" topLeftCell="A16" zoomScaleNormal="100" workbookViewId="0">
      <selection activeCell="BD31" sqref="BD31:BG31"/>
    </sheetView>
  </sheetViews>
  <sheetFormatPr defaultColWidth="2.5" defaultRowHeight="13.5" outlineLevelCol="1" x14ac:dyDescent="0.3"/>
  <cols>
    <col min="1" max="2" width="2.5" style="142"/>
    <col min="3" max="82" width="2.5" style="142" customWidth="1"/>
    <col min="83" max="84" width="2.5" style="142"/>
    <col min="85" max="86" width="17.875" style="142" hidden="1" customWidth="1" outlineLevel="1"/>
    <col min="87" max="87" width="2.5" style="142" hidden="1" customWidth="1" outlineLevel="1"/>
    <col min="88" max="88" width="14.125" style="142" hidden="1" customWidth="1" outlineLevel="1"/>
    <col min="89" max="91" width="9.125" style="142" hidden="1" customWidth="1" outlineLevel="1"/>
    <col min="92" max="93" width="12" style="142" hidden="1" customWidth="1" outlineLevel="1"/>
    <col min="94" max="97" width="9.125" style="142" hidden="1" customWidth="1" outlineLevel="1"/>
    <col min="98" max="99" width="16.375" style="142" hidden="1" customWidth="1" outlineLevel="1"/>
    <col min="100" max="100" width="9.125" style="142" customWidth="1" collapsed="1"/>
    <col min="101" max="16384" width="2.5" style="142"/>
  </cols>
  <sheetData>
    <row r="1" spans="1:100" ht="16.5" x14ac:dyDescent="0.3">
      <c r="A1" s="142" t="s">
        <v>839</v>
      </c>
      <c r="CE1" s="68"/>
      <c r="CF1" s="68"/>
      <c r="CH1" s="204" t="s">
        <v>678</v>
      </c>
      <c r="CV1" s="142" t="s">
        <v>839</v>
      </c>
    </row>
    <row r="2" spans="1:100" x14ac:dyDescent="0.3">
      <c r="CE2" s="68"/>
      <c r="CF2" s="68"/>
    </row>
    <row r="3" spans="1:100" s="204" customFormat="1" ht="16.5" x14ac:dyDescent="0.3">
      <c r="AM3" s="142"/>
      <c r="CE3" s="260"/>
      <c r="CF3" s="260"/>
    </row>
    <row r="4" spans="1:100" ht="25.5" x14ac:dyDescent="0.15">
      <c r="C4" s="74" t="s">
        <v>748</v>
      </c>
      <c r="D4" s="74"/>
      <c r="E4" s="74"/>
      <c r="F4" s="74"/>
      <c r="G4" s="74"/>
      <c r="H4" s="74"/>
      <c r="I4" s="74"/>
      <c r="J4" s="74"/>
      <c r="L4" s="123"/>
      <c r="N4" s="74"/>
      <c r="O4" s="74"/>
      <c r="P4" s="74"/>
      <c r="Q4" s="74"/>
      <c r="R4" s="74"/>
      <c r="S4" s="74"/>
      <c r="T4" s="74"/>
      <c r="U4" s="74"/>
      <c r="V4" s="74"/>
      <c r="W4" s="74"/>
      <c r="AA4" s="678"/>
      <c r="AB4" s="679"/>
      <c r="AC4" s="679"/>
      <c r="AD4" s="679"/>
      <c r="AE4" s="679"/>
      <c r="AF4" s="679"/>
      <c r="AJ4" s="141"/>
      <c r="AK4" s="138"/>
      <c r="AL4" s="141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41"/>
      <c r="AY4" s="138"/>
      <c r="AZ4" s="138"/>
      <c r="BA4" s="138"/>
      <c r="BJ4" s="141"/>
      <c r="BK4" s="138"/>
      <c r="BL4" s="138"/>
      <c r="BM4" s="138"/>
      <c r="BN4" s="146"/>
      <c r="BO4" s="146"/>
      <c r="BP4" s="68"/>
      <c r="CE4" s="68"/>
      <c r="CF4" s="68"/>
      <c r="CJ4" s="143" t="s">
        <v>571</v>
      </c>
      <c r="CK4" s="204"/>
      <c r="CL4" s="204"/>
      <c r="CM4" s="204"/>
      <c r="CN4" s="204"/>
      <c r="CO4" s="204"/>
      <c r="CP4" s="204"/>
      <c r="CQ4" s="204"/>
      <c r="CR4" s="204"/>
      <c r="CS4" s="204"/>
      <c r="CT4" s="204"/>
      <c r="CU4" s="204"/>
    </row>
    <row r="5" spans="1:100" ht="11.25" customHeight="1" x14ac:dyDescent="0.3">
      <c r="D5" s="68"/>
      <c r="E5" s="68"/>
      <c r="F5" s="68"/>
      <c r="G5" s="68"/>
      <c r="H5" s="68"/>
      <c r="L5" s="68"/>
      <c r="M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N5" s="68"/>
      <c r="BO5" s="68"/>
      <c r="BP5" s="68"/>
      <c r="CE5" s="68"/>
      <c r="CF5" s="68"/>
      <c r="CJ5" s="302" t="s">
        <v>572</v>
      </c>
      <c r="CK5" s="304" t="s">
        <v>573</v>
      </c>
      <c r="CL5" s="305"/>
      <c r="CM5" s="305"/>
      <c r="CN5" s="305"/>
      <c r="CO5" s="306"/>
      <c r="CP5" s="304" t="s">
        <v>574</v>
      </c>
      <c r="CQ5" s="305"/>
      <c r="CR5" s="305"/>
      <c r="CS5" s="305"/>
      <c r="CT5" s="305"/>
      <c r="CU5" s="307"/>
    </row>
    <row r="6" spans="1:100" ht="20.25" x14ac:dyDescent="0.3">
      <c r="C6" s="75" t="s">
        <v>728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4" t="s">
        <v>768</v>
      </c>
      <c r="Q6" s="68"/>
      <c r="R6" s="68"/>
      <c r="T6" s="68"/>
      <c r="V6" s="68"/>
      <c r="W6" s="68"/>
      <c r="X6" s="68"/>
      <c r="Y6" s="68"/>
      <c r="Z6" s="68"/>
      <c r="AA6" s="68"/>
      <c r="AB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77" t="s">
        <v>838</v>
      </c>
      <c r="BC6" s="677"/>
      <c r="BD6" s="677"/>
      <c r="BE6" s="677"/>
      <c r="BF6" s="677"/>
      <c r="BG6" s="677"/>
      <c r="BH6" s="677"/>
      <c r="BI6" s="677"/>
      <c r="BJ6" s="677"/>
      <c r="BK6" s="677"/>
      <c r="BL6" s="677"/>
      <c r="BM6" s="677"/>
      <c r="BN6" s="677"/>
      <c r="BO6" s="68" t="s">
        <v>798</v>
      </c>
      <c r="BP6" s="68"/>
      <c r="BX6" s="680">
        <v>43476</v>
      </c>
      <c r="BY6" s="681"/>
      <c r="BZ6" s="681"/>
      <c r="CA6" s="681"/>
      <c r="CB6" s="681"/>
      <c r="CC6" s="681"/>
      <c r="CD6" s="681"/>
      <c r="CE6" s="68"/>
      <c r="CF6" s="68"/>
      <c r="CG6" s="126" t="s">
        <v>693</v>
      </c>
      <c r="CJ6" s="303"/>
      <c r="CK6" s="308" t="s">
        <v>575</v>
      </c>
      <c r="CL6" s="309"/>
      <c r="CM6" s="309"/>
      <c r="CN6" s="309"/>
      <c r="CO6" s="310"/>
      <c r="CP6" s="311" t="s">
        <v>576</v>
      </c>
      <c r="CQ6" s="312"/>
      <c r="CR6" s="312"/>
      <c r="CS6" s="312"/>
      <c r="CT6" s="312"/>
      <c r="CU6" s="312"/>
    </row>
    <row r="7" spans="1:100" ht="17.25" thickBot="1" x14ac:dyDescent="0.35">
      <c r="C7" s="77" t="s">
        <v>443</v>
      </c>
      <c r="D7" s="68"/>
      <c r="E7" s="68"/>
      <c r="F7" s="68"/>
      <c r="G7" s="68"/>
      <c r="J7" s="68"/>
      <c r="K7" s="68"/>
      <c r="L7" s="68"/>
      <c r="M7" s="68"/>
      <c r="N7" s="68"/>
      <c r="O7" s="68"/>
      <c r="P7" s="68"/>
      <c r="Q7" s="68"/>
      <c r="R7" s="68"/>
      <c r="S7" s="76" t="s">
        <v>737</v>
      </c>
      <c r="T7" s="68"/>
      <c r="U7" s="68"/>
      <c r="V7" s="68"/>
      <c r="W7" s="68"/>
      <c r="X7" s="68"/>
      <c r="Y7" s="68"/>
      <c r="AB7" s="68"/>
      <c r="AC7" s="68"/>
      <c r="AD7" s="68"/>
      <c r="AE7" s="68"/>
      <c r="AF7" s="68"/>
      <c r="AG7" s="68"/>
      <c r="AH7" s="68"/>
      <c r="AI7" s="224" t="s">
        <v>738</v>
      </c>
      <c r="AJ7" s="68"/>
      <c r="AK7" s="68"/>
      <c r="AL7" s="68"/>
      <c r="AM7" s="68"/>
      <c r="AN7" s="68"/>
      <c r="AO7" s="68"/>
      <c r="AP7" s="68"/>
      <c r="AT7" s="68"/>
      <c r="AU7" s="68"/>
      <c r="AV7" s="68"/>
      <c r="AW7" s="68"/>
      <c r="AX7" s="68"/>
      <c r="AY7" s="154" t="s">
        <v>739</v>
      </c>
      <c r="AZ7" s="68"/>
      <c r="BA7" s="68"/>
      <c r="BB7" s="68"/>
      <c r="BC7" s="68"/>
      <c r="BD7" s="68"/>
      <c r="BE7" s="68"/>
      <c r="BF7" s="68"/>
      <c r="BG7" s="182"/>
      <c r="BH7" s="68"/>
      <c r="BI7" s="68"/>
      <c r="BJ7" s="68"/>
      <c r="BK7" s="68"/>
      <c r="BL7" s="68"/>
      <c r="BM7" s="68"/>
      <c r="BO7" s="142" t="s">
        <v>799</v>
      </c>
      <c r="BP7" s="68"/>
      <c r="CE7" s="68"/>
      <c r="CF7" s="68"/>
      <c r="CJ7" s="303"/>
      <c r="CK7" s="313" t="s">
        <v>577</v>
      </c>
      <c r="CL7" s="314"/>
      <c r="CM7" s="314"/>
      <c r="CN7" s="314" t="s">
        <v>578</v>
      </c>
      <c r="CO7" s="315"/>
      <c r="CP7" s="316" t="s">
        <v>577</v>
      </c>
      <c r="CQ7" s="314"/>
      <c r="CR7" s="314"/>
      <c r="CS7" s="314"/>
      <c r="CT7" s="314" t="s">
        <v>578</v>
      </c>
      <c r="CU7" s="317"/>
    </row>
    <row r="8" spans="1:100" ht="14.25" thickTop="1" x14ac:dyDescent="0.3">
      <c r="A8" s="68"/>
      <c r="B8" s="68"/>
      <c r="C8" s="456" t="s">
        <v>0</v>
      </c>
      <c r="D8" s="457"/>
      <c r="E8" s="457"/>
      <c r="F8" s="457"/>
      <c r="G8" s="457"/>
      <c r="H8" s="457"/>
      <c r="I8" s="457"/>
      <c r="J8" s="457"/>
      <c r="K8" s="458"/>
      <c r="L8" s="460" t="s">
        <v>1</v>
      </c>
      <c r="M8" s="462"/>
      <c r="N8" s="460" t="s">
        <v>2</v>
      </c>
      <c r="O8" s="461"/>
      <c r="P8" s="461"/>
      <c r="Q8" s="462"/>
      <c r="R8" s="68"/>
      <c r="S8" s="696" t="s">
        <v>732</v>
      </c>
      <c r="T8" s="697"/>
      <c r="U8" s="697"/>
      <c r="V8" s="697"/>
      <c r="W8" s="697"/>
      <c r="X8" s="697"/>
      <c r="Y8" s="697"/>
      <c r="Z8" s="697"/>
      <c r="AA8" s="698"/>
      <c r="AB8" s="699" t="s">
        <v>1</v>
      </c>
      <c r="AC8" s="700"/>
      <c r="AD8" s="699" t="s">
        <v>447</v>
      </c>
      <c r="AE8" s="703"/>
      <c r="AF8" s="703"/>
      <c r="AG8" s="700"/>
      <c r="AH8" s="68"/>
      <c r="AI8" s="456" t="s">
        <v>0</v>
      </c>
      <c r="AJ8" s="457"/>
      <c r="AK8" s="457"/>
      <c r="AL8" s="457"/>
      <c r="AM8" s="457"/>
      <c r="AN8" s="457"/>
      <c r="AO8" s="457"/>
      <c r="AP8" s="457"/>
      <c r="AQ8" s="458"/>
      <c r="AR8" s="460" t="s">
        <v>1</v>
      </c>
      <c r="AS8" s="462"/>
      <c r="AT8" s="460" t="s">
        <v>2</v>
      </c>
      <c r="AU8" s="461"/>
      <c r="AV8" s="461"/>
      <c r="AW8" s="462"/>
      <c r="AX8" s="78"/>
      <c r="AY8" s="561" t="s">
        <v>0</v>
      </c>
      <c r="AZ8" s="562"/>
      <c r="BA8" s="562"/>
      <c r="BB8" s="562"/>
      <c r="BC8" s="562"/>
      <c r="BD8" s="562"/>
      <c r="BE8" s="562"/>
      <c r="BF8" s="562"/>
      <c r="BG8" s="563"/>
      <c r="BH8" s="564" t="s">
        <v>1</v>
      </c>
      <c r="BI8" s="565"/>
      <c r="BJ8" s="564" t="s">
        <v>2</v>
      </c>
      <c r="BK8" s="566"/>
      <c r="BL8" s="566"/>
      <c r="BM8" s="567"/>
      <c r="BN8" s="68"/>
      <c r="BO8" s="252" t="s">
        <v>804</v>
      </c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J8" s="318" t="s">
        <v>579</v>
      </c>
      <c r="CK8" s="320" t="s">
        <v>580</v>
      </c>
      <c r="CL8" s="321"/>
      <c r="CM8" s="322"/>
      <c r="CN8" s="329" t="s">
        <v>581</v>
      </c>
      <c r="CO8" s="330"/>
      <c r="CP8" s="320" t="s">
        <v>582</v>
      </c>
      <c r="CQ8" s="321"/>
      <c r="CR8" s="321"/>
      <c r="CS8" s="322"/>
      <c r="CT8" s="335" t="s">
        <v>581</v>
      </c>
      <c r="CU8" s="336"/>
    </row>
    <row r="9" spans="1:100" x14ac:dyDescent="0.3">
      <c r="A9" s="68"/>
      <c r="B9" s="68"/>
      <c r="C9" s="456" t="s">
        <v>3</v>
      </c>
      <c r="D9" s="457"/>
      <c r="E9" s="457"/>
      <c r="F9" s="457"/>
      <c r="G9" s="80"/>
      <c r="H9" s="457" t="s">
        <v>4</v>
      </c>
      <c r="I9" s="457"/>
      <c r="J9" s="457"/>
      <c r="K9" s="458"/>
      <c r="L9" s="463"/>
      <c r="M9" s="465"/>
      <c r="N9" s="463"/>
      <c r="O9" s="464"/>
      <c r="P9" s="464"/>
      <c r="Q9" s="465"/>
      <c r="R9" s="68"/>
      <c r="S9" s="696" t="s">
        <v>3</v>
      </c>
      <c r="T9" s="697"/>
      <c r="U9" s="697"/>
      <c r="V9" s="697"/>
      <c r="W9" s="81"/>
      <c r="X9" s="697" t="s">
        <v>450</v>
      </c>
      <c r="Y9" s="697"/>
      <c r="Z9" s="697"/>
      <c r="AA9" s="698"/>
      <c r="AB9" s="701"/>
      <c r="AC9" s="702"/>
      <c r="AD9" s="701"/>
      <c r="AE9" s="704"/>
      <c r="AF9" s="704"/>
      <c r="AG9" s="702"/>
      <c r="AH9" s="68"/>
      <c r="AI9" s="456" t="s">
        <v>3</v>
      </c>
      <c r="AJ9" s="457"/>
      <c r="AK9" s="457"/>
      <c r="AL9" s="457"/>
      <c r="AM9" s="148"/>
      <c r="AN9" s="457" t="s">
        <v>4</v>
      </c>
      <c r="AO9" s="457"/>
      <c r="AP9" s="457"/>
      <c r="AQ9" s="458"/>
      <c r="AR9" s="463"/>
      <c r="AS9" s="465"/>
      <c r="AT9" s="463"/>
      <c r="AU9" s="464"/>
      <c r="AV9" s="464"/>
      <c r="AW9" s="465"/>
      <c r="AX9" s="78"/>
      <c r="AY9" s="576" t="s">
        <v>3</v>
      </c>
      <c r="AZ9" s="457"/>
      <c r="BA9" s="457"/>
      <c r="BB9" s="457"/>
      <c r="BC9" s="148"/>
      <c r="BD9" s="457" t="s">
        <v>4</v>
      </c>
      <c r="BE9" s="457"/>
      <c r="BF9" s="457"/>
      <c r="BG9" s="458"/>
      <c r="BH9" s="463"/>
      <c r="BI9" s="465"/>
      <c r="BJ9" s="463"/>
      <c r="BK9" s="464"/>
      <c r="BL9" s="464"/>
      <c r="BM9" s="568"/>
      <c r="BN9" s="68"/>
      <c r="BO9" s="247" t="s">
        <v>740</v>
      </c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J9" s="319"/>
      <c r="CK9" s="323"/>
      <c r="CL9" s="324"/>
      <c r="CM9" s="325"/>
      <c r="CN9" s="331"/>
      <c r="CO9" s="332"/>
      <c r="CP9" s="323"/>
      <c r="CQ9" s="324"/>
      <c r="CR9" s="324"/>
      <c r="CS9" s="325"/>
      <c r="CT9" s="335"/>
      <c r="CU9" s="336"/>
    </row>
    <row r="10" spans="1:100" x14ac:dyDescent="0.3">
      <c r="A10" s="68"/>
      <c r="B10" s="68"/>
      <c r="C10" s="455">
        <v>0</v>
      </c>
      <c r="D10" s="390"/>
      <c r="E10" s="390"/>
      <c r="F10" s="390"/>
      <c r="G10" s="83" t="s">
        <v>5</v>
      </c>
      <c r="H10" s="402">
        <v>200000000</v>
      </c>
      <c r="I10" s="402"/>
      <c r="J10" s="402"/>
      <c r="K10" s="403"/>
      <c r="L10" s="386">
        <v>0.11</v>
      </c>
      <c r="M10" s="272"/>
      <c r="N10" s="553">
        <v>0</v>
      </c>
      <c r="O10" s="554"/>
      <c r="P10" s="554"/>
      <c r="Q10" s="555"/>
      <c r="R10" s="68"/>
      <c r="S10" s="455">
        <v>0</v>
      </c>
      <c r="T10" s="390"/>
      <c r="U10" s="390"/>
      <c r="V10" s="390"/>
      <c r="W10" s="83" t="s">
        <v>454</v>
      </c>
      <c r="X10" s="402">
        <v>200000000</v>
      </c>
      <c r="Y10" s="402"/>
      <c r="Z10" s="402"/>
      <c r="AA10" s="403"/>
      <c r="AB10" s="386">
        <v>0.1</v>
      </c>
      <c r="AC10" s="272"/>
      <c r="AD10" s="553">
        <v>0</v>
      </c>
      <c r="AE10" s="554"/>
      <c r="AF10" s="554"/>
      <c r="AG10" s="558"/>
      <c r="AH10" s="68"/>
      <c r="AI10" s="455">
        <v>0</v>
      </c>
      <c r="AJ10" s="390"/>
      <c r="AK10" s="390"/>
      <c r="AL10" s="390"/>
      <c r="AM10" s="251" t="s">
        <v>5</v>
      </c>
      <c r="AN10" s="559" t="s">
        <v>638</v>
      </c>
      <c r="AO10" s="559"/>
      <c r="AP10" s="559"/>
      <c r="AQ10" s="560"/>
      <c r="AR10" s="507">
        <v>0.1</v>
      </c>
      <c r="AS10" s="517"/>
      <c r="AT10" s="710">
        <v>0</v>
      </c>
      <c r="AU10" s="711"/>
      <c r="AV10" s="711"/>
      <c r="AW10" s="712"/>
      <c r="AX10" s="84"/>
      <c r="AY10" s="713">
        <v>0</v>
      </c>
      <c r="AZ10" s="714"/>
      <c r="BA10" s="714"/>
      <c r="BB10" s="715"/>
      <c r="BC10" s="209" t="s">
        <v>5</v>
      </c>
      <c r="BD10" s="716" t="s">
        <v>638</v>
      </c>
      <c r="BE10" s="717"/>
      <c r="BF10" s="717"/>
      <c r="BG10" s="717"/>
      <c r="BH10" s="718">
        <v>0.1</v>
      </c>
      <c r="BI10" s="714"/>
      <c r="BJ10" s="719">
        <v>0</v>
      </c>
      <c r="BK10" s="719"/>
      <c r="BL10" s="719"/>
      <c r="BM10" s="720"/>
      <c r="BN10" s="68"/>
      <c r="BO10" s="146" t="s">
        <v>821</v>
      </c>
      <c r="BP10" s="146"/>
      <c r="BQ10" s="146"/>
      <c r="BR10" s="70"/>
      <c r="BS10" s="146"/>
      <c r="BT10" s="146"/>
      <c r="BU10" s="146"/>
      <c r="BV10" s="146"/>
      <c r="BW10" s="146"/>
      <c r="BX10" s="146"/>
      <c r="BY10" s="68"/>
      <c r="BZ10" s="68"/>
      <c r="CA10" s="68"/>
      <c r="CB10" s="68"/>
      <c r="CC10" s="68"/>
      <c r="CD10" s="68"/>
      <c r="CE10" s="68"/>
      <c r="CF10" s="68"/>
      <c r="CJ10" s="319"/>
      <c r="CK10" s="323"/>
      <c r="CL10" s="324"/>
      <c r="CM10" s="325"/>
      <c r="CN10" s="331"/>
      <c r="CO10" s="332"/>
      <c r="CP10" s="323"/>
      <c r="CQ10" s="324"/>
      <c r="CR10" s="324"/>
      <c r="CS10" s="325"/>
      <c r="CT10" s="335"/>
      <c r="CU10" s="336"/>
    </row>
    <row r="11" spans="1:100" ht="16.5" x14ac:dyDescent="0.3">
      <c r="A11" s="68"/>
      <c r="B11" s="68"/>
      <c r="C11" s="275">
        <f>H10</f>
        <v>200000000</v>
      </c>
      <c r="D11" s="276"/>
      <c r="E11" s="276"/>
      <c r="F11" s="276"/>
      <c r="G11" s="83" t="s">
        <v>5</v>
      </c>
      <c r="H11" s="277" t="s">
        <v>6</v>
      </c>
      <c r="I11" s="277"/>
      <c r="J11" s="277"/>
      <c r="K11" s="278"/>
      <c r="L11" s="386">
        <v>0.22</v>
      </c>
      <c r="M11" s="272"/>
      <c r="N11" s="552">
        <v>-22000000</v>
      </c>
      <c r="O11" s="402"/>
      <c r="P11" s="402"/>
      <c r="Q11" s="403"/>
      <c r="R11" s="68"/>
      <c r="S11" s="275">
        <f>X10</f>
        <v>200000000</v>
      </c>
      <c r="T11" s="276"/>
      <c r="U11" s="276"/>
      <c r="V11" s="276"/>
      <c r="W11" s="83" t="s">
        <v>5</v>
      </c>
      <c r="X11" s="400" t="s">
        <v>6</v>
      </c>
      <c r="Y11" s="400"/>
      <c r="Z11" s="400"/>
      <c r="AA11" s="401"/>
      <c r="AB11" s="386">
        <v>0.22</v>
      </c>
      <c r="AC11" s="272"/>
      <c r="AD11" s="581">
        <v>-24000000</v>
      </c>
      <c r="AE11" s="582"/>
      <c r="AF11" s="582"/>
      <c r="AG11" s="583"/>
      <c r="AH11" s="68"/>
      <c r="AI11" s="275" t="str">
        <f>AN10</f>
        <v>2억원</v>
      </c>
      <c r="AJ11" s="276"/>
      <c r="AK11" s="276"/>
      <c r="AL11" s="276"/>
      <c r="AM11" s="251" t="s">
        <v>5</v>
      </c>
      <c r="AN11" s="277" t="s">
        <v>639</v>
      </c>
      <c r="AO11" s="277"/>
      <c r="AP11" s="277"/>
      <c r="AQ11" s="278"/>
      <c r="AR11" s="629">
        <v>0.2</v>
      </c>
      <c r="AS11" s="630"/>
      <c r="AT11" s="693">
        <v>-20000000</v>
      </c>
      <c r="AU11" s="694"/>
      <c r="AV11" s="694"/>
      <c r="AW11" s="695"/>
      <c r="AX11" s="84"/>
      <c r="AY11" s="684" t="str">
        <f>BD10</f>
        <v>2억원</v>
      </c>
      <c r="AZ11" s="685"/>
      <c r="BA11" s="685"/>
      <c r="BB11" s="686"/>
      <c r="BC11" s="210" t="s">
        <v>5</v>
      </c>
      <c r="BD11" s="687" t="s">
        <v>639</v>
      </c>
      <c r="BE11" s="688"/>
      <c r="BF11" s="688"/>
      <c r="BG11" s="688"/>
      <c r="BH11" s="689">
        <v>0.2</v>
      </c>
      <c r="BI11" s="690"/>
      <c r="BJ11" s="691">
        <v>-20000000</v>
      </c>
      <c r="BK11" s="691"/>
      <c r="BL11" s="691"/>
      <c r="BM11" s="692"/>
      <c r="BN11" s="68"/>
      <c r="BO11" s="648">
        <v>21600000</v>
      </c>
      <c r="BP11" s="649"/>
      <c r="BQ11" s="649"/>
      <c r="BR11" s="649"/>
      <c r="BS11" s="649"/>
      <c r="BT11" s="649"/>
      <c r="BU11" s="649"/>
      <c r="BV11" s="649"/>
      <c r="BW11" s="649"/>
      <c r="BX11" s="650"/>
      <c r="BY11" s="68"/>
      <c r="BZ11" s="68"/>
      <c r="CA11" s="68"/>
      <c r="CB11" s="68"/>
      <c r="CC11" s="68"/>
      <c r="CD11" s="68"/>
      <c r="CE11" s="68"/>
      <c r="CF11" s="68"/>
      <c r="CG11" s="204" t="s">
        <v>690</v>
      </c>
      <c r="CJ11" s="319"/>
      <c r="CK11" s="323"/>
      <c r="CL11" s="324"/>
      <c r="CM11" s="325"/>
      <c r="CN11" s="331"/>
      <c r="CO11" s="332"/>
      <c r="CP11" s="323"/>
      <c r="CQ11" s="324"/>
      <c r="CR11" s="324"/>
      <c r="CS11" s="325"/>
      <c r="CT11" s="335"/>
      <c r="CU11" s="336"/>
    </row>
    <row r="12" spans="1:100" x14ac:dyDescent="0.3">
      <c r="A12" s="68"/>
      <c r="B12" s="68"/>
      <c r="C12" s="107" t="s">
        <v>788</v>
      </c>
      <c r="D12" s="88"/>
      <c r="E12" s="68"/>
      <c r="F12" s="88"/>
      <c r="G12" s="89"/>
      <c r="H12" s="90"/>
      <c r="I12" s="90"/>
      <c r="J12" s="90"/>
      <c r="K12" s="90"/>
      <c r="L12" s="91"/>
      <c r="M12" s="89"/>
      <c r="N12" s="92"/>
      <c r="O12" s="92"/>
      <c r="P12" s="92"/>
      <c r="Q12" s="92"/>
      <c r="R12" s="68"/>
      <c r="S12" s="88"/>
      <c r="T12" s="88"/>
      <c r="U12" s="88"/>
      <c r="V12" s="88"/>
      <c r="W12" s="89"/>
      <c r="X12" s="90"/>
      <c r="Y12" s="90"/>
      <c r="Z12" s="90"/>
      <c r="AA12" s="90"/>
      <c r="AB12" s="91"/>
      <c r="AC12" s="89"/>
      <c r="AD12" s="92"/>
      <c r="AE12" s="92"/>
      <c r="AF12" s="92"/>
      <c r="AG12" s="92"/>
      <c r="AH12" s="68"/>
      <c r="AI12" s="275" t="str">
        <f>AN11</f>
        <v>2백억원</v>
      </c>
      <c r="AJ12" s="276"/>
      <c r="AK12" s="276"/>
      <c r="AL12" s="276"/>
      <c r="AM12" s="251" t="s">
        <v>5</v>
      </c>
      <c r="AN12" s="277" t="s">
        <v>6</v>
      </c>
      <c r="AO12" s="277"/>
      <c r="AP12" s="277"/>
      <c r="AQ12" s="277"/>
      <c r="AR12" s="833">
        <v>0.22</v>
      </c>
      <c r="AS12" s="834"/>
      <c r="AT12" s="888">
        <v>-420000000</v>
      </c>
      <c r="AU12" s="888"/>
      <c r="AV12" s="888"/>
      <c r="AW12" s="889"/>
      <c r="AX12" s="86"/>
      <c r="AY12" s="684" t="str">
        <f>BD11</f>
        <v>2백억원</v>
      </c>
      <c r="AZ12" s="685"/>
      <c r="BA12" s="685"/>
      <c r="BB12" s="686"/>
      <c r="BC12" s="210" t="s">
        <v>5</v>
      </c>
      <c r="BD12" s="687" t="s">
        <v>722</v>
      </c>
      <c r="BE12" s="688"/>
      <c r="BF12" s="688"/>
      <c r="BG12" s="688"/>
      <c r="BH12" s="722">
        <v>0.22</v>
      </c>
      <c r="BI12" s="723"/>
      <c r="BJ12" s="724">
        <v>-420000000</v>
      </c>
      <c r="BK12" s="724"/>
      <c r="BL12" s="724"/>
      <c r="BM12" s="725"/>
      <c r="BN12" s="227" t="s">
        <v>765</v>
      </c>
      <c r="BO12" s="68"/>
      <c r="BP12" s="84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J12" s="319"/>
      <c r="CK12" s="323"/>
      <c r="CL12" s="324"/>
      <c r="CM12" s="325"/>
      <c r="CN12" s="331"/>
      <c r="CO12" s="332"/>
      <c r="CP12" s="323"/>
      <c r="CQ12" s="324"/>
      <c r="CR12" s="324"/>
      <c r="CS12" s="325"/>
      <c r="CT12" s="335"/>
      <c r="CU12" s="336"/>
    </row>
    <row r="13" spans="1:100" ht="21" thickBot="1" x14ac:dyDescent="0.35">
      <c r="A13" s="68"/>
      <c r="B13" s="68"/>
      <c r="C13" s="95" t="s">
        <v>461</v>
      </c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125"/>
      <c r="R13" s="68"/>
      <c r="S13" s="68"/>
      <c r="T13" s="68"/>
      <c r="U13" s="68"/>
      <c r="V13" s="88"/>
      <c r="W13" s="89"/>
      <c r="X13" s="96" t="s">
        <v>462</v>
      </c>
      <c r="Y13" s="68"/>
      <c r="Z13" s="90"/>
      <c r="AA13" s="90"/>
      <c r="AB13" s="91"/>
      <c r="AC13" s="89"/>
      <c r="AD13" s="92"/>
      <c r="AE13" s="92"/>
      <c r="AF13" s="92"/>
      <c r="AG13" s="92"/>
      <c r="AH13" s="68"/>
      <c r="AI13" s="88"/>
      <c r="AJ13" s="88"/>
      <c r="AK13" s="88"/>
      <c r="AL13" s="88"/>
      <c r="AM13" s="89"/>
      <c r="AN13" s="90"/>
      <c r="AO13" s="90"/>
      <c r="AP13" s="90"/>
      <c r="AQ13" s="90"/>
      <c r="AR13" s="205"/>
      <c r="AS13" s="206"/>
      <c r="AT13" s="682" t="s">
        <v>826</v>
      </c>
      <c r="AU13" s="682"/>
      <c r="AV13" s="682"/>
      <c r="AW13" s="682"/>
      <c r="AX13" s="683"/>
      <c r="AY13" s="890" t="str">
        <f>BD12</f>
        <v>3천억원</v>
      </c>
      <c r="AZ13" s="891"/>
      <c r="BA13" s="891"/>
      <c r="BB13" s="892"/>
      <c r="BC13" s="211" t="s">
        <v>5</v>
      </c>
      <c r="BD13" s="893" t="s">
        <v>6</v>
      </c>
      <c r="BE13" s="894"/>
      <c r="BF13" s="894"/>
      <c r="BG13" s="894"/>
      <c r="BH13" s="705">
        <v>0.25</v>
      </c>
      <c r="BI13" s="706"/>
      <c r="BJ13" s="707" t="s">
        <v>794</v>
      </c>
      <c r="BK13" s="708"/>
      <c r="BL13" s="708"/>
      <c r="BM13" s="709"/>
      <c r="BN13" s="253" t="s">
        <v>766</v>
      </c>
      <c r="BO13" s="68"/>
      <c r="BP13" s="84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J13" s="319"/>
      <c r="CK13" s="323"/>
      <c r="CL13" s="324"/>
      <c r="CM13" s="325"/>
      <c r="CN13" s="331"/>
      <c r="CO13" s="332"/>
      <c r="CP13" s="323"/>
      <c r="CQ13" s="324"/>
      <c r="CR13" s="324"/>
      <c r="CS13" s="325"/>
      <c r="CT13" s="335"/>
      <c r="CU13" s="336"/>
    </row>
    <row r="14" spans="1:100" ht="17.25" thickTop="1" x14ac:dyDescent="0.3">
      <c r="A14" s="68"/>
      <c r="B14" s="68"/>
      <c r="C14" s="459" t="s">
        <v>8</v>
      </c>
      <c r="D14" s="380"/>
      <c r="E14" s="380"/>
      <c r="F14" s="373" t="s">
        <v>0</v>
      </c>
      <c r="G14" s="373"/>
      <c r="H14" s="373"/>
      <c r="I14" s="373"/>
      <c r="J14" s="373"/>
      <c r="K14" s="373"/>
      <c r="L14" s="373"/>
      <c r="M14" s="731" t="s">
        <v>463</v>
      </c>
      <c r="N14" s="732"/>
      <c r="O14" s="732" t="s">
        <v>29</v>
      </c>
      <c r="P14" s="732"/>
      <c r="Q14" s="931" t="s">
        <v>842</v>
      </c>
      <c r="R14" s="932"/>
      <c r="S14" s="732" t="s">
        <v>724</v>
      </c>
      <c r="T14" s="933"/>
      <c r="U14" s="737" t="s">
        <v>747</v>
      </c>
      <c r="V14" s="738"/>
      <c r="W14" s="68"/>
      <c r="X14" s="936" t="s">
        <v>750</v>
      </c>
      <c r="Y14" s="937"/>
      <c r="Z14" s="937"/>
      <c r="AA14" s="373" t="s">
        <v>736</v>
      </c>
      <c r="AB14" s="373"/>
      <c r="AC14" s="373"/>
      <c r="AD14" s="373"/>
      <c r="AE14" s="373"/>
      <c r="AF14" s="373"/>
      <c r="AG14" s="373"/>
      <c r="AH14" s="373" t="s">
        <v>1</v>
      </c>
      <c r="AI14" s="373"/>
      <c r="AJ14" s="373" t="s">
        <v>736</v>
      </c>
      <c r="AK14" s="373"/>
      <c r="AL14" s="373"/>
      <c r="AM14" s="373"/>
      <c r="AN14" s="373"/>
      <c r="AO14" s="373"/>
      <c r="AP14" s="373"/>
      <c r="AQ14" s="373" t="s">
        <v>1</v>
      </c>
      <c r="AR14" s="373"/>
      <c r="AS14" s="68"/>
      <c r="AT14" s="146" t="s">
        <v>820</v>
      </c>
      <c r="AU14" s="68"/>
      <c r="AV14" s="68"/>
      <c r="AW14" s="68"/>
      <c r="AX14" s="68"/>
      <c r="AY14" s="76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253" t="s">
        <v>767</v>
      </c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216" t="s">
        <v>518</v>
      </c>
      <c r="CJ14" s="319"/>
      <c r="CK14" s="326"/>
      <c r="CL14" s="327"/>
      <c r="CM14" s="328"/>
      <c r="CN14" s="333"/>
      <c r="CO14" s="334"/>
      <c r="CP14" s="326"/>
      <c r="CQ14" s="327"/>
      <c r="CR14" s="327"/>
      <c r="CS14" s="328"/>
      <c r="CT14" s="335"/>
      <c r="CU14" s="336"/>
    </row>
    <row r="15" spans="1:100" ht="20.25" customHeight="1" x14ac:dyDescent="0.15">
      <c r="A15" s="68"/>
      <c r="B15" s="68"/>
      <c r="C15" s="895" t="s">
        <v>743</v>
      </c>
      <c r="D15" s="896"/>
      <c r="E15" s="896"/>
      <c r="F15" s="897" t="s">
        <v>745</v>
      </c>
      <c r="G15" s="897"/>
      <c r="H15" s="897"/>
      <c r="I15" s="897"/>
      <c r="J15" s="897"/>
      <c r="K15" s="897"/>
      <c r="L15" s="897"/>
      <c r="M15" s="739">
        <v>0.08</v>
      </c>
      <c r="N15" s="740"/>
      <c r="O15" s="740">
        <v>7.0000000000000007E-2</v>
      </c>
      <c r="P15" s="740"/>
      <c r="Q15" s="740">
        <v>7.0000000000000007E-2</v>
      </c>
      <c r="R15" s="740"/>
      <c r="S15" s="740">
        <v>7.0000000000000007E-2</v>
      </c>
      <c r="T15" s="741"/>
      <c r="U15" s="744">
        <v>7.0000000000000007E-2</v>
      </c>
      <c r="V15" s="744"/>
      <c r="W15" s="68"/>
      <c r="X15" s="934" t="s">
        <v>548</v>
      </c>
      <c r="Y15" s="934"/>
      <c r="Z15" s="934"/>
      <c r="AA15" s="261" t="s">
        <v>473</v>
      </c>
      <c r="AB15" s="261"/>
      <c r="AC15" s="261"/>
      <c r="AD15" s="261"/>
      <c r="AE15" s="261"/>
      <c r="AF15" s="261"/>
      <c r="AG15" s="261"/>
      <c r="AH15" s="371">
        <v>0.03</v>
      </c>
      <c r="AI15" s="372"/>
      <c r="AJ15" s="541" t="s">
        <v>474</v>
      </c>
      <c r="AK15" s="541"/>
      <c r="AL15" s="541"/>
      <c r="AM15" s="541"/>
      <c r="AN15" s="541"/>
      <c r="AO15" s="541"/>
      <c r="AP15" s="541"/>
      <c r="AQ15" s="507">
        <v>0.25</v>
      </c>
      <c r="AR15" s="508"/>
      <c r="AS15" s="68"/>
      <c r="AT15" s="229" t="s">
        <v>834</v>
      </c>
      <c r="AU15" s="225"/>
      <c r="AV15" s="225"/>
      <c r="AW15" s="225"/>
      <c r="AX15" s="225"/>
      <c r="AY15" s="225"/>
      <c r="AZ15" s="68"/>
      <c r="BA15" s="68"/>
      <c r="BB15" s="68"/>
      <c r="BC15" s="68"/>
      <c r="BD15" s="68"/>
      <c r="BE15" s="68"/>
      <c r="BF15" s="68"/>
      <c r="BG15" s="68"/>
      <c r="BH15" s="68"/>
      <c r="BI15" s="97"/>
      <c r="BJ15" s="68"/>
      <c r="BK15" s="68"/>
      <c r="BL15" s="68"/>
      <c r="BM15" s="68"/>
      <c r="BN15" s="253" t="s">
        <v>819</v>
      </c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J15" s="203" t="s">
        <v>583</v>
      </c>
      <c r="CK15" s="263" t="s">
        <v>584</v>
      </c>
      <c r="CL15" s="264"/>
      <c r="CM15" s="265"/>
      <c r="CN15" s="297" t="s">
        <v>585</v>
      </c>
      <c r="CO15" s="298"/>
      <c r="CP15" s="299" t="s">
        <v>586</v>
      </c>
      <c r="CQ15" s="300"/>
      <c r="CR15" s="300"/>
      <c r="CS15" s="301"/>
      <c r="CT15" s="297" t="s">
        <v>585</v>
      </c>
      <c r="CU15" s="300"/>
    </row>
    <row r="16" spans="1:100" ht="16.5" customHeight="1" thickBot="1" x14ac:dyDescent="0.35">
      <c r="A16" s="68"/>
      <c r="B16" s="68"/>
      <c r="C16" s="898" t="s">
        <v>742</v>
      </c>
      <c r="D16" s="899"/>
      <c r="E16" s="899"/>
      <c r="F16" s="904" t="s">
        <v>741</v>
      </c>
      <c r="G16" s="904"/>
      <c r="H16" s="904"/>
      <c r="I16" s="904"/>
      <c r="J16" s="904"/>
      <c r="K16" s="904"/>
      <c r="L16" s="904"/>
      <c r="M16" s="906" t="s">
        <v>746</v>
      </c>
      <c r="N16" s="743"/>
      <c r="O16" s="742" t="s">
        <v>746</v>
      </c>
      <c r="P16" s="743"/>
      <c r="Q16" s="733">
        <v>0.08</v>
      </c>
      <c r="R16" s="733"/>
      <c r="S16" s="733">
        <v>0.08</v>
      </c>
      <c r="T16" s="734"/>
      <c r="U16" s="745">
        <v>0.08</v>
      </c>
      <c r="V16" s="745"/>
      <c r="W16" s="68"/>
      <c r="X16" s="938" t="s">
        <v>479</v>
      </c>
      <c r="Y16" s="938"/>
      <c r="Z16" s="938"/>
      <c r="AA16" s="261" t="s">
        <v>735</v>
      </c>
      <c r="AB16" s="261"/>
      <c r="AC16" s="261"/>
      <c r="AD16" s="261"/>
      <c r="AE16" s="261"/>
      <c r="AF16" s="261"/>
      <c r="AG16" s="261"/>
      <c r="AH16" s="371">
        <v>0.05</v>
      </c>
      <c r="AI16" s="372"/>
      <c r="AJ16" s="815" t="s">
        <v>733</v>
      </c>
      <c r="AK16" s="815"/>
      <c r="AL16" s="815"/>
      <c r="AM16" s="815"/>
      <c r="AN16" s="815"/>
      <c r="AO16" s="815"/>
      <c r="AP16" s="815"/>
      <c r="AQ16" s="507">
        <v>0.35</v>
      </c>
      <c r="AR16" s="508"/>
      <c r="AS16" s="98"/>
      <c r="AT16" s="735" t="s">
        <v>467</v>
      </c>
      <c r="AU16" s="735"/>
      <c r="AV16" s="735"/>
      <c r="AW16" s="735"/>
      <c r="AX16" s="735"/>
      <c r="AY16" s="735"/>
      <c r="AZ16" s="735"/>
      <c r="BA16" s="735" t="s">
        <v>1</v>
      </c>
      <c r="BB16" s="735"/>
      <c r="BC16" s="735" t="s">
        <v>468</v>
      </c>
      <c r="BD16" s="735"/>
      <c r="BE16" s="735"/>
      <c r="BF16" s="735"/>
      <c r="BG16" s="735"/>
      <c r="BH16" s="735"/>
      <c r="BI16" s="735"/>
      <c r="BJ16" s="736" t="s">
        <v>469</v>
      </c>
      <c r="BK16" s="736"/>
      <c r="BL16" s="736"/>
      <c r="BM16" s="736"/>
      <c r="BN16" s="736"/>
      <c r="BO16" s="736"/>
      <c r="BP16" s="736"/>
      <c r="BQ16" s="254" t="s">
        <v>783</v>
      </c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J16" s="140" t="s">
        <v>587</v>
      </c>
      <c r="CK16" s="204" t="s">
        <v>588</v>
      </c>
      <c r="CL16" s="204"/>
      <c r="CM16" s="204"/>
      <c r="CN16" s="204"/>
      <c r="CO16" s="204"/>
      <c r="CP16" s="204"/>
      <c r="CQ16" s="204"/>
      <c r="CR16" s="204"/>
      <c r="CS16" s="204"/>
      <c r="CT16" s="204"/>
      <c r="CU16" s="204"/>
    </row>
    <row r="17" spans="1:99" ht="17.25" thickTop="1" x14ac:dyDescent="0.3">
      <c r="A17" s="68"/>
      <c r="B17" s="68"/>
      <c r="C17" s="900"/>
      <c r="D17" s="901"/>
      <c r="E17" s="901"/>
      <c r="F17" s="904" t="s">
        <v>744</v>
      </c>
      <c r="G17" s="904"/>
      <c r="H17" s="904"/>
      <c r="I17" s="904"/>
      <c r="J17" s="904"/>
      <c r="K17" s="904"/>
      <c r="L17" s="904"/>
      <c r="M17" s="906" t="s">
        <v>746</v>
      </c>
      <c r="N17" s="743"/>
      <c r="O17" s="742" t="s">
        <v>746</v>
      </c>
      <c r="P17" s="743"/>
      <c r="Q17" s="733">
        <v>0.09</v>
      </c>
      <c r="R17" s="733"/>
      <c r="S17" s="733">
        <v>0.09</v>
      </c>
      <c r="T17" s="734"/>
      <c r="U17" s="745">
        <v>0.09</v>
      </c>
      <c r="V17" s="745"/>
      <c r="W17" s="68"/>
      <c r="X17" s="935" t="s">
        <v>844</v>
      </c>
      <c r="Y17" s="935"/>
      <c r="Z17" s="935"/>
      <c r="AA17" s="455" t="s">
        <v>482</v>
      </c>
      <c r="AB17" s="390"/>
      <c r="AC17" s="390"/>
      <c r="AD17" s="390"/>
      <c r="AE17" s="390"/>
      <c r="AF17" s="390"/>
      <c r="AG17" s="517"/>
      <c r="AH17" s="371">
        <v>0.2</v>
      </c>
      <c r="AI17" s="372"/>
      <c r="AJ17" s="749" t="s">
        <v>734</v>
      </c>
      <c r="AK17" s="749"/>
      <c r="AL17" s="749"/>
      <c r="AM17" s="749"/>
      <c r="AN17" s="749"/>
      <c r="AO17" s="749"/>
      <c r="AP17" s="749"/>
      <c r="AQ17" s="507">
        <v>0.9</v>
      </c>
      <c r="AR17" s="508"/>
      <c r="AS17" s="68"/>
      <c r="AT17" s="726" t="s">
        <v>610</v>
      </c>
      <c r="AU17" s="726"/>
      <c r="AV17" s="726"/>
      <c r="AW17" s="726"/>
      <c r="AX17" s="726"/>
      <c r="AY17" s="726"/>
      <c r="AZ17" s="726"/>
      <c r="BA17" s="729">
        <v>0.06</v>
      </c>
      <c r="BB17" s="729"/>
      <c r="BC17" s="816" t="s">
        <v>483</v>
      </c>
      <c r="BD17" s="816"/>
      <c r="BE17" s="816"/>
      <c r="BF17" s="816"/>
      <c r="BG17" s="816"/>
      <c r="BH17" s="816"/>
      <c r="BI17" s="816"/>
      <c r="BJ17" s="543">
        <v>2.7E-2</v>
      </c>
      <c r="BK17" s="544"/>
      <c r="BL17" s="544"/>
      <c r="BM17" s="818">
        <v>2.7000000000000001E-3</v>
      </c>
      <c r="BN17" s="532"/>
      <c r="BO17" s="531">
        <f>SUM(BJ17:BN18)</f>
        <v>2.9700000000000001E-2</v>
      </c>
      <c r="BP17" s="532"/>
      <c r="BQ17" s="254" t="s">
        <v>784</v>
      </c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J17" s="140" t="s">
        <v>589</v>
      </c>
      <c r="CK17" s="204" t="s">
        <v>590</v>
      </c>
      <c r="CL17" s="204"/>
      <c r="CM17" s="204"/>
      <c r="CN17" s="204"/>
      <c r="CO17" s="204"/>
      <c r="CP17" s="204"/>
      <c r="CQ17" s="204"/>
      <c r="CR17" s="204"/>
      <c r="CS17" s="204"/>
      <c r="CT17" s="204"/>
      <c r="CU17" s="204"/>
    </row>
    <row r="18" spans="1:99" ht="17.25" thickBot="1" x14ac:dyDescent="0.35">
      <c r="A18" s="68"/>
      <c r="B18" s="68"/>
      <c r="C18" s="900"/>
      <c r="D18" s="901"/>
      <c r="E18" s="901"/>
      <c r="F18" s="905" t="s">
        <v>478</v>
      </c>
      <c r="G18" s="905"/>
      <c r="H18" s="905"/>
      <c r="I18" s="905"/>
      <c r="J18" s="905"/>
      <c r="K18" s="905"/>
      <c r="L18" s="905"/>
      <c r="M18" s="751">
        <v>0.11</v>
      </c>
      <c r="N18" s="733"/>
      <c r="O18" s="733">
        <v>0.1</v>
      </c>
      <c r="P18" s="733"/>
      <c r="Q18" s="733">
        <v>0.1</v>
      </c>
      <c r="R18" s="733"/>
      <c r="S18" s="733">
        <v>0.1</v>
      </c>
      <c r="T18" s="734"/>
      <c r="U18" s="745">
        <v>0.1</v>
      </c>
      <c r="V18" s="745"/>
      <c r="W18" s="68"/>
      <c r="X18" s="261"/>
      <c r="Y18" s="261"/>
      <c r="Z18" s="261"/>
      <c r="AA18" s="370" t="s">
        <v>14</v>
      </c>
      <c r="AB18" s="271"/>
      <c r="AC18" s="271"/>
      <c r="AD18" s="271"/>
      <c r="AE18" s="271"/>
      <c r="AF18" s="271"/>
      <c r="AG18" s="272"/>
      <c r="AH18" s="371">
        <v>0.14000000000000001</v>
      </c>
      <c r="AI18" s="372"/>
      <c r="AJ18" s="541" t="s">
        <v>15</v>
      </c>
      <c r="AK18" s="541"/>
      <c r="AL18" s="541"/>
      <c r="AM18" s="541"/>
      <c r="AN18" s="541"/>
      <c r="AO18" s="541"/>
      <c r="AP18" s="541"/>
      <c r="AQ18" s="721">
        <v>0.14000000000000001</v>
      </c>
      <c r="AR18" s="721"/>
      <c r="AS18" s="146"/>
      <c r="AT18" s="515" t="s">
        <v>611</v>
      </c>
      <c r="AU18" s="515"/>
      <c r="AV18" s="515"/>
      <c r="AW18" s="515"/>
      <c r="AX18" s="515"/>
      <c r="AY18" s="515"/>
      <c r="AZ18" s="515"/>
      <c r="BA18" s="730"/>
      <c r="BB18" s="730"/>
      <c r="BC18" s="516" t="s">
        <v>11</v>
      </c>
      <c r="BD18" s="516"/>
      <c r="BE18" s="516"/>
      <c r="BF18" s="516"/>
      <c r="BG18" s="516"/>
      <c r="BH18" s="516"/>
      <c r="BI18" s="516"/>
      <c r="BJ18" s="549"/>
      <c r="BK18" s="550"/>
      <c r="BL18" s="550"/>
      <c r="BM18" s="525"/>
      <c r="BN18" s="526"/>
      <c r="BO18" s="530"/>
      <c r="BP18" s="526"/>
      <c r="BQ18" s="126" t="s">
        <v>781</v>
      </c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J18" s="204"/>
      <c r="CK18" s="204"/>
      <c r="CL18" s="204"/>
      <c r="CM18" s="204"/>
      <c r="CN18" s="204"/>
      <c r="CO18" s="204"/>
      <c r="CP18" s="204"/>
      <c r="CQ18" s="204"/>
      <c r="CR18" s="204"/>
      <c r="CS18" s="204"/>
      <c r="CT18" s="204"/>
      <c r="CU18" s="204"/>
    </row>
    <row r="19" spans="1:99" ht="17.25" thickTop="1" x14ac:dyDescent="0.3">
      <c r="A19" s="68"/>
      <c r="B19" s="68"/>
      <c r="C19" s="900"/>
      <c r="D19" s="901"/>
      <c r="E19" s="901"/>
      <c r="F19" s="905" t="s">
        <v>12</v>
      </c>
      <c r="G19" s="905"/>
      <c r="H19" s="905"/>
      <c r="I19" s="905"/>
      <c r="J19" s="905"/>
      <c r="K19" s="905"/>
      <c r="L19" s="905"/>
      <c r="M19" s="751"/>
      <c r="N19" s="733"/>
      <c r="O19" s="733">
        <v>0.11</v>
      </c>
      <c r="P19" s="733"/>
      <c r="Q19" s="733">
        <v>0.11</v>
      </c>
      <c r="R19" s="733"/>
      <c r="S19" s="733">
        <v>0.12</v>
      </c>
      <c r="T19" s="734"/>
      <c r="U19" s="750">
        <v>0.12</v>
      </c>
      <c r="V19" s="750"/>
      <c r="W19" s="68"/>
      <c r="X19" s="226" t="s">
        <v>763</v>
      </c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146"/>
      <c r="AT19" s="727" t="s">
        <v>849</v>
      </c>
      <c r="AU19" s="727"/>
      <c r="AV19" s="727"/>
      <c r="AW19" s="727"/>
      <c r="AX19" s="727"/>
      <c r="AY19" s="727"/>
      <c r="AZ19" s="727"/>
      <c r="BA19" s="535">
        <v>0.06</v>
      </c>
      <c r="BB19" s="535"/>
      <c r="BC19" s="811" t="s">
        <v>841</v>
      </c>
      <c r="BD19" s="811"/>
      <c r="BE19" s="811"/>
      <c r="BF19" s="811"/>
      <c r="BG19" s="811"/>
      <c r="BH19" s="811"/>
      <c r="BI19" s="811"/>
      <c r="BJ19" s="812">
        <v>2.7E-2</v>
      </c>
      <c r="BK19" s="813"/>
      <c r="BL19" s="813"/>
      <c r="BM19" s="817">
        <v>2.7000000000000001E-3</v>
      </c>
      <c r="BN19" s="810"/>
      <c r="BO19" s="809">
        <f>SUM(BJ19:BN20)</f>
        <v>2.9700000000000001E-2</v>
      </c>
      <c r="BP19" s="810"/>
      <c r="BQ19" s="126" t="s">
        <v>782</v>
      </c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82">
        <v>166660</v>
      </c>
      <c r="CH19" s="153" t="s">
        <v>517</v>
      </c>
      <c r="CJ19" s="204" t="s">
        <v>591</v>
      </c>
      <c r="CK19" s="204"/>
      <c r="CL19" s="204"/>
      <c r="CM19" s="204"/>
      <c r="CN19" s="204"/>
      <c r="CO19" s="204"/>
      <c r="CP19" s="204"/>
      <c r="CQ19" s="204"/>
      <c r="CR19" s="204"/>
      <c r="CS19" s="204"/>
      <c r="CT19" s="204"/>
      <c r="CU19" s="204"/>
    </row>
    <row r="20" spans="1:99" ht="17.25" thickBot="1" x14ac:dyDescent="0.35">
      <c r="A20" s="68"/>
      <c r="B20" s="68"/>
      <c r="C20" s="902"/>
      <c r="D20" s="903"/>
      <c r="E20" s="903"/>
      <c r="F20" s="905" t="s">
        <v>485</v>
      </c>
      <c r="G20" s="905"/>
      <c r="H20" s="905"/>
      <c r="I20" s="905"/>
      <c r="J20" s="905"/>
      <c r="K20" s="905"/>
      <c r="L20" s="905"/>
      <c r="M20" s="746">
        <v>0.14000000000000001</v>
      </c>
      <c r="N20" s="747"/>
      <c r="O20" s="747">
        <v>0.14000000000000001</v>
      </c>
      <c r="P20" s="747"/>
      <c r="Q20" s="747">
        <v>0.14000000000000001</v>
      </c>
      <c r="R20" s="747"/>
      <c r="S20" s="747">
        <v>0.16</v>
      </c>
      <c r="T20" s="748"/>
      <c r="U20" s="750">
        <v>0.17</v>
      </c>
      <c r="V20" s="750"/>
      <c r="W20" s="68"/>
      <c r="X20" s="179" t="s">
        <v>764</v>
      </c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728" t="s">
        <v>848</v>
      </c>
      <c r="AU20" s="728"/>
      <c r="AV20" s="728"/>
      <c r="AW20" s="728"/>
      <c r="AX20" s="728"/>
      <c r="AY20" s="728"/>
      <c r="AZ20" s="728"/>
      <c r="BA20" s="536"/>
      <c r="BB20" s="536"/>
      <c r="BC20" s="814" t="s">
        <v>840</v>
      </c>
      <c r="BD20" s="814"/>
      <c r="BE20" s="814"/>
      <c r="BF20" s="814"/>
      <c r="BG20" s="814"/>
      <c r="BH20" s="814"/>
      <c r="BI20" s="814"/>
      <c r="BJ20" s="545"/>
      <c r="BK20" s="546"/>
      <c r="BL20" s="546"/>
      <c r="BM20" s="527"/>
      <c r="BN20" s="528"/>
      <c r="BO20" s="533"/>
      <c r="BP20" s="528"/>
      <c r="BQ20" s="255" t="s">
        <v>780</v>
      </c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82">
        <f>CG19*70%</f>
        <v>116661.99999999999</v>
      </c>
      <c r="CJ20" s="204"/>
      <c r="CK20" s="204"/>
      <c r="CL20" s="204"/>
      <c r="CM20" s="204"/>
      <c r="CN20" s="204"/>
      <c r="CO20" s="204"/>
      <c r="CP20" s="204"/>
      <c r="CQ20" s="204"/>
      <c r="CR20" s="204"/>
      <c r="CS20" s="204"/>
      <c r="CT20" s="204"/>
      <c r="CU20" s="204"/>
    </row>
    <row r="21" spans="1:99" ht="16.5" x14ac:dyDescent="0.3">
      <c r="A21" s="68"/>
      <c r="B21" s="68"/>
      <c r="C21" s="177" t="s">
        <v>749</v>
      </c>
      <c r="D21" s="146"/>
      <c r="E21" s="78"/>
      <c r="F21" s="78"/>
      <c r="G21" s="89"/>
      <c r="H21" s="89"/>
      <c r="I21" s="68"/>
      <c r="J21" s="73"/>
      <c r="K21" s="89"/>
      <c r="L21" s="89"/>
      <c r="M21" s="91"/>
      <c r="N21" s="89"/>
      <c r="O21" s="89"/>
      <c r="P21" s="91"/>
      <c r="Q21" s="89"/>
      <c r="R21" s="89"/>
      <c r="S21" s="91"/>
      <c r="T21" s="89"/>
      <c r="U21" s="783" t="s">
        <v>487</v>
      </c>
      <c r="V21" s="784"/>
      <c r="W21" s="784"/>
      <c r="X21" s="785" t="s">
        <v>488</v>
      </c>
      <c r="Y21" s="786"/>
      <c r="Z21" s="786"/>
      <c r="AA21" s="787" t="s">
        <v>16</v>
      </c>
      <c r="AB21" s="788"/>
      <c r="AC21" s="788"/>
      <c r="AD21" s="789" t="s">
        <v>490</v>
      </c>
      <c r="AE21" s="790"/>
      <c r="AF21" s="791"/>
      <c r="AG21" s="787" t="s">
        <v>17</v>
      </c>
      <c r="AH21" s="788"/>
      <c r="AI21" s="788"/>
      <c r="AJ21" s="789" t="s">
        <v>492</v>
      </c>
      <c r="AK21" s="790"/>
      <c r="AL21" s="791"/>
      <c r="AM21" s="758" t="s">
        <v>493</v>
      </c>
      <c r="AN21" s="759"/>
      <c r="AO21" s="760" t="s">
        <v>494</v>
      </c>
      <c r="AP21" s="761"/>
      <c r="AQ21" s="99"/>
      <c r="AR21" s="146" t="s">
        <v>808</v>
      </c>
      <c r="AS21" s="99"/>
      <c r="AT21" s="99"/>
      <c r="AU21" s="99"/>
      <c r="AV21" s="99"/>
      <c r="AW21" s="99"/>
      <c r="AX21" s="91"/>
      <c r="AY21" s="91"/>
      <c r="AZ21" s="100"/>
      <c r="BA21" s="100"/>
      <c r="BB21" s="100"/>
      <c r="BC21" s="100"/>
      <c r="BD21" s="100"/>
      <c r="BE21" s="100"/>
      <c r="BF21" s="100"/>
      <c r="BG21" s="101"/>
      <c r="BH21" s="101"/>
      <c r="BI21" s="101"/>
      <c r="BJ21" s="101"/>
      <c r="BK21" s="68"/>
      <c r="BL21" s="68"/>
      <c r="BM21" s="68"/>
      <c r="BN21" s="68"/>
      <c r="BO21" s="68"/>
      <c r="BP21" s="68"/>
      <c r="BQ21" s="170" t="s">
        <v>778</v>
      </c>
      <c r="BR21" s="146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82">
        <f>CG19-CG20</f>
        <v>49998.000000000015</v>
      </c>
      <c r="CJ21" s="204" t="s">
        <v>592</v>
      </c>
      <c r="CK21" s="204"/>
      <c r="CL21" s="204"/>
      <c r="CM21" s="204"/>
      <c r="CN21" s="204"/>
      <c r="CO21" s="204"/>
      <c r="CP21" s="204"/>
      <c r="CQ21" s="204"/>
      <c r="CR21" s="204"/>
      <c r="CS21" s="204"/>
      <c r="CT21" s="204"/>
      <c r="CU21" s="204"/>
    </row>
    <row r="22" spans="1:99" ht="16.5" x14ac:dyDescent="0.3">
      <c r="A22" s="68"/>
      <c r="B22" s="68"/>
      <c r="C22" s="195" t="s">
        <v>772</v>
      </c>
      <c r="D22" s="78"/>
      <c r="E22" s="78"/>
      <c r="F22" s="78"/>
      <c r="G22" s="89"/>
      <c r="H22" s="89"/>
      <c r="I22" s="102" t="s">
        <v>496</v>
      </c>
      <c r="J22" s="73"/>
      <c r="K22" s="89"/>
      <c r="L22" s="89"/>
      <c r="M22" s="91"/>
      <c r="N22" s="173" t="s">
        <v>793</v>
      </c>
      <c r="O22" s="172"/>
      <c r="P22" s="91"/>
      <c r="Q22" s="89"/>
      <c r="R22" s="89"/>
      <c r="S22" s="91"/>
      <c r="T22" s="89"/>
      <c r="U22" s="762">
        <f>(AA23+AA23*AD23)*2</f>
        <v>7.009746E-2</v>
      </c>
      <c r="V22" s="763"/>
      <c r="W22" s="764"/>
      <c r="X22" s="768" t="s">
        <v>751</v>
      </c>
      <c r="Y22" s="769"/>
      <c r="Z22" s="769"/>
      <c r="AA22" s="772">
        <f>AA23*(1+AD23)</f>
        <v>3.504873E-2</v>
      </c>
      <c r="AB22" s="773"/>
      <c r="AC22" s="773"/>
      <c r="AD22" s="773"/>
      <c r="AE22" s="773"/>
      <c r="AF22" s="774"/>
      <c r="AG22" s="772">
        <f>AG23*(1+AJ23)</f>
        <v>3.504873E-2</v>
      </c>
      <c r="AH22" s="773"/>
      <c r="AI22" s="773"/>
      <c r="AJ22" s="773"/>
      <c r="AK22" s="773"/>
      <c r="AL22" s="774"/>
      <c r="AM22" s="775" t="s">
        <v>846</v>
      </c>
      <c r="AN22" s="776"/>
      <c r="AO22" s="779" t="s">
        <v>847</v>
      </c>
      <c r="AP22" s="780"/>
      <c r="AQ22" s="99"/>
      <c r="AR22" s="103" t="s">
        <v>843</v>
      </c>
      <c r="AS22" s="99"/>
      <c r="AT22" s="99"/>
      <c r="AU22" s="99"/>
      <c r="AV22" s="99"/>
      <c r="AW22" s="99"/>
      <c r="AX22" s="91"/>
      <c r="AY22" s="91"/>
      <c r="AZ22" s="100"/>
      <c r="BA22" s="100"/>
      <c r="BB22" s="68"/>
      <c r="BC22" s="100"/>
      <c r="BD22" s="99" t="s">
        <v>561</v>
      </c>
      <c r="BE22" s="100"/>
      <c r="BF22" s="100"/>
      <c r="BG22" s="101"/>
      <c r="BH22" s="101"/>
      <c r="BI22" s="101"/>
      <c r="BJ22" s="101"/>
      <c r="BK22" s="68"/>
      <c r="BL22" s="68"/>
      <c r="BM22" s="68"/>
      <c r="BN22" s="68"/>
      <c r="BO22" s="68"/>
      <c r="BP22" s="68"/>
      <c r="BQ22" s="170" t="s">
        <v>779</v>
      </c>
      <c r="BR22" s="146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J22" s="204" t="s">
        <v>593</v>
      </c>
      <c r="CK22" s="204"/>
      <c r="CL22" s="204"/>
      <c r="CM22" s="204"/>
      <c r="CN22" s="204"/>
      <c r="CO22" s="204"/>
      <c r="CP22" s="204"/>
      <c r="CQ22" s="204"/>
      <c r="CR22" s="204"/>
      <c r="CS22" s="204"/>
      <c r="CT22" s="204"/>
      <c r="CU22" s="204"/>
    </row>
    <row r="23" spans="1:99" s="141" customFormat="1" ht="13.5" customHeight="1" x14ac:dyDescent="0.3">
      <c r="A23" s="146"/>
      <c r="B23" s="146"/>
      <c r="C23" s="197" t="s">
        <v>710</v>
      </c>
      <c r="D23" s="105"/>
      <c r="E23" s="105"/>
      <c r="F23" s="105"/>
      <c r="G23" s="73"/>
      <c r="H23" s="73"/>
      <c r="I23" s="752" t="s">
        <v>19</v>
      </c>
      <c r="J23" s="752"/>
      <c r="K23" s="752"/>
      <c r="L23" s="752"/>
      <c r="M23" s="752"/>
      <c r="N23" s="752" t="s">
        <v>16</v>
      </c>
      <c r="O23" s="752"/>
      <c r="P23" s="752"/>
      <c r="Q23" s="752" t="s">
        <v>17</v>
      </c>
      <c r="R23" s="752"/>
      <c r="S23" s="752"/>
      <c r="T23" s="73"/>
      <c r="U23" s="765"/>
      <c r="V23" s="766"/>
      <c r="W23" s="767"/>
      <c r="X23" s="770"/>
      <c r="Y23" s="771"/>
      <c r="Z23" s="771"/>
      <c r="AA23" s="753">
        <f>6.46%/2</f>
        <v>3.2300000000000002E-2</v>
      </c>
      <c r="AB23" s="754"/>
      <c r="AC23" s="755"/>
      <c r="AD23" s="756">
        <v>8.5099999999999995E-2</v>
      </c>
      <c r="AE23" s="756"/>
      <c r="AF23" s="757"/>
      <c r="AG23" s="753">
        <f>AA23</f>
        <v>3.2300000000000002E-2</v>
      </c>
      <c r="AH23" s="754"/>
      <c r="AI23" s="755"/>
      <c r="AJ23" s="756">
        <f>AD23</f>
        <v>8.5099999999999995E-2</v>
      </c>
      <c r="AK23" s="756"/>
      <c r="AL23" s="757"/>
      <c r="AM23" s="777"/>
      <c r="AN23" s="778"/>
      <c r="AO23" s="781"/>
      <c r="AP23" s="782"/>
      <c r="AQ23" s="146"/>
      <c r="AR23" s="146" t="s">
        <v>707</v>
      </c>
      <c r="AS23" s="146"/>
      <c r="AT23" s="146"/>
      <c r="AU23" s="146"/>
      <c r="AV23" s="146"/>
      <c r="AW23" s="146"/>
      <c r="AX23" s="146"/>
      <c r="AY23" s="146"/>
      <c r="AZ23" s="800">
        <f>CG31</f>
        <v>1745150</v>
      </c>
      <c r="BA23" s="801"/>
      <c r="BB23" s="801"/>
      <c r="BC23" s="801"/>
      <c r="BD23" s="146" t="s">
        <v>499</v>
      </c>
      <c r="BE23" s="99"/>
      <c r="BF23" s="99"/>
      <c r="BG23" s="106"/>
      <c r="BH23" s="106"/>
      <c r="BI23" s="106"/>
      <c r="BJ23" s="106"/>
      <c r="BK23" s="146"/>
      <c r="BL23" s="146"/>
      <c r="BM23" s="146"/>
      <c r="BN23" s="146"/>
      <c r="BO23" s="146"/>
      <c r="BP23" s="146"/>
      <c r="BQ23" s="63" t="s">
        <v>769</v>
      </c>
      <c r="BR23" s="146"/>
      <c r="BS23" s="146"/>
      <c r="BT23" s="146"/>
      <c r="BU23" s="146"/>
      <c r="BV23" s="146"/>
      <c r="BW23" s="146"/>
      <c r="BX23" s="146"/>
      <c r="BY23" s="146"/>
      <c r="BZ23" s="146"/>
      <c r="CA23" s="146"/>
      <c r="CB23" s="146"/>
      <c r="CC23" s="146"/>
      <c r="CD23" s="146"/>
      <c r="CE23" s="146"/>
      <c r="CF23" s="146"/>
      <c r="CJ23" s="204"/>
      <c r="CK23" s="204"/>
      <c r="CL23" s="204"/>
      <c r="CM23" s="204"/>
      <c r="CN23" s="204"/>
      <c r="CO23" s="204"/>
      <c r="CP23" s="204"/>
      <c r="CQ23" s="204"/>
      <c r="CR23" s="204"/>
      <c r="CS23" s="204"/>
      <c r="CT23" s="204"/>
      <c r="CU23" s="204"/>
    </row>
    <row r="24" spans="1:99" ht="16.5" customHeight="1" x14ac:dyDescent="0.3">
      <c r="A24" s="68"/>
      <c r="B24" s="68"/>
      <c r="C24" s="792" t="s">
        <v>773</v>
      </c>
      <c r="D24" s="792"/>
      <c r="E24" s="792"/>
      <c r="F24" s="792"/>
      <c r="G24" s="792"/>
      <c r="H24" s="793"/>
      <c r="I24" s="466">
        <f>SUM(N24:S24)</f>
        <v>0.17559745999999998</v>
      </c>
      <c r="J24" s="466"/>
      <c r="K24" s="466"/>
      <c r="L24" s="466"/>
      <c r="M24" s="466"/>
      <c r="N24" s="467">
        <f>SUM(AA22,AA24)+0.9%</f>
        <v>8.9048729999999993E-2</v>
      </c>
      <c r="O24" s="467"/>
      <c r="P24" s="467"/>
      <c r="Q24" s="467">
        <f>SUM(AG22,AG24,AG25)</f>
        <v>8.6548730000000004E-2</v>
      </c>
      <c r="R24" s="467"/>
      <c r="S24" s="467"/>
      <c r="T24" s="135"/>
      <c r="U24" s="794">
        <f>AA24+AG24</f>
        <v>0.09</v>
      </c>
      <c r="V24" s="794"/>
      <c r="W24" s="794"/>
      <c r="X24" s="795" t="s">
        <v>500</v>
      </c>
      <c r="Y24" s="796"/>
      <c r="Z24" s="796"/>
      <c r="AA24" s="797">
        <v>4.4999999999999998E-2</v>
      </c>
      <c r="AB24" s="287"/>
      <c r="AC24" s="287"/>
      <c r="AD24" s="287"/>
      <c r="AE24" s="287"/>
      <c r="AF24" s="798"/>
      <c r="AG24" s="797">
        <v>4.4999999999999998E-2</v>
      </c>
      <c r="AH24" s="287"/>
      <c r="AI24" s="287"/>
      <c r="AJ24" s="287"/>
      <c r="AK24" s="287"/>
      <c r="AL24" s="798"/>
      <c r="AM24" s="799" t="s">
        <v>836</v>
      </c>
      <c r="AN24" s="290"/>
      <c r="AO24" s="291" t="s">
        <v>837</v>
      </c>
      <c r="AP24" s="292"/>
      <c r="AQ24" s="68"/>
      <c r="AR24" s="146" t="s">
        <v>708</v>
      </c>
      <c r="AS24" s="68"/>
      <c r="AT24" s="68"/>
      <c r="AU24" s="68"/>
      <c r="AV24" s="68"/>
      <c r="AW24" s="68"/>
      <c r="AX24" s="68"/>
      <c r="AY24" s="68"/>
      <c r="AZ24" s="800">
        <f>CH31</f>
        <v>1887100</v>
      </c>
      <c r="BA24" s="801"/>
      <c r="BB24" s="801"/>
      <c r="BC24" s="801"/>
      <c r="BD24" s="146" t="s">
        <v>828</v>
      </c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J24" s="204"/>
      <c r="CK24" s="204"/>
      <c r="CL24" s="204"/>
      <c r="CM24" s="204"/>
      <c r="CN24" s="204"/>
      <c r="CO24" s="204"/>
      <c r="CP24" s="204"/>
      <c r="CQ24" s="204"/>
      <c r="CR24" s="204"/>
      <c r="CS24" s="204"/>
      <c r="CT24" s="204"/>
      <c r="CU24" s="204"/>
    </row>
    <row r="25" spans="1:99" ht="21" thickBot="1" x14ac:dyDescent="0.35">
      <c r="A25" s="68"/>
      <c r="B25" s="68"/>
      <c r="C25" s="75" t="s">
        <v>697</v>
      </c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802">
        <f>0.9%+0.65%</f>
        <v>1.5500000000000002E-2</v>
      </c>
      <c r="V25" s="802"/>
      <c r="W25" s="802"/>
      <c r="X25" s="803" t="s">
        <v>752</v>
      </c>
      <c r="Y25" s="771"/>
      <c r="Z25" s="771"/>
      <c r="AA25" s="804" t="s">
        <v>502</v>
      </c>
      <c r="AB25" s="805"/>
      <c r="AC25" s="805"/>
      <c r="AD25" s="805"/>
      <c r="AE25" s="805"/>
      <c r="AF25" s="806"/>
      <c r="AG25" s="804">
        <v>6.4999999999999997E-3</v>
      </c>
      <c r="AH25" s="807"/>
      <c r="AI25" s="807"/>
      <c r="AJ25" s="807"/>
      <c r="AK25" s="807"/>
      <c r="AL25" s="808"/>
      <c r="AM25" s="362" t="s">
        <v>503</v>
      </c>
      <c r="AN25" s="362"/>
      <c r="AO25" s="362"/>
      <c r="AP25" s="363"/>
      <c r="AQ25" s="68"/>
      <c r="AR25" s="256" t="str">
        <f>". 최저임금 시급 - "&amp;TEXT(CG25,"#,##0")&amp;"원 (일급 8시간 기준 "&amp;TEXT(CG27,"#,##0")&amp;"원) 위반시 3년 이하의 징역 또는 2천만원이하의 벌금부과, 병과 가능"</f>
        <v>. 최저임금 시급 - 8,350원 (일급 8시간 기준 66,800원) 위반시 3년 이하의 징역 또는 2천만원이하의 벌금부과, 병과 가능</v>
      </c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146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71"/>
      <c r="BT25" s="68"/>
      <c r="BU25" s="68"/>
      <c r="BV25" s="68"/>
      <c r="BW25" s="68"/>
      <c r="BX25" s="257"/>
      <c r="BY25" s="68"/>
      <c r="BZ25" s="68"/>
      <c r="CA25" s="68"/>
      <c r="CB25" s="68"/>
      <c r="CC25" s="68"/>
      <c r="CD25" s="68"/>
      <c r="CE25" s="68"/>
      <c r="CF25" s="68"/>
      <c r="CG25" s="131">
        <v>8350</v>
      </c>
      <c r="CH25" s="196">
        <f>CG25</f>
        <v>8350</v>
      </c>
      <c r="CJ25" s="204" t="s">
        <v>594</v>
      </c>
      <c r="CK25" s="204"/>
      <c r="CL25" s="204"/>
      <c r="CM25" s="204"/>
      <c r="CN25" s="204"/>
      <c r="CO25" s="204"/>
      <c r="CP25" s="204"/>
      <c r="CQ25" s="204"/>
      <c r="CR25" s="204"/>
      <c r="CS25" s="204"/>
      <c r="CT25" s="204"/>
      <c r="CU25" s="204"/>
    </row>
    <row r="26" spans="1:99" ht="17.25" thickBot="1" x14ac:dyDescent="0.35">
      <c r="A26" s="68"/>
      <c r="B26" s="68"/>
      <c r="C26" s="76" t="s">
        <v>504</v>
      </c>
      <c r="D26" s="68"/>
      <c r="E26" s="68"/>
      <c r="F26" s="68"/>
      <c r="G26" s="68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76" t="s">
        <v>505</v>
      </c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76" t="s">
        <v>698</v>
      </c>
      <c r="AJ26" s="68"/>
      <c r="AK26" s="68"/>
      <c r="AL26" s="68"/>
      <c r="AM26" s="68"/>
      <c r="AN26" s="68"/>
      <c r="AO26" s="68"/>
      <c r="AP26" s="76"/>
      <c r="AQ26" s="68"/>
      <c r="AR26" s="68"/>
      <c r="AS26" s="68"/>
      <c r="AT26" s="68"/>
      <c r="AU26" s="68"/>
      <c r="AV26" s="68"/>
      <c r="AW26" s="68"/>
      <c r="AX26" s="68"/>
      <c r="AY26" s="192" t="s">
        <v>725</v>
      </c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192" t="s">
        <v>723</v>
      </c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132">
        <v>8</v>
      </c>
      <c r="CH26" s="132">
        <v>8</v>
      </c>
      <c r="CJ26" s="337" t="s">
        <v>595</v>
      </c>
      <c r="CK26" s="338"/>
      <c r="CL26" s="339" t="s">
        <v>596</v>
      </c>
      <c r="CM26" s="340"/>
      <c r="CN26" s="339" t="s">
        <v>597</v>
      </c>
      <c r="CO26" s="340"/>
      <c r="CP26" s="339" t="s">
        <v>598</v>
      </c>
      <c r="CQ26" s="341"/>
      <c r="CR26" s="204"/>
      <c r="CS26" s="204"/>
      <c r="CT26" s="204"/>
      <c r="CU26" s="204"/>
    </row>
    <row r="27" spans="1:99" ht="17.25" thickTop="1" x14ac:dyDescent="0.3">
      <c r="A27" s="68"/>
      <c r="B27" s="68"/>
      <c r="C27" s="283" t="s">
        <v>0</v>
      </c>
      <c r="D27" s="284"/>
      <c r="E27" s="284"/>
      <c r="F27" s="284"/>
      <c r="G27" s="284"/>
      <c r="H27" s="284"/>
      <c r="I27" s="284"/>
      <c r="J27" s="284"/>
      <c r="K27" s="285"/>
      <c r="L27" s="569" t="s">
        <v>1</v>
      </c>
      <c r="M27" s="570"/>
      <c r="N27" s="569" t="s">
        <v>2</v>
      </c>
      <c r="O27" s="573"/>
      <c r="P27" s="573"/>
      <c r="Q27" s="570"/>
      <c r="R27" s="68"/>
      <c r="S27" s="456" t="s">
        <v>0</v>
      </c>
      <c r="T27" s="457"/>
      <c r="U27" s="457"/>
      <c r="V27" s="457"/>
      <c r="W27" s="457"/>
      <c r="X27" s="457"/>
      <c r="Y27" s="457"/>
      <c r="Z27" s="457"/>
      <c r="AA27" s="458"/>
      <c r="AB27" s="460" t="s">
        <v>1</v>
      </c>
      <c r="AC27" s="462"/>
      <c r="AD27" s="460" t="s">
        <v>2</v>
      </c>
      <c r="AE27" s="461"/>
      <c r="AF27" s="461"/>
      <c r="AG27" s="462"/>
      <c r="AH27" s="68"/>
      <c r="AI27" s="456" t="s">
        <v>0</v>
      </c>
      <c r="AJ27" s="457"/>
      <c r="AK27" s="457"/>
      <c r="AL27" s="457"/>
      <c r="AM27" s="457"/>
      <c r="AN27" s="457"/>
      <c r="AO27" s="457"/>
      <c r="AP27" s="457"/>
      <c r="AQ27" s="458"/>
      <c r="AR27" s="460" t="s">
        <v>1</v>
      </c>
      <c r="AS27" s="462"/>
      <c r="AT27" s="460" t="s">
        <v>2</v>
      </c>
      <c r="AU27" s="461"/>
      <c r="AV27" s="461"/>
      <c r="AW27" s="462"/>
      <c r="AX27" s="68"/>
      <c r="AY27" s="456" t="s">
        <v>0</v>
      </c>
      <c r="AZ27" s="457"/>
      <c r="BA27" s="457"/>
      <c r="BB27" s="457"/>
      <c r="BC27" s="457"/>
      <c r="BD27" s="457"/>
      <c r="BE27" s="457"/>
      <c r="BF27" s="457"/>
      <c r="BG27" s="458"/>
      <c r="BH27" s="460" t="s">
        <v>1</v>
      </c>
      <c r="BI27" s="462"/>
      <c r="BJ27" s="460" t="s">
        <v>2</v>
      </c>
      <c r="BK27" s="461"/>
      <c r="BL27" s="461"/>
      <c r="BM27" s="462"/>
      <c r="BN27" s="68"/>
      <c r="BO27" s="626" t="s">
        <v>0</v>
      </c>
      <c r="BP27" s="627"/>
      <c r="BQ27" s="627"/>
      <c r="BR27" s="627"/>
      <c r="BS27" s="627"/>
      <c r="BT27" s="627"/>
      <c r="BU27" s="627"/>
      <c r="BV27" s="627"/>
      <c r="BW27" s="628"/>
      <c r="BX27" s="651" t="s">
        <v>1</v>
      </c>
      <c r="BY27" s="652"/>
      <c r="BZ27" s="651" t="s">
        <v>2</v>
      </c>
      <c r="CA27" s="653"/>
      <c r="CB27" s="653"/>
      <c r="CC27" s="654"/>
      <c r="CD27" s="68"/>
      <c r="CE27" s="68"/>
      <c r="CF27" s="68"/>
      <c r="CG27" s="133">
        <f>CG25*CG26</f>
        <v>66800</v>
      </c>
      <c r="CH27" s="133">
        <f>CH25*CH26</f>
        <v>66800</v>
      </c>
      <c r="CJ27" s="342" t="s">
        <v>599</v>
      </c>
      <c r="CK27" s="343"/>
      <c r="CL27" s="344" t="s">
        <v>596</v>
      </c>
      <c r="CM27" s="345"/>
      <c r="CN27" s="344" t="s">
        <v>600</v>
      </c>
      <c r="CO27" s="345"/>
      <c r="CP27" s="344" t="s">
        <v>601</v>
      </c>
      <c r="CQ27" s="346"/>
      <c r="CR27" s="204"/>
      <c r="CS27" s="204"/>
      <c r="CT27" s="204"/>
      <c r="CU27" s="204"/>
    </row>
    <row r="28" spans="1:99" ht="16.5" x14ac:dyDescent="0.3">
      <c r="A28" s="68"/>
      <c r="B28" s="68"/>
      <c r="C28" s="283" t="s">
        <v>3</v>
      </c>
      <c r="D28" s="284"/>
      <c r="E28" s="284"/>
      <c r="F28" s="284"/>
      <c r="G28" s="193"/>
      <c r="H28" s="284" t="s">
        <v>4</v>
      </c>
      <c r="I28" s="284"/>
      <c r="J28" s="284"/>
      <c r="K28" s="285"/>
      <c r="L28" s="571"/>
      <c r="M28" s="572"/>
      <c r="N28" s="571"/>
      <c r="O28" s="574"/>
      <c r="P28" s="574"/>
      <c r="Q28" s="572"/>
      <c r="R28" s="68"/>
      <c r="S28" s="456" t="s">
        <v>3</v>
      </c>
      <c r="T28" s="457"/>
      <c r="U28" s="457"/>
      <c r="V28" s="457"/>
      <c r="W28" s="148"/>
      <c r="X28" s="457" t="s">
        <v>4</v>
      </c>
      <c r="Y28" s="457"/>
      <c r="Z28" s="457"/>
      <c r="AA28" s="458"/>
      <c r="AB28" s="463"/>
      <c r="AC28" s="465"/>
      <c r="AD28" s="463"/>
      <c r="AE28" s="464"/>
      <c r="AF28" s="464"/>
      <c r="AG28" s="465"/>
      <c r="AH28" s="68"/>
      <c r="AI28" s="456" t="s">
        <v>3</v>
      </c>
      <c r="AJ28" s="457"/>
      <c r="AK28" s="457"/>
      <c r="AL28" s="457"/>
      <c r="AM28" s="148"/>
      <c r="AN28" s="457" t="s">
        <v>4</v>
      </c>
      <c r="AO28" s="457"/>
      <c r="AP28" s="457"/>
      <c r="AQ28" s="458"/>
      <c r="AR28" s="463"/>
      <c r="AS28" s="465"/>
      <c r="AT28" s="463"/>
      <c r="AU28" s="464"/>
      <c r="AV28" s="464"/>
      <c r="AW28" s="465"/>
      <c r="AX28" s="68"/>
      <c r="AY28" s="456" t="s">
        <v>3</v>
      </c>
      <c r="AZ28" s="457"/>
      <c r="BA28" s="457"/>
      <c r="BB28" s="457"/>
      <c r="BC28" s="148"/>
      <c r="BD28" s="457" t="s">
        <v>4</v>
      </c>
      <c r="BE28" s="457"/>
      <c r="BF28" s="457"/>
      <c r="BG28" s="458"/>
      <c r="BH28" s="463"/>
      <c r="BI28" s="465"/>
      <c r="BJ28" s="463"/>
      <c r="BK28" s="464"/>
      <c r="BL28" s="464"/>
      <c r="BM28" s="465"/>
      <c r="BN28" s="68"/>
      <c r="BO28" s="631" t="s">
        <v>3</v>
      </c>
      <c r="BP28" s="457"/>
      <c r="BQ28" s="457"/>
      <c r="BR28" s="457"/>
      <c r="BS28" s="148"/>
      <c r="BT28" s="457" t="s">
        <v>4</v>
      </c>
      <c r="BU28" s="457"/>
      <c r="BV28" s="457"/>
      <c r="BW28" s="458"/>
      <c r="BX28" s="463"/>
      <c r="BY28" s="465"/>
      <c r="BZ28" s="463"/>
      <c r="CA28" s="464"/>
      <c r="CB28" s="464"/>
      <c r="CC28" s="655"/>
      <c r="CD28" s="68"/>
      <c r="CE28" s="68"/>
      <c r="CF28" s="68"/>
      <c r="CJ28" s="347" t="s">
        <v>602</v>
      </c>
      <c r="CK28" s="348"/>
      <c r="CL28" s="348" t="s">
        <v>603</v>
      </c>
      <c r="CM28" s="348"/>
      <c r="CN28" s="351" t="s">
        <v>600</v>
      </c>
      <c r="CO28" s="352"/>
      <c r="CP28" s="351" t="s">
        <v>604</v>
      </c>
      <c r="CQ28" s="353"/>
      <c r="CR28" s="204"/>
      <c r="CS28" s="204"/>
      <c r="CT28" s="204"/>
      <c r="CU28" s="204"/>
    </row>
    <row r="29" spans="1:99" ht="16.5" x14ac:dyDescent="0.3">
      <c r="A29" s="68"/>
      <c r="B29" s="68"/>
      <c r="C29" s="455">
        <v>0</v>
      </c>
      <c r="D29" s="390"/>
      <c r="E29" s="390"/>
      <c r="F29" s="390"/>
      <c r="G29" s="251" t="s">
        <v>5</v>
      </c>
      <c r="H29" s="402">
        <v>12000000</v>
      </c>
      <c r="I29" s="402"/>
      <c r="J29" s="402"/>
      <c r="K29" s="403"/>
      <c r="L29" s="386">
        <v>0.06</v>
      </c>
      <c r="M29" s="272"/>
      <c r="N29" s="445">
        <v>0</v>
      </c>
      <c r="O29" s="446"/>
      <c r="P29" s="446"/>
      <c r="Q29" s="575"/>
      <c r="R29" s="68"/>
      <c r="S29" s="455">
        <v>0</v>
      </c>
      <c r="T29" s="390"/>
      <c r="U29" s="390"/>
      <c r="V29" s="390"/>
      <c r="W29" s="251" t="s">
        <v>5</v>
      </c>
      <c r="X29" s="402">
        <v>12000000</v>
      </c>
      <c r="Y29" s="402"/>
      <c r="Z29" s="402"/>
      <c r="AA29" s="403"/>
      <c r="AB29" s="507">
        <v>0.06</v>
      </c>
      <c r="AC29" s="517"/>
      <c r="AD29" s="445">
        <v>0</v>
      </c>
      <c r="AE29" s="446"/>
      <c r="AF29" s="446"/>
      <c r="AG29" s="454"/>
      <c r="AH29" s="84"/>
      <c r="AI29" s="455">
        <v>0</v>
      </c>
      <c r="AJ29" s="390"/>
      <c r="AK29" s="390"/>
      <c r="AL29" s="390"/>
      <c r="AM29" s="251" t="s">
        <v>5</v>
      </c>
      <c r="AN29" s="402">
        <v>12000000</v>
      </c>
      <c r="AO29" s="402"/>
      <c r="AP29" s="402"/>
      <c r="AQ29" s="403"/>
      <c r="AR29" s="386">
        <v>0.06</v>
      </c>
      <c r="AS29" s="272"/>
      <c r="AT29" s="445">
        <v>0</v>
      </c>
      <c r="AU29" s="446"/>
      <c r="AV29" s="446"/>
      <c r="AW29" s="454"/>
      <c r="AX29" s="84"/>
      <c r="AY29" s="455">
        <v>0</v>
      </c>
      <c r="AZ29" s="390"/>
      <c r="BA29" s="390"/>
      <c r="BB29" s="390"/>
      <c r="BC29" s="251" t="s">
        <v>5</v>
      </c>
      <c r="BD29" s="402">
        <v>12000000</v>
      </c>
      <c r="BE29" s="402"/>
      <c r="BF29" s="402"/>
      <c r="BG29" s="403"/>
      <c r="BH29" s="386">
        <v>0.06</v>
      </c>
      <c r="BI29" s="272"/>
      <c r="BJ29" s="445">
        <v>0</v>
      </c>
      <c r="BK29" s="446"/>
      <c r="BL29" s="446"/>
      <c r="BM29" s="454"/>
      <c r="BN29" s="84"/>
      <c r="BO29" s="597">
        <v>0</v>
      </c>
      <c r="BP29" s="390"/>
      <c r="BQ29" s="390"/>
      <c r="BR29" s="390"/>
      <c r="BS29" s="251" t="s">
        <v>5</v>
      </c>
      <c r="BT29" s="402">
        <v>12000000</v>
      </c>
      <c r="BU29" s="402"/>
      <c r="BV29" s="402"/>
      <c r="BW29" s="403"/>
      <c r="BX29" s="386">
        <v>0.06</v>
      </c>
      <c r="BY29" s="272"/>
      <c r="BZ29" s="445">
        <v>0</v>
      </c>
      <c r="CA29" s="446"/>
      <c r="CB29" s="446"/>
      <c r="CC29" s="598"/>
      <c r="CD29" s="84"/>
      <c r="CE29" s="68"/>
      <c r="CF29" s="68"/>
      <c r="CG29" s="142" t="s">
        <v>563</v>
      </c>
      <c r="CH29" s="142" t="s">
        <v>564</v>
      </c>
      <c r="CJ29" s="349"/>
      <c r="CK29" s="350"/>
      <c r="CL29" s="354" t="s">
        <v>605</v>
      </c>
      <c r="CM29" s="265"/>
      <c r="CN29" s="354" t="s">
        <v>606</v>
      </c>
      <c r="CO29" s="265"/>
      <c r="CP29" s="354" t="s">
        <v>604</v>
      </c>
      <c r="CQ29" s="355"/>
      <c r="CR29" s="204"/>
      <c r="CS29" s="204"/>
      <c r="CT29" s="204"/>
      <c r="CU29" s="204"/>
    </row>
    <row r="30" spans="1:99" x14ac:dyDescent="0.3">
      <c r="A30" s="68"/>
      <c r="B30" s="68"/>
      <c r="C30" s="275">
        <f>H29</f>
        <v>12000000</v>
      </c>
      <c r="D30" s="276"/>
      <c r="E30" s="276"/>
      <c r="F30" s="276"/>
      <c r="G30" s="251" t="s">
        <v>5</v>
      </c>
      <c r="H30" s="402">
        <v>46000000</v>
      </c>
      <c r="I30" s="402"/>
      <c r="J30" s="402"/>
      <c r="K30" s="403"/>
      <c r="L30" s="386">
        <v>0.15</v>
      </c>
      <c r="M30" s="272"/>
      <c r="N30" s="397">
        <v>-1080000</v>
      </c>
      <c r="O30" s="398"/>
      <c r="P30" s="398"/>
      <c r="Q30" s="399"/>
      <c r="R30" s="68"/>
      <c r="S30" s="275">
        <f>X29</f>
        <v>12000000</v>
      </c>
      <c r="T30" s="276"/>
      <c r="U30" s="276"/>
      <c r="V30" s="276"/>
      <c r="W30" s="251" t="s">
        <v>5</v>
      </c>
      <c r="X30" s="402">
        <v>46000000</v>
      </c>
      <c r="Y30" s="402"/>
      <c r="Z30" s="402"/>
      <c r="AA30" s="403"/>
      <c r="AB30" s="507">
        <v>0.15</v>
      </c>
      <c r="AC30" s="517"/>
      <c r="AD30" s="397">
        <v>-1080000</v>
      </c>
      <c r="AE30" s="398"/>
      <c r="AF30" s="398"/>
      <c r="AG30" s="399"/>
      <c r="AH30" s="84"/>
      <c r="AI30" s="275">
        <f>AN29</f>
        <v>12000000</v>
      </c>
      <c r="AJ30" s="276"/>
      <c r="AK30" s="276"/>
      <c r="AL30" s="276"/>
      <c r="AM30" s="251" t="s">
        <v>5</v>
      </c>
      <c r="AN30" s="402">
        <v>46000000</v>
      </c>
      <c r="AO30" s="402"/>
      <c r="AP30" s="402"/>
      <c r="AQ30" s="403"/>
      <c r="AR30" s="386">
        <v>0.15</v>
      </c>
      <c r="AS30" s="272"/>
      <c r="AT30" s="397">
        <v>-1080000</v>
      </c>
      <c r="AU30" s="398"/>
      <c r="AV30" s="398"/>
      <c r="AW30" s="399"/>
      <c r="AX30" s="84"/>
      <c r="AY30" s="275">
        <f>BD29</f>
        <v>12000000</v>
      </c>
      <c r="AZ30" s="276"/>
      <c r="BA30" s="276"/>
      <c r="BB30" s="276"/>
      <c r="BC30" s="251" t="s">
        <v>5</v>
      </c>
      <c r="BD30" s="402">
        <v>46000000</v>
      </c>
      <c r="BE30" s="402"/>
      <c r="BF30" s="402"/>
      <c r="BG30" s="403"/>
      <c r="BH30" s="386">
        <v>0.15</v>
      </c>
      <c r="BI30" s="272"/>
      <c r="BJ30" s="397">
        <v>-1080000</v>
      </c>
      <c r="BK30" s="398"/>
      <c r="BL30" s="398"/>
      <c r="BM30" s="399"/>
      <c r="BN30" s="84"/>
      <c r="BO30" s="600">
        <f t="shared" ref="BO30:BO35" si="0">BT29</f>
        <v>12000000</v>
      </c>
      <c r="BP30" s="276"/>
      <c r="BQ30" s="276"/>
      <c r="BR30" s="276"/>
      <c r="BS30" s="251" t="s">
        <v>5</v>
      </c>
      <c r="BT30" s="402">
        <v>46000000</v>
      </c>
      <c r="BU30" s="402"/>
      <c r="BV30" s="402"/>
      <c r="BW30" s="403"/>
      <c r="BX30" s="386">
        <v>0.15</v>
      </c>
      <c r="BY30" s="272"/>
      <c r="BZ30" s="397">
        <v>-1080000</v>
      </c>
      <c r="CA30" s="398"/>
      <c r="CB30" s="398"/>
      <c r="CC30" s="599"/>
      <c r="CD30" s="84"/>
      <c r="CE30" s="68"/>
      <c r="CF30" s="68"/>
      <c r="CG30" s="128">
        <v>209</v>
      </c>
      <c r="CH30" s="128">
        <v>226</v>
      </c>
    </row>
    <row r="31" spans="1:99" x14ac:dyDescent="0.3">
      <c r="A31" s="68"/>
      <c r="B31" s="68"/>
      <c r="C31" s="275">
        <f>H30</f>
        <v>46000000</v>
      </c>
      <c r="D31" s="390"/>
      <c r="E31" s="390"/>
      <c r="F31" s="390"/>
      <c r="G31" s="251" t="s">
        <v>5</v>
      </c>
      <c r="H31" s="402">
        <v>88000000</v>
      </c>
      <c r="I31" s="402"/>
      <c r="J31" s="402"/>
      <c r="K31" s="403"/>
      <c r="L31" s="386">
        <v>0.24</v>
      </c>
      <c r="M31" s="272"/>
      <c r="N31" s="387">
        <v>-5220000</v>
      </c>
      <c r="O31" s="388"/>
      <c r="P31" s="388"/>
      <c r="Q31" s="389"/>
      <c r="R31" s="68"/>
      <c r="S31" s="275">
        <f>X30</f>
        <v>46000000</v>
      </c>
      <c r="T31" s="390"/>
      <c r="U31" s="390"/>
      <c r="V31" s="390"/>
      <c r="W31" s="251" t="s">
        <v>5</v>
      </c>
      <c r="X31" s="402">
        <v>88000000</v>
      </c>
      <c r="Y31" s="402"/>
      <c r="Z31" s="402"/>
      <c r="AA31" s="403"/>
      <c r="AB31" s="629">
        <v>0.24</v>
      </c>
      <c r="AC31" s="630"/>
      <c r="AD31" s="387">
        <v>-5220000</v>
      </c>
      <c r="AE31" s="388"/>
      <c r="AF31" s="388"/>
      <c r="AG31" s="389"/>
      <c r="AH31" s="84"/>
      <c r="AI31" s="819">
        <f>AN30</f>
        <v>46000000</v>
      </c>
      <c r="AJ31" s="820"/>
      <c r="AK31" s="820"/>
      <c r="AL31" s="820"/>
      <c r="AM31" s="214" t="s">
        <v>5</v>
      </c>
      <c r="AN31" s="601">
        <v>88000000</v>
      </c>
      <c r="AO31" s="601"/>
      <c r="AP31" s="601"/>
      <c r="AQ31" s="602"/>
      <c r="AR31" s="406">
        <v>0.24</v>
      </c>
      <c r="AS31" s="603"/>
      <c r="AT31" s="387">
        <v>-5220000</v>
      </c>
      <c r="AU31" s="388"/>
      <c r="AV31" s="388"/>
      <c r="AW31" s="389"/>
      <c r="AX31" s="84"/>
      <c r="AY31" s="275">
        <f>BD30</f>
        <v>46000000</v>
      </c>
      <c r="AZ31" s="390"/>
      <c r="BA31" s="390"/>
      <c r="BB31" s="390"/>
      <c r="BC31" s="251" t="s">
        <v>5</v>
      </c>
      <c r="BD31" s="601">
        <v>88000000</v>
      </c>
      <c r="BE31" s="601"/>
      <c r="BF31" s="601"/>
      <c r="BG31" s="602"/>
      <c r="BH31" s="406">
        <v>0.24</v>
      </c>
      <c r="BI31" s="603"/>
      <c r="BJ31" s="387">
        <v>-5220000</v>
      </c>
      <c r="BK31" s="388"/>
      <c r="BL31" s="388"/>
      <c r="BM31" s="389"/>
      <c r="BN31" s="84"/>
      <c r="BO31" s="600">
        <f t="shared" si="0"/>
        <v>46000000</v>
      </c>
      <c r="BP31" s="390"/>
      <c r="BQ31" s="390"/>
      <c r="BR31" s="390"/>
      <c r="BS31" s="251" t="s">
        <v>5</v>
      </c>
      <c r="BT31" s="601">
        <v>88000000</v>
      </c>
      <c r="BU31" s="601"/>
      <c r="BV31" s="601"/>
      <c r="BW31" s="602"/>
      <c r="BX31" s="406">
        <v>0.24</v>
      </c>
      <c r="BY31" s="603"/>
      <c r="BZ31" s="387">
        <v>-5220000</v>
      </c>
      <c r="CA31" s="388"/>
      <c r="CB31" s="388"/>
      <c r="CC31" s="604"/>
      <c r="CD31" s="84"/>
      <c r="CE31" s="68"/>
      <c r="CF31" s="68"/>
      <c r="CG31" s="134">
        <f>CG25*CG30</f>
        <v>1745150</v>
      </c>
      <c r="CH31" s="134">
        <f>CH25*CH30</f>
        <v>1887100</v>
      </c>
    </row>
    <row r="32" spans="1:99" ht="14.25" thickBot="1" x14ac:dyDescent="0.35">
      <c r="A32" s="68"/>
      <c r="B32" s="68"/>
      <c r="C32" s="275">
        <f>H31</f>
        <v>88000000</v>
      </c>
      <c r="D32" s="276"/>
      <c r="E32" s="276"/>
      <c r="F32" s="276"/>
      <c r="G32" s="251" t="s">
        <v>5</v>
      </c>
      <c r="H32" s="400" t="s">
        <v>6</v>
      </c>
      <c r="I32" s="400"/>
      <c r="J32" s="400"/>
      <c r="K32" s="401"/>
      <c r="L32" s="386">
        <v>0.35</v>
      </c>
      <c r="M32" s="272"/>
      <c r="N32" s="397">
        <v>-14900000</v>
      </c>
      <c r="O32" s="398"/>
      <c r="P32" s="398"/>
      <c r="Q32" s="399"/>
      <c r="R32" s="68"/>
      <c r="S32" s="275">
        <f>X31</f>
        <v>88000000</v>
      </c>
      <c r="T32" s="276"/>
      <c r="U32" s="276"/>
      <c r="V32" s="276"/>
      <c r="W32" s="251" t="s">
        <v>5</v>
      </c>
      <c r="X32" s="277">
        <v>300000000</v>
      </c>
      <c r="Y32" s="277"/>
      <c r="Z32" s="277"/>
      <c r="AA32" s="277"/>
      <c r="AB32" s="507">
        <v>0.35</v>
      </c>
      <c r="AC32" s="517"/>
      <c r="AD32" s="666">
        <v>-14900000</v>
      </c>
      <c r="AE32" s="587"/>
      <c r="AF32" s="587"/>
      <c r="AG32" s="618"/>
      <c r="AH32" s="84"/>
      <c r="AI32" s="275">
        <f>AN31</f>
        <v>88000000</v>
      </c>
      <c r="AJ32" s="276"/>
      <c r="AK32" s="276"/>
      <c r="AL32" s="276"/>
      <c r="AM32" s="251" t="s">
        <v>5</v>
      </c>
      <c r="AN32" s="276">
        <v>150000000</v>
      </c>
      <c r="AO32" s="276"/>
      <c r="AP32" s="276"/>
      <c r="AQ32" s="821"/>
      <c r="AR32" s="407">
        <v>0.35</v>
      </c>
      <c r="AS32" s="603"/>
      <c r="AT32" s="587">
        <v>-14900000</v>
      </c>
      <c r="AU32" s="587"/>
      <c r="AV32" s="587"/>
      <c r="AW32" s="618"/>
      <c r="AX32" s="84"/>
      <c r="AY32" s="275">
        <f>BD31</f>
        <v>88000000</v>
      </c>
      <c r="AZ32" s="276"/>
      <c r="BA32" s="276"/>
      <c r="BB32" s="276"/>
      <c r="BC32" s="251" t="s">
        <v>700</v>
      </c>
      <c r="BD32" s="402">
        <v>150000000</v>
      </c>
      <c r="BE32" s="402"/>
      <c r="BF32" s="402"/>
      <c r="BG32" s="403"/>
      <c r="BH32" s="386">
        <v>0.35</v>
      </c>
      <c r="BI32" s="272"/>
      <c r="BJ32" s="823">
        <v>-14900000</v>
      </c>
      <c r="BK32" s="823"/>
      <c r="BL32" s="823"/>
      <c r="BM32" s="824"/>
      <c r="BN32" s="84"/>
      <c r="BO32" s="600">
        <f t="shared" si="0"/>
        <v>88000000</v>
      </c>
      <c r="BP32" s="276"/>
      <c r="BQ32" s="276"/>
      <c r="BR32" s="276"/>
      <c r="BS32" s="251" t="s">
        <v>700</v>
      </c>
      <c r="BT32" s="402">
        <v>150000000</v>
      </c>
      <c r="BU32" s="402"/>
      <c r="BV32" s="402"/>
      <c r="BW32" s="403"/>
      <c r="BX32" s="386">
        <v>0.35</v>
      </c>
      <c r="BY32" s="272"/>
      <c r="BZ32" s="823">
        <v>-14900000</v>
      </c>
      <c r="CA32" s="823"/>
      <c r="CB32" s="823"/>
      <c r="CC32" s="827"/>
      <c r="CD32" s="84"/>
      <c r="CE32" s="68"/>
      <c r="CF32" s="68"/>
      <c r="CG32" s="129" t="s">
        <v>565</v>
      </c>
    </row>
    <row r="33" spans="1:96" ht="14.25" thickBot="1" x14ac:dyDescent="0.35">
      <c r="A33" s="68"/>
      <c r="B33" s="68"/>
      <c r="C33" s="126" t="s">
        <v>787</v>
      </c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75">
        <f>X32</f>
        <v>300000000</v>
      </c>
      <c r="T33" s="276"/>
      <c r="U33" s="276"/>
      <c r="V33" s="276"/>
      <c r="W33" s="251" t="s">
        <v>5</v>
      </c>
      <c r="X33" s="277" t="s">
        <v>6</v>
      </c>
      <c r="Y33" s="277"/>
      <c r="Z33" s="277"/>
      <c r="AA33" s="277"/>
      <c r="AB33" s="619">
        <v>0.38</v>
      </c>
      <c r="AC33" s="620"/>
      <c r="AD33" s="587">
        <v>-23900000</v>
      </c>
      <c r="AE33" s="587"/>
      <c r="AF33" s="587"/>
      <c r="AG33" s="618"/>
      <c r="AH33" s="212"/>
      <c r="AI33" s="275">
        <f>AN32</f>
        <v>150000000</v>
      </c>
      <c r="AJ33" s="276"/>
      <c r="AK33" s="276"/>
      <c r="AL33" s="276"/>
      <c r="AM33" s="251" t="s">
        <v>5</v>
      </c>
      <c r="AN33" s="277" t="s">
        <v>6</v>
      </c>
      <c r="AO33" s="277"/>
      <c r="AP33" s="277"/>
      <c r="AQ33" s="278"/>
      <c r="AR33" s="619">
        <v>0.38</v>
      </c>
      <c r="AS33" s="620"/>
      <c r="AT33" s="587">
        <v>-19400000</v>
      </c>
      <c r="AU33" s="587"/>
      <c r="AV33" s="587"/>
      <c r="AW33" s="618"/>
      <c r="AX33" s="84"/>
      <c r="AY33" s="275">
        <f>BD32</f>
        <v>150000000</v>
      </c>
      <c r="AZ33" s="276"/>
      <c r="BA33" s="276"/>
      <c r="BB33" s="276"/>
      <c r="BC33" s="251" t="s">
        <v>726</v>
      </c>
      <c r="BD33" s="277">
        <v>500000000</v>
      </c>
      <c r="BE33" s="277"/>
      <c r="BF33" s="277"/>
      <c r="BG33" s="278"/>
      <c r="BH33" s="386">
        <v>0.38</v>
      </c>
      <c r="BI33" s="272"/>
      <c r="BJ33" s="822">
        <v>-19400000</v>
      </c>
      <c r="BK33" s="823"/>
      <c r="BL33" s="823"/>
      <c r="BM33" s="824"/>
      <c r="BN33" s="84"/>
      <c r="BO33" s="600">
        <f t="shared" si="0"/>
        <v>150000000</v>
      </c>
      <c r="BP33" s="390"/>
      <c r="BQ33" s="390"/>
      <c r="BR33" s="390"/>
      <c r="BS33" s="251" t="s">
        <v>700</v>
      </c>
      <c r="BT33" s="613">
        <v>300000000</v>
      </c>
      <c r="BU33" s="614"/>
      <c r="BV33" s="614"/>
      <c r="BW33" s="615"/>
      <c r="BX33" s="386">
        <v>0.38</v>
      </c>
      <c r="BY33" s="272"/>
      <c r="BZ33" s="822">
        <v>-19400000</v>
      </c>
      <c r="CA33" s="823"/>
      <c r="CB33" s="823"/>
      <c r="CC33" s="827"/>
      <c r="CD33" s="84"/>
      <c r="CE33" s="68"/>
      <c r="CF33" s="68"/>
      <c r="CJ33" s="663">
        <v>43076</v>
      </c>
      <c r="CK33" s="664"/>
      <c r="CL33" s="664"/>
      <c r="CM33" s="664"/>
      <c r="CN33" s="665"/>
    </row>
    <row r="34" spans="1:96" ht="14.25" thickBot="1" x14ac:dyDescent="0.35">
      <c r="A34" s="68"/>
      <c r="B34" s="68"/>
      <c r="C34" s="126" t="s">
        <v>786</v>
      </c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76" t="s">
        <v>785</v>
      </c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275">
        <f>BD33</f>
        <v>500000000</v>
      </c>
      <c r="AZ34" s="276"/>
      <c r="BA34" s="276"/>
      <c r="BB34" s="276"/>
      <c r="BC34" s="251" t="s">
        <v>726</v>
      </c>
      <c r="BD34" s="277" t="s">
        <v>727</v>
      </c>
      <c r="BE34" s="277"/>
      <c r="BF34" s="277"/>
      <c r="BG34" s="278"/>
      <c r="BH34" s="386">
        <v>0.4</v>
      </c>
      <c r="BI34" s="272"/>
      <c r="BJ34" s="828">
        <v>-29400000</v>
      </c>
      <c r="BK34" s="828"/>
      <c r="BL34" s="828"/>
      <c r="BM34" s="829"/>
      <c r="BN34" s="68"/>
      <c r="BO34" s="589">
        <f t="shared" si="0"/>
        <v>300000000</v>
      </c>
      <c r="BP34" s="590"/>
      <c r="BQ34" s="590"/>
      <c r="BR34" s="591"/>
      <c r="BS34" s="231" t="s">
        <v>5</v>
      </c>
      <c r="BT34" s="613">
        <v>500000000</v>
      </c>
      <c r="BU34" s="614"/>
      <c r="BV34" s="614"/>
      <c r="BW34" s="615"/>
      <c r="BX34" s="593">
        <v>0.4</v>
      </c>
      <c r="BY34" s="594"/>
      <c r="BZ34" s="825">
        <v>-25400000</v>
      </c>
      <c r="CA34" s="825"/>
      <c r="CB34" s="825"/>
      <c r="CC34" s="826"/>
      <c r="CD34" s="84"/>
      <c r="CE34" s="68"/>
      <c r="CF34" s="68"/>
    </row>
    <row r="35" spans="1:96" ht="15" thickTop="1" thickBot="1" x14ac:dyDescent="0.35">
      <c r="A35" s="68"/>
      <c r="B35" s="68"/>
      <c r="C35" s="126" t="s">
        <v>807</v>
      </c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248" t="s">
        <v>809</v>
      </c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88"/>
      <c r="AZ35" s="88"/>
      <c r="BA35" s="88"/>
      <c r="BB35" s="88"/>
      <c r="BC35" s="89"/>
      <c r="BD35" s="90"/>
      <c r="BE35" s="90"/>
      <c r="BF35" s="90"/>
      <c r="BG35" s="90"/>
      <c r="BH35" s="205"/>
      <c r="BI35" s="206"/>
      <c r="BJ35" s="207"/>
      <c r="BK35" s="207"/>
      <c r="BL35" s="207"/>
      <c r="BM35" s="207"/>
      <c r="BN35" s="68"/>
      <c r="BO35" s="589">
        <f t="shared" si="0"/>
        <v>500000000</v>
      </c>
      <c r="BP35" s="590"/>
      <c r="BQ35" s="590"/>
      <c r="BR35" s="591"/>
      <c r="BS35" s="230" t="s">
        <v>5</v>
      </c>
      <c r="BT35" s="592" t="s">
        <v>6</v>
      </c>
      <c r="BU35" s="592"/>
      <c r="BV35" s="592"/>
      <c r="BW35" s="592"/>
      <c r="BX35" s="593">
        <v>0.42</v>
      </c>
      <c r="BY35" s="594"/>
      <c r="BZ35" s="825">
        <v>-35400000</v>
      </c>
      <c r="CA35" s="825"/>
      <c r="CB35" s="825"/>
      <c r="CC35" s="826"/>
      <c r="CD35" s="84"/>
      <c r="CE35" s="68"/>
      <c r="CF35" s="68"/>
    </row>
    <row r="36" spans="1:96" ht="21" thickTop="1" x14ac:dyDescent="0.3">
      <c r="A36" s="68"/>
      <c r="B36" s="68"/>
      <c r="C36" s="95" t="s">
        <v>556</v>
      </c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181" t="s">
        <v>832</v>
      </c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110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</row>
    <row r="37" spans="1:96" ht="14.25" thickBot="1" x14ac:dyDescent="0.35">
      <c r="A37" s="68"/>
      <c r="B37" s="68"/>
      <c r="C37" s="76" t="s">
        <v>511</v>
      </c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76" t="s">
        <v>512</v>
      </c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224" t="s">
        <v>753</v>
      </c>
      <c r="AJ37" s="68"/>
      <c r="AK37" s="68"/>
      <c r="AL37" s="68"/>
      <c r="AM37" s="68"/>
      <c r="AN37" s="68"/>
      <c r="AO37" s="68"/>
      <c r="AP37" s="68"/>
      <c r="AQ37" s="68"/>
      <c r="AR37" s="194"/>
      <c r="AS37" s="194"/>
      <c r="AT37" s="194"/>
      <c r="AU37" s="194"/>
      <c r="AV37" s="194"/>
      <c r="AW37" s="194"/>
      <c r="AX37" s="194"/>
      <c r="AY37" s="192" t="s">
        <v>806</v>
      </c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192" t="s">
        <v>835</v>
      </c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</row>
    <row r="38" spans="1:96" ht="14.25" thickTop="1" x14ac:dyDescent="0.3">
      <c r="A38" s="68"/>
      <c r="B38" s="68"/>
      <c r="C38" s="459" t="s">
        <v>0</v>
      </c>
      <c r="D38" s="380"/>
      <c r="E38" s="380"/>
      <c r="F38" s="380"/>
      <c r="G38" s="380"/>
      <c r="H38" s="380"/>
      <c r="I38" s="380"/>
      <c r="J38" s="380"/>
      <c r="K38" s="381"/>
      <c r="L38" s="391" t="s">
        <v>1</v>
      </c>
      <c r="M38" s="393"/>
      <c r="N38" s="391" t="s">
        <v>2</v>
      </c>
      <c r="O38" s="392"/>
      <c r="P38" s="392"/>
      <c r="Q38" s="393"/>
      <c r="R38" s="68"/>
      <c r="S38" s="456" t="s">
        <v>0</v>
      </c>
      <c r="T38" s="457"/>
      <c r="U38" s="457"/>
      <c r="V38" s="457"/>
      <c r="W38" s="457"/>
      <c r="X38" s="457"/>
      <c r="Y38" s="457"/>
      <c r="Z38" s="457"/>
      <c r="AA38" s="458"/>
      <c r="AB38" s="460" t="s">
        <v>1</v>
      </c>
      <c r="AC38" s="462"/>
      <c r="AD38" s="460" t="s">
        <v>2</v>
      </c>
      <c r="AE38" s="461"/>
      <c r="AF38" s="461"/>
      <c r="AG38" s="462"/>
      <c r="AH38" s="68"/>
      <c r="AI38" s="456" t="s">
        <v>0</v>
      </c>
      <c r="AJ38" s="457"/>
      <c r="AK38" s="457"/>
      <c r="AL38" s="457"/>
      <c r="AM38" s="457"/>
      <c r="AN38" s="457"/>
      <c r="AO38" s="457"/>
      <c r="AP38" s="457"/>
      <c r="AQ38" s="458"/>
      <c r="AR38" s="460" t="s">
        <v>1</v>
      </c>
      <c r="AS38" s="462"/>
      <c r="AT38" s="460" t="s">
        <v>2</v>
      </c>
      <c r="AU38" s="461"/>
      <c r="AV38" s="461"/>
      <c r="AW38" s="462"/>
      <c r="AX38" s="68"/>
      <c r="AY38" s="456" t="s">
        <v>0</v>
      </c>
      <c r="AZ38" s="457"/>
      <c r="BA38" s="457"/>
      <c r="BB38" s="457"/>
      <c r="BC38" s="457"/>
      <c r="BD38" s="457"/>
      <c r="BE38" s="457"/>
      <c r="BF38" s="457"/>
      <c r="BG38" s="458"/>
      <c r="BH38" s="460" t="s">
        <v>1</v>
      </c>
      <c r="BI38" s="462"/>
      <c r="BJ38" s="460" t="s">
        <v>2</v>
      </c>
      <c r="BK38" s="461"/>
      <c r="BL38" s="461"/>
      <c r="BM38" s="462"/>
      <c r="BN38" s="68"/>
      <c r="BO38" s="626" t="s">
        <v>0</v>
      </c>
      <c r="BP38" s="627"/>
      <c r="BQ38" s="627"/>
      <c r="BR38" s="627"/>
      <c r="BS38" s="627"/>
      <c r="BT38" s="627"/>
      <c r="BU38" s="627"/>
      <c r="BV38" s="627"/>
      <c r="BW38" s="628"/>
      <c r="BX38" s="651" t="s">
        <v>1</v>
      </c>
      <c r="BY38" s="652"/>
      <c r="BZ38" s="651" t="s">
        <v>2</v>
      </c>
      <c r="CA38" s="653"/>
      <c r="CB38" s="653"/>
      <c r="CC38" s="654"/>
      <c r="CD38" s="68"/>
      <c r="CE38" s="68"/>
      <c r="CF38" s="68"/>
      <c r="CH38" s="609" t="s">
        <v>672</v>
      </c>
      <c r="CI38" s="609"/>
      <c r="CJ38" s="609"/>
      <c r="CK38" s="609"/>
      <c r="CL38" s="609"/>
      <c r="CM38" s="609"/>
      <c r="CN38" s="609"/>
      <c r="CO38" s="609"/>
      <c r="CP38" s="609"/>
      <c r="CQ38" s="609"/>
      <c r="CR38" s="609"/>
    </row>
    <row r="39" spans="1:96" x14ac:dyDescent="0.3">
      <c r="A39" s="68"/>
      <c r="B39" s="68"/>
      <c r="C39" s="459" t="s">
        <v>3</v>
      </c>
      <c r="D39" s="380"/>
      <c r="E39" s="380"/>
      <c r="F39" s="380"/>
      <c r="G39" s="168"/>
      <c r="H39" s="380" t="s">
        <v>4</v>
      </c>
      <c r="I39" s="380"/>
      <c r="J39" s="380"/>
      <c r="K39" s="381"/>
      <c r="L39" s="394"/>
      <c r="M39" s="396"/>
      <c r="N39" s="394"/>
      <c r="O39" s="395"/>
      <c r="P39" s="395"/>
      <c r="Q39" s="396"/>
      <c r="R39" s="68"/>
      <c r="S39" s="456" t="s">
        <v>3</v>
      </c>
      <c r="T39" s="457"/>
      <c r="U39" s="457"/>
      <c r="V39" s="457"/>
      <c r="W39" s="148"/>
      <c r="X39" s="457" t="s">
        <v>4</v>
      </c>
      <c r="Y39" s="457"/>
      <c r="Z39" s="457"/>
      <c r="AA39" s="458"/>
      <c r="AB39" s="463"/>
      <c r="AC39" s="465"/>
      <c r="AD39" s="463"/>
      <c r="AE39" s="464"/>
      <c r="AF39" s="464"/>
      <c r="AG39" s="465"/>
      <c r="AH39" s="68"/>
      <c r="AI39" s="456" t="s">
        <v>3</v>
      </c>
      <c r="AJ39" s="457"/>
      <c r="AK39" s="457"/>
      <c r="AL39" s="457"/>
      <c r="AM39" s="148"/>
      <c r="AN39" s="457" t="s">
        <v>4</v>
      </c>
      <c r="AO39" s="457"/>
      <c r="AP39" s="457"/>
      <c r="AQ39" s="458"/>
      <c r="AR39" s="463"/>
      <c r="AS39" s="465"/>
      <c r="AT39" s="463"/>
      <c r="AU39" s="464"/>
      <c r="AV39" s="464"/>
      <c r="AW39" s="465"/>
      <c r="AX39" s="68"/>
      <c r="AY39" s="456" t="s">
        <v>3</v>
      </c>
      <c r="AZ39" s="457"/>
      <c r="BA39" s="457"/>
      <c r="BB39" s="457"/>
      <c r="BC39" s="148"/>
      <c r="BD39" s="457" t="s">
        <v>4</v>
      </c>
      <c r="BE39" s="457"/>
      <c r="BF39" s="457"/>
      <c r="BG39" s="458"/>
      <c r="BH39" s="463"/>
      <c r="BI39" s="465"/>
      <c r="BJ39" s="463"/>
      <c r="BK39" s="464"/>
      <c r="BL39" s="464"/>
      <c r="BM39" s="465"/>
      <c r="BN39" s="68"/>
      <c r="BO39" s="631" t="s">
        <v>3</v>
      </c>
      <c r="BP39" s="457"/>
      <c r="BQ39" s="457"/>
      <c r="BR39" s="457"/>
      <c r="BS39" s="148"/>
      <c r="BT39" s="457" t="s">
        <v>4</v>
      </c>
      <c r="BU39" s="457"/>
      <c r="BV39" s="457"/>
      <c r="BW39" s="458"/>
      <c r="BX39" s="463"/>
      <c r="BY39" s="465"/>
      <c r="BZ39" s="463"/>
      <c r="CA39" s="464"/>
      <c r="CB39" s="464"/>
      <c r="CC39" s="655"/>
      <c r="CD39" s="68"/>
      <c r="CE39" s="68"/>
      <c r="CF39" s="68"/>
    </row>
    <row r="40" spans="1:96" x14ac:dyDescent="0.3">
      <c r="A40" s="68"/>
      <c r="B40" s="68"/>
      <c r="C40" s="455">
        <v>0</v>
      </c>
      <c r="D40" s="390"/>
      <c r="E40" s="390"/>
      <c r="F40" s="390"/>
      <c r="G40" s="251" t="s">
        <v>5</v>
      </c>
      <c r="H40" s="402">
        <v>12000000</v>
      </c>
      <c r="I40" s="402"/>
      <c r="J40" s="402"/>
      <c r="K40" s="403"/>
      <c r="L40" s="386">
        <v>0.06</v>
      </c>
      <c r="M40" s="272"/>
      <c r="N40" s="445">
        <v>0</v>
      </c>
      <c r="O40" s="446"/>
      <c r="P40" s="446"/>
      <c r="Q40" s="454"/>
      <c r="R40" s="68"/>
      <c r="S40" s="455">
        <v>0</v>
      </c>
      <c r="T40" s="390"/>
      <c r="U40" s="390"/>
      <c r="V40" s="390"/>
      <c r="W40" s="251" t="s">
        <v>5</v>
      </c>
      <c r="X40" s="402">
        <v>12000000</v>
      </c>
      <c r="Y40" s="402"/>
      <c r="Z40" s="402"/>
      <c r="AA40" s="403"/>
      <c r="AB40" s="386">
        <v>0.06</v>
      </c>
      <c r="AC40" s="272"/>
      <c r="AD40" s="445">
        <v>0</v>
      </c>
      <c r="AE40" s="446"/>
      <c r="AF40" s="446"/>
      <c r="AG40" s="454"/>
      <c r="AH40" s="68"/>
      <c r="AI40" s="455">
        <v>0</v>
      </c>
      <c r="AJ40" s="390"/>
      <c r="AK40" s="390"/>
      <c r="AL40" s="390"/>
      <c r="AM40" s="251" t="s">
        <v>5</v>
      </c>
      <c r="AN40" s="402">
        <v>12000000</v>
      </c>
      <c r="AO40" s="402"/>
      <c r="AP40" s="402"/>
      <c r="AQ40" s="403"/>
      <c r="AR40" s="386">
        <v>0.06</v>
      </c>
      <c r="AS40" s="272"/>
      <c r="AT40" s="445">
        <v>0</v>
      </c>
      <c r="AU40" s="446"/>
      <c r="AV40" s="446"/>
      <c r="AW40" s="454"/>
      <c r="AX40" s="84"/>
      <c r="AY40" s="455">
        <v>0</v>
      </c>
      <c r="AZ40" s="390"/>
      <c r="BA40" s="390"/>
      <c r="BB40" s="390"/>
      <c r="BC40" s="251" t="s">
        <v>5</v>
      </c>
      <c r="BD40" s="402">
        <v>12000000</v>
      </c>
      <c r="BE40" s="402"/>
      <c r="BF40" s="402"/>
      <c r="BG40" s="403"/>
      <c r="BH40" s="386">
        <v>0.06</v>
      </c>
      <c r="BI40" s="831"/>
      <c r="BJ40" s="830">
        <v>0</v>
      </c>
      <c r="BK40" s="277"/>
      <c r="BL40" s="277"/>
      <c r="BM40" s="278"/>
      <c r="BN40" s="84"/>
      <c r="BO40" s="597">
        <v>0</v>
      </c>
      <c r="BP40" s="390"/>
      <c r="BQ40" s="390"/>
      <c r="BR40" s="390"/>
      <c r="BS40" s="251" t="s">
        <v>5</v>
      </c>
      <c r="BT40" s="402">
        <v>12000000</v>
      </c>
      <c r="BU40" s="402"/>
      <c r="BV40" s="402"/>
      <c r="BW40" s="403"/>
      <c r="BX40" s="386">
        <v>0.06</v>
      </c>
      <c r="BY40" s="272"/>
      <c r="BZ40" s="445">
        <v>0</v>
      </c>
      <c r="CA40" s="446"/>
      <c r="CB40" s="446"/>
      <c r="CC40" s="598"/>
      <c r="CD40" s="84"/>
      <c r="CE40" s="68"/>
      <c r="CF40" s="68"/>
    </row>
    <row r="41" spans="1:96" x14ac:dyDescent="0.3">
      <c r="A41" s="68"/>
      <c r="B41" s="68"/>
      <c r="C41" s="275">
        <f>H40</f>
        <v>12000000</v>
      </c>
      <c r="D41" s="276"/>
      <c r="E41" s="276"/>
      <c r="F41" s="276"/>
      <c r="G41" s="251" t="s">
        <v>5</v>
      </c>
      <c r="H41" s="402">
        <v>46000000</v>
      </c>
      <c r="I41" s="402"/>
      <c r="J41" s="402"/>
      <c r="K41" s="403"/>
      <c r="L41" s="386">
        <v>0.15</v>
      </c>
      <c r="M41" s="272"/>
      <c r="N41" s="397">
        <v>-1080000</v>
      </c>
      <c r="O41" s="398"/>
      <c r="P41" s="398"/>
      <c r="Q41" s="399"/>
      <c r="R41" s="68"/>
      <c r="S41" s="275">
        <f>X40</f>
        <v>12000000</v>
      </c>
      <c r="T41" s="276"/>
      <c r="U41" s="276"/>
      <c r="V41" s="276"/>
      <c r="W41" s="251" t="s">
        <v>5</v>
      </c>
      <c r="X41" s="402">
        <v>46000000</v>
      </c>
      <c r="Y41" s="402"/>
      <c r="Z41" s="402"/>
      <c r="AA41" s="403"/>
      <c r="AB41" s="386">
        <v>0.15</v>
      </c>
      <c r="AC41" s="272"/>
      <c r="AD41" s="397">
        <v>-1080000</v>
      </c>
      <c r="AE41" s="398"/>
      <c r="AF41" s="398"/>
      <c r="AG41" s="399"/>
      <c r="AH41" s="68"/>
      <c r="AI41" s="275">
        <f>AN40</f>
        <v>12000000</v>
      </c>
      <c r="AJ41" s="276"/>
      <c r="AK41" s="276"/>
      <c r="AL41" s="276"/>
      <c r="AM41" s="251" t="s">
        <v>5</v>
      </c>
      <c r="AN41" s="402">
        <v>46000000</v>
      </c>
      <c r="AO41" s="402"/>
      <c r="AP41" s="402"/>
      <c r="AQ41" s="403"/>
      <c r="AR41" s="386">
        <v>0.15</v>
      </c>
      <c r="AS41" s="272"/>
      <c r="AT41" s="397">
        <v>-1080000</v>
      </c>
      <c r="AU41" s="398"/>
      <c r="AV41" s="398"/>
      <c r="AW41" s="399"/>
      <c r="AX41" s="84"/>
      <c r="AY41" s="275">
        <f>BD40</f>
        <v>12000000</v>
      </c>
      <c r="AZ41" s="276"/>
      <c r="BA41" s="276"/>
      <c r="BB41" s="276"/>
      <c r="BC41" s="251" t="s">
        <v>5</v>
      </c>
      <c r="BD41" s="402">
        <v>46000000</v>
      </c>
      <c r="BE41" s="402"/>
      <c r="BF41" s="402"/>
      <c r="BG41" s="403"/>
      <c r="BH41" s="386">
        <v>0.15</v>
      </c>
      <c r="BI41" s="831"/>
      <c r="BJ41" s="397">
        <v>-1080000</v>
      </c>
      <c r="BK41" s="398"/>
      <c r="BL41" s="398"/>
      <c r="BM41" s="399"/>
      <c r="BN41" s="84"/>
      <c r="BO41" s="600">
        <f t="shared" ref="BO41:BO46" si="1">BT40</f>
        <v>12000000</v>
      </c>
      <c r="BP41" s="276"/>
      <c r="BQ41" s="276"/>
      <c r="BR41" s="276"/>
      <c r="BS41" s="251" t="s">
        <v>5</v>
      </c>
      <c r="BT41" s="402">
        <v>46000000</v>
      </c>
      <c r="BU41" s="402"/>
      <c r="BV41" s="402"/>
      <c r="BW41" s="403"/>
      <c r="BX41" s="386">
        <v>0.15</v>
      </c>
      <c r="BY41" s="272"/>
      <c r="BZ41" s="397">
        <v>-1080000</v>
      </c>
      <c r="CA41" s="398"/>
      <c r="CB41" s="398"/>
      <c r="CC41" s="599"/>
      <c r="CD41" s="84"/>
      <c r="CE41" s="68"/>
      <c r="CF41" s="68"/>
    </row>
    <row r="42" spans="1:96" x14ac:dyDescent="0.3">
      <c r="A42" s="68"/>
      <c r="B42" s="68"/>
      <c r="C42" s="275">
        <f>H41</f>
        <v>46000000</v>
      </c>
      <c r="D42" s="390"/>
      <c r="E42" s="390"/>
      <c r="F42" s="390"/>
      <c r="G42" s="251" t="s">
        <v>5</v>
      </c>
      <c r="H42" s="402">
        <v>88000000</v>
      </c>
      <c r="I42" s="402"/>
      <c r="J42" s="402"/>
      <c r="K42" s="403"/>
      <c r="L42" s="386">
        <v>0.24</v>
      </c>
      <c r="M42" s="272"/>
      <c r="N42" s="387">
        <v>-5220000</v>
      </c>
      <c r="O42" s="388"/>
      <c r="P42" s="388"/>
      <c r="Q42" s="389"/>
      <c r="R42" s="68"/>
      <c r="S42" s="275">
        <f>X41</f>
        <v>46000000</v>
      </c>
      <c r="T42" s="390"/>
      <c r="U42" s="390"/>
      <c r="V42" s="390"/>
      <c r="W42" s="251" t="s">
        <v>5</v>
      </c>
      <c r="X42" s="402">
        <v>88000000</v>
      </c>
      <c r="Y42" s="402"/>
      <c r="Z42" s="402"/>
      <c r="AA42" s="403"/>
      <c r="AB42" s="406">
        <v>0.24</v>
      </c>
      <c r="AC42" s="603"/>
      <c r="AD42" s="387">
        <v>-5220000</v>
      </c>
      <c r="AE42" s="388"/>
      <c r="AF42" s="388"/>
      <c r="AG42" s="389"/>
      <c r="AH42" s="68"/>
      <c r="AI42" s="275">
        <f>AN41</f>
        <v>46000000</v>
      </c>
      <c r="AJ42" s="390"/>
      <c r="AK42" s="390"/>
      <c r="AL42" s="390"/>
      <c r="AM42" s="251" t="s">
        <v>5</v>
      </c>
      <c r="AN42" s="601">
        <v>88000000</v>
      </c>
      <c r="AO42" s="601"/>
      <c r="AP42" s="601"/>
      <c r="AQ42" s="602"/>
      <c r="AR42" s="406">
        <v>0.24</v>
      </c>
      <c r="AS42" s="603"/>
      <c r="AT42" s="387">
        <v>-5220000</v>
      </c>
      <c r="AU42" s="388"/>
      <c r="AV42" s="388"/>
      <c r="AW42" s="389"/>
      <c r="AX42" s="84"/>
      <c r="AY42" s="275">
        <f>BD41</f>
        <v>46000000</v>
      </c>
      <c r="AZ42" s="276"/>
      <c r="BA42" s="276"/>
      <c r="BB42" s="276"/>
      <c r="BC42" s="251" t="s">
        <v>5</v>
      </c>
      <c r="BD42" s="402">
        <v>88000000</v>
      </c>
      <c r="BE42" s="402"/>
      <c r="BF42" s="402"/>
      <c r="BG42" s="403"/>
      <c r="BH42" s="386">
        <v>0.24</v>
      </c>
      <c r="BI42" s="831"/>
      <c r="BJ42" s="397">
        <v>-5220000</v>
      </c>
      <c r="BK42" s="398"/>
      <c r="BL42" s="398"/>
      <c r="BM42" s="399"/>
      <c r="BN42" s="84"/>
      <c r="BO42" s="600">
        <f t="shared" si="1"/>
        <v>46000000</v>
      </c>
      <c r="BP42" s="390"/>
      <c r="BQ42" s="390"/>
      <c r="BR42" s="390"/>
      <c r="BS42" s="251" t="s">
        <v>5</v>
      </c>
      <c r="BT42" s="601">
        <v>88000000</v>
      </c>
      <c r="BU42" s="601"/>
      <c r="BV42" s="601"/>
      <c r="BW42" s="602"/>
      <c r="BX42" s="406">
        <v>0.24</v>
      </c>
      <c r="BY42" s="603"/>
      <c r="BZ42" s="387">
        <v>-5220000</v>
      </c>
      <c r="CA42" s="388"/>
      <c r="CB42" s="388"/>
      <c r="CC42" s="604"/>
      <c r="CD42" s="84"/>
      <c r="CE42" s="68"/>
      <c r="CF42" s="68"/>
      <c r="CH42" s="180" t="s">
        <v>689</v>
      </c>
    </row>
    <row r="43" spans="1:96" ht="14.25" thickBot="1" x14ac:dyDescent="0.35">
      <c r="A43" s="68"/>
      <c r="B43" s="68"/>
      <c r="C43" s="275">
        <f>H42</f>
        <v>88000000</v>
      </c>
      <c r="D43" s="276"/>
      <c r="E43" s="276"/>
      <c r="F43" s="276"/>
      <c r="G43" s="251" t="s">
        <v>5</v>
      </c>
      <c r="H43" s="277" t="s">
        <v>6</v>
      </c>
      <c r="I43" s="277"/>
      <c r="J43" s="277"/>
      <c r="K43" s="278"/>
      <c r="L43" s="386">
        <v>0.35</v>
      </c>
      <c r="M43" s="272"/>
      <c r="N43" s="397">
        <v>-14900000</v>
      </c>
      <c r="O43" s="398"/>
      <c r="P43" s="398"/>
      <c r="Q43" s="399"/>
      <c r="R43" s="68"/>
      <c r="S43" s="275">
        <f>X42</f>
        <v>88000000</v>
      </c>
      <c r="T43" s="276"/>
      <c r="U43" s="276"/>
      <c r="V43" s="276"/>
      <c r="W43" s="251" t="s">
        <v>5</v>
      </c>
      <c r="X43" s="277">
        <v>300000000</v>
      </c>
      <c r="Y43" s="277"/>
      <c r="Z43" s="277"/>
      <c r="AA43" s="277"/>
      <c r="AB43" s="833">
        <v>0.35</v>
      </c>
      <c r="AC43" s="834"/>
      <c r="AD43" s="823">
        <v>-14900000</v>
      </c>
      <c r="AE43" s="823"/>
      <c r="AF43" s="823"/>
      <c r="AG43" s="824"/>
      <c r="AH43" s="68"/>
      <c r="AI43" s="275">
        <f>AN42</f>
        <v>88000000</v>
      </c>
      <c r="AJ43" s="276"/>
      <c r="AK43" s="276"/>
      <c r="AL43" s="276"/>
      <c r="AM43" s="251" t="s">
        <v>5</v>
      </c>
      <c r="AN43" s="402">
        <v>150000000</v>
      </c>
      <c r="AO43" s="402"/>
      <c r="AP43" s="402"/>
      <c r="AQ43" s="403"/>
      <c r="AR43" s="406">
        <v>0.35</v>
      </c>
      <c r="AS43" s="603"/>
      <c r="AT43" s="823">
        <v>-14900000</v>
      </c>
      <c r="AU43" s="823"/>
      <c r="AV43" s="823"/>
      <c r="AW43" s="824"/>
      <c r="AX43" s="84"/>
      <c r="AY43" s="819">
        <f>BD42</f>
        <v>88000000</v>
      </c>
      <c r="AZ43" s="612"/>
      <c r="BA43" s="612"/>
      <c r="BB43" s="612"/>
      <c r="BC43" s="214" t="s">
        <v>700</v>
      </c>
      <c r="BD43" s="601">
        <v>150000000</v>
      </c>
      <c r="BE43" s="601"/>
      <c r="BF43" s="601"/>
      <c r="BG43" s="602"/>
      <c r="BH43" s="386">
        <v>0.35</v>
      </c>
      <c r="BI43" s="831"/>
      <c r="BJ43" s="822">
        <v>-14900000</v>
      </c>
      <c r="BK43" s="823"/>
      <c r="BL43" s="823"/>
      <c r="BM43" s="824"/>
      <c r="BN43" s="84"/>
      <c r="BO43" s="600">
        <f t="shared" si="1"/>
        <v>88000000</v>
      </c>
      <c r="BP43" s="276"/>
      <c r="BQ43" s="276"/>
      <c r="BR43" s="276"/>
      <c r="BS43" s="251" t="s">
        <v>452</v>
      </c>
      <c r="BT43" s="402">
        <v>150000000</v>
      </c>
      <c r="BU43" s="402"/>
      <c r="BV43" s="402"/>
      <c r="BW43" s="403"/>
      <c r="BX43" s="386">
        <v>0.35</v>
      </c>
      <c r="BY43" s="272"/>
      <c r="BZ43" s="823">
        <v>-14900000</v>
      </c>
      <c r="CA43" s="823"/>
      <c r="CB43" s="823"/>
      <c r="CC43" s="827"/>
      <c r="CD43" s="84"/>
      <c r="CE43" s="68"/>
      <c r="CF43" s="68"/>
    </row>
    <row r="44" spans="1:96" ht="14.25" thickBot="1" x14ac:dyDescent="0.35">
      <c r="A44" s="68"/>
      <c r="B44" s="68"/>
      <c r="C44" s="170" t="s">
        <v>818</v>
      </c>
      <c r="D44" s="166"/>
      <c r="E44" s="166"/>
      <c r="F44" s="166"/>
      <c r="G44" s="89"/>
      <c r="H44" s="162"/>
      <c r="I44" s="162"/>
      <c r="J44" s="162"/>
      <c r="K44" s="162"/>
      <c r="L44" s="163"/>
      <c r="M44" s="164"/>
      <c r="N44" s="165"/>
      <c r="O44" s="165"/>
      <c r="P44" s="165"/>
      <c r="Q44" s="165"/>
      <c r="R44" s="68"/>
      <c r="S44" s="275">
        <f>X43</f>
        <v>300000000</v>
      </c>
      <c r="T44" s="276"/>
      <c r="U44" s="276"/>
      <c r="V44" s="276"/>
      <c r="W44" s="251" t="s">
        <v>5</v>
      </c>
      <c r="X44" s="277" t="s">
        <v>6</v>
      </c>
      <c r="Y44" s="277"/>
      <c r="Z44" s="277"/>
      <c r="AA44" s="277"/>
      <c r="AB44" s="833">
        <v>0.38</v>
      </c>
      <c r="AC44" s="834"/>
      <c r="AD44" s="823">
        <v>-23900000</v>
      </c>
      <c r="AE44" s="823"/>
      <c r="AF44" s="823"/>
      <c r="AG44" s="824"/>
      <c r="AH44" s="68"/>
      <c r="AI44" s="835">
        <f>AN43</f>
        <v>150000000</v>
      </c>
      <c r="AJ44" s="836"/>
      <c r="AK44" s="836"/>
      <c r="AL44" s="836"/>
      <c r="AM44" s="215" t="s">
        <v>5</v>
      </c>
      <c r="AN44" s="837" t="s">
        <v>6</v>
      </c>
      <c r="AO44" s="837"/>
      <c r="AP44" s="837"/>
      <c r="AQ44" s="837"/>
      <c r="AR44" s="838">
        <v>0.38</v>
      </c>
      <c r="AS44" s="839"/>
      <c r="AT44" s="823">
        <v>-19400000</v>
      </c>
      <c r="AU44" s="823"/>
      <c r="AV44" s="823"/>
      <c r="AW44" s="824"/>
      <c r="AX44" s="84"/>
      <c r="AY44" s="275">
        <f>BD43</f>
        <v>150000000</v>
      </c>
      <c r="AZ44" s="276"/>
      <c r="BA44" s="276"/>
      <c r="BB44" s="276"/>
      <c r="BC44" s="251" t="s">
        <v>726</v>
      </c>
      <c r="BD44" s="277">
        <v>500000000</v>
      </c>
      <c r="BE44" s="277"/>
      <c r="BF44" s="277"/>
      <c r="BG44" s="278"/>
      <c r="BH44" s="407">
        <v>0.38</v>
      </c>
      <c r="BI44" s="832"/>
      <c r="BJ44" s="822">
        <v>-19400000</v>
      </c>
      <c r="BK44" s="823"/>
      <c r="BL44" s="823"/>
      <c r="BM44" s="824"/>
      <c r="BN44" s="84"/>
      <c r="BO44" s="600">
        <f t="shared" si="1"/>
        <v>150000000</v>
      </c>
      <c r="BP44" s="390"/>
      <c r="BQ44" s="390"/>
      <c r="BR44" s="390"/>
      <c r="BS44" s="251" t="s">
        <v>452</v>
      </c>
      <c r="BT44" s="613">
        <v>300000000</v>
      </c>
      <c r="BU44" s="614"/>
      <c r="BV44" s="614"/>
      <c r="BW44" s="615"/>
      <c r="BX44" s="386">
        <v>0.38</v>
      </c>
      <c r="BY44" s="272"/>
      <c r="BZ44" s="822">
        <v>-19400000</v>
      </c>
      <c r="CA44" s="823"/>
      <c r="CB44" s="823"/>
      <c r="CC44" s="827"/>
      <c r="CD44" s="84"/>
      <c r="CE44" s="68"/>
      <c r="CF44" s="68"/>
      <c r="CH44" s="181" t="s">
        <v>692</v>
      </c>
    </row>
    <row r="45" spans="1:96" ht="14.25" thickBot="1" x14ac:dyDescent="0.35">
      <c r="A45" s="68"/>
      <c r="B45" s="68"/>
      <c r="C45" s="249" t="s">
        <v>822</v>
      </c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3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75">
        <f>BD44</f>
        <v>500000000</v>
      </c>
      <c r="AZ45" s="276"/>
      <c r="BA45" s="276"/>
      <c r="BB45" s="276"/>
      <c r="BC45" s="251" t="s">
        <v>726</v>
      </c>
      <c r="BD45" s="277" t="s">
        <v>727</v>
      </c>
      <c r="BE45" s="277"/>
      <c r="BF45" s="277"/>
      <c r="BG45" s="277"/>
      <c r="BH45" s="833">
        <v>0.4</v>
      </c>
      <c r="BI45" s="926"/>
      <c r="BJ45" s="823">
        <v>-29400000</v>
      </c>
      <c r="BK45" s="823"/>
      <c r="BL45" s="823"/>
      <c r="BM45" s="824"/>
      <c r="BN45" s="68"/>
      <c r="BO45" s="589">
        <f t="shared" si="1"/>
        <v>300000000</v>
      </c>
      <c r="BP45" s="590"/>
      <c r="BQ45" s="590"/>
      <c r="BR45" s="591"/>
      <c r="BS45" s="231" t="s">
        <v>5</v>
      </c>
      <c r="BT45" s="613">
        <v>500000000</v>
      </c>
      <c r="BU45" s="614"/>
      <c r="BV45" s="614"/>
      <c r="BW45" s="615"/>
      <c r="BX45" s="593">
        <v>0.4</v>
      </c>
      <c r="BY45" s="594"/>
      <c r="BZ45" s="825">
        <v>-25400000</v>
      </c>
      <c r="CA45" s="825"/>
      <c r="CB45" s="825"/>
      <c r="CC45" s="826"/>
      <c r="CD45" s="84"/>
      <c r="CE45" s="68"/>
      <c r="CF45" s="68"/>
    </row>
    <row r="46" spans="1:96" ht="15" customHeight="1" thickTop="1" thickBot="1" x14ac:dyDescent="0.35">
      <c r="A46" s="68"/>
      <c r="B46" s="68"/>
      <c r="C46" s="127" t="s">
        <v>845</v>
      </c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927" t="s">
        <v>823</v>
      </c>
      <c r="AZ46" s="927"/>
      <c r="BA46" s="927"/>
      <c r="BB46" s="927"/>
      <c r="BC46" s="927"/>
      <c r="BD46" s="927"/>
      <c r="BE46" s="927"/>
      <c r="BF46" s="927"/>
      <c r="BG46" s="927"/>
      <c r="BH46" s="927"/>
      <c r="BI46" s="927"/>
      <c r="BJ46" s="927"/>
      <c r="BK46" s="927"/>
      <c r="BL46" s="927"/>
      <c r="BM46" s="927"/>
      <c r="BN46" s="68"/>
      <c r="BO46" s="589">
        <f t="shared" si="1"/>
        <v>500000000</v>
      </c>
      <c r="BP46" s="590"/>
      <c r="BQ46" s="590"/>
      <c r="BR46" s="591"/>
      <c r="BS46" s="230" t="s">
        <v>5</v>
      </c>
      <c r="BT46" s="592" t="s">
        <v>6</v>
      </c>
      <c r="BU46" s="592"/>
      <c r="BV46" s="592"/>
      <c r="BW46" s="592"/>
      <c r="BX46" s="593">
        <v>0.42</v>
      </c>
      <c r="BY46" s="594"/>
      <c r="BZ46" s="825">
        <v>-35400000</v>
      </c>
      <c r="CA46" s="825"/>
      <c r="CB46" s="825"/>
      <c r="CC46" s="826"/>
      <c r="CD46" s="68"/>
      <c r="CE46" s="68"/>
      <c r="CF46" s="68"/>
      <c r="CH46" s="64" t="s">
        <v>673</v>
      </c>
    </row>
    <row r="47" spans="1:96" ht="21" customHeight="1" thickTop="1" thickBot="1" x14ac:dyDescent="0.35">
      <c r="A47" s="68"/>
      <c r="B47" s="68"/>
      <c r="C47" s="113" t="s">
        <v>754</v>
      </c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928" t="s">
        <v>775</v>
      </c>
      <c r="AZ47" s="929"/>
      <c r="BA47" s="929"/>
      <c r="BB47" s="929"/>
      <c r="BC47" s="929"/>
      <c r="BD47" s="929"/>
      <c r="BE47" s="929"/>
      <c r="BF47" s="929"/>
      <c r="BG47" s="929"/>
      <c r="BH47" s="929"/>
      <c r="BI47" s="929"/>
      <c r="BJ47" s="929"/>
      <c r="BK47" s="929"/>
      <c r="BL47" s="929"/>
      <c r="BM47" s="930"/>
      <c r="BN47" s="68"/>
      <c r="BO47" s="176" t="s">
        <v>774</v>
      </c>
      <c r="BP47" s="88"/>
      <c r="BQ47" s="88"/>
      <c r="BR47" s="88"/>
      <c r="BS47" s="89"/>
      <c r="BT47" s="90"/>
      <c r="BU47" s="90"/>
      <c r="BV47" s="90"/>
      <c r="BW47" s="90"/>
      <c r="BX47" s="205"/>
      <c r="BY47" s="206"/>
      <c r="BZ47" s="221"/>
      <c r="CA47" s="221"/>
      <c r="CB47" s="221"/>
      <c r="CC47" s="221"/>
      <c r="CD47" s="68"/>
      <c r="CE47" s="68"/>
      <c r="CF47" s="68"/>
      <c r="CH47" s="64"/>
    </row>
    <row r="48" spans="1:96" ht="17.25" customHeight="1" thickTop="1" thickBot="1" x14ac:dyDescent="0.35">
      <c r="A48" s="68"/>
      <c r="B48" s="68"/>
      <c r="C48" s="116" t="s">
        <v>825</v>
      </c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68"/>
      <c r="Q48" s="68"/>
      <c r="R48" s="68"/>
      <c r="S48" s="852" t="s">
        <v>813</v>
      </c>
      <c r="T48" s="853"/>
      <c r="U48" s="853"/>
      <c r="V48" s="853"/>
      <c r="W48" s="853"/>
      <c r="X48" s="853"/>
      <c r="Y48" s="853"/>
      <c r="Z48" s="854"/>
      <c r="AA48" s="852" t="s">
        <v>812</v>
      </c>
      <c r="AB48" s="853"/>
      <c r="AC48" s="853"/>
      <c r="AD48" s="853"/>
      <c r="AE48" s="853"/>
      <c r="AF48" s="858"/>
      <c r="AG48" s="860" t="s">
        <v>811</v>
      </c>
      <c r="AH48" s="853"/>
      <c r="AI48" s="853"/>
      <c r="AJ48" s="853"/>
      <c r="AK48" s="853"/>
      <c r="AL48" s="853"/>
      <c r="AM48" s="853"/>
      <c r="AN48" s="853"/>
      <c r="AO48" s="853"/>
      <c r="AP48" s="853"/>
      <c r="AQ48" s="853"/>
      <c r="AR48" s="853"/>
      <c r="AS48" s="853"/>
      <c r="AT48" s="853"/>
      <c r="AU48" s="858"/>
      <c r="AV48" s="118"/>
      <c r="AW48" s="118"/>
      <c r="AX48" s="118"/>
      <c r="AY48" s="914" t="s">
        <v>776</v>
      </c>
      <c r="AZ48" s="915"/>
      <c r="BA48" s="915"/>
      <c r="BB48" s="915"/>
      <c r="BC48" s="915"/>
      <c r="BD48" s="915"/>
      <c r="BE48" s="915"/>
      <c r="BF48" s="915"/>
      <c r="BG48" s="915"/>
      <c r="BH48" s="915"/>
      <c r="BI48" s="915"/>
      <c r="BJ48" s="915"/>
      <c r="BK48" s="915"/>
      <c r="BL48" s="915"/>
      <c r="BM48" s="916"/>
      <c r="BN48" s="68"/>
      <c r="BO48" s="176" t="s">
        <v>771</v>
      </c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H48" s="126" t="s">
        <v>553</v>
      </c>
    </row>
    <row r="49" spans="1:100" ht="17.25" customHeight="1" thickTop="1" x14ac:dyDescent="0.3">
      <c r="A49" s="68"/>
      <c r="B49" s="68"/>
      <c r="C49" s="432" t="s">
        <v>0</v>
      </c>
      <c r="D49" s="433"/>
      <c r="E49" s="433"/>
      <c r="F49" s="433"/>
      <c r="G49" s="433"/>
      <c r="H49" s="433"/>
      <c r="I49" s="433"/>
      <c r="J49" s="433"/>
      <c r="K49" s="434"/>
      <c r="L49" s="435" t="s">
        <v>1</v>
      </c>
      <c r="M49" s="436"/>
      <c r="N49" s="435" t="s">
        <v>2</v>
      </c>
      <c r="O49" s="437"/>
      <c r="P49" s="437"/>
      <c r="Q49" s="438"/>
      <c r="R49" s="68"/>
      <c r="S49" s="855"/>
      <c r="T49" s="856"/>
      <c r="U49" s="856"/>
      <c r="V49" s="856"/>
      <c r="W49" s="856"/>
      <c r="X49" s="856"/>
      <c r="Y49" s="856"/>
      <c r="Z49" s="857"/>
      <c r="AA49" s="855"/>
      <c r="AB49" s="856"/>
      <c r="AC49" s="856"/>
      <c r="AD49" s="856"/>
      <c r="AE49" s="856"/>
      <c r="AF49" s="859"/>
      <c r="AG49" s="840" t="s">
        <v>524</v>
      </c>
      <c r="AH49" s="841"/>
      <c r="AI49" s="841"/>
      <c r="AJ49" s="841"/>
      <c r="AK49" s="841"/>
      <c r="AL49" s="841" t="s">
        <v>525</v>
      </c>
      <c r="AM49" s="841"/>
      <c r="AN49" s="841"/>
      <c r="AO49" s="841"/>
      <c r="AP49" s="841"/>
      <c r="AQ49" s="841" t="s">
        <v>528</v>
      </c>
      <c r="AR49" s="841"/>
      <c r="AS49" s="841"/>
      <c r="AT49" s="841"/>
      <c r="AU49" s="842"/>
      <c r="AV49" s="120"/>
      <c r="AW49" s="120"/>
      <c r="AX49" s="118"/>
      <c r="AY49" s="843" t="s">
        <v>0</v>
      </c>
      <c r="AZ49" s="646"/>
      <c r="BA49" s="646"/>
      <c r="BB49" s="646"/>
      <c r="BC49" s="646"/>
      <c r="BD49" s="646"/>
      <c r="BE49" s="646"/>
      <c r="BF49" s="646"/>
      <c r="BG49" s="647"/>
      <c r="BH49" s="621" t="s">
        <v>1</v>
      </c>
      <c r="BI49" s="622"/>
      <c r="BJ49" s="621" t="s">
        <v>2</v>
      </c>
      <c r="BK49" s="623"/>
      <c r="BL49" s="623"/>
      <c r="BM49" s="844"/>
      <c r="BN49" s="68"/>
      <c r="BO49" s="176" t="s">
        <v>770</v>
      </c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</row>
    <row r="50" spans="1:100" ht="16.5" customHeight="1" x14ac:dyDescent="0.3">
      <c r="A50" s="68"/>
      <c r="B50" s="68"/>
      <c r="C50" s="440" t="s">
        <v>3</v>
      </c>
      <c r="D50" s="380"/>
      <c r="E50" s="380"/>
      <c r="F50" s="380"/>
      <c r="G50" s="168"/>
      <c r="H50" s="380" t="s">
        <v>4</v>
      </c>
      <c r="I50" s="380"/>
      <c r="J50" s="380"/>
      <c r="K50" s="381"/>
      <c r="L50" s="394"/>
      <c r="M50" s="396"/>
      <c r="N50" s="394"/>
      <c r="O50" s="395"/>
      <c r="P50" s="395"/>
      <c r="Q50" s="439"/>
      <c r="R50" s="68"/>
      <c r="S50" s="846" t="s">
        <v>756</v>
      </c>
      <c r="T50" s="847"/>
      <c r="U50" s="847"/>
      <c r="V50" s="847"/>
      <c r="W50" s="847"/>
      <c r="X50" s="847"/>
      <c r="Y50" s="847"/>
      <c r="Z50" s="848"/>
      <c r="AA50" s="846" t="s">
        <v>758</v>
      </c>
      <c r="AB50" s="847"/>
      <c r="AC50" s="847"/>
      <c r="AD50" s="847"/>
      <c r="AE50" s="847"/>
      <c r="AF50" s="849"/>
      <c r="AG50" s="850" t="s">
        <v>537</v>
      </c>
      <c r="AH50" s="851"/>
      <c r="AI50" s="851"/>
      <c r="AJ50" s="851"/>
      <c r="AK50" s="851"/>
      <c r="AL50" s="851" t="s">
        <v>544</v>
      </c>
      <c r="AM50" s="851"/>
      <c r="AN50" s="851"/>
      <c r="AO50" s="851"/>
      <c r="AP50" s="851"/>
      <c r="AQ50" s="851" t="s">
        <v>537</v>
      </c>
      <c r="AR50" s="851"/>
      <c r="AS50" s="851"/>
      <c r="AT50" s="851"/>
      <c r="AU50" s="864"/>
      <c r="AV50" s="120"/>
      <c r="AW50" s="120"/>
      <c r="AX50" s="118"/>
      <c r="AY50" s="865" t="s">
        <v>3</v>
      </c>
      <c r="AZ50" s="457"/>
      <c r="BA50" s="457"/>
      <c r="BB50" s="457"/>
      <c r="BC50" s="148"/>
      <c r="BD50" s="457" t="s">
        <v>4</v>
      </c>
      <c r="BE50" s="457"/>
      <c r="BF50" s="457"/>
      <c r="BG50" s="458"/>
      <c r="BH50" s="463"/>
      <c r="BI50" s="465"/>
      <c r="BJ50" s="463"/>
      <c r="BK50" s="464"/>
      <c r="BL50" s="464"/>
      <c r="BM50" s="845"/>
      <c r="BN50" s="68"/>
      <c r="BO50" s="250" t="s">
        <v>824</v>
      </c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</row>
    <row r="51" spans="1:100" ht="16.5" customHeight="1" x14ac:dyDescent="0.3">
      <c r="A51" s="68"/>
      <c r="B51" s="68"/>
      <c r="C51" s="452">
        <v>0</v>
      </c>
      <c r="D51" s="390"/>
      <c r="E51" s="390"/>
      <c r="F51" s="390"/>
      <c r="G51" s="251" t="s">
        <v>5</v>
      </c>
      <c r="H51" s="402" t="s">
        <v>20</v>
      </c>
      <c r="I51" s="402"/>
      <c r="J51" s="402"/>
      <c r="K51" s="403"/>
      <c r="L51" s="386">
        <v>0.1</v>
      </c>
      <c r="M51" s="272"/>
      <c r="N51" s="445">
        <v>0</v>
      </c>
      <c r="O51" s="446"/>
      <c r="P51" s="446"/>
      <c r="Q51" s="453"/>
      <c r="R51" s="68"/>
      <c r="S51" s="861" t="s">
        <v>757</v>
      </c>
      <c r="T51" s="862"/>
      <c r="U51" s="862"/>
      <c r="V51" s="862"/>
      <c r="W51" s="862"/>
      <c r="X51" s="862"/>
      <c r="Y51" s="862"/>
      <c r="Z51" s="863"/>
      <c r="AA51" s="861" t="s">
        <v>815</v>
      </c>
      <c r="AB51" s="862"/>
      <c r="AC51" s="862"/>
      <c r="AD51" s="862"/>
      <c r="AE51" s="862"/>
      <c r="AF51" s="867"/>
      <c r="AG51" s="871" t="s">
        <v>755</v>
      </c>
      <c r="AH51" s="872"/>
      <c r="AI51" s="872"/>
      <c r="AJ51" s="872"/>
      <c r="AK51" s="872"/>
      <c r="AL51" s="872" t="s">
        <v>755</v>
      </c>
      <c r="AM51" s="872"/>
      <c r="AN51" s="872"/>
      <c r="AO51" s="872"/>
      <c r="AP51" s="872"/>
      <c r="AQ51" s="872" t="s">
        <v>755</v>
      </c>
      <c r="AR51" s="872"/>
      <c r="AS51" s="872"/>
      <c r="AT51" s="872"/>
      <c r="AU51" s="873"/>
      <c r="AV51" s="121"/>
      <c r="AW51" s="121"/>
      <c r="AX51" s="119"/>
      <c r="AY51" s="924">
        <v>0</v>
      </c>
      <c r="AZ51" s="390"/>
      <c r="BA51" s="390"/>
      <c r="BB51" s="390"/>
      <c r="BC51" s="251" t="s">
        <v>5</v>
      </c>
      <c r="BD51" s="402">
        <v>12000000</v>
      </c>
      <c r="BE51" s="402"/>
      <c r="BF51" s="402"/>
      <c r="BG51" s="403"/>
      <c r="BH51" s="507">
        <f>BH40+10%</f>
        <v>0.16</v>
      </c>
      <c r="BI51" s="508"/>
      <c r="BJ51" s="445">
        <v>0</v>
      </c>
      <c r="BK51" s="446"/>
      <c r="BL51" s="446"/>
      <c r="BM51" s="925"/>
      <c r="BN51" s="84"/>
      <c r="BO51" s="176" t="s">
        <v>800</v>
      </c>
      <c r="BP51" s="68"/>
      <c r="BQ51" s="68"/>
      <c r="BR51" s="68"/>
      <c r="BS51" s="68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H51" s="217" t="s">
        <v>642</v>
      </c>
    </row>
    <row r="52" spans="1:100" ht="16.5" customHeight="1" x14ac:dyDescent="0.3">
      <c r="A52" s="68"/>
      <c r="B52" s="68"/>
      <c r="C52" s="428" t="str">
        <f>H51</f>
        <v>1억</v>
      </c>
      <c r="D52" s="276"/>
      <c r="E52" s="276"/>
      <c r="F52" s="276"/>
      <c r="G52" s="251" t="s">
        <v>5</v>
      </c>
      <c r="H52" s="402" t="s">
        <v>21</v>
      </c>
      <c r="I52" s="402"/>
      <c r="J52" s="402"/>
      <c r="K52" s="403"/>
      <c r="L52" s="386">
        <v>0.2</v>
      </c>
      <c r="M52" s="272"/>
      <c r="N52" s="429">
        <v>-10000000</v>
      </c>
      <c r="O52" s="430"/>
      <c r="P52" s="430"/>
      <c r="Q52" s="431"/>
      <c r="R52" s="68"/>
      <c r="S52" s="846" t="s">
        <v>759</v>
      </c>
      <c r="T52" s="847"/>
      <c r="U52" s="847"/>
      <c r="V52" s="847"/>
      <c r="W52" s="847"/>
      <c r="X52" s="847"/>
      <c r="Y52" s="847"/>
      <c r="Z52" s="848"/>
      <c r="AA52" s="846" t="s">
        <v>816</v>
      </c>
      <c r="AB52" s="847"/>
      <c r="AC52" s="847"/>
      <c r="AD52" s="847"/>
      <c r="AE52" s="847"/>
      <c r="AF52" s="849"/>
      <c r="AG52" s="866" t="s">
        <v>760</v>
      </c>
      <c r="AH52" s="866"/>
      <c r="AI52" s="866"/>
      <c r="AJ52" s="866"/>
      <c r="AK52" s="866"/>
      <c r="AL52" s="866"/>
      <c r="AM52" s="866"/>
      <c r="AN52" s="866"/>
      <c r="AO52" s="866"/>
      <c r="AP52" s="850"/>
      <c r="AQ52" s="851" t="s">
        <v>545</v>
      </c>
      <c r="AR52" s="851"/>
      <c r="AS52" s="851"/>
      <c r="AT52" s="851"/>
      <c r="AU52" s="864"/>
      <c r="AV52" s="122"/>
      <c r="AW52" s="122"/>
      <c r="AX52" s="118"/>
      <c r="AY52" s="870">
        <f>BD51</f>
        <v>12000000</v>
      </c>
      <c r="AZ52" s="276"/>
      <c r="BA52" s="276"/>
      <c r="BB52" s="276"/>
      <c r="BC52" s="251" t="s">
        <v>5</v>
      </c>
      <c r="BD52" s="402">
        <v>46000000</v>
      </c>
      <c r="BE52" s="402"/>
      <c r="BF52" s="402"/>
      <c r="BG52" s="403"/>
      <c r="BH52" s="507">
        <f>BH41+10%</f>
        <v>0.25</v>
      </c>
      <c r="BI52" s="508"/>
      <c r="BJ52" s="397">
        <f>BJ41</f>
        <v>-1080000</v>
      </c>
      <c r="BK52" s="398"/>
      <c r="BL52" s="398"/>
      <c r="BM52" s="881"/>
      <c r="BN52" s="84"/>
      <c r="BO52" s="176" t="s">
        <v>777</v>
      </c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</row>
    <row r="53" spans="1:100" ht="16.5" customHeight="1" x14ac:dyDescent="0.3">
      <c r="A53" s="68"/>
      <c r="B53" s="68"/>
      <c r="C53" s="428" t="str">
        <f>H52</f>
        <v>5억</v>
      </c>
      <c r="D53" s="390"/>
      <c r="E53" s="390"/>
      <c r="F53" s="390"/>
      <c r="G53" s="251" t="s">
        <v>5</v>
      </c>
      <c r="H53" s="402" t="s">
        <v>22</v>
      </c>
      <c r="I53" s="402"/>
      <c r="J53" s="402"/>
      <c r="K53" s="403"/>
      <c r="L53" s="386">
        <v>0.3</v>
      </c>
      <c r="M53" s="272"/>
      <c r="N53" s="448">
        <v>-60000000</v>
      </c>
      <c r="O53" s="449"/>
      <c r="P53" s="449"/>
      <c r="Q53" s="450"/>
      <c r="R53" s="68"/>
      <c r="S53" s="861" t="s">
        <v>761</v>
      </c>
      <c r="T53" s="862"/>
      <c r="U53" s="862"/>
      <c r="V53" s="862"/>
      <c r="W53" s="862"/>
      <c r="X53" s="862"/>
      <c r="Y53" s="862"/>
      <c r="Z53" s="863"/>
      <c r="AA53" s="861" t="s">
        <v>814</v>
      </c>
      <c r="AB53" s="862"/>
      <c r="AC53" s="862"/>
      <c r="AD53" s="862"/>
      <c r="AE53" s="862"/>
      <c r="AF53" s="867"/>
      <c r="AG53" s="868" t="s">
        <v>546</v>
      </c>
      <c r="AH53" s="868"/>
      <c r="AI53" s="868"/>
      <c r="AJ53" s="868"/>
      <c r="AK53" s="868"/>
      <c r="AL53" s="868"/>
      <c r="AM53" s="868"/>
      <c r="AN53" s="868"/>
      <c r="AO53" s="868"/>
      <c r="AP53" s="868"/>
      <c r="AQ53" s="868"/>
      <c r="AR53" s="868"/>
      <c r="AS53" s="868"/>
      <c r="AT53" s="868"/>
      <c r="AU53" s="869"/>
      <c r="AV53" s="122"/>
      <c r="AW53" s="122"/>
      <c r="AX53" s="118"/>
      <c r="AY53" s="870">
        <f>BD52</f>
        <v>46000000</v>
      </c>
      <c r="AZ53" s="390"/>
      <c r="BA53" s="390"/>
      <c r="BB53" s="390"/>
      <c r="BC53" s="251" t="s">
        <v>5</v>
      </c>
      <c r="BD53" s="402">
        <v>88000000</v>
      </c>
      <c r="BE53" s="402"/>
      <c r="BF53" s="402"/>
      <c r="BG53" s="403"/>
      <c r="BH53" s="507">
        <f>BH42+10%</f>
        <v>0.33999999999999997</v>
      </c>
      <c r="BI53" s="508"/>
      <c r="BJ53" s="387">
        <f>BJ42</f>
        <v>-5220000</v>
      </c>
      <c r="BK53" s="388"/>
      <c r="BL53" s="388"/>
      <c r="BM53" s="885"/>
      <c r="BN53" s="84"/>
      <c r="BO53" s="176" t="s">
        <v>817</v>
      </c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H53" s="146" t="s">
        <v>721</v>
      </c>
    </row>
    <row r="54" spans="1:100" ht="16.5" customHeight="1" x14ac:dyDescent="0.3">
      <c r="A54" s="68"/>
      <c r="B54" s="68"/>
      <c r="C54" s="428" t="str">
        <f>H53</f>
        <v>10억</v>
      </c>
      <c r="D54" s="276"/>
      <c r="E54" s="276"/>
      <c r="F54" s="276"/>
      <c r="G54" s="251" t="s">
        <v>5</v>
      </c>
      <c r="H54" s="402" t="s">
        <v>23</v>
      </c>
      <c r="I54" s="402"/>
      <c r="J54" s="402"/>
      <c r="K54" s="403"/>
      <c r="L54" s="386">
        <v>0.4</v>
      </c>
      <c r="M54" s="272"/>
      <c r="N54" s="429">
        <v>-160000000</v>
      </c>
      <c r="O54" s="430"/>
      <c r="P54" s="430"/>
      <c r="Q54" s="431"/>
      <c r="R54" s="68"/>
      <c r="S54" s="910" t="s">
        <v>827</v>
      </c>
      <c r="T54" s="911"/>
      <c r="U54" s="911"/>
      <c r="V54" s="911"/>
      <c r="W54" s="911"/>
      <c r="X54" s="911"/>
      <c r="Y54" s="911"/>
      <c r="Z54" s="911"/>
      <c r="AA54" s="907" t="s">
        <v>810</v>
      </c>
      <c r="AB54" s="908"/>
      <c r="AC54" s="908"/>
      <c r="AD54" s="908"/>
      <c r="AE54" s="908"/>
      <c r="AF54" s="909"/>
      <c r="AG54" s="883" t="s">
        <v>762</v>
      </c>
      <c r="AH54" s="883"/>
      <c r="AI54" s="883"/>
      <c r="AJ54" s="883"/>
      <c r="AK54" s="883"/>
      <c r="AL54" s="883"/>
      <c r="AM54" s="883"/>
      <c r="AN54" s="883"/>
      <c r="AO54" s="883"/>
      <c r="AP54" s="883"/>
      <c r="AQ54" s="883"/>
      <c r="AR54" s="883"/>
      <c r="AS54" s="883"/>
      <c r="AT54" s="883"/>
      <c r="AU54" s="884"/>
      <c r="AV54" s="122"/>
      <c r="AW54" s="122"/>
      <c r="AX54" s="118"/>
      <c r="AY54" s="870">
        <f>BD53</f>
        <v>88000000</v>
      </c>
      <c r="AZ54" s="276"/>
      <c r="BA54" s="276"/>
      <c r="BB54" s="276"/>
      <c r="BC54" s="251" t="s">
        <v>5</v>
      </c>
      <c r="BD54" s="277">
        <v>150000000</v>
      </c>
      <c r="BE54" s="277"/>
      <c r="BF54" s="277"/>
      <c r="BG54" s="277"/>
      <c r="BH54" s="507">
        <f>BH43+10%</f>
        <v>0.44999999999999996</v>
      </c>
      <c r="BI54" s="508"/>
      <c r="BJ54" s="587">
        <f>BJ43</f>
        <v>-14900000</v>
      </c>
      <c r="BK54" s="587"/>
      <c r="BL54" s="587"/>
      <c r="BM54" s="882"/>
      <c r="BN54" s="84"/>
      <c r="BO54" s="254" t="s">
        <v>792</v>
      </c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</row>
    <row r="55" spans="1:100" ht="17.25" customHeight="1" thickBot="1" x14ac:dyDescent="0.35">
      <c r="A55" s="68"/>
      <c r="B55" s="68"/>
      <c r="C55" s="419" t="str">
        <f>H54</f>
        <v>30억</v>
      </c>
      <c r="D55" s="420"/>
      <c r="E55" s="420"/>
      <c r="F55" s="420"/>
      <c r="G55" s="152" t="s">
        <v>5</v>
      </c>
      <c r="H55" s="421" t="s">
        <v>6</v>
      </c>
      <c r="I55" s="421"/>
      <c r="J55" s="421"/>
      <c r="K55" s="422"/>
      <c r="L55" s="423">
        <v>0.5</v>
      </c>
      <c r="M55" s="424"/>
      <c r="N55" s="425">
        <v>-460000000</v>
      </c>
      <c r="O55" s="426"/>
      <c r="P55" s="426"/>
      <c r="Q55" s="427"/>
      <c r="R55" s="68"/>
      <c r="S55" s="912"/>
      <c r="T55" s="913"/>
      <c r="U55" s="913"/>
      <c r="V55" s="913"/>
      <c r="W55" s="913"/>
      <c r="X55" s="913"/>
      <c r="Y55" s="913"/>
      <c r="Z55" s="913"/>
      <c r="AA55" s="874" t="s">
        <v>531</v>
      </c>
      <c r="AB55" s="872"/>
      <c r="AC55" s="872"/>
      <c r="AD55" s="872"/>
      <c r="AE55" s="872"/>
      <c r="AF55" s="873"/>
      <c r="AG55" s="868" t="s">
        <v>532</v>
      </c>
      <c r="AH55" s="868"/>
      <c r="AI55" s="868"/>
      <c r="AJ55" s="868"/>
      <c r="AK55" s="868"/>
      <c r="AL55" s="868"/>
      <c r="AM55" s="868"/>
      <c r="AN55" s="868"/>
      <c r="AO55" s="868"/>
      <c r="AP55" s="868"/>
      <c r="AQ55" s="868"/>
      <c r="AR55" s="868"/>
      <c r="AS55" s="868"/>
      <c r="AT55" s="868"/>
      <c r="AU55" s="869"/>
      <c r="AV55" s="122"/>
      <c r="AW55" s="122"/>
      <c r="AX55" s="118"/>
      <c r="AY55" s="879">
        <f>BD54</f>
        <v>150000000</v>
      </c>
      <c r="AZ55" s="633"/>
      <c r="BA55" s="633"/>
      <c r="BB55" s="633"/>
      <c r="BC55" s="151" t="s">
        <v>5</v>
      </c>
      <c r="BD55" s="634">
        <v>500000000</v>
      </c>
      <c r="BE55" s="634"/>
      <c r="BF55" s="634"/>
      <c r="BG55" s="634"/>
      <c r="BH55" s="635">
        <f>BH44+10%</f>
        <v>0.48</v>
      </c>
      <c r="BI55" s="636"/>
      <c r="BJ55" s="637">
        <f>BJ44</f>
        <v>-19400000</v>
      </c>
      <c r="BK55" s="637"/>
      <c r="BL55" s="637"/>
      <c r="BM55" s="880"/>
      <c r="BN55" s="84"/>
      <c r="BO55" s="258" t="s">
        <v>790</v>
      </c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H55" s="72" t="s">
        <v>729</v>
      </c>
    </row>
    <row r="56" spans="1:100" ht="15" thickTop="1" thickBot="1" x14ac:dyDescent="0.35">
      <c r="A56" s="68"/>
      <c r="B56" s="68"/>
      <c r="C56" s="146" t="s">
        <v>667</v>
      </c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886" t="s">
        <v>533</v>
      </c>
      <c r="T56" s="887"/>
      <c r="U56" s="887"/>
      <c r="V56" s="887"/>
      <c r="W56" s="887"/>
      <c r="X56" s="887"/>
      <c r="Y56" s="887"/>
      <c r="Z56" s="887"/>
      <c r="AA56" s="519" t="s">
        <v>542</v>
      </c>
      <c r="AB56" s="520"/>
      <c r="AC56" s="520"/>
      <c r="AD56" s="520"/>
      <c r="AE56" s="520"/>
      <c r="AF56" s="521"/>
      <c r="AG56" s="875" t="s">
        <v>534</v>
      </c>
      <c r="AH56" s="876"/>
      <c r="AI56" s="876"/>
      <c r="AJ56" s="876"/>
      <c r="AK56" s="876"/>
      <c r="AL56" s="876" t="s">
        <v>535</v>
      </c>
      <c r="AM56" s="876"/>
      <c r="AN56" s="876"/>
      <c r="AO56" s="876"/>
      <c r="AP56" s="876"/>
      <c r="AQ56" s="877" t="s">
        <v>536</v>
      </c>
      <c r="AR56" s="877"/>
      <c r="AS56" s="877"/>
      <c r="AT56" s="877"/>
      <c r="AU56" s="878"/>
      <c r="AV56" s="68"/>
      <c r="AW56" s="68"/>
      <c r="AX56" s="259" t="s">
        <v>805</v>
      </c>
      <c r="AY56" s="917">
        <f>BD55</f>
        <v>500000000</v>
      </c>
      <c r="AZ56" s="918"/>
      <c r="BA56" s="918"/>
      <c r="BB56" s="918"/>
      <c r="BC56" s="228" t="s">
        <v>5</v>
      </c>
      <c r="BD56" s="919" t="s">
        <v>6</v>
      </c>
      <c r="BE56" s="919"/>
      <c r="BF56" s="919"/>
      <c r="BG56" s="919"/>
      <c r="BH56" s="920">
        <v>0.5</v>
      </c>
      <c r="BI56" s="921"/>
      <c r="BJ56" s="922">
        <v>-29400000</v>
      </c>
      <c r="BK56" s="922"/>
      <c r="BL56" s="922"/>
      <c r="BM56" s="923"/>
      <c r="BN56" s="84"/>
      <c r="BO56" s="258" t="s">
        <v>791</v>
      </c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</row>
    <row r="57" spans="1:100" x14ac:dyDescent="0.3">
      <c r="A57" s="68"/>
      <c r="B57" s="68"/>
      <c r="C57" s="146" t="s">
        <v>833</v>
      </c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H57" s="126" t="s">
        <v>789</v>
      </c>
    </row>
    <row r="58" spans="1:100" x14ac:dyDescent="0.3">
      <c r="AH58" s="266"/>
      <c r="AI58" s="266"/>
      <c r="AJ58" s="266"/>
      <c r="AK58" s="266"/>
      <c r="AL58" s="266"/>
    </row>
    <row r="59" spans="1:100" x14ac:dyDescent="0.3">
      <c r="A59" s="142" t="s">
        <v>839</v>
      </c>
      <c r="CH59" s="87" t="s">
        <v>459</v>
      </c>
      <c r="CV59" s="142" t="s">
        <v>839</v>
      </c>
    </row>
    <row r="60" spans="1:100" hidden="1" x14ac:dyDescent="0.3">
      <c r="AL60" s="223" t="s">
        <v>706</v>
      </c>
      <c r="BN60" s="82" t="s">
        <v>513</v>
      </c>
      <c r="BR60" s="34"/>
    </row>
    <row r="61" spans="1:100" hidden="1" x14ac:dyDescent="0.15">
      <c r="BN61" s="82" t="s">
        <v>716</v>
      </c>
      <c r="BR61" s="34"/>
      <c r="CH61" s="577" t="s">
        <v>433</v>
      </c>
      <c r="CI61" s="577"/>
      <c r="CJ61" s="577"/>
      <c r="CK61" s="577"/>
      <c r="CL61" s="577"/>
      <c r="CM61" s="577"/>
      <c r="CN61" s="577"/>
    </row>
    <row r="62" spans="1:100" hidden="1" x14ac:dyDescent="0.3">
      <c r="G62" s="142" t="s">
        <v>829</v>
      </c>
      <c r="BN62" s="142" t="s">
        <v>717</v>
      </c>
      <c r="BR62" s="114"/>
    </row>
    <row r="63" spans="1:100" hidden="1" x14ac:dyDescent="0.3">
      <c r="G63" s="142" t="s">
        <v>830</v>
      </c>
      <c r="BN63" s="142" t="s">
        <v>515</v>
      </c>
      <c r="BR63" s="115"/>
      <c r="CH63" s="68" t="s">
        <v>668</v>
      </c>
    </row>
    <row r="64" spans="1:100" hidden="1" x14ac:dyDescent="0.3">
      <c r="G64" s="142" t="s">
        <v>831</v>
      </c>
      <c r="BO64" s="142" t="s">
        <v>718</v>
      </c>
      <c r="BR64" s="17"/>
    </row>
    <row r="65" spans="2:98" ht="12.75" hidden="1" customHeight="1" x14ac:dyDescent="0.3">
      <c r="BO65" s="142" t="s">
        <v>719</v>
      </c>
    </row>
    <row r="66" spans="2:98" hidden="1" x14ac:dyDescent="0.3">
      <c r="BN66" s="142" t="s">
        <v>516</v>
      </c>
    </row>
    <row r="67" spans="2:98" hidden="1" x14ac:dyDescent="0.3">
      <c r="C67" s="127" t="s">
        <v>646</v>
      </c>
      <c r="BO67" s="142" t="s">
        <v>437</v>
      </c>
      <c r="CH67" s="141" t="s">
        <v>720</v>
      </c>
      <c r="CJ67" s="146"/>
      <c r="CK67" s="146"/>
      <c r="CL67" s="146"/>
      <c r="CM67" s="146"/>
      <c r="CN67" s="146"/>
      <c r="CO67" s="146"/>
      <c r="CP67" s="141"/>
      <c r="CQ67" s="141"/>
      <c r="CR67" s="141"/>
      <c r="CS67" s="141"/>
      <c r="CT67" s="141"/>
    </row>
    <row r="68" spans="2:98" hidden="1" x14ac:dyDescent="0.3">
      <c r="B68" s="219" t="s">
        <v>731</v>
      </c>
      <c r="AH68" s="662" t="s">
        <v>702</v>
      </c>
      <c r="AI68" s="662"/>
      <c r="AJ68" s="672"/>
      <c r="CH68" s="146" t="s">
        <v>448</v>
      </c>
      <c r="CI68" s="141"/>
      <c r="CJ68" s="146"/>
      <c r="CK68" s="146"/>
      <c r="CL68" s="146"/>
      <c r="CM68" s="146"/>
      <c r="CN68" s="146"/>
      <c r="CO68" s="146"/>
      <c r="CP68" s="141"/>
      <c r="CQ68" s="141"/>
      <c r="CR68" s="141"/>
      <c r="CS68" s="141"/>
      <c r="CT68" s="141"/>
    </row>
    <row r="69" spans="2:98" hidden="1" x14ac:dyDescent="0.3">
      <c r="CH69" s="146" t="s">
        <v>451</v>
      </c>
      <c r="CI69" s="146"/>
      <c r="CJ69" s="146"/>
      <c r="CK69" s="146"/>
      <c r="CL69" s="146"/>
      <c r="CM69" s="146"/>
      <c r="CN69" s="146"/>
      <c r="CO69" s="146"/>
      <c r="CP69" s="141"/>
      <c r="CQ69" s="141"/>
      <c r="CR69" s="141"/>
      <c r="CS69" s="141"/>
      <c r="CT69" s="141"/>
    </row>
    <row r="70" spans="2:98" hidden="1" x14ac:dyDescent="0.3">
      <c r="B70" s="87" t="s">
        <v>703</v>
      </c>
      <c r="AI70" s="220" t="s">
        <v>685</v>
      </c>
      <c r="CH70" s="146" t="s">
        <v>456</v>
      </c>
      <c r="CI70" s="146"/>
      <c r="CJ70" s="146"/>
      <c r="CK70" s="146"/>
      <c r="CL70" s="146"/>
      <c r="CM70" s="146"/>
      <c r="CN70" s="146"/>
      <c r="CO70" s="146"/>
      <c r="CP70" s="141"/>
      <c r="CQ70" s="141"/>
      <c r="CR70" s="141"/>
      <c r="CS70" s="141"/>
      <c r="CT70" s="141"/>
    </row>
    <row r="71" spans="2:98" hidden="1" x14ac:dyDescent="0.3">
      <c r="CH71" s="605" t="s">
        <v>438</v>
      </c>
      <c r="CI71" s="606"/>
      <c r="CJ71" s="606"/>
      <c r="CK71" s="606"/>
      <c r="CL71" s="606" t="s">
        <v>440</v>
      </c>
      <c r="CM71" s="606"/>
      <c r="CN71" s="606"/>
      <c r="CO71" s="606"/>
      <c r="CP71" s="606" t="s">
        <v>458</v>
      </c>
      <c r="CQ71" s="606"/>
      <c r="CR71" s="606"/>
      <c r="CS71" s="607"/>
      <c r="CT71" s="141"/>
    </row>
    <row r="72" spans="2:98" hidden="1" x14ac:dyDescent="0.3">
      <c r="B72" s="142" t="s">
        <v>704</v>
      </c>
      <c r="AI72" s="176" t="s">
        <v>686</v>
      </c>
      <c r="CH72" s="605" t="s">
        <v>460</v>
      </c>
      <c r="CI72" s="606"/>
      <c r="CJ72" s="606"/>
      <c r="CK72" s="606"/>
      <c r="CL72" s="608">
        <v>0.3</v>
      </c>
      <c r="CM72" s="606"/>
      <c r="CN72" s="606"/>
      <c r="CO72" s="606"/>
      <c r="CP72" s="608">
        <v>0.03</v>
      </c>
      <c r="CQ72" s="606"/>
      <c r="CR72" s="606"/>
      <c r="CS72" s="607"/>
      <c r="CT72" s="141"/>
    </row>
    <row r="73" spans="2:98" hidden="1" x14ac:dyDescent="0.3">
      <c r="CH73" s="199"/>
      <c r="CI73" s="200"/>
      <c r="CJ73" s="200"/>
      <c r="CK73" s="200"/>
      <c r="CL73" s="202"/>
      <c r="CM73" s="200"/>
      <c r="CN73" s="200"/>
      <c r="CO73" s="200"/>
      <c r="CP73" s="202"/>
      <c r="CQ73" s="200"/>
      <c r="CR73" s="200"/>
      <c r="CS73" s="201"/>
      <c r="CT73" s="141"/>
    </row>
    <row r="74" spans="2:98" hidden="1" x14ac:dyDescent="0.3">
      <c r="B74" s="76" t="s">
        <v>550</v>
      </c>
      <c r="CH74" s="605" t="s">
        <v>439</v>
      </c>
      <c r="CI74" s="606"/>
      <c r="CJ74" s="606"/>
      <c r="CK74" s="606"/>
      <c r="CL74" s="608">
        <v>0.5</v>
      </c>
      <c r="CM74" s="606"/>
      <c r="CN74" s="606"/>
      <c r="CO74" s="606"/>
      <c r="CP74" s="608">
        <v>0.1</v>
      </c>
      <c r="CQ74" s="606"/>
      <c r="CR74" s="606"/>
      <c r="CS74" s="607"/>
      <c r="CT74" s="141"/>
    </row>
    <row r="75" spans="2:98" hidden="1" x14ac:dyDescent="0.3">
      <c r="CH75" s="146"/>
      <c r="CI75" s="146" t="s">
        <v>696</v>
      </c>
      <c r="CJ75" s="146"/>
      <c r="CK75" s="146"/>
      <c r="CL75" s="146"/>
      <c r="CM75" s="146"/>
      <c r="CN75" s="146"/>
      <c r="CO75" s="146"/>
      <c r="CP75" s="141"/>
      <c r="CQ75" s="141"/>
      <c r="CR75" s="141"/>
      <c r="CS75" s="141"/>
      <c r="CT75" s="141"/>
    </row>
    <row r="76" spans="2:98" hidden="1" x14ac:dyDescent="0.3">
      <c r="CH76" s="146"/>
      <c r="CI76" s="146" t="s">
        <v>470</v>
      </c>
      <c r="CJ76" s="146"/>
      <c r="CK76" s="146"/>
      <c r="CL76" s="146"/>
      <c r="CM76" s="66"/>
      <c r="CN76" s="146"/>
      <c r="CO76" s="146"/>
      <c r="CP76" s="146"/>
      <c r="CQ76" s="146"/>
      <c r="CR76" s="146"/>
      <c r="CS76" s="141"/>
      <c r="CT76" s="141"/>
    </row>
    <row r="77" spans="2:98" hidden="1" x14ac:dyDescent="0.3">
      <c r="CH77" s="146"/>
      <c r="CI77" s="146" t="s">
        <v>476</v>
      </c>
      <c r="CJ77" s="146"/>
      <c r="CK77" s="146"/>
      <c r="CL77" s="146"/>
      <c r="CM77" s="67"/>
      <c r="CN77" s="146"/>
      <c r="CO77" s="146"/>
      <c r="CP77" s="146"/>
      <c r="CQ77" s="146"/>
      <c r="CR77" s="146"/>
      <c r="CS77" s="141"/>
      <c r="CT77" s="141"/>
    </row>
    <row r="78" spans="2:98" hidden="1" x14ac:dyDescent="0.3">
      <c r="CH78" s="146"/>
      <c r="CI78" s="146" t="s">
        <v>480</v>
      </c>
      <c r="CJ78" s="146"/>
      <c r="CK78" s="146"/>
      <c r="CL78" s="146"/>
      <c r="CM78" s="67"/>
      <c r="CN78" s="146"/>
      <c r="CO78" s="146"/>
      <c r="CP78" s="146"/>
      <c r="CQ78" s="146"/>
      <c r="CR78" s="146"/>
      <c r="CS78" s="141"/>
      <c r="CT78" s="141"/>
    </row>
    <row r="79" spans="2:98" hidden="1" x14ac:dyDescent="0.3">
      <c r="CH79" s="146"/>
      <c r="CI79" s="146" t="s">
        <v>484</v>
      </c>
      <c r="CJ79" s="146"/>
      <c r="CK79" s="146"/>
      <c r="CL79" s="146"/>
      <c r="CM79" s="67"/>
      <c r="CN79" s="146"/>
      <c r="CO79" s="146"/>
      <c r="CP79" s="146"/>
      <c r="CQ79" s="146"/>
      <c r="CR79" s="146"/>
      <c r="CS79" s="141"/>
      <c r="CT79" s="141"/>
    </row>
    <row r="80" spans="2:98" hidden="1" x14ac:dyDescent="0.3">
      <c r="CH80" s="68"/>
      <c r="CI80" s="68" t="s">
        <v>486</v>
      </c>
      <c r="CJ80" s="68"/>
      <c r="CK80" s="68"/>
      <c r="CL80" s="68"/>
      <c r="CM80" s="69"/>
      <c r="CN80" s="68"/>
      <c r="CO80" s="68"/>
      <c r="CP80" s="68"/>
      <c r="CQ80" s="68"/>
      <c r="CR80" s="68"/>
    </row>
    <row r="81" spans="3:93" hidden="1" x14ac:dyDescent="0.3">
      <c r="CH81" s="170" t="s">
        <v>495</v>
      </c>
      <c r="CJ81" s="69"/>
      <c r="CK81" s="68"/>
      <c r="CL81" s="68"/>
      <c r="CM81" s="68"/>
      <c r="CN81" s="68"/>
      <c r="CO81" s="68"/>
    </row>
    <row r="82" spans="3:93" hidden="1" x14ac:dyDescent="0.3">
      <c r="CH82" s="68"/>
      <c r="CI82" s="146" t="s">
        <v>670</v>
      </c>
      <c r="CJ82" s="69"/>
      <c r="CK82" s="68"/>
      <c r="CL82" s="68"/>
      <c r="CM82" s="68"/>
      <c r="CN82" s="68"/>
      <c r="CO82" s="68"/>
    </row>
    <row r="83" spans="3:93" hidden="1" x14ac:dyDescent="0.3"/>
    <row r="84" spans="3:93" hidden="1" x14ac:dyDescent="0.3"/>
    <row r="85" spans="3:93" hidden="1" x14ac:dyDescent="0.3">
      <c r="CH85" s="146" t="s">
        <v>687</v>
      </c>
    </row>
    <row r="86" spans="3:93" hidden="1" x14ac:dyDescent="0.3">
      <c r="CH86" s="182" t="s">
        <v>695</v>
      </c>
    </row>
    <row r="87" spans="3:93" hidden="1" x14ac:dyDescent="0.3"/>
    <row r="88" spans="3:93" hidden="1" x14ac:dyDescent="0.3"/>
    <row r="89" spans="3:93" hidden="1" x14ac:dyDescent="0.3">
      <c r="CH89" s="142" t="s">
        <v>730</v>
      </c>
    </row>
    <row r="90" spans="3:93" hidden="1" x14ac:dyDescent="0.3"/>
    <row r="91" spans="3:93" hidden="1" x14ac:dyDescent="0.3"/>
    <row r="92" spans="3:93" hidden="1" x14ac:dyDescent="0.3">
      <c r="CH92" s="218" t="s">
        <v>509</v>
      </c>
    </row>
    <row r="93" spans="3:93" hidden="1" x14ac:dyDescent="0.3"/>
    <row r="94" spans="3:93" hidden="1" x14ac:dyDescent="0.3"/>
    <row r="95" spans="3:93" hidden="1" x14ac:dyDescent="0.3">
      <c r="C95" s="142" t="s">
        <v>613</v>
      </c>
    </row>
    <row r="96" spans="3:93" hidden="1" x14ac:dyDescent="0.3"/>
    <row r="97" spans="3:25" hidden="1" x14ac:dyDescent="0.3">
      <c r="C97" s="142" t="s">
        <v>614</v>
      </c>
    </row>
    <row r="98" spans="3:25" hidden="1" x14ac:dyDescent="0.3">
      <c r="C98" s="142" t="s">
        <v>615</v>
      </c>
    </row>
    <row r="99" spans="3:25" hidden="1" x14ac:dyDescent="0.3">
      <c r="C99" s="142" t="s">
        <v>616</v>
      </c>
    </row>
    <row r="100" spans="3:25" hidden="1" x14ac:dyDescent="0.3"/>
    <row r="101" spans="3:25" hidden="1" x14ac:dyDescent="0.3">
      <c r="C101" s="142" t="s">
        <v>617</v>
      </c>
    </row>
    <row r="102" spans="3:25" hidden="1" x14ac:dyDescent="0.3"/>
    <row r="103" spans="3:25" hidden="1" x14ac:dyDescent="0.3">
      <c r="C103" s="261" t="s">
        <v>618</v>
      </c>
      <c r="D103" s="261"/>
      <c r="E103" s="261"/>
      <c r="F103" s="261"/>
      <c r="G103" s="261"/>
      <c r="H103" s="261" t="s">
        <v>621</v>
      </c>
      <c r="I103" s="261"/>
      <c r="J103" s="261"/>
      <c r="K103" s="261"/>
      <c r="L103" s="261"/>
      <c r="M103" s="261"/>
      <c r="N103" s="261"/>
      <c r="O103" s="261"/>
      <c r="P103" s="261"/>
      <c r="Q103" s="261" t="s">
        <v>622</v>
      </c>
      <c r="R103" s="261"/>
      <c r="S103" s="261"/>
      <c r="T103" s="261"/>
      <c r="U103" s="261"/>
      <c r="V103" s="261"/>
      <c r="W103" s="261"/>
      <c r="X103" s="261"/>
      <c r="Y103" s="261"/>
    </row>
    <row r="104" spans="3:25" hidden="1" x14ac:dyDescent="0.3">
      <c r="C104" s="261" t="s">
        <v>619</v>
      </c>
      <c r="D104" s="261"/>
      <c r="E104" s="261"/>
      <c r="F104" s="261"/>
      <c r="G104" s="261"/>
      <c r="H104" s="262">
        <v>260000</v>
      </c>
      <c r="I104" s="262"/>
      <c r="J104" s="262"/>
      <c r="K104" s="262"/>
      <c r="L104" s="262"/>
      <c r="M104" s="262"/>
      <c r="N104" s="262"/>
      <c r="O104" s="262"/>
      <c r="P104" s="262"/>
      <c r="Q104" s="262">
        <v>270000</v>
      </c>
      <c r="R104" s="262"/>
      <c r="S104" s="262"/>
      <c r="T104" s="262"/>
      <c r="U104" s="262"/>
      <c r="V104" s="262"/>
      <c r="W104" s="262"/>
      <c r="X104" s="262"/>
      <c r="Y104" s="262"/>
    </row>
    <row r="105" spans="3:25" hidden="1" x14ac:dyDescent="0.3">
      <c r="C105" s="261" t="s">
        <v>620</v>
      </c>
      <c r="D105" s="261"/>
      <c r="E105" s="261"/>
      <c r="F105" s="261"/>
      <c r="G105" s="261"/>
      <c r="H105" s="262">
        <v>4080000</v>
      </c>
      <c r="I105" s="262"/>
      <c r="J105" s="262"/>
      <c r="K105" s="262"/>
      <c r="L105" s="262"/>
      <c r="M105" s="262"/>
      <c r="N105" s="262"/>
      <c r="O105" s="262"/>
      <c r="P105" s="262"/>
      <c r="Q105" s="262">
        <v>4210000</v>
      </c>
      <c r="R105" s="262"/>
      <c r="S105" s="262"/>
      <c r="T105" s="262"/>
      <c r="U105" s="262"/>
      <c r="V105" s="262"/>
      <c r="W105" s="262"/>
      <c r="X105" s="262"/>
      <c r="Y105" s="262"/>
    </row>
    <row r="106" spans="3:25" hidden="1" x14ac:dyDescent="0.3"/>
    <row r="107" spans="3:25" hidden="1" x14ac:dyDescent="0.3">
      <c r="C107" s="142" t="s">
        <v>623</v>
      </c>
    </row>
    <row r="108" spans="3:25" hidden="1" x14ac:dyDescent="0.3">
      <c r="C108" s="142" t="s">
        <v>624</v>
      </c>
    </row>
    <row r="109" spans="3:25" hidden="1" x14ac:dyDescent="0.3"/>
    <row r="110" spans="3:25" hidden="1" x14ac:dyDescent="0.3">
      <c r="C110" s="142" t="s">
        <v>625</v>
      </c>
    </row>
    <row r="111" spans="3:25" hidden="1" x14ac:dyDescent="0.3">
      <c r="C111" s="142" t="s">
        <v>626</v>
      </c>
    </row>
    <row r="112" spans="3:25" hidden="1" x14ac:dyDescent="0.3"/>
    <row r="113" spans="3:9" hidden="1" x14ac:dyDescent="0.3">
      <c r="C113" s="142" t="s">
        <v>627</v>
      </c>
    </row>
    <row r="114" spans="3:9" hidden="1" x14ac:dyDescent="0.3">
      <c r="C114" s="142" t="s">
        <v>628</v>
      </c>
    </row>
    <row r="115" spans="3:9" hidden="1" x14ac:dyDescent="0.3">
      <c r="C115" s="142" t="s">
        <v>629</v>
      </c>
    </row>
    <row r="116" spans="3:9" hidden="1" x14ac:dyDescent="0.3">
      <c r="C116" s="142" t="s">
        <v>630</v>
      </c>
    </row>
    <row r="117" spans="3:9" hidden="1" x14ac:dyDescent="0.3"/>
    <row r="118" spans="3:9" hidden="1" x14ac:dyDescent="0.3"/>
    <row r="119" spans="3:9" hidden="1" x14ac:dyDescent="0.3">
      <c r="I119" s="142" t="s">
        <v>631</v>
      </c>
    </row>
    <row r="120" spans="3:9" hidden="1" x14ac:dyDescent="0.3"/>
    <row r="121" spans="3:9" hidden="1" x14ac:dyDescent="0.3">
      <c r="C121" s="142" t="s">
        <v>632</v>
      </c>
    </row>
    <row r="122" spans="3:9" hidden="1" x14ac:dyDescent="0.3">
      <c r="C122" s="142" t="s">
        <v>633</v>
      </c>
    </row>
    <row r="123" spans="3:9" hidden="1" x14ac:dyDescent="0.3">
      <c r="C123" s="142" t="s">
        <v>634</v>
      </c>
    </row>
    <row r="124" spans="3:9" hidden="1" x14ac:dyDescent="0.3">
      <c r="C124" s="142" t="s">
        <v>635</v>
      </c>
    </row>
    <row r="125" spans="3:9" hidden="1" x14ac:dyDescent="0.3">
      <c r="C125" s="142" t="s">
        <v>636</v>
      </c>
    </row>
    <row r="126" spans="3:9" hidden="1" x14ac:dyDescent="0.3">
      <c r="C126" s="142" t="s">
        <v>637</v>
      </c>
    </row>
    <row r="127" spans="3:9" hidden="1" x14ac:dyDescent="0.3"/>
    <row r="128" spans="3:9" hidden="1" x14ac:dyDescent="0.3"/>
    <row r="129" hidden="1" x14ac:dyDescent="0.3"/>
    <row r="130" hidden="1" x14ac:dyDescent="0.3"/>
    <row r="131" hidden="1" x14ac:dyDescent="0.3"/>
    <row r="132" hidden="1" x14ac:dyDescent="0.3"/>
    <row r="133" hidden="1" x14ac:dyDescent="0.3"/>
    <row r="134" hidden="1" x14ac:dyDescent="0.3"/>
    <row r="135" hidden="1" x14ac:dyDescent="0.3"/>
    <row r="136" hidden="1" x14ac:dyDescent="0.3"/>
    <row r="137" hidden="1" x14ac:dyDescent="0.3"/>
    <row r="138" hidden="1" x14ac:dyDescent="0.3"/>
    <row r="139" hidden="1" x14ac:dyDescent="0.3"/>
  </sheetData>
  <mergeCells count="608">
    <mergeCell ref="Q14:R14"/>
    <mergeCell ref="Q15:R15"/>
    <mergeCell ref="Q16:R16"/>
    <mergeCell ref="Q17:R17"/>
    <mergeCell ref="Q18:R18"/>
    <mergeCell ref="Q19:R19"/>
    <mergeCell ref="Q20:R20"/>
    <mergeCell ref="S14:T14"/>
    <mergeCell ref="X15:Z15"/>
    <mergeCell ref="X17:Z17"/>
    <mergeCell ref="X14:Z14"/>
    <mergeCell ref="X16:Z16"/>
    <mergeCell ref="S19:T19"/>
    <mergeCell ref="BO46:BR46"/>
    <mergeCell ref="BT46:BW46"/>
    <mergeCell ref="BX46:BY46"/>
    <mergeCell ref="BZ46:CC46"/>
    <mergeCell ref="AY51:BB51"/>
    <mergeCell ref="BD51:BG51"/>
    <mergeCell ref="BH51:BI51"/>
    <mergeCell ref="BJ51:BM51"/>
    <mergeCell ref="AY45:BB45"/>
    <mergeCell ref="BD45:BG45"/>
    <mergeCell ref="BH45:BI45"/>
    <mergeCell ref="BJ45:BM45"/>
    <mergeCell ref="AY46:BM46"/>
    <mergeCell ref="AY47:BM47"/>
    <mergeCell ref="BO43:BR43"/>
    <mergeCell ref="BT43:BW43"/>
    <mergeCell ref="BX43:BY43"/>
    <mergeCell ref="BZ43:CC43"/>
    <mergeCell ref="BO44:BR44"/>
    <mergeCell ref="BT44:BW44"/>
    <mergeCell ref="BX44:BY44"/>
    <mergeCell ref="BZ44:CC44"/>
    <mergeCell ref="BO45:BR45"/>
    <mergeCell ref="BT45:BW45"/>
    <mergeCell ref="BX45:BY45"/>
    <mergeCell ref="BZ45:CC45"/>
    <mergeCell ref="BO40:BR40"/>
    <mergeCell ref="BT40:BW40"/>
    <mergeCell ref="BX40:BY40"/>
    <mergeCell ref="BZ40:CC40"/>
    <mergeCell ref="BO41:BR41"/>
    <mergeCell ref="BT41:BW41"/>
    <mergeCell ref="BX41:BY41"/>
    <mergeCell ref="BZ41:CC41"/>
    <mergeCell ref="BO42:BR42"/>
    <mergeCell ref="BT42:BW42"/>
    <mergeCell ref="BX42:BY42"/>
    <mergeCell ref="BZ42:CC42"/>
    <mergeCell ref="AH68:AJ68"/>
    <mergeCell ref="AY56:BB56"/>
    <mergeCell ref="BD56:BG56"/>
    <mergeCell ref="BH56:BI56"/>
    <mergeCell ref="BJ56:BM56"/>
    <mergeCell ref="C105:G105"/>
    <mergeCell ref="H105:P105"/>
    <mergeCell ref="Q105:Y105"/>
    <mergeCell ref="AI12:AL12"/>
    <mergeCell ref="AN12:AQ12"/>
    <mergeCell ref="AR12:AS12"/>
    <mergeCell ref="AH58:AL58"/>
    <mergeCell ref="C103:G103"/>
    <mergeCell ref="H103:P103"/>
    <mergeCell ref="Q103:Y103"/>
    <mergeCell ref="C104:G104"/>
    <mergeCell ref="H104:P104"/>
    <mergeCell ref="Q104:Y104"/>
    <mergeCell ref="S44:V44"/>
    <mergeCell ref="X44:AA44"/>
    <mergeCell ref="AB44:AC44"/>
    <mergeCell ref="AD44:AG44"/>
    <mergeCell ref="O18:P18"/>
    <mergeCell ref="O19:P19"/>
    <mergeCell ref="S56:Z56"/>
    <mergeCell ref="AA56:AF56"/>
    <mergeCell ref="AT12:AW12"/>
    <mergeCell ref="AY13:BB13"/>
    <mergeCell ref="BD13:BG13"/>
    <mergeCell ref="C14:E14"/>
    <mergeCell ref="C15:E15"/>
    <mergeCell ref="F14:L14"/>
    <mergeCell ref="F15:L15"/>
    <mergeCell ref="C16:E20"/>
    <mergeCell ref="F16:L16"/>
    <mergeCell ref="F17:L17"/>
    <mergeCell ref="F18:L18"/>
    <mergeCell ref="F19:L19"/>
    <mergeCell ref="F20:L20"/>
    <mergeCell ref="M16:N16"/>
    <mergeCell ref="M17:N17"/>
    <mergeCell ref="AY53:BB53"/>
    <mergeCell ref="BD53:BG53"/>
    <mergeCell ref="AA54:AF54"/>
    <mergeCell ref="S54:Z55"/>
    <mergeCell ref="AY48:BM48"/>
    <mergeCell ref="O17:P17"/>
    <mergeCell ref="S17:T17"/>
    <mergeCell ref="AG56:AK56"/>
    <mergeCell ref="AL56:AP56"/>
    <mergeCell ref="AQ56:AU56"/>
    <mergeCell ref="AY55:BB55"/>
    <mergeCell ref="BD55:BG55"/>
    <mergeCell ref="BH55:BI55"/>
    <mergeCell ref="BJ55:BM55"/>
    <mergeCell ref="BH52:BI52"/>
    <mergeCell ref="BJ52:BM52"/>
    <mergeCell ref="AQ52:AU52"/>
    <mergeCell ref="AG55:AU55"/>
    <mergeCell ref="AY54:BB54"/>
    <mergeCell ref="BD54:BG54"/>
    <mergeCell ref="BH54:BI54"/>
    <mergeCell ref="BJ54:BM54"/>
    <mergeCell ref="AG54:AU54"/>
    <mergeCell ref="BH53:BI53"/>
    <mergeCell ref="BJ53:BM53"/>
    <mergeCell ref="C54:F54"/>
    <mergeCell ref="H54:K54"/>
    <mergeCell ref="L54:M54"/>
    <mergeCell ref="N54:Q54"/>
    <mergeCell ref="C53:F53"/>
    <mergeCell ref="H53:K53"/>
    <mergeCell ref="L53:M53"/>
    <mergeCell ref="N53:Q53"/>
    <mergeCell ref="AA55:AF55"/>
    <mergeCell ref="C55:F55"/>
    <mergeCell ref="H55:K55"/>
    <mergeCell ref="L55:M55"/>
    <mergeCell ref="N55:Q55"/>
    <mergeCell ref="C52:F52"/>
    <mergeCell ref="H52:K52"/>
    <mergeCell ref="L52:M52"/>
    <mergeCell ref="N52:Q52"/>
    <mergeCell ref="S53:Z53"/>
    <mergeCell ref="AQ50:AU50"/>
    <mergeCell ref="AY50:BB50"/>
    <mergeCell ref="BD50:BG50"/>
    <mergeCell ref="C51:F51"/>
    <mergeCell ref="H51:K51"/>
    <mergeCell ref="L51:M51"/>
    <mergeCell ref="N51:Q51"/>
    <mergeCell ref="S52:Z52"/>
    <mergeCell ref="AA52:AF52"/>
    <mergeCell ref="AG52:AP52"/>
    <mergeCell ref="AA53:AF53"/>
    <mergeCell ref="AG53:AU53"/>
    <mergeCell ref="AY52:BB52"/>
    <mergeCell ref="BD52:BG52"/>
    <mergeCell ref="S51:Z51"/>
    <mergeCell ref="AA51:AF51"/>
    <mergeCell ref="AG51:AK51"/>
    <mergeCell ref="AL51:AP51"/>
    <mergeCell ref="AQ51:AU51"/>
    <mergeCell ref="C49:K49"/>
    <mergeCell ref="L49:M50"/>
    <mergeCell ref="N49:Q50"/>
    <mergeCell ref="AG49:AK49"/>
    <mergeCell ref="AL49:AP49"/>
    <mergeCell ref="AQ49:AU49"/>
    <mergeCell ref="AY49:BG49"/>
    <mergeCell ref="BH49:BI50"/>
    <mergeCell ref="BJ49:BM50"/>
    <mergeCell ref="C50:F50"/>
    <mergeCell ref="H50:K50"/>
    <mergeCell ref="S50:Z50"/>
    <mergeCell ref="AA50:AF50"/>
    <mergeCell ref="AG50:AK50"/>
    <mergeCell ref="AL50:AP50"/>
    <mergeCell ref="S48:Z49"/>
    <mergeCell ref="AA48:AF49"/>
    <mergeCell ref="AG48:AU48"/>
    <mergeCell ref="BD43:BG43"/>
    <mergeCell ref="AY44:BB44"/>
    <mergeCell ref="BD44:BG44"/>
    <mergeCell ref="BH44:BI44"/>
    <mergeCell ref="BJ44:BM44"/>
    <mergeCell ref="AB43:AC43"/>
    <mergeCell ref="AD43:AG43"/>
    <mergeCell ref="C43:F43"/>
    <mergeCell ref="H43:K43"/>
    <mergeCell ref="L43:M43"/>
    <mergeCell ref="N43:Q43"/>
    <mergeCell ref="S43:V43"/>
    <mergeCell ref="X43:AA43"/>
    <mergeCell ref="AI44:AL44"/>
    <mergeCell ref="AN44:AQ44"/>
    <mergeCell ref="AR44:AS44"/>
    <mergeCell ref="AT44:AW44"/>
    <mergeCell ref="AI43:AL43"/>
    <mergeCell ref="AN43:AQ43"/>
    <mergeCell ref="AR43:AS43"/>
    <mergeCell ref="AT43:AW43"/>
    <mergeCell ref="AY43:BB43"/>
    <mergeCell ref="BH43:BI43"/>
    <mergeCell ref="BJ43:BM43"/>
    <mergeCell ref="AT42:AW42"/>
    <mergeCell ref="AY42:BB42"/>
    <mergeCell ref="AR42:AS42"/>
    <mergeCell ref="BD42:BG42"/>
    <mergeCell ref="BH42:BI42"/>
    <mergeCell ref="BJ42:BM42"/>
    <mergeCell ref="AI42:AL42"/>
    <mergeCell ref="AN42:AQ42"/>
    <mergeCell ref="BJ41:BM41"/>
    <mergeCell ref="AN41:AQ41"/>
    <mergeCell ref="AR41:AS41"/>
    <mergeCell ref="AT41:AW41"/>
    <mergeCell ref="AY41:BB41"/>
    <mergeCell ref="BD41:BG41"/>
    <mergeCell ref="C42:F42"/>
    <mergeCell ref="H42:K42"/>
    <mergeCell ref="L42:M42"/>
    <mergeCell ref="N42:Q42"/>
    <mergeCell ref="S42:V42"/>
    <mergeCell ref="X42:AA42"/>
    <mergeCell ref="AB42:AC42"/>
    <mergeCell ref="AD42:AG42"/>
    <mergeCell ref="AI41:AL41"/>
    <mergeCell ref="AB41:AC41"/>
    <mergeCell ref="AD41:AG41"/>
    <mergeCell ref="C41:F41"/>
    <mergeCell ref="H41:K41"/>
    <mergeCell ref="BJ40:BM40"/>
    <mergeCell ref="AI40:AL40"/>
    <mergeCell ref="AN40:AQ40"/>
    <mergeCell ref="AY39:BB39"/>
    <mergeCell ref="BD39:BG39"/>
    <mergeCell ref="BH38:BI39"/>
    <mergeCell ref="BJ38:BM39"/>
    <mergeCell ref="L41:M41"/>
    <mergeCell ref="N41:Q41"/>
    <mergeCell ref="S41:V41"/>
    <mergeCell ref="X41:AA41"/>
    <mergeCell ref="AR40:AS40"/>
    <mergeCell ref="AT40:AW40"/>
    <mergeCell ref="AY40:BB40"/>
    <mergeCell ref="BD40:BG40"/>
    <mergeCell ref="BH40:BI40"/>
    <mergeCell ref="BH41:BI41"/>
    <mergeCell ref="AD38:AG39"/>
    <mergeCell ref="BX33:BY33"/>
    <mergeCell ref="C40:F40"/>
    <mergeCell ref="H40:K40"/>
    <mergeCell ref="L40:M40"/>
    <mergeCell ref="N40:Q40"/>
    <mergeCell ref="S40:V40"/>
    <mergeCell ref="X40:AA40"/>
    <mergeCell ref="AB40:AC40"/>
    <mergeCell ref="AD40:AG40"/>
    <mergeCell ref="AY38:BG38"/>
    <mergeCell ref="C39:F39"/>
    <mergeCell ref="H39:K39"/>
    <mergeCell ref="S39:V39"/>
    <mergeCell ref="X39:AA39"/>
    <mergeCell ref="AI39:AL39"/>
    <mergeCell ref="AI38:AQ38"/>
    <mergeCell ref="C38:K38"/>
    <mergeCell ref="L38:M39"/>
    <mergeCell ref="N38:Q39"/>
    <mergeCell ref="S38:AA38"/>
    <mergeCell ref="AB38:AC39"/>
    <mergeCell ref="AT38:AW39"/>
    <mergeCell ref="AN39:AQ39"/>
    <mergeCell ref="AR38:AS39"/>
    <mergeCell ref="AT32:AW32"/>
    <mergeCell ref="AY32:BB32"/>
    <mergeCell ref="BD32:BG32"/>
    <mergeCell ref="BT35:BW35"/>
    <mergeCell ref="BX35:BY35"/>
    <mergeCell ref="BZ35:CC35"/>
    <mergeCell ref="BO38:BW38"/>
    <mergeCell ref="BX38:BY39"/>
    <mergeCell ref="BZ38:CC39"/>
    <mergeCell ref="BZ33:CC33"/>
    <mergeCell ref="BO39:BR39"/>
    <mergeCell ref="BT39:BW39"/>
    <mergeCell ref="BT32:BW32"/>
    <mergeCell ref="BX32:BY32"/>
    <mergeCell ref="BZ32:CC32"/>
    <mergeCell ref="BH32:BI32"/>
    <mergeCell ref="BJ32:BM32"/>
    <mergeCell ref="BO32:BR32"/>
    <mergeCell ref="BO34:BR34"/>
    <mergeCell ref="BT34:BW34"/>
    <mergeCell ref="BX34:BY34"/>
    <mergeCell ref="BZ34:CC34"/>
    <mergeCell ref="BJ34:BM34"/>
    <mergeCell ref="BT33:BW33"/>
    <mergeCell ref="N31:Q31"/>
    <mergeCell ref="S31:V31"/>
    <mergeCell ref="X31:AA31"/>
    <mergeCell ref="AB31:AC31"/>
    <mergeCell ref="AI32:AL32"/>
    <mergeCell ref="AN32:AQ32"/>
    <mergeCell ref="AR32:AS32"/>
    <mergeCell ref="BO35:BR35"/>
    <mergeCell ref="S33:V33"/>
    <mergeCell ref="X33:AA33"/>
    <mergeCell ref="AB33:AC33"/>
    <mergeCell ref="AD33:AG33"/>
    <mergeCell ref="BH33:BI33"/>
    <mergeCell ref="BJ33:BM33"/>
    <mergeCell ref="BO33:BR33"/>
    <mergeCell ref="AI33:AL33"/>
    <mergeCell ref="AN33:AQ33"/>
    <mergeCell ref="AR33:AS33"/>
    <mergeCell ref="AT33:AW33"/>
    <mergeCell ref="AY33:BB33"/>
    <mergeCell ref="BD33:BG33"/>
    <mergeCell ref="AY34:BB34"/>
    <mergeCell ref="BD34:BG34"/>
    <mergeCell ref="BH34:BI34"/>
    <mergeCell ref="BJ31:BM31"/>
    <mergeCell ref="BO31:BR31"/>
    <mergeCell ref="BT31:BW31"/>
    <mergeCell ref="AD31:AG31"/>
    <mergeCell ref="AI31:AL31"/>
    <mergeCell ref="BX31:BY31"/>
    <mergeCell ref="BZ31:CC31"/>
    <mergeCell ref="C32:F32"/>
    <mergeCell ref="H32:K32"/>
    <mergeCell ref="L32:M32"/>
    <mergeCell ref="N32:Q32"/>
    <mergeCell ref="S32:V32"/>
    <mergeCell ref="AN31:AQ31"/>
    <mergeCell ref="AR31:AS31"/>
    <mergeCell ref="AT31:AW31"/>
    <mergeCell ref="AY31:BB31"/>
    <mergeCell ref="BD31:BG31"/>
    <mergeCell ref="BH31:BI31"/>
    <mergeCell ref="X32:AA32"/>
    <mergeCell ref="AB32:AC32"/>
    <mergeCell ref="AD32:AG32"/>
    <mergeCell ref="C31:F31"/>
    <mergeCell ref="H31:K31"/>
    <mergeCell ref="L31:M31"/>
    <mergeCell ref="BZ30:CC30"/>
    <mergeCell ref="BD30:BG30"/>
    <mergeCell ref="BH30:BI30"/>
    <mergeCell ref="BJ30:BM30"/>
    <mergeCell ref="BO30:BR30"/>
    <mergeCell ref="BT30:BW30"/>
    <mergeCell ref="BX30:BY30"/>
    <mergeCell ref="AD30:AG30"/>
    <mergeCell ref="AI30:AL30"/>
    <mergeCell ref="AN30:AQ30"/>
    <mergeCell ref="AR30:AS30"/>
    <mergeCell ref="AT30:AW30"/>
    <mergeCell ref="AY30:BB30"/>
    <mergeCell ref="C30:F30"/>
    <mergeCell ref="H30:K30"/>
    <mergeCell ref="L30:M30"/>
    <mergeCell ref="N30:Q30"/>
    <mergeCell ref="S30:V30"/>
    <mergeCell ref="X30:AA30"/>
    <mergeCell ref="AB30:AC30"/>
    <mergeCell ref="BH29:BI29"/>
    <mergeCell ref="BJ29:BM29"/>
    <mergeCell ref="AI29:AL29"/>
    <mergeCell ref="AN29:AQ29"/>
    <mergeCell ref="AR29:AS29"/>
    <mergeCell ref="AT29:AW29"/>
    <mergeCell ref="AY29:BB29"/>
    <mergeCell ref="BD29:BG29"/>
    <mergeCell ref="C29:F29"/>
    <mergeCell ref="H29:K29"/>
    <mergeCell ref="L29:M29"/>
    <mergeCell ref="N29:Q29"/>
    <mergeCell ref="S29:V29"/>
    <mergeCell ref="X29:AA29"/>
    <mergeCell ref="AB29:AC29"/>
    <mergeCell ref="AD29:AG29"/>
    <mergeCell ref="CP29:CQ29"/>
    <mergeCell ref="BO29:BR29"/>
    <mergeCell ref="BT29:BW29"/>
    <mergeCell ref="BX29:BY29"/>
    <mergeCell ref="BZ29:CC29"/>
    <mergeCell ref="BX27:BY28"/>
    <mergeCell ref="BZ27:CC28"/>
    <mergeCell ref="CJ27:CK27"/>
    <mergeCell ref="CL27:CM27"/>
    <mergeCell ref="BO28:BR28"/>
    <mergeCell ref="BT28:BW28"/>
    <mergeCell ref="CJ28:CK29"/>
    <mergeCell ref="CL29:CM29"/>
    <mergeCell ref="CP28:CQ28"/>
    <mergeCell ref="C27:K27"/>
    <mergeCell ref="L27:M28"/>
    <mergeCell ref="N27:Q28"/>
    <mergeCell ref="S27:AA27"/>
    <mergeCell ref="AB27:AC28"/>
    <mergeCell ref="CN27:CO27"/>
    <mergeCell ref="CP27:CQ27"/>
    <mergeCell ref="C28:F28"/>
    <mergeCell ref="H28:K28"/>
    <mergeCell ref="S28:V28"/>
    <mergeCell ref="X28:AA28"/>
    <mergeCell ref="AI28:AL28"/>
    <mergeCell ref="AN28:AQ28"/>
    <mergeCell ref="AY28:BB28"/>
    <mergeCell ref="BD28:BG28"/>
    <mergeCell ref="BJ27:BM28"/>
    <mergeCell ref="BO27:BW27"/>
    <mergeCell ref="CL28:CM28"/>
    <mergeCell ref="AD27:AG28"/>
    <mergeCell ref="AI27:AQ27"/>
    <mergeCell ref="AR27:AS28"/>
    <mergeCell ref="AT27:AW28"/>
    <mergeCell ref="AY27:BG27"/>
    <mergeCell ref="BH27:BI28"/>
    <mergeCell ref="AO24:AP24"/>
    <mergeCell ref="AZ24:BC24"/>
    <mergeCell ref="BO11:BX11"/>
    <mergeCell ref="U25:W25"/>
    <mergeCell ref="X25:Z25"/>
    <mergeCell ref="AA25:AF25"/>
    <mergeCell ref="AG25:AL25"/>
    <mergeCell ref="AM25:AP25"/>
    <mergeCell ref="AZ23:BC23"/>
    <mergeCell ref="X18:Z18"/>
    <mergeCell ref="BO19:BP20"/>
    <mergeCell ref="BC19:BI19"/>
    <mergeCell ref="BJ19:BL20"/>
    <mergeCell ref="BC20:BI20"/>
    <mergeCell ref="AA16:AG16"/>
    <mergeCell ref="AH16:AI16"/>
    <mergeCell ref="AJ16:AP16"/>
    <mergeCell ref="BC17:BI17"/>
    <mergeCell ref="BM19:BN20"/>
    <mergeCell ref="BJ17:BL18"/>
    <mergeCell ref="BM17:BN18"/>
    <mergeCell ref="BO17:BP18"/>
    <mergeCell ref="AA15:AG15"/>
    <mergeCell ref="AH15:AI15"/>
    <mergeCell ref="C24:H24"/>
    <mergeCell ref="I24:M24"/>
    <mergeCell ref="N24:P24"/>
    <mergeCell ref="Q24:S24"/>
    <mergeCell ref="U24:W24"/>
    <mergeCell ref="X24:Z24"/>
    <mergeCell ref="AA24:AF24"/>
    <mergeCell ref="AG24:AL24"/>
    <mergeCell ref="AM24:AN24"/>
    <mergeCell ref="I23:M23"/>
    <mergeCell ref="N23:P23"/>
    <mergeCell ref="Q23:S23"/>
    <mergeCell ref="AA23:AC23"/>
    <mergeCell ref="AD23:AF23"/>
    <mergeCell ref="AG23:AI23"/>
    <mergeCell ref="AM21:AN21"/>
    <mergeCell ref="AO21:AP21"/>
    <mergeCell ref="U22:W23"/>
    <mergeCell ref="X22:Z23"/>
    <mergeCell ref="AA22:AF22"/>
    <mergeCell ref="AG22:AL22"/>
    <mergeCell ref="AM22:AN23"/>
    <mergeCell ref="AO22:AP23"/>
    <mergeCell ref="AJ23:AL23"/>
    <mergeCell ref="U21:W21"/>
    <mergeCell ref="X21:Z21"/>
    <mergeCell ref="AA21:AC21"/>
    <mergeCell ref="AD21:AF21"/>
    <mergeCell ref="AG21:AI21"/>
    <mergeCell ref="AJ21:AL21"/>
    <mergeCell ref="AA17:AG17"/>
    <mergeCell ref="AH17:AI17"/>
    <mergeCell ref="M20:N20"/>
    <mergeCell ref="O20:P20"/>
    <mergeCell ref="S20:T20"/>
    <mergeCell ref="AA18:AG18"/>
    <mergeCell ref="AH18:AI18"/>
    <mergeCell ref="AJ17:AP17"/>
    <mergeCell ref="AJ18:AP18"/>
    <mergeCell ref="U19:V19"/>
    <mergeCell ref="U20:V20"/>
    <mergeCell ref="U17:V17"/>
    <mergeCell ref="U18:V18"/>
    <mergeCell ref="M18:N19"/>
    <mergeCell ref="S18:T18"/>
    <mergeCell ref="CT15:CU15"/>
    <mergeCell ref="M14:N14"/>
    <mergeCell ref="O14:P14"/>
    <mergeCell ref="S16:T16"/>
    <mergeCell ref="BA16:BB16"/>
    <mergeCell ref="BC16:BI16"/>
    <mergeCell ref="BJ16:BP16"/>
    <mergeCell ref="AH14:AI14"/>
    <mergeCell ref="AJ14:AP14"/>
    <mergeCell ref="AQ14:AR14"/>
    <mergeCell ref="AT16:AZ16"/>
    <mergeCell ref="U14:V14"/>
    <mergeCell ref="CT8:CU14"/>
    <mergeCell ref="AN10:AQ10"/>
    <mergeCell ref="M15:N15"/>
    <mergeCell ref="O15:P15"/>
    <mergeCell ref="S15:T15"/>
    <mergeCell ref="AA14:AG14"/>
    <mergeCell ref="O16:P16"/>
    <mergeCell ref="U15:V15"/>
    <mergeCell ref="U16:V16"/>
    <mergeCell ref="CN15:CO15"/>
    <mergeCell ref="CP15:CS15"/>
    <mergeCell ref="AJ15:AP15"/>
    <mergeCell ref="CH74:CK74"/>
    <mergeCell ref="CL74:CO74"/>
    <mergeCell ref="CP74:CS74"/>
    <mergeCell ref="CK15:CM15"/>
    <mergeCell ref="CP71:CS71"/>
    <mergeCell ref="AY12:BB12"/>
    <mergeCell ref="BD12:BG12"/>
    <mergeCell ref="BH12:BI12"/>
    <mergeCell ref="BJ12:BM12"/>
    <mergeCell ref="CH72:CK72"/>
    <mergeCell ref="CL72:CO72"/>
    <mergeCell ref="CP72:CS72"/>
    <mergeCell ref="CP8:CS14"/>
    <mergeCell ref="BH8:BI9"/>
    <mergeCell ref="BJ8:BM9"/>
    <mergeCell ref="AT17:AZ17"/>
    <mergeCell ref="AT18:AZ18"/>
    <mergeCell ref="BC18:BI18"/>
    <mergeCell ref="AT19:AZ19"/>
    <mergeCell ref="BA19:BB20"/>
    <mergeCell ref="AT20:AZ20"/>
    <mergeCell ref="BA17:BB18"/>
    <mergeCell ref="CN26:CO26"/>
    <mergeCell ref="CP26:CQ26"/>
    <mergeCell ref="CH71:CK71"/>
    <mergeCell ref="CL71:CO71"/>
    <mergeCell ref="BH13:BI13"/>
    <mergeCell ref="BJ13:BM13"/>
    <mergeCell ref="AR10:AS10"/>
    <mergeCell ref="AT10:AW10"/>
    <mergeCell ref="CJ8:CJ14"/>
    <mergeCell ref="CK8:CM14"/>
    <mergeCell ref="CN8:CO14"/>
    <mergeCell ref="AY10:BB10"/>
    <mergeCell ref="BD10:BG10"/>
    <mergeCell ref="BH10:BI10"/>
    <mergeCell ref="BJ10:BM10"/>
    <mergeCell ref="CJ33:CN33"/>
    <mergeCell ref="CH38:CR38"/>
    <mergeCell ref="CH61:CN61"/>
    <mergeCell ref="AQ15:AR15"/>
    <mergeCell ref="AQ16:AR16"/>
    <mergeCell ref="AQ17:AR17"/>
    <mergeCell ref="AQ18:AR18"/>
    <mergeCell ref="CJ26:CK26"/>
    <mergeCell ref="CL26:CM26"/>
    <mergeCell ref="CN28:CO28"/>
    <mergeCell ref="CN29:CO29"/>
    <mergeCell ref="C11:F11"/>
    <mergeCell ref="H11:K11"/>
    <mergeCell ref="L11:M11"/>
    <mergeCell ref="N11:Q11"/>
    <mergeCell ref="S11:V11"/>
    <mergeCell ref="X11:AA11"/>
    <mergeCell ref="C10:F10"/>
    <mergeCell ref="H10:K10"/>
    <mergeCell ref="L10:M10"/>
    <mergeCell ref="N10:Q10"/>
    <mergeCell ref="S10:V10"/>
    <mergeCell ref="X10:AA10"/>
    <mergeCell ref="AY8:BG8"/>
    <mergeCell ref="C8:K8"/>
    <mergeCell ref="L8:M9"/>
    <mergeCell ref="N8:Q9"/>
    <mergeCell ref="S8:AA8"/>
    <mergeCell ref="AB8:AC9"/>
    <mergeCell ref="AD8:AG9"/>
    <mergeCell ref="AI8:AQ8"/>
    <mergeCell ref="AR8:AS9"/>
    <mergeCell ref="AT8:AW9"/>
    <mergeCell ref="AD10:AG10"/>
    <mergeCell ref="C9:F9"/>
    <mergeCell ref="H9:K9"/>
    <mergeCell ref="S9:V9"/>
    <mergeCell ref="X9:AA9"/>
    <mergeCell ref="AI9:AL9"/>
    <mergeCell ref="AN9:AQ9"/>
    <mergeCell ref="AY9:BB9"/>
    <mergeCell ref="BD9:BG9"/>
    <mergeCell ref="AI10:AL10"/>
    <mergeCell ref="BB6:BN6"/>
    <mergeCell ref="AA4:AF4"/>
    <mergeCell ref="BX6:CD6"/>
    <mergeCell ref="AT13:AX13"/>
    <mergeCell ref="CJ5:CJ7"/>
    <mergeCell ref="CK5:CO5"/>
    <mergeCell ref="CP5:CU5"/>
    <mergeCell ref="CK6:CO6"/>
    <mergeCell ref="CP6:CU6"/>
    <mergeCell ref="CK7:CM7"/>
    <mergeCell ref="CN7:CO7"/>
    <mergeCell ref="CP7:CS7"/>
    <mergeCell ref="CT7:CU7"/>
    <mergeCell ref="AY11:BB11"/>
    <mergeCell ref="BD11:BG11"/>
    <mergeCell ref="BH11:BI11"/>
    <mergeCell ref="BJ11:BM11"/>
    <mergeCell ref="AN11:AQ11"/>
    <mergeCell ref="AR11:AS11"/>
    <mergeCell ref="AT11:AW11"/>
    <mergeCell ref="AB11:AC11"/>
    <mergeCell ref="AD11:AG11"/>
    <mergeCell ref="AI11:AL11"/>
    <mergeCell ref="AB10:AC10"/>
  </mergeCells>
  <phoneticPr fontId="3" type="noConversion"/>
  <hyperlinks>
    <hyperlink ref="AR22" r:id="rId1" display="♣ 2014년 적용 최저임금" xr:uid="{00000000-0004-0000-0200-000000000000}"/>
    <hyperlink ref="CG14" r:id="rId2" xr:uid="{00000000-0004-0000-0200-000001000000}"/>
  </hyperlinks>
  <printOptions horizontalCentered="1" verticalCentered="1"/>
  <pageMargins left="0.11811023622047245" right="0.11811023622047245" top="0.11811023622047245" bottom="0.11811023622047245" header="0" footer="0"/>
  <pageSetup paperSize="9" scale="62" orientation="landscape" r:id="rId3"/>
  <headerFooter alignWithMargins="0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U34"/>
  <sheetViews>
    <sheetView tabSelected="1" workbookViewId="0">
      <selection activeCell="B13" sqref="B13"/>
    </sheetView>
  </sheetViews>
  <sheetFormatPr defaultRowHeight="13.5" outlineLevelCol="1" x14ac:dyDescent="0.3"/>
  <cols>
    <col min="1" max="1" width="9" style="6"/>
    <col min="2" max="2" width="18.125" style="6" customWidth="1"/>
    <col min="3" max="3" width="17.75" style="6" customWidth="1"/>
    <col min="4" max="4" width="10.875" style="6" bestFit="1" customWidth="1"/>
    <col min="5" max="6" width="17.125" style="6" hidden="1" customWidth="1" outlineLevel="1"/>
    <col min="7" max="7" width="9" style="6" hidden="1" customWidth="1" outlineLevel="1"/>
    <col min="8" max="8" width="16" style="6" bestFit="1" customWidth="1" collapsed="1"/>
    <col min="9" max="9" width="13" style="6" bestFit="1" customWidth="1"/>
    <col min="10" max="10" width="20" style="6" bestFit="1" customWidth="1"/>
    <col min="11" max="12" width="9" style="6"/>
    <col min="13" max="14" width="11.75" style="6" bestFit="1" customWidth="1"/>
    <col min="15" max="16" width="9" style="6"/>
    <col min="17" max="17" width="28.625" style="6" bestFit="1" customWidth="1"/>
    <col min="18" max="18" width="9" style="6"/>
    <col min="19" max="19" width="20" style="6" bestFit="1" customWidth="1"/>
    <col min="20" max="20" width="12.25" style="6" bestFit="1" customWidth="1"/>
    <col min="21" max="21" width="11.125" style="6" bestFit="1" customWidth="1"/>
    <col min="22" max="16384" width="9" style="6"/>
  </cols>
  <sheetData>
    <row r="1" spans="2:21" x14ac:dyDescent="0.3">
      <c r="B1" s="4" t="s">
        <v>24</v>
      </c>
      <c r="C1" s="4" t="s">
        <v>25</v>
      </c>
      <c r="D1" s="4" t="s">
        <v>26</v>
      </c>
      <c r="E1" s="5"/>
      <c r="F1" s="5"/>
      <c r="G1" s="5"/>
      <c r="H1" s="4" t="s">
        <v>27</v>
      </c>
      <c r="I1" s="6" t="s">
        <v>28</v>
      </c>
    </row>
    <row r="2" spans="2:21" x14ac:dyDescent="0.3">
      <c r="B2" s="7">
        <v>0</v>
      </c>
      <c r="C2" s="8">
        <v>200000000</v>
      </c>
      <c r="D2" s="9">
        <v>0.1</v>
      </c>
      <c r="E2" s="10">
        <f>F2*D2</f>
        <v>20000000</v>
      </c>
      <c r="F2" s="10">
        <f>C2-B2</f>
        <v>200000000</v>
      </c>
      <c r="H2" s="11">
        <v>0</v>
      </c>
      <c r="K2" s="12">
        <v>1408</v>
      </c>
      <c r="L2" s="12">
        <v>158000</v>
      </c>
      <c r="M2" s="12">
        <f>K2*L2</f>
        <v>222464000</v>
      </c>
      <c r="N2" s="12">
        <f>M2*70%</f>
        <v>155724800</v>
      </c>
      <c r="O2" s="12">
        <f>N2*0.5%-250000</f>
        <v>528624</v>
      </c>
      <c r="Q2" s="159"/>
      <c r="R2" s="157" t="s">
        <v>650</v>
      </c>
      <c r="S2" s="157" t="s">
        <v>651</v>
      </c>
      <c r="T2" s="157" t="s">
        <v>652</v>
      </c>
      <c r="U2" s="158" t="s">
        <v>653</v>
      </c>
    </row>
    <row r="3" spans="2:21" x14ac:dyDescent="0.3">
      <c r="B3" s="7">
        <f>C2+1</f>
        <v>200000001</v>
      </c>
      <c r="C3" s="8">
        <v>20000000000</v>
      </c>
      <c r="D3" s="9">
        <v>0.2</v>
      </c>
      <c r="E3" s="10">
        <f>F3*D3</f>
        <v>3960000000</v>
      </c>
      <c r="F3" s="10">
        <f>C3-B3+1</f>
        <v>19800000000</v>
      </c>
      <c r="G3" s="13">
        <f>D3-D2</f>
        <v>0.1</v>
      </c>
      <c r="H3" s="11">
        <f>-(F2*(D3-D2))</f>
        <v>-20000000</v>
      </c>
      <c r="I3" s="14"/>
      <c r="J3" s="10"/>
      <c r="Q3" s="156" t="s">
        <v>647</v>
      </c>
      <c r="R3" s="157" t="s">
        <v>654</v>
      </c>
      <c r="S3" s="157" t="s">
        <v>655</v>
      </c>
      <c r="T3" s="157" t="s">
        <v>655</v>
      </c>
      <c r="U3" s="158"/>
    </row>
    <row r="4" spans="2:21" x14ac:dyDescent="0.3">
      <c r="B4" s="7">
        <f>C3+1</f>
        <v>20000000001</v>
      </c>
      <c r="C4" s="8">
        <v>300000000000</v>
      </c>
      <c r="D4" s="9">
        <v>0.22</v>
      </c>
      <c r="E4" s="10">
        <f>F4*D4</f>
        <v>61600000000</v>
      </c>
      <c r="F4" s="10">
        <f>C4-B4+1</f>
        <v>280000000000</v>
      </c>
      <c r="G4" s="13">
        <f>D4-D3</f>
        <v>1.999999999999999E-2</v>
      </c>
      <c r="H4" s="11">
        <f>-(F2*(D4-D2)+F3*(D4-D3))</f>
        <v>-419999999.99999982</v>
      </c>
      <c r="I4" s="14"/>
      <c r="J4" s="10"/>
      <c r="Q4" s="156" t="s">
        <v>648</v>
      </c>
      <c r="R4" s="157" t="s">
        <v>654</v>
      </c>
      <c r="S4" s="157" t="s">
        <v>655</v>
      </c>
      <c r="T4" s="157">
        <v>0</v>
      </c>
      <c r="U4" s="158" t="s">
        <v>655</v>
      </c>
    </row>
    <row r="5" spans="2:21" x14ac:dyDescent="0.3">
      <c r="B5" s="7">
        <f>C4+1</f>
        <v>300000000001</v>
      </c>
      <c r="C5" s="15">
        <v>1000000000000000</v>
      </c>
      <c r="D5" s="9">
        <v>0.25</v>
      </c>
      <c r="E5" s="16">
        <f>F5*D5</f>
        <v>249925000000000</v>
      </c>
      <c r="F5" s="16">
        <f>C5-B5+1</f>
        <v>999700000000000</v>
      </c>
      <c r="G5" s="13">
        <f>D5-D4</f>
        <v>0.03</v>
      </c>
      <c r="H5" s="11">
        <f>-(F2*(D5-D2)+F3*(D5-D3)+F4*(D5-D4))</f>
        <v>-9420000000</v>
      </c>
      <c r="I5" s="14"/>
      <c r="J5" s="17"/>
      <c r="Q5" s="156" t="s">
        <v>649</v>
      </c>
      <c r="R5" s="157" t="s">
        <v>654</v>
      </c>
      <c r="S5" s="157" t="s">
        <v>655</v>
      </c>
      <c r="T5" s="157" t="s">
        <v>656</v>
      </c>
      <c r="U5" s="158" t="s">
        <v>657</v>
      </c>
    </row>
    <row r="8" spans="2:21" x14ac:dyDescent="0.3">
      <c r="B8" s="4" t="s">
        <v>24</v>
      </c>
      <c r="C8" s="4" t="s">
        <v>25</v>
      </c>
      <c r="D8" s="4" t="s">
        <v>26</v>
      </c>
      <c r="E8" s="5"/>
      <c r="F8" s="5"/>
      <c r="G8" s="5"/>
      <c r="H8" s="4" t="s">
        <v>27</v>
      </c>
      <c r="I8" s="6" t="s">
        <v>28</v>
      </c>
    </row>
    <row r="9" spans="2:21" x14ac:dyDescent="0.3">
      <c r="B9" s="7">
        <v>0</v>
      </c>
      <c r="C9" s="8">
        <v>200000000</v>
      </c>
      <c r="D9" s="18">
        <v>0.11</v>
      </c>
      <c r="E9" s="19">
        <f>F9*D9</f>
        <v>22000000</v>
      </c>
      <c r="F9" s="19">
        <f>C9-B9</f>
        <v>200000000</v>
      </c>
      <c r="G9" s="20"/>
      <c r="H9" s="11">
        <v>0</v>
      </c>
    </row>
    <row r="10" spans="2:21" x14ac:dyDescent="0.3">
      <c r="B10" s="7">
        <f>C9+1</f>
        <v>200000001</v>
      </c>
      <c r="C10" s="15">
        <v>1000000000000000</v>
      </c>
      <c r="D10" s="18">
        <v>0.22</v>
      </c>
      <c r="E10" s="21">
        <f>F10*D10</f>
        <v>219999956000000</v>
      </c>
      <c r="F10" s="21">
        <f>C10-B10+1</f>
        <v>999999800000000</v>
      </c>
      <c r="G10" s="22">
        <f>D10-D9</f>
        <v>0.11</v>
      </c>
      <c r="H10" s="11">
        <f>-(F9*(D10-D9))</f>
        <v>-22000000</v>
      </c>
      <c r="I10" s="14"/>
    </row>
    <row r="11" spans="2:21" x14ac:dyDescent="0.3">
      <c r="B11" s="7"/>
      <c r="C11" s="8"/>
      <c r="D11" s="18"/>
      <c r="E11" s="23"/>
      <c r="F11" s="23"/>
      <c r="G11" s="24"/>
      <c r="H11" s="11"/>
      <c r="I11" s="14"/>
    </row>
    <row r="12" spans="2:21" x14ac:dyDescent="0.3">
      <c r="B12" s="25"/>
      <c r="C12" s="25"/>
      <c r="D12" s="26"/>
      <c r="E12" s="19"/>
      <c r="F12" s="19"/>
      <c r="G12" s="22"/>
      <c r="H12" s="27"/>
      <c r="I12" s="14"/>
    </row>
    <row r="13" spans="2:21" x14ac:dyDescent="0.3">
      <c r="B13" s="6" t="s">
        <v>851</v>
      </c>
    </row>
    <row r="14" spans="2:21" x14ac:dyDescent="0.3">
      <c r="B14" s="4" t="s">
        <v>24</v>
      </c>
      <c r="C14" s="4" t="s">
        <v>25</v>
      </c>
      <c r="D14" s="4" t="s">
        <v>26</v>
      </c>
      <c r="E14" s="5"/>
      <c r="F14" s="5"/>
      <c r="G14" s="5"/>
      <c r="H14" s="4" t="s">
        <v>27</v>
      </c>
      <c r="I14" s="6" t="s">
        <v>28</v>
      </c>
    </row>
    <row r="15" spans="2:21" x14ac:dyDescent="0.3">
      <c r="B15" s="15">
        <v>0</v>
      </c>
      <c r="C15" s="8">
        <v>12000000</v>
      </c>
      <c r="D15" s="9">
        <v>0.06</v>
      </c>
      <c r="E15" s="16">
        <f t="shared" ref="E15:E20" si="0">F15*D15</f>
        <v>720000</v>
      </c>
      <c r="F15" s="16">
        <f>C15-B15</f>
        <v>12000000</v>
      </c>
      <c r="G15" s="28"/>
      <c r="H15" s="29">
        <v>0</v>
      </c>
      <c r="J15" s="30"/>
    </row>
    <row r="16" spans="2:21" x14ac:dyDescent="0.3">
      <c r="B16" s="15">
        <f t="shared" ref="B16:B22" si="1">C15+1</f>
        <v>12000001</v>
      </c>
      <c r="C16" s="8">
        <v>46000000</v>
      </c>
      <c r="D16" s="9">
        <v>0.15</v>
      </c>
      <c r="E16" s="16">
        <f t="shared" si="0"/>
        <v>5100000</v>
      </c>
      <c r="F16" s="16">
        <f t="shared" ref="F16:F22" si="2">C16-B16+1</f>
        <v>34000000</v>
      </c>
      <c r="G16" s="31">
        <f t="shared" ref="G16:G22" si="3">D16-D15</f>
        <v>0.09</v>
      </c>
      <c r="H16" s="29">
        <f>-(F15*(D16-$D$15))</f>
        <v>-1080000</v>
      </c>
      <c r="J16" s="30"/>
    </row>
    <row r="17" spans="2:12" x14ac:dyDescent="0.3">
      <c r="B17" s="15">
        <f t="shared" si="1"/>
        <v>46000001</v>
      </c>
      <c r="C17" s="8">
        <v>88000000</v>
      </c>
      <c r="D17" s="9">
        <v>0.24</v>
      </c>
      <c r="E17" s="16">
        <f t="shared" si="0"/>
        <v>10080000</v>
      </c>
      <c r="F17" s="16">
        <f t="shared" si="2"/>
        <v>42000000</v>
      </c>
      <c r="G17" s="31">
        <f t="shared" si="3"/>
        <v>0.09</v>
      </c>
      <c r="H17" s="29">
        <f>-(F15*(D17-$D$15)+F16*(D17-D16))</f>
        <v>-5220000</v>
      </c>
      <c r="J17" s="30"/>
    </row>
    <row r="18" spans="2:12" x14ac:dyDescent="0.3">
      <c r="B18" s="15">
        <f t="shared" si="1"/>
        <v>88000001</v>
      </c>
      <c r="C18" s="32">
        <v>150000000</v>
      </c>
      <c r="D18" s="33">
        <v>0.35</v>
      </c>
      <c r="E18" s="16">
        <f t="shared" si="0"/>
        <v>21700000</v>
      </c>
      <c r="F18" s="16">
        <f t="shared" si="2"/>
        <v>62000000</v>
      </c>
      <c r="G18" s="31">
        <f t="shared" si="3"/>
        <v>0.10999999999999999</v>
      </c>
      <c r="H18" s="29">
        <f>-(F15*(D18-$D$15)+F16*(D18-D16)+F17*(D18-D17))</f>
        <v>-14899999.999999996</v>
      </c>
      <c r="I18" s="12"/>
      <c r="J18" s="34"/>
      <c r="K18" s="12"/>
    </row>
    <row r="19" spans="2:12" x14ac:dyDescent="0.3">
      <c r="B19" s="15">
        <f t="shared" si="1"/>
        <v>150000001</v>
      </c>
      <c r="C19" s="15">
        <v>300000000</v>
      </c>
      <c r="D19" s="33">
        <v>0.38</v>
      </c>
      <c r="E19" s="16">
        <f t="shared" si="0"/>
        <v>57000000</v>
      </c>
      <c r="F19" s="16">
        <f t="shared" si="2"/>
        <v>150000000</v>
      </c>
      <c r="G19" s="31">
        <f t="shared" si="3"/>
        <v>3.0000000000000027E-2</v>
      </c>
      <c r="H19" s="29">
        <f>-(F15*(D19-$D$15)+F16*(D19-D16)+F17*(D19-D17)+F18*(D19-D18))</f>
        <v>-19400000</v>
      </c>
      <c r="I19" s="12"/>
      <c r="J19" s="30">
        <f>C16-B16</f>
        <v>33999999</v>
      </c>
      <c r="K19" s="12"/>
    </row>
    <row r="20" spans="2:12" x14ac:dyDescent="0.3">
      <c r="B20" s="15">
        <f t="shared" si="1"/>
        <v>300000001</v>
      </c>
      <c r="C20" s="15">
        <v>500000000</v>
      </c>
      <c r="D20" s="33">
        <v>0.4</v>
      </c>
      <c r="E20" s="16">
        <f t="shared" si="0"/>
        <v>80000000</v>
      </c>
      <c r="F20" s="16">
        <f t="shared" si="2"/>
        <v>200000000</v>
      </c>
      <c r="G20" s="31">
        <f t="shared" si="3"/>
        <v>2.0000000000000018E-2</v>
      </c>
      <c r="H20" s="29">
        <f>-($F$15*(D20-$D$15)+($F$16*(D20-$D$16)+$F$17*(D20-$D$17)+$F$18*(D20-$D$18)+$F$19*(D20-$D$19)))</f>
        <v>-25400000.000000007</v>
      </c>
      <c r="I20" s="12"/>
      <c r="J20" s="34">
        <f>J19*2%</f>
        <v>679999.98</v>
      </c>
      <c r="K20" s="12"/>
      <c r="L20" s="12"/>
    </row>
    <row r="21" spans="2:12" x14ac:dyDescent="0.3">
      <c r="B21" s="15">
        <f t="shared" si="1"/>
        <v>500000001</v>
      </c>
      <c r="C21" s="15">
        <v>1000000000</v>
      </c>
      <c r="D21" s="33">
        <v>0.42</v>
      </c>
      <c r="E21" s="16">
        <f>F21*D21</f>
        <v>210000000</v>
      </c>
      <c r="F21" s="16">
        <f t="shared" si="2"/>
        <v>500000000</v>
      </c>
      <c r="G21" s="31">
        <f t="shared" si="3"/>
        <v>1.9999999999999962E-2</v>
      </c>
      <c r="H21" s="29">
        <f>-($F$15*(D21-$D$15)+($F$16*(D21-$D$16)+$F$17*(D21-$D$17)+$F$18*(D21-$D$18)+$F$19*(D21-$D$19)+$F$20*(D21-$D$20)))</f>
        <v>-35399999.999999985</v>
      </c>
      <c r="I21" s="12"/>
      <c r="J21" s="34">
        <f>J20*2%</f>
        <v>13599.999599999999</v>
      </c>
      <c r="K21" s="12"/>
      <c r="L21" s="12"/>
    </row>
    <row r="22" spans="2:12" x14ac:dyDescent="0.3">
      <c r="B22" s="15">
        <f t="shared" si="1"/>
        <v>1000000001</v>
      </c>
      <c r="C22" s="15">
        <v>1000000000000000</v>
      </c>
      <c r="D22" s="33">
        <v>0.45</v>
      </c>
      <c r="E22" s="16">
        <f>F22*D22</f>
        <v>449999550000000</v>
      </c>
      <c r="F22" s="16">
        <f t="shared" si="2"/>
        <v>999999000000000</v>
      </c>
      <c r="G22" s="31">
        <f t="shared" si="3"/>
        <v>3.0000000000000027E-2</v>
      </c>
      <c r="H22" s="29">
        <f>-($F$15*(D22-$D$15)+($F$16*(D22-$D$16)+$F$17*(D22-$D$17)+$F$18*(D22-$D$18)+$F$19*(D22-$D$19)+$F$20*(D22-$D$20)+$F$21*(D22-$D$21)))</f>
        <v>-65400000.000000015</v>
      </c>
      <c r="I22" s="12"/>
      <c r="J22" s="34"/>
      <c r="K22" s="12"/>
      <c r="L22" s="12"/>
    </row>
    <row r="23" spans="2:12" x14ac:dyDescent="0.3">
      <c r="J23" s="12">
        <f>C15*12%</f>
        <v>1440000</v>
      </c>
    </row>
    <row r="24" spans="2:12" x14ac:dyDescent="0.3">
      <c r="D24" s="12"/>
      <c r="E24" s="30"/>
    </row>
    <row r="25" spans="2:12" x14ac:dyDescent="0.3">
      <c r="B25" s="6" t="s">
        <v>850</v>
      </c>
      <c r="I25" s="17"/>
    </row>
    <row r="26" spans="2:12" x14ac:dyDescent="0.3">
      <c r="B26" s="4" t="s">
        <v>24</v>
      </c>
      <c r="C26" s="4" t="s">
        <v>25</v>
      </c>
      <c r="D26" s="4" t="s">
        <v>26</v>
      </c>
      <c r="E26" s="5"/>
      <c r="F26" s="5"/>
      <c r="G26" s="5"/>
      <c r="H26" s="4" t="s">
        <v>27</v>
      </c>
      <c r="I26" s="6" t="s">
        <v>28</v>
      </c>
    </row>
    <row r="27" spans="2:12" x14ac:dyDescent="0.3">
      <c r="B27" s="15">
        <v>0</v>
      </c>
      <c r="C27" s="8">
        <v>12000000</v>
      </c>
      <c r="D27" s="9">
        <f>D15*10%</f>
        <v>6.0000000000000001E-3</v>
      </c>
      <c r="E27" s="16">
        <f t="shared" ref="E27:E32" si="4">F27*D27</f>
        <v>72000</v>
      </c>
      <c r="F27" s="16">
        <f>C27-B27</f>
        <v>12000000</v>
      </c>
      <c r="G27" s="28"/>
      <c r="H27" s="29">
        <v>0</v>
      </c>
      <c r="J27" s="30"/>
    </row>
    <row r="28" spans="2:12" x14ac:dyDescent="0.3">
      <c r="B28" s="15">
        <f t="shared" ref="B28:B34" si="5">C27+1</f>
        <v>12000001</v>
      </c>
      <c r="C28" s="8">
        <v>46000000</v>
      </c>
      <c r="D28" s="9">
        <f>D16*10%</f>
        <v>1.4999999999999999E-2</v>
      </c>
      <c r="E28" s="16">
        <f t="shared" si="4"/>
        <v>510000</v>
      </c>
      <c r="F28" s="16">
        <f t="shared" ref="F28:F34" si="6">C28-B28+1</f>
        <v>34000000</v>
      </c>
      <c r="G28" s="31">
        <f t="shared" ref="G28:G34" si="7">D28-D27</f>
        <v>8.9999999999999993E-3</v>
      </c>
      <c r="H28" s="29">
        <f>-(F27*(D28-$D$27))</f>
        <v>-107999.99999999999</v>
      </c>
      <c r="J28" s="30"/>
    </row>
    <row r="29" spans="2:12" x14ac:dyDescent="0.3">
      <c r="B29" s="15">
        <f t="shared" si="5"/>
        <v>46000001</v>
      </c>
      <c r="C29" s="8">
        <v>88000000</v>
      </c>
      <c r="D29" s="9">
        <f>D17*10%</f>
        <v>2.4E-2</v>
      </c>
      <c r="E29" s="16">
        <f t="shared" si="4"/>
        <v>1008000</v>
      </c>
      <c r="F29" s="16">
        <f t="shared" si="6"/>
        <v>42000000</v>
      </c>
      <c r="G29" s="31">
        <f t="shared" si="7"/>
        <v>9.0000000000000011E-3</v>
      </c>
      <c r="H29" s="29">
        <f>-(F27*(D29-$D$27)+F28*(D29-D28))</f>
        <v>-522000.00000000012</v>
      </c>
      <c r="J29" s="30"/>
    </row>
    <row r="30" spans="2:12" x14ac:dyDescent="0.3">
      <c r="B30" s="15">
        <f t="shared" si="5"/>
        <v>88000001</v>
      </c>
      <c r="C30" s="32">
        <v>150000000</v>
      </c>
      <c r="D30" s="9">
        <f>D18*10%</f>
        <v>3.4999999999999996E-2</v>
      </c>
      <c r="E30" s="16">
        <f t="shared" si="4"/>
        <v>2170000</v>
      </c>
      <c r="F30" s="16">
        <f t="shared" si="6"/>
        <v>62000000</v>
      </c>
      <c r="G30" s="31">
        <f t="shared" si="7"/>
        <v>1.0999999999999996E-2</v>
      </c>
      <c r="H30" s="29">
        <f>-(F27*(D30-$D$27)+F28*(D30-D28)+F29*(D30-D29))</f>
        <v>-1489999.9999999998</v>
      </c>
      <c r="I30" s="12"/>
      <c r="J30" s="34"/>
      <c r="K30" s="12"/>
    </row>
    <row r="31" spans="2:12" x14ac:dyDescent="0.3">
      <c r="B31" s="15">
        <f t="shared" si="5"/>
        <v>150000001</v>
      </c>
      <c r="C31" s="15">
        <v>300000000</v>
      </c>
      <c r="D31" s="9">
        <f>D19*10%</f>
        <v>3.8000000000000006E-2</v>
      </c>
      <c r="E31" s="16">
        <f t="shared" si="4"/>
        <v>5700000.0000000009</v>
      </c>
      <c r="F31" s="16">
        <f t="shared" si="6"/>
        <v>150000000</v>
      </c>
      <c r="G31" s="31">
        <f t="shared" si="7"/>
        <v>3.0000000000000096E-3</v>
      </c>
      <c r="H31" s="29">
        <f>-(F27*(D31-$D$27)+F28*(D31-D28)+F29*(D31-D29)+F30*(D31-D30))</f>
        <v>-1940000.0000000014</v>
      </c>
      <c r="I31" s="12"/>
      <c r="J31" s="30">
        <f>C28-B28</f>
        <v>33999999</v>
      </c>
      <c r="K31" s="12"/>
    </row>
    <row r="32" spans="2:12" x14ac:dyDescent="0.3">
      <c r="B32" s="15">
        <f t="shared" si="5"/>
        <v>300000001</v>
      </c>
      <c r="C32" s="15">
        <v>500000000</v>
      </c>
      <c r="D32" s="9">
        <f>D20*10%</f>
        <v>4.0000000000000008E-2</v>
      </c>
      <c r="E32" s="16">
        <f t="shared" si="4"/>
        <v>8000000.0000000019</v>
      </c>
      <c r="F32" s="16">
        <f t="shared" si="6"/>
        <v>200000000</v>
      </c>
      <c r="G32" s="31">
        <f t="shared" si="7"/>
        <v>2.0000000000000018E-3</v>
      </c>
      <c r="H32" s="29">
        <f>-(F27*(D32-$D$27)+F28*(D32-D28)+F29*(D32-D29)+F30*(D32-D30)+F31*(D32-D31))</f>
        <v>-2540000.0000000023</v>
      </c>
      <c r="I32" s="12"/>
      <c r="J32" s="34">
        <f>J31*2%</f>
        <v>679999.98</v>
      </c>
      <c r="K32" s="12"/>
      <c r="L32" s="12"/>
    </row>
    <row r="33" spans="2:12" x14ac:dyDescent="0.3">
      <c r="B33" s="15">
        <f t="shared" si="5"/>
        <v>500000001</v>
      </c>
      <c r="C33" s="15">
        <v>1000000000</v>
      </c>
      <c r="D33" s="9">
        <f>D21*10%</f>
        <v>4.2000000000000003E-2</v>
      </c>
      <c r="E33" s="16">
        <f>F33*D33</f>
        <v>21000000</v>
      </c>
      <c r="F33" s="16">
        <f t="shared" si="6"/>
        <v>500000000</v>
      </c>
      <c r="G33" s="31">
        <f t="shared" si="7"/>
        <v>1.9999999999999948E-3</v>
      </c>
      <c r="H33" s="29">
        <f>-(F27*(D33-$D$27)+F28*(D33-D28)+F29*(D33-D29)+F30*(D33-D30)+F31*(D33-D31)+F32*(D33-D32))</f>
        <v>-3539999.9999999995</v>
      </c>
      <c r="I33" s="12"/>
      <c r="J33" s="34">
        <f>J32*2%</f>
        <v>13599.999599999999</v>
      </c>
      <c r="K33" s="12"/>
      <c r="L33" s="12"/>
    </row>
    <row r="34" spans="2:12" x14ac:dyDescent="0.3">
      <c r="B34" s="15">
        <f t="shared" si="5"/>
        <v>1000000001</v>
      </c>
      <c r="C34" s="15">
        <v>1000000000000000</v>
      </c>
      <c r="D34" s="9">
        <f>D22*10%</f>
        <v>4.5000000000000005E-2</v>
      </c>
      <c r="E34" s="16">
        <f>F34*D34</f>
        <v>44999955000000.008</v>
      </c>
      <c r="F34" s="16">
        <f t="shared" si="6"/>
        <v>999999000000000</v>
      </c>
      <c r="G34" s="31">
        <f t="shared" si="7"/>
        <v>3.0000000000000027E-3</v>
      </c>
      <c r="H34" s="29">
        <f>-(F27*(D34-$D$27)+F28*(D34-D28)+F29*(D34-D29)+F30*(D34-D30)+F31*(D34-D31)+F32*(D34-D32)+F33*(D34-D33))</f>
        <v>-6540000.0000000019</v>
      </c>
      <c r="I34" s="12"/>
      <c r="J34" s="34"/>
      <c r="K34" s="12"/>
      <c r="L34" s="12"/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98"/>
  <sheetViews>
    <sheetView workbookViewId="0">
      <selection activeCell="C190" sqref="C190"/>
    </sheetView>
  </sheetViews>
  <sheetFormatPr defaultRowHeight="16.5" x14ac:dyDescent="0.3"/>
  <cols>
    <col min="1" max="1" width="12.875" bestFit="1" customWidth="1"/>
    <col min="2" max="2" width="13" bestFit="1" customWidth="1"/>
    <col min="3" max="3" width="10.875" bestFit="1" customWidth="1"/>
    <col min="4" max="4" width="13" bestFit="1" customWidth="1"/>
    <col min="5" max="5" width="9" style="208"/>
    <col min="6" max="6" width="13" bestFit="1" customWidth="1"/>
    <col min="7" max="7" width="10.875" bestFit="1" customWidth="1"/>
    <col min="8" max="8" width="13" bestFit="1" customWidth="1"/>
    <col min="10" max="10" width="11.875" bestFit="1" customWidth="1"/>
    <col min="13" max="13" width="15.125" bestFit="1" customWidth="1"/>
    <col min="14" max="14" width="14" style="232" bestFit="1" customWidth="1"/>
    <col min="15" max="15" width="22.625" style="232" bestFit="1" customWidth="1"/>
    <col min="16" max="17" width="14.625" bestFit="1" customWidth="1"/>
  </cols>
  <sheetData>
    <row r="1" spans="1:17" s="35" customFormat="1" x14ac:dyDescent="0.3">
      <c r="A1" s="35" t="s">
        <v>802</v>
      </c>
      <c r="B1" s="35" t="s">
        <v>795</v>
      </c>
      <c r="C1" s="35" t="s">
        <v>796</v>
      </c>
      <c r="D1" s="35" t="s">
        <v>801</v>
      </c>
      <c r="F1" s="35" t="s">
        <v>797</v>
      </c>
      <c r="G1" s="35" t="s">
        <v>796</v>
      </c>
      <c r="H1" s="35" t="s">
        <v>801</v>
      </c>
      <c r="J1" s="35" t="s">
        <v>803</v>
      </c>
    </row>
    <row r="2" spans="1:17" x14ac:dyDescent="0.3">
      <c r="A2" s="243">
        <v>10000000</v>
      </c>
      <c r="B2" s="244">
        <f t="shared" ref="B2:B65" si="0">$A2*VLOOKUP($A2,COTAX,3)+VLOOKUP($A2,COTAX,4)</f>
        <v>1000000</v>
      </c>
      <c r="C2" s="244">
        <f>B2*10%</f>
        <v>100000</v>
      </c>
      <c r="D2" s="244">
        <f>SUM(B2:C2)</f>
        <v>1100000</v>
      </c>
      <c r="E2" s="245">
        <f>D2/A2</f>
        <v>0.11</v>
      </c>
      <c r="F2" s="244">
        <f t="shared" ref="F2:F65" si="1">$A2*VLOOKUP($A2,PERTAX,3)+VLOOKUP($A2,PERTAX,4)</f>
        <v>600000</v>
      </c>
      <c r="G2" s="244">
        <f>F2*10%</f>
        <v>60000</v>
      </c>
      <c r="H2" s="244">
        <f>SUM(F2:G2)</f>
        <v>660000</v>
      </c>
      <c r="I2" s="245">
        <f>H2/A2</f>
        <v>6.6000000000000003E-2</v>
      </c>
      <c r="J2" s="246">
        <f>D2-H2</f>
        <v>440000</v>
      </c>
      <c r="M2" s="235">
        <v>0</v>
      </c>
      <c r="N2" s="235">
        <v>200000000</v>
      </c>
      <c r="O2" s="236">
        <v>0.1</v>
      </c>
      <c r="P2" s="233">
        <v>0</v>
      </c>
    </row>
    <row r="3" spans="1:17" x14ac:dyDescent="0.3">
      <c r="A3" s="232">
        <f>A2+1000000</f>
        <v>11000000</v>
      </c>
      <c r="B3" s="233">
        <f t="shared" si="0"/>
        <v>1100000</v>
      </c>
      <c r="C3" s="233">
        <f t="shared" ref="C3:C25" si="2">B3*10%</f>
        <v>110000</v>
      </c>
      <c r="D3" s="233">
        <f t="shared" ref="D3:D4" si="3">SUM(B3:C3)</f>
        <v>1210000</v>
      </c>
      <c r="E3" s="238">
        <f t="shared" ref="E3:E66" si="4">D3/A3</f>
        <v>0.11</v>
      </c>
      <c r="F3" s="233">
        <f t="shared" si="1"/>
        <v>660000</v>
      </c>
      <c r="G3" s="233">
        <f t="shared" ref="G3:G25" si="5">F3*10%</f>
        <v>66000</v>
      </c>
      <c r="H3" s="233">
        <f t="shared" ref="H3:H5" si="6">SUM(F3:G3)</f>
        <v>726000</v>
      </c>
      <c r="I3" s="238">
        <f t="shared" ref="I3:I66" si="7">H3/A3</f>
        <v>6.6000000000000003E-2</v>
      </c>
      <c r="J3" s="234">
        <f t="shared" ref="J3:J4" si="8">D3-H3</f>
        <v>484000</v>
      </c>
      <c r="M3" s="232">
        <f>N2+1</f>
        <v>200000001</v>
      </c>
      <c r="N3" s="232">
        <v>20000000000</v>
      </c>
      <c r="O3" s="236">
        <v>0.2</v>
      </c>
      <c r="P3" s="233">
        <v>-20000000</v>
      </c>
    </row>
    <row r="4" spans="1:17" x14ac:dyDescent="0.3">
      <c r="A4" s="232">
        <f>A3+1000000</f>
        <v>12000000</v>
      </c>
      <c r="B4" s="233">
        <f t="shared" si="0"/>
        <v>1200000</v>
      </c>
      <c r="C4" s="233">
        <f t="shared" si="2"/>
        <v>120000</v>
      </c>
      <c r="D4" s="233">
        <f t="shared" si="3"/>
        <v>1320000</v>
      </c>
      <c r="E4" s="238">
        <f t="shared" si="4"/>
        <v>0.11</v>
      </c>
      <c r="F4" s="233">
        <f t="shared" si="1"/>
        <v>720000</v>
      </c>
      <c r="G4" s="233">
        <f t="shared" si="5"/>
        <v>72000</v>
      </c>
      <c r="H4" s="233">
        <f t="shared" si="6"/>
        <v>792000</v>
      </c>
      <c r="I4" s="238">
        <f t="shared" si="7"/>
        <v>6.6000000000000003E-2</v>
      </c>
      <c r="J4" s="234">
        <f t="shared" si="8"/>
        <v>528000</v>
      </c>
      <c r="M4" s="232">
        <f>N3+1</f>
        <v>20000000001</v>
      </c>
      <c r="N4" s="232">
        <v>300000000000</v>
      </c>
      <c r="O4" s="236">
        <v>0.22</v>
      </c>
      <c r="P4" s="233">
        <v>-420000000</v>
      </c>
    </row>
    <row r="5" spans="1:17" s="208" customFormat="1" x14ac:dyDescent="0.3">
      <c r="A5" s="232">
        <f t="shared" ref="A5:A68" si="9">A4+1000000</f>
        <v>13000000</v>
      </c>
      <c r="B5" s="233">
        <f t="shared" si="0"/>
        <v>1300000</v>
      </c>
      <c r="C5" s="233">
        <f t="shared" si="2"/>
        <v>130000</v>
      </c>
      <c r="D5" s="233">
        <f t="shared" ref="D5" si="10">SUM(B5:C5)</f>
        <v>1430000</v>
      </c>
      <c r="E5" s="238">
        <f t="shared" si="4"/>
        <v>0.11</v>
      </c>
      <c r="F5" s="233">
        <f t="shared" si="1"/>
        <v>870000</v>
      </c>
      <c r="G5" s="233">
        <f t="shared" si="5"/>
        <v>87000</v>
      </c>
      <c r="H5" s="233">
        <f t="shared" si="6"/>
        <v>957000</v>
      </c>
      <c r="I5" s="238">
        <f t="shared" si="7"/>
        <v>7.361538461538461E-2</v>
      </c>
      <c r="J5" s="234">
        <f t="shared" ref="J5" si="11">D5-H5</f>
        <v>473000</v>
      </c>
      <c r="M5" s="232">
        <f>N4+1</f>
        <v>300000000001</v>
      </c>
      <c r="N5" s="232">
        <v>1E+17</v>
      </c>
      <c r="O5" s="236">
        <v>0.25</v>
      </c>
      <c r="P5" s="233">
        <v>-9420000000</v>
      </c>
    </row>
    <row r="6" spans="1:17" s="208" customFormat="1" x14ac:dyDescent="0.3">
      <c r="A6" s="232">
        <f t="shared" si="9"/>
        <v>14000000</v>
      </c>
      <c r="B6" s="233">
        <f t="shared" si="0"/>
        <v>1400000</v>
      </c>
      <c r="C6" s="233">
        <f t="shared" si="2"/>
        <v>140000</v>
      </c>
      <c r="D6" s="233">
        <f t="shared" ref="D6:D13" si="12">SUM(B6:C6)</f>
        <v>1540000</v>
      </c>
      <c r="E6" s="238">
        <f t="shared" si="4"/>
        <v>0.11</v>
      </c>
      <c r="F6" s="233">
        <f t="shared" si="1"/>
        <v>1020000</v>
      </c>
      <c r="G6" s="233">
        <f t="shared" si="5"/>
        <v>102000</v>
      </c>
      <c r="H6" s="233">
        <f t="shared" ref="H6:H13" si="13">SUM(F6:G6)</f>
        <v>1122000</v>
      </c>
      <c r="I6" s="238">
        <f t="shared" si="7"/>
        <v>8.0142857142857141E-2</v>
      </c>
      <c r="J6" s="234">
        <f t="shared" ref="J6:J13" si="14">D6-H6</f>
        <v>418000</v>
      </c>
      <c r="N6" s="232"/>
      <c r="O6" s="232"/>
    </row>
    <row r="7" spans="1:17" s="208" customFormat="1" x14ac:dyDescent="0.3">
      <c r="A7" s="232">
        <f t="shared" si="9"/>
        <v>15000000</v>
      </c>
      <c r="B7" s="233">
        <f t="shared" si="0"/>
        <v>1500000</v>
      </c>
      <c r="C7" s="233">
        <f t="shared" si="2"/>
        <v>150000</v>
      </c>
      <c r="D7" s="233">
        <f t="shared" si="12"/>
        <v>1650000</v>
      </c>
      <c r="E7" s="238">
        <f t="shared" si="4"/>
        <v>0.11</v>
      </c>
      <c r="F7" s="233">
        <f t="shared" si="1"/>
        <v>1170000</v>
      </c>
      <c r="G7" s="233">
        <f t="shared" si="5"/>
        <v>117000</v>
      </c>
      <c r="H7" s="233">
        <f t="shared" si="13"/>
        <v>1287000</v>
      </c>
      <c r="I7" s="238">
        <f t="shared" si="7"/>
        <v>8.5800000000000001E-2</v>
      </c>
      <c r="J7" s="234">
        <f t="shared" si="14"/>
        <v>363000</v>
      </c>
      <c r="M7" s="232">
        <v>0</v>
      </c>
      <c r="N7" s="232">
        <v>12000000</v>
      </c>
      <c r="O7" s="237">
        <v>0.06</v>
      </c>
      <c r="P7" s="233">
        <v>0</v>
      </c>
    </row>
    <row r="8" spans="1:17" s="208" customFormat="1" x14ac:dyDescent="0.3">
      <c r="A8" s="232">
        <f t="shared" si="9"/>
        <v>16000000</v>
      </c>
      <c r="B8" s="233">
        <f t="shared" si="0"/>
        <v>1600000</v>
      </c>
      <c r="C8" s="233">
        <f t="shared" si="2"/>
        <v>160000</v>
      </c>
      <c r="D8" s="233">
        <f t="shared" si="12"/>
        <v>1760000</v>
      </c>
      <c r="E8" s="238">
        <f t="shared" si="4"/>
        <v>0.11</v>
      </c>
      <c r="F8" s="233">
        <f t="shared" si="1"/>
        <v>1320000</v>
      </c>
      <c r="G8" s="233">
        <f t="shared" si="5"/>
        <v>132000</v>
      </c>
      <c r="H8" s="233">
        <f t="shared" si="13"/>
        <v>1452000</v>
      </c>
      <c r="I8" s="238">
        <f t="shared" si="7"/>
        <v>9.0749999999999997E-2</v>
      </c>
      <c r="J8" s="234">
        <f t="shared" si="14"/>
        <v>308000</v>
      </c>
      <c r="M8" s="232">
        <f t="shared" ref="M8:M13" si="15">N7+1</f>
        <v>12000001</v>
      </c>
      <c r="N8" s="232">
        <v>46000000</v>
      </c>
      <c r="O8" s="237">
        <v>0.15</v>
      </c>
      <c r="P8" s="233">
        <v>-1080000</v>
      </c>
    </row>
    <row r="9" spans="1:17" s="208" customFormat="1" x14ac:dyDescent="0.3">
      <c r="A9" s="232">
        <f t="shared" si="9"/>
        <v>17000000</v>
      </c>
      <c r="B9" s="233">
        <f t="shared" si="0"/>
        <v>1700000</v>
      </c>
      <c r="C9" s="233">
        <f t="shared" si="2"/>
        <v>170000</v>
      </c>
      <c r="D9" s="233">
        <f t="shared" si="12"/>
        <v>1870000</v>
      </c>
      <c r="E9" s="238">
        <f t="shared" si="4"/>
        <v>0.11</v>
      </c>
      <c r="F9" s="233">
        <f t="shared" si="1"/>
        <v>1470000</v>
      </c>
      <c r="G9" s="233">
        <f t="shared" si="5"/>
        <v>147000</v>
      </c>
      <c r="H9" s="233">
        <f t="shared" si="13"/>
        <v>1617000</v>
      </c>
      <c r="I9" s="238">
        <f t="shared" si="7"/>
        <v>9.5117647058823529E-2</v>
      </c>
      <c r="J9" s="234">
        <f t="shared" si="14"/>
        <v>253000</v>
      </c>
      <c r="M9" s="232">
        <f t="shared" si="15"/>
        <v>46000001</v>
      </c>
      <c r="N9" s="232">
        <v>88000000</v>
      </c>
      <c r="O9" s="237">
        <v>0.24</v>
      </c>
      <c r="P9" s="233">
        <v>-5220000</v>
      </c>
      <c r="Q9" s="233"/>
    </row>
    <row r="10" spans="1:17" s="208" customFormat="1" x14ac:dyDescent="0.3">
      <c r="A10" s="232">
        <f t="shared" si="9"/>
        <v>18000000</v>
      </c>
      <c r="B10" s="233">
        <f t="shared" si="0"/>
        <v>1800000</v>
      </c>
      <c r="C10" s="233">
        <f t="shared" si="2"/>
        <v>180000</v>
      </c>
      <c r="D10" s="233">
        <f t="shared" si="12"/>
        <v>1980000</v>
      </c>
      <c r="E10" s="238">
        <f t="shared" si="4"/>
        <v>0.11</v>
      </c>
      <c r="F10" s="233">
        <f t="shared" si="1"/>
        <v>1620000</v>
      </c>
      <c r="G10" s="233">
        <f t="shared" si="5"/>
        <v>162000</v>
      </c>
      <c r="H10" s="233">
        <f t="shared" si="13"/>
        <v>1782000</v>
      </c>
      <c r="I10" s="238">
        <f t="shared" si="7"/>
        <v>9.9000000000000005E-2</v>
      </c>
      <c r="J10" s="234">
        <f t="shared" si="14"/>
        <v>198000</v>
      </c>
      <c r="M10" s="232">
        <f t="shared" si="15"/>
        <v>88000001</v>
      </c>
      <c r="N10" s="232">
        <v>150000000</v>
      </c>
      <c r="O10" s="237">
        <v>0.35</v>
      </c>
      <c r="P10" s="233">
        <v>-14900000</v>
      </c>
      <c r="Q10" s="233"/>
    </row>
    <row r="11" spans="1:17" s="208" customFormat="1" x14ac:dyDescent="0.3">
      <c r="A11" s="232">
        <f t="shared" si="9"/>
        <v>19000000</v>
      </c>
      <c r="B11" s="233">
        <f t="shared" si="0"/>
        <v>1900000</v>
      </c>
      <c r="C11" s="233">
        <f t="shared" si="2"/>
        <v>190000</v>
      </c>
      <c r="D11" s="233">
        <f t="shared" si="12"/>
        <v>2090000</v>
      </c>
      <c r="E11" s="238">
        <f t="shared" si="4"/>
        <v>0.11</v>
      </c>
      <c r="F11" s="233">
        <f t="shared" si="1"/>
        <v>1770000</v>
      </c>
      <c r="G11" s="233">
        <f t="shared" si="5"/>
        <v>177000</v>
      </c>
      <c r="H11" s="233">
        <f t="shared" si="13"/>
        <v>1947000</v>
      </c>
      <c r="I11" s="238">
        <f t="shared" si="7"/>
        <v>0.10247368421052631</v>
      </c>
      <c r="J11" s="234">
        <f t="shared" si="14"/>
        <v>143000</v>
      </c>
      <c r="M11" s="232">
        <f t="shared" si="15"/>
        <v>150000001</v>
      </c>
      <c r="N11" s="232">
        <v>300000000</v>
      </c>
      <c r="O11" s="237">
        <v>0.38</v>
      </c>
      <c r="P11" s="233">
        <v>-19400000</v>
      </c>
      <c r="Q11" s="233"/>
    </row>
    <row r="12" spans="1:17" s="208" customFormat="1" x14ac:dyDescent="0.3">
      <c r="A12" s="243">
        <f t="shared" si="9"/>
        <v>20000000</v>
      </c>
      <c r="B12" s="244">
        <f t="shared" si="0"/>
        <v>2000000</v>
      </c>
      <c r="C12" s="244">
        <f t="shared" si="2"/>
        <v>200000</v>
      </c>
      <c r="D12" s="244">
        <f t="shared" si="12"/>
        <v>2200000</v>
      </c>
      <c r="E12" s="245">
        <f t="shared" si="4"/>
        <v>0.11</v>
      </c>
      <c r="F12" s="244">
        <f t="shared" si="1"/>
        <v>1920000</v>
      </c>
      <c r="G12" s="244">
        <f t="shared" si="5"/>
        <v>192000</v>
      </c>
      <c r="H12" s="244">
        <f t="shared" si="13"/>
        <v>2112000</v>
      </c>
      <c r="I12" s="245">
        <f t="shared" si="7"/>
        <v>0.1056</v>
      </c>
      <c r="J12" s="246">
        <f t="shared" si="14"/>
        <v>88000</v>
      </c>
      <c r="M12" s="232">
        <f t="shared" si="15"/>
        <v>300000001</v>
      </c>
      <c r="N12" s="232">
        <v>500000000</v>
      </c>
      <c r="O12" s="237">
        <v>0.4</v>
      </c>
      <c r="P12" s="233">
        <v>-25400000</v>
      </c>
      <c r="Q12" s="233"/>
    </row>
    <row r="13" spans="1:17" s="208" customFormat="1" x14ac:dyDescent="0.3">
      <c r="A13" s="232">
        <f t="shared" si="9"/>
        <v>21000000</v>
      </c>
      <c r="B13" s="233">
        <f t="shared" si="0"/>
        <v>2100000</v>
      </c>
      <c r="C13" s="233">
        <f t="shared" si="2"/>
        <v>210000</v>
      </c>
      <c r="D13" s="233">
        <f t="shared" si="12"/>
        <v>2310000</v>
      </c>
      <c r="E13" s="238">
        <f t="shared" si="4"/>
        <v>0.11</v>
      </c>
      <c r="F13" s="233">
        <f t="shared" si="1"/>
        <v>2070000</v>
      </c>
      <c r="G13" s="233">
        <f t="shared" si="5"/>
        <v>207000</v>
      </c>
      <c r="H13" s="233">
        <f t="shared" si="13"/>
        <v>2277000</v>
      </c>
      <c r="I13" s="238">
        <f t="shared" si="7"/>
        <v>0.10842857142857143</v>
      </c>
      <c r="J13" s="234">
        <f t="shared" si="14"/>
        <v>33000</v>
      </c>
      <c r="M13" s="232">
        <f t="shared" si="15"/>
        <v>500000001</v>
      </c>
      <c r="N13" s="232">
        <v>1E+17</v>
      </c>
      <c r="O13" s="237">
        <v>0.42</v>
      </c>
      <c r="P13" s="233">
        <v>-35400000</v>
      </c>
      <c r="Q13" s="233"/>
    </row>
    <row r="14" spans="1:17" s="208" customFormat="1" x14ac:dyDescent="0.3">
      <c r="A14" s="232">
        <f>A13+100000</f>
        <v>21100000</v>
      </c>
      <c r="B14" s="233">
        <f t="shared" si="0"/>
        <v>2110000</v>
      </c>
      <c r="C14" s="233">
        <f t="shared" si="2"/>
        <v>211000</v>
      </c>
      <c r="D14" s="233">
        <f t="shared" ref="D14" si="16">SUM(B14:C14)</f>
        <v>2321000</v>
      </c>
      <c r="E14" s="238">
        <f t="shared" si="4"/>
        <v>0.11</v>
      </c>
      <c r="F14" s="233">
        <f t="shared" si="1"/>
        <v>2085000</v>
      </c>
      <c r="G14" s="233">
        <f t="shared" si="5"/>
        <v>208500</v>
      </c>
      <c r="H14" s="233">
        <f t="shared" ref="H14" si="17">SUM(F14:G14)</f>
        <v>2293500</v>
      </c>
      <c r="I14" s="238">
        <f t="shared" si="7"/>
        <v>0.10869668246445498</v>
      </c>
      <c r="J14" s="234">
        <f t="shared" ref="J14" si="18">D14-H14</f>
        <v>27500</v>
      </c>
      <c r="N14" s="232"/>
      <c r="O14" s="232"/>
      <c r="P14" s="236"/>
      <c r="Q14" s="233"/>
    </row>
    <row r="15" spans="1:17" s="208" customFormat="1" x14ac:dyDescent="0.3">
      <c r="A15" s="232">
        <f t="shared" ref="A15:A16" si="19">A14+100000</f>
        <v>21200000</v>
      </c>
      <c r="B15" s="233">
        <f t="shared" si="0"/>
        <v>2120000</v>
      </c>
      <c r="C15" s="233">
        <f t="shared" si="2"/>
        <v>212000</v>
      </c>
      <c r="D15" s="233">
        <f t="shared" ref="D15:D16" si="20">SUM(B15:C15)</f>
        <v>2332000</v>
      </c>
      <c r="E15" s="238">
        <f t="shared" si="4"/>
        <v>0.11</v>
      </c>
      <c r="F15" s="233">
        <f t="shared" si="1"/>
        <v>2100000</v>
      </c>
      <c r="G15" s="233">
        <f t="shared" si="5"/>
        <v>210000</v>
      </c>
      <c r="H15" s="233">
        <f t="shared" ref="H15:H16" si="21">SUM(F15:G15)</f>
        <v>2310000</v>
      </c>
      <c r="I15" s="238">
        <f t="shared" si="7"/>
        <v>0.1089622641509434</v>
      </c>
      <c r="J15" s="234">
        <f t="shared" ref="J15:J16" si="22">D15-H15</f>
        <v>22000</v>
      </c>
      <c r="N15" s="232"/>
      <c r="O15" s="232"/>
      <c r="P15" s="236"/>
      <c r="Q15" s="233"/>
    </row>
    <row r="16" spans="1:17" s="208" customFormat="1" x14ac:dyDescent="0.3">
      <c r="A16" s="232">
        <f t="shared" si="19"/>
        <v>21300000</v>
      </c>
      <c r="B16" s="233">
        <f t="shared" si="0"/>
        <v>2130000</v>
      </c>
      <c r="C16" s="233">
        <f t="shared" si="2"/>
        <v>213000</v>
      </c>
      <c r="D16" s="233">
        <f t="shared" si="20"/>
        <v>2343000</v>
      </c>
      <c r="E16" s="238">
        <f t="shared" si="4"/>
        <v>0.11</v>
      </c>
      <c r="F16" s="233">
        <f t="shared" si="1"/>
        <v>2115000</v>
      </c>
      <c r="G16" s="233">
        <f t="shared" si="5"/>
        <v>211500</v>
      </c>
      <c r="H16" s="233">
        <f t="shared" si="21"/>
        <v>2326500</v>
      </c>
      <c r="I16" s="238">
        <f t="shared" si="7"/>
        <v>0.10922535211267606</v>
      </c>
      <c r="J16" s="234">
        <f t="shared" si="22"/>
        <v>16500</v>
      </c>
      <c r="N16" s="232"/>
      <c r="O16" s="232"/>
      <c r="P16" s="236"/>
      <c r="Q16" s="233"/>
    </row>
    <row r="17" spans="1:17" s="208" customFormat="1" x14ac:dyDescent="0.3">
      <c r="A17" s="232">
        <f t="shared" ref="A17" si="23">A16+100000</f>
        <v>21400000</v>
      </c>
      <c r="B17" s="233">
        <f t="shared" si="0"/>
        <v>2140000</v>
      </c>
      <c r="C17" s="233">
        <f t="shared" si="2"/>
        <v>214000</v>
      </c>
      <c r="D17" s="233">
        <f t="shared" ref="D17" si="24">SUM(B17:C17)</f>
        <v>2354000</v>
      </c>
      <c r="E17" s="238">
        <f t="shared" si="4"/>
        <v>0.11</v>
      </c>
      <c r="F17" s="233">
        <f t="shared" si="1"/>
        <v>2130000</v>
      </c>
      <c r="G17" s="233">
        <f t="shared" si="5"/>
        <v>213000</v>
      </c>
      <c r="H17" s="233">
        <f t="shared" ref="H17" si="25">SUM(F17:G17)</f>
        <v>2343000</v>
      </c>
      <c r="I17" s="238">
        <f t="shared" si="7"/>
        <v>0.10948598130841121</v>
      </c>
      <c r="J17" s="234">
        <f t="shared" ref="J17" si="26">D17-H17</f>
        <v>11000</v>
      </c>
      <c r="N17" s="232"/>
      <c r="O17" s="232"/>
      <c r="P17" s="236"/>
      <c r="Q17" s="233"/>
    </row>
    <row r="18" spans="1:17" s="208" customFormat="1" x14ac:dyDescent="0.3">
      <c r="A18" s="232">
        <f t="shared" ref="A18" si="27">A17+100000</f>
        <v>21500000</v>
      </c>
      <c r="B18" s="233">
        <f t="shared" si="0"/>
        <v>2150000</v>
      </c>
      <c r="C18" s="233">
        <f t="shared" si="2"/>
        <v>215000</v>
      </c>
      <c r="D18" s="233">
        <f t="shared" ref="D18" si="28">SUM(B18:C18)</f>
        <v>2365000</v>
      </c>
      <c r="E18" s="238">
        <f t="shared" si="4"/>
        <v>0.11</v>
      </c>
      <c r="F18" s="233">
        <f t="shared" si="1"/>
        <v>2145000</v>
      </c>
      <c r="G18" s="233">
        <f t="shared" si="5"/>
        <v>214500</v>
      </c>
      <c r="H18" s="233">
        <f t="shared" ref="H18" si="29">SUM(F18:G18)</f>
        <v>2359500</v>
      </c>
      <c r="I18" s="238">
        <f t="shared" si="7"/>
        <v>0.10974418604651162</v>
      </c>
      <c r="J18" s="234">
        <f t="shared" ref="J18" si="30">D18-H18</f>
        <v>5500</v>
      </c>
      <c r="N18" s="232"/>
      <c r="O18" s="232"/>
      <c r="P18" s="236"/>
      <c r="Q18" s="233"/>
    </row>
    <row r="19" spans="1:17" s="208" customFormat="1" x14ac:dyDescent="0.3">
      <c r="A19" s="239">
        <f t="shared" ref="A19" si="31">A18+100000</f>
        <v>21600000</v>
      </c>
      <c r="B19" s="240">
        <f t="shared" si="0"/>
        <v>2160000</v>
      </c>
      <c r="C19" s="240">
        <f t="shared" si="2"/>
        <v>216000</v>
      </c>
      <c r="D19" s="240">
        <f t="shared" ref="D19" si="32">SUM(B19:C19)</f>
        <v>2376000</v>
      </c>
      <c r="E19" s="241">
        <f t="shared" si="4"/>
        <v>0.11</v>
      </c>
      <c r="F19" s="240">
        <f t="shared" si="1"/>
        <v>2160000</v>
      </c>
      <c r="G19" s="240">
        <f t="shared" si="5"/>
        <v>216000</v>
      </c>
      <c r="H19" s="240">
        <f t="shared" ref="H19" si="33">SUM(F19:G19)</f>
        <v>2376000</v>
      </c>
      <c r="I19" s="241">
        <f t="shared" si="7"/>
        <v>0.11</v>
      </c>
      <c r="J19" s="242">
        <f t="shared" ref="J19" si="34">D19-H19</f>
        <v>0</v>
      </c>
      <c r="N19" s="232"/>
      <c r="O19" s="232"/>
      <c r="P19" s="236"/>
      <c r="Q19" s="233"/>
    </row>
    <row r="20" spans="1:17" s="208" customFormat="1" x14ac:dyDescent="0.3">
      <c r="A20" s="232">
        <f>A13+1000000</f>
        <v>22000000</v>
      </c>
      <c r="B20" s="233">
        <f t="shared" si="0"/>
        <v>2200000</v>
      </c>
      <c r="C20" s="233">
        <f t="shared" si="2"/>
        <v>220000</v>
      </c>
      <c r="D20" s="233">
        <f t="shared" ref="D20:D25" si="35">SUM(B20:C20)</f>
        <v>2420000</v>
      </c>
      <c r="E20" s="238">
        <f t="shared" si="4"/>
        <v>0.11</v>
      </c>
      <c r="F20" s="233">
        <f t="shared" si="1"/>
        <v>2220000</v>
      </c>
      <c r="G20" s="233">
        <f t="shared" si="5"/>
        <v>222000</v>
      </c>
      <c r="H20" s="233">
        <f t="shared" ref="H20:H25" si="36">SUM(F20:G20)</f>
        <v>2442000</v>
      </c>
      <c r="I20" s="238">
        <f t="shared" si="7"/>
        <v>0.111</v>
      </c>
      <c r="J20" s="234">
        <f t="shared" ref="J20:J25" si="37">D20-H20</f>
        <v>-22000</v>
      </c>
      <c r="N20" s="232"/>
      <c r="O20" s="232"/>
      <c r="P20" s="236"/>
      <c r="Q20" s="233"/>
    </row>
    <row r="21" spans="1:17" s="208" customFormat="1" x14ac:dyDescent="0.3">
      <c r="A21" s="232">
        <f t="shared" si="9"/>
        <v>23000000</v>
      </c>
      <c r="B21" s="233">
        <f t="shared" si="0"/>
        <v>2300000</v>
      </c>
      <c r="C21" s="233">
        <f t="shared" si="2"/>
        <v>230000</v>
      </c>
      <c r="D21" s="233">
        <f t="shared" si="35"/>
        <v>2530000</v>
      </c>
      <c r="E21" s="238">
        <f t="shared" si="4"/>
        <v>0.11</v>
      </c>
      <c r="F21" s="233">
        <f t="shared" si="1"/>
        <v>2370000</v>
      </c>
      <c r="G21" s="233">
        <f t="shared" si="5"/>
        <v>237000</v>
      </c>
      <c r="H21" s="233">
        <f t="shared" si="36"/>
        <v>2607000</v>
      </c>
      <c r="I21" s="238">
        <f t="shared" si="7"/>
        <v>0.11334782608695652</v>
      </c>
      <c r="J21" s="234">
        <f t="shared" si="37"/>
        <v>-77000</v>
      </c>
      <c r="N21" s="232"/>
      <c r="O21" s="232"/>
      <c r="P21" s="236"/>
      <c r="Q21" s="233"/>
    </row>
    <row r="22" spans="1:17" s="208" customFormat="1" x14ac:dyDescent="0.3">
      <c r="A22" s="232">
        <f t="shared" si="9"/>
        <v>24000000</v>
      </c>
      <c r="B22" s="233">
        <f t="shared" si="0"/>
        <v>2400000</v>
      </c>
      <c r="C22" s="233">
        <f t="shared" si="2"/>
        <v>240000</v>
      </c>
      <c r="D22" s="233">
        <f t="shared" si="35"/>
        <v>2640000</v>
      </c>
      <c r="E22" s="238">
        <f t="shared" si="4"/>
        <v>0.11</v>
      </c>
      <c r="F22" s="233">
        <f t="shared" si="1"/>
        <v>2520000</v>
      </c>
      <c r="G22" s="233">
        <f t="shared" si="5"/>
        <v>252000</v>
      </c>
      <c r="H22" s="233">
        <f t="shared" si="36"/>
        <v>2772000</v>
      </c>
      <c r="I22" s="238">
        <f t="shared" si="7"/>
        <v>0.11550000000000001</v>
      </c>
      <c r="J22" s="234">
        <f t="shared" si="37"/>
        <v>-132000</v>
      </c>
      <c r="N22" s="232"/>
      <c r="O22" s="232"/>
      <c r="P22" s="236"/>
      <c r="Q22" s="233"/>
    </row>
    <row r="23" spans="1:17" s="208" customFormat="1" x14ac:dyDescent="0.3">
      <c r="A23" s="232">
        <f t="shared" si="9"/>
        <v>25000000</v>
      </c>
      <c r="B23" s="233">
        <f t="shared" si="0"/>
        <v>2500000</v>
      </c>
      <c r="C23" s="233">
        <f t="shared" si="2"/>
        <v>250000</v>
      </c>
      <c r="D23" s="233">
        <f t="shared" si="35"/>
        <v>2750000</v>
      </c>
      <c r="E23" s="238">
        <f t="shared" si="4"/>
        <v>0.11</v>
      </c>
      <c r="F23" s="233">
        <f t="shared" si="1"/>
        <v>2670000</v>
      </c>
      <c r="G23" s="233">
        <f t="shared" si="5"/>
        <v>267000</v>
      </c>
      <c r="H23" s="233">
        <f t="shared" si="36"/>
        <v>2937000</v>
      </c>
      <c r="I23" s="238">
        <f t="shared" si="7"/>
        <v>0.11748</v>
      </c>
      <c r="J23" s="234">
        <f t="shared" si="37"/>
        <v>-187000</v>
      </c>
      <c r="N23" s="232"/>
      <c r="O23" s="232"/>
      <c r="P23" s="236"/>
      <c r="Q23" s="233"/>
    </row>
    <row r="24" spans="1:17" s="208" customFormat="1" x14ac:dyDescent="0.3">
      <c r="A24" s="232">
        <f t="shared" si="9"/>
        <v>26000000</v>
      </c>
      <c r="B24" s="233">
        <f t="shared" si="0"/>
        <v>2600000</v>
      </c>
      <c r="C24" s="233">
        <f t="shared" si="2"/>
        <v>260000</v>
      </c>
      <c r="D24" s="233">
        <f t="shared" si="35"/>
        <v>2860000</v>
      </c>
      <c r="E24" s="238">
        <f t="shared" si="4"/>
        <v>0.11</v>
      </c>
      <c r="F24" s="233">
        <f t="shared" si="1"/>
        <v>2820000</v>
      </c>
      <c r="G24" s="233">
        <f t="shared" si="5"/>
        <v>282000</v>
      </c>
      <c r="H24" s="233">
        <f t="shared" si="36"/>
        <v>3102000</v>
      </c>
      <c r="I24" s="238">
        <f t="shared" si="7"/>
        <v>0.11930769230769231</v>
      </c>
      <c r="J24" s="234">
        <f t="shared" si="37"/>
        <v>-242000</v>
      </c>
      <c r="N24" s="232"/>
      <c r="O24" s="232"/>
      <c r="P24" s="236"/>
      <c r="Q24" s="233"/>
    </row>
    <row r="25" spans="1:17" s="208" customFormat="1" x14ac:dyDescent="0.3">
      <c r="A25" s="232">
        <f t="shared" si="9"/>
        <v>27000000</v>
      </c>
      <c r="B25" s="233">
        <f t="shared" si="0"/>
        <v>2700000</v>
      </c>
      <c r="C25" s="233">
        <f t="shared" si="2"/>
        <v>270000</v>
      </c>
      <c r="D25" s="233">
        <f t="shared" si="35"/>
        <v>2970000</v>
      </c>
      <c r="E25" s="238">
        <f t="shared" si="4"/>
        <v>0.11</v>
      </c>
      <c r="F25" s="233">
        <f t="shared" si="1"/>
        <v>2970000</v>
      </c>
      <c r="G25" s="233">
        <f t="shared" si="5"/>
        <v>297000</v>
      </c>
      <c r="H25" s="233">
        <f t="shared" si="36"/>
        <v>3267000</v>
      </c>
      <c r="I25" s="238">
        <f t="shared" si="7"/>
        <v>0.121</v>
      </c>
      <c r="J25" s="234">
        <f t="shared" si="37"/>
        <v>-297000</v>
      </c>
      <c r="N25" s="232"/>
      <c r="O25" s="232"/>
      <c r="P25" s="236"/>
      <c r="Q25" s="233"/>
    </row>
    <row r="26" spans="1:17" s="208" customFormat="1" x14ac:dyDescent="0.3">
      <c r="A26" s="232">
        <f t="shared" si="9"/>
        <v>28000000</v>
      </c>
      <c r="B26" s="233">
        <f t="shared" si="0"/>
        <v>2800000</v>
      </c>
      <c r="C26" s="233">
        <f t="shared" ref="C26:C89" si="38">B26*10%</f>
        <v>280000</v>
      </c>
      <c r="D26" s="233">
        <f t="shared" ref="D26:D89" si="39">SUM(B26:C26)</f>
        <v>3080000</v>
      </c>
      <c r="E26" s="238">
        <f t="shared" si="4"/>
        <v>0.11</v>
      </c>
      <c r="F26" s="233">
        <f t="shared" si="1"/>
        <v>3120000</v>
      </c>
      <c r="G26" s="233">
        <f t="shared" ref="G26:G89" si="40">F26*10%</f>
        <v>312000</v>
      </c>
      <c r="H26" s="233">
        <f t="shared" ref="H26:H89" si="41">SUM(F26:G26)</f>
        <v>3432000</v>
      </c>
      <c r="I26" s="238">
        <f t="shared" si="7"/>
        <v>0.12257142857142857</v>
      </c>
      <c r="J26" s="234">
        <f t="shared" ref="J26:J89" si="42">D26-H26</f>
        <v>-352000</v>
      </c>
      <c r="N26" s="232"/>
      <c r="O26" s="232"/>
      <c r="P26" s="236"/>
      <c r="Q26" s="233"/>
    </row>
    <row r="27" spans="1:17" s="208" customFormat="1" x14ac:dyDescent="0.3">
      <c r="A27" s="232">
        <f t="shared" si="9"/>
        <v>29000000</v>
      </c>
      <c r="B27" s="233">
        <f t="shared" si="0"/>
        <v>2900000</v>
      </c>
      <c r="C27" s="233">
        <f t="shared" si="38"/>
        <v>290000</v>
      </c>
      <c r="D27" s="233">
        <f t="shared" si="39"/>
        <v>3190000</v>
      </c>
      <c r="E27" s="238">
        <f t="shared" si="4"/>
        <v>0.11</v>
      </c>
      <c r="F27" s="233">
        <f t="shared" si="1"/>
        <v>3270000</v>
      </c>
      <c r="G27" s="233">
        <f t="shared" si="40"/>
        <v>327000</v>
      </c>
      <c r="H27" s="233">
        <f t="shared" si="41"/>
        <v>3597000</v>
      </c>
      <c r="I27" s="238">
        <f t="shared" si="7"/>
        <v>0.1240344827586207</v>
      </c>
      <c r="J27" s="234">
        <f t="shared" si="42"/>
        <v>-407000</v>
      </c>
      <c r="N27" s="232"/>
      <c r="O27" s="232"/>
      <c r="P27" s="236"/>
      <c r="Q27" s="233"/>
    </row>
    <row r="28" spans="1:17" s="208" customFormat="1" x14ac:dyDescent="0.3">
      <c r="A28" s="243">
        <f t="shared" si="9"/>
        <v>30000000</v>
      </c>
      <c r="B28" s="244">
        <f t="shared" si="0"/>
        <v>3000000</v>
      </c>
      <c r="C28" s="244">
        <f t="shared" si="38"/>
        <v>300000</v>
      </c>
      <c r="D28" s="244">
        <f t="shared" si="39"/>
        <v>3300000</v>
      </c>
      <c r="E28" s="245">
        <f t="shared" si="4"/>
        <v>0.11</v>
      </c>
      <c r="F28" s="244">
        <f t="shared" si="1"/>
        <v>3420000</v>
      </c>
      <c r="G28" s="244">
        <f t="shared" si="40"/>
        <v>342000</v>
      </c>
      <c r="H28" s="244">
        <f t="shared" si="41"/>
        <v>3762000</v>
      </c>
      <c r="I28" s="245">
        <f t="shared" si="7"/>
        <v>0.12540000000000001</v>
      </c>
      <c r="J28" s="246">
        <f t="shared" si="42"/>
        <v>-462000</v>
      </c>
      <c r="N28" s="232"/>
      <c r="O28" s="232"/>
      <c r="P28" s="236"/>
      <c r="Q28" s="233"/>
    </row>
    <row r="29" spans="1:17" s="208" customFormat="1" x14ac:dyDescent="0.3">
      <c r="A29" s="232">
        <f t="shared" si="9"/>
        <v>31000000</v>
      </c>
      <c r="B29" s="233">
        <f t="shared" si="0"/>
        <v>3100000</v>
      </c>
      <c r="C29" s="233">
        <f t="shared" si="38"/>
        <v>310000</v>
      </c>
      <c r="D29" s="233">
        <f t="shared" si="39"/>
        <v>3410000</v>
      </c>
      <c r="E29" s="238">
        <f t="shared" si="4"/>
        <v>0.11</v>
      </c>
      <c r="F29" s="233">
        <f t="shared" si="1"/>
        <v>3570000</v>
      </c>
      <c r="G29" s="233">
        <f t="shared" si="40"/>
        <v>357000</v>
      </c>
      <c r="H29" s="233">
        <f t="shared" si="41"/>
        <v>3927000</v>
      </c>
      <c r="I29" s="238">
        <f t="shared" si="7"/>
        <v>0.1266774193548387</v>
      </c>
      <c r="J29" s="234">
        <f t="shared" si="42"/>
        <v>-517000</v>
      </c>
      <c r="N29" s="232"/>
      <c r="O29" s="232"/>
      <c r="P29" s="236"/>
      <c r="Q29" s="233"/>
    </row>
    <row r="30" spans="1:17" s="208" customFormat="1" x14ac:dyDescent="0.3">
      <c r="A30" s="232">
        <f t="shared" si="9"/>
        <v>32000000</v>
      </c>
      <c r="B30" s="233">
        <f t="shared" si="0"/>
        <v>3200000</v>
      </c>
      <c r="C30" s="233">
        <f t="shared" si="38"/>
        <v>320000</v>
      </c>
      <c r="D30" s="233">
        <f t="shared" si="39"/>
        <v>3520000</v>
      </c>
      <c r="E30" s="238">
        <f t="shared" si="4"/>
        <v>0.11</v>
      </c>
      <c r="F30" s="233">
        <f t="shared" si="1"/>
        <v>3720000</v>
      </c>
      <c r="G30" s="233">
        <f t="shared" si="40"/>
        <v>372000</v>
      </c>
      <c r="H30" s="233">
        <f t="shared" si="41"/>
        <v>4092000</v>
      </c>
      <c r="I30" s="238">
        <f t="shared" si="7"/>
        <v>0.12787499999999999</v>
      </c>
      <c r="J30" s="234">
        <f t="shared" si="42"/>
        <v>-572000</v>
      </c>
    </row>
    <row r="31" spans="1:17" s="208" customFormat="1" x14ac:dyDescent="0.3">
      <c r="A31" s="232">
        <f t="shared" si="9"/>
        <v>33000000</v>
      </c>
      <c r="B31" s="233">
        <f t="shared" si="0"/>
        <v>3300000</v>
      </c>
      <c r="C31" s="233">
        <f t="shared" si="38"/>
        <v>330000</v>
      </c>
      <c r="D31" s="233">
        <f t="shared" si="39"/>
        <v>3630000</v>
      </c>
      <c r="E31" s="238">
        <f t="shared" si="4"/>
        <v>0.11</v>
      </c>
      <c r="F31" s="233">
        <f t="shared" si="1"/>
        <v>3870000</v>
      </c>
      <c r="G31" s="233">
        <f t="shared" si="40"/>
        <v>387000</v>
      </c>
      <c r="H31" s="233">
        <f t="shared" si="41"/>
        <v>4257000</v>
      </c>
      <c r="I31" s="238">
        <f t="shared" si="7"/>
        <v>0.129</v>
      </c>
      <c r="J31" s="234">
        <f t="shared" si="42"/>
        <v>-627000</v>
      </c>
    </row>
    <row r="32" spans="1:17" s="208" customFormat="1" x14ac:dyDescent="0.3">
      <c r="A32" s="232">
        <f t="shared" si="9"/>
        <v>34000000</v>
      </c>
      <c r="B32" s="233">
        <f t="shared" si="0"/>
        <v>3400000</v>
      </c>
      <c r="C32" s="233">
        <f t="shared" si="38"/>
        <v>340000</v>
      </c>
      <c r="D32" s="233">
        <f t="shared" si="39"/>
        <v>3740000</v>
      </c>
      <c r="E32" s="238">
        <f t="shared" si="4"/>
        <v>0.11</v>
      </c>
      <c r="F32" s="233">
        <f t="shared" si="1"/>
        <v>4020000</v>
      </c>
      <c r="G32" s="233">
        <f t="shared" si="40"/>
        <v>402000</v>
      </c>
      <c r="H32" s="233">
        <f t="shared" si="41"/>
        <v>4422000</v>
      </c>
      <c r="I32" s="238">
        <f t="shared" si="7"/>
        <v>0.13005882352941175</v>
      </c>
      <c r="J32" s="234">
        <f t="shared" si="42"/>
        <v>-682000</v>
      </c>
    </row>
    <row r="33" spans="1:10" x14ac:dyDescent="0.3">
      <c r="A33" s="232">
        <f t="shared" si="9"/>
        <v>35000000</v>
      </c>
      <c r="B33" s="233">
        <f t="shared" si="0"/>
        <v>3500000</v>
      </c>
      <c r="C33" s="233">
        <f t="shared" si="38"/>
        <v>350000</v>
      </c>
      <c r="D33" s="233">
        <f t="shared" si="39"/>
        <v>3850000</v>
      </c>
      <c r="E33" s="238">
        <f t="shared" si="4"/>
        <v>0.11</v>
      </c>
      <c r="F33" s="233">
        <f t="shared" si="1"/>
        <v>4170000</v>
      </c>
      <c r="G33" s="233">
        <f t="shared" si="40"/>
        <v>417000</v>
      </c>
      <c r="H33" s="233">
        <f t="shared" si="41"/>
        <v>4587000</v>
      </c>
      <c r="I33" s="238">
        <f t="shared" si="7"/>
        <v>0.13105714285714284</v>
      </c>
      <c r="J33" s="234">
        <f t="shared" si="42"/>
        <v>-737000</v>
      </c>
    </row>
    <row r="34" spans="1:10" x14ac:dyDescent="0.3">
      <c r="A34" s="232">
        <f t="shared" si="9"/>
        <v>36000000</v>
      </c>
      <c r="B34" s="233">
        <f t="shared" si="0"/>
        <v>3600000</v>
      </c>
      <c r="C34" s="233">
        <f t="shared" si="38"/>
        <v>360000</v>
      </c>
      <c r="D34" s="233">
        <f t="shared" si="39"/>
        <v>3960000</v>
      </c>
      <c r="E34" s="238">
        <f t="shared" si="4"/>
        <v>0.11</v>
      </c>
      <c r="F34" s="233">
        <f t="shared" si="1"/>
        <v>4320000</v>
      </c>
      <c r="G34" s="233">
        <f t="shared" si="40"/>
        <v>432000</v>
      </c>
      <c r="H34" s="233">
        <f t="shared" si="41"/>
        <v>4752000</v>
      </c>
      <c r="I34" s="238">
        <f t="shared" si="7"/>
        <v>0.13200000000000001</v>
      </c>
      <c r="J34" s="234">
        <f t="shared" si="42"/>
        <v>-792000</v>
      </c>
    </row>
    <row r="35" spans="1:10" x14ac:dyDescent="0.3">
      <c r="A35" s="232">
        <f t="shared" si="9"/>
        <v>37000000</v>
      </c>
      <c r="B35" s="233">
        <f t="shared" si="0"/>
        <v>3700000</v>
      </c>
      <c r="C35" s="233">
        <f t="shared" si="38"/>
        <v>370000</v>
      </c>
      <c r="D35" s="233">
        <f t="shared" si="39"/>
        <v>4070000</v>
      </c>
      <c r="E35" s="238">
        <f t="shared" si="4"/>
        <v>0.11</v>
      </c>
      <c r="F35" s="233">
        <f t="shared" si="1"/>
        <v>4470000</v>
      </c>
      <c r="G35" s="233">
        <f t="shared" si="40"/>
        <v>447000</v>
      </c>
      <c r="H35" s="233">
        <f t="shared" si="41"/>
        <v>4917000</v>
      </c>
      <c r="I35" s="238">
        <f t="shared" si="7"/>
        <v>0.13289189189189191</v>
      </c>
      <c r="J35" s="234">
        <f t="shared" si="42"/>
        <v>-847000</v>
      </c>
    </row>
    <row r="36" spans="1:10" x14ac:dyDescent="0.3">
      <c r="A36" s="232">
        <f t="shared" si="9"/>
        <v>38000000</v>
      </c>
      <c r="B36" s="233">
        <f t="shared" si="0"/>
        <v>3800000</v>
      </c>
      <c r="C36" s="233">
        <f t="shared" si="38"/>
        <v>380000</v>
      </c>
      <c r="D36" s="233">
        <f t="shared" si="39"/>
        <v>4180000</v>
      </c>
      <c r="E36" s="238">
        <f t="shared" si="4"/>
        <v>0.11</v>
      </c>
      <c r="F36" s="233">
        <f t="shared" si="1"/>
        <v>4620000</v>
      </c>
      <c r="G36" s="233">
        <f t="shared" si="40"/>
        <v>462000</v>
      </c>
      <c r="H36" s="233">
        <f t="shared" si="41"/>
        <v>5082000</v>
      </c>
      <c r="I36" s="238">
        <f t="shared" si="7"/>
        <v>0.13373684210526315</v>
      </c>
      <c r="J36" s="234">
        <f t="shared" si="42"/>
        <v>-902000</v>
      </c>
    </row>
    <row r="37" spans="1:10" x14ac:dyDescent="0.3">
      <c r="A37" s="232">
        <f t="shared" si="9"/>
        <v>39000000</v>
      </c>
      <c r="B37" s="233">
        <f t="shared" si="0"/>
        <v>3900000</v>
      </c>
      <c r="C37" s="233">
        <f t="shared" si="38"/>
        <v>390000</v>
      </c>
      <c r="D37" s="233">
        <f t="shared" si="39"/>
        <v>4290000</v>
      </c>
      <c r="E37" s="238">
        <f t="shared" si="4"/>
        <v>0.11</v>
      </c>
      <c r="F37" s="233">
        <f t="shared" si="1"/>
        <v>4770000</v>
      </c>
      <c r="G37" s="233">
        <f t="shared" si="40"/>
        <v>477000</v>
      </c>
      <c r="H37" s="233">
        <f t="shared" si="41"/>
        <v>5247000</v>
      </c>
      <c r="I37" s="238">
        <f t="shared" si="7"/>
        <v>0.13453846153846155</v>
      </c>
      <c r="J37" s="234">
        <f t="shared" si="42"/>
        <v>-957000</v>
      </c>
    </row>
    <row r="38" spans="1:10" x14ac:dyDescent="0.3">
      <c r="A38" s="243">
        <f t="shared" si="9"/>
        <v>40000000</v>
      </c>
      <c r="B38" s="244">
        <f t="shared" si="0"/>
        <v>4000000</v>
      </c>
      <c r="C38" s="244">
        <f t="shared" si="38"/>
        <v>400000</v>
      </c>
      <c r="D38" s="244">
        <f t="shared" si="39"/>
        <v>4400000</v>
      </c>
      <c r="E38" s="245">
        <f t="shared" si="4"/>
        <v>0.11</v>
      </c>
      <c r="F38" s="244">
        <f t="shared" si="1"/>
        <v>4920000</v>
      </c>
      <c r="G38" s="244">
        <f t="shared" si="40"/>
        <v>492000</v>
      </c>
      <c r="H38" s="244">
        <f t="shared" si="41"/>
        <v>5412000</v>
      </c>
      <c r="I38" s="245">
        <f t="shared" si="7"/>
        <v>0.1353</v>
      </c>
      <c r="J38" s="246">
        <f t="shared" si="42"/>
        <v>-1012000</v>
      </c>
    </row>
    <row r="39" spans="1:10" x14ac:dyDescent="0.3">
      <c r="A39" s="232">
        <f t="shared" si="9"/>
        <v>41000000</v>
      </c>
      <c r="B39" s="233">
        <f t="shared" si="0"/>
        <v>4100000</v>
      </c>
      <c r="C39" s="233">
        <f t="shared" si="38"/>
        <v>410000</v>
      </c>
      <c r="D39" s="233">
        <f t="shared" si="39"/>
        <v>4510000</v>
      </c>
      <c r="E39" s="238">
        <f t="shared" si="4"/>
        <v>0.11</v>
      </c>
      <c r="F39" s="233">
        <f t="shared" si="1"/>
        <v>5070000</v>
      </c>
      <c r="G39" s="233">
        <f t="shared" si="40"/>
        <v>507000</v>
      </c>
      <c r="H39" s="233">
        <f t="shared" si="41"/>
        <v>5577000</v>
      </c>
      <c r="I39" s="238">
        <f t="shared" si="7"/>
        <v>0.13602439024390245</v>
      </c>
      <c r="J39" s="234">
        <f t="shared" si="42"/>
        <v>-1067000</v>
      </c>
    </row>
    <row r="40" spans="1:10" x14ac:dyDescent="0.3">
      <c r="A40" s="232">
        <f t="shared" si="9"/>
        <v>42000000</v>
      </c>
      <c r="B40" s="233">
        <f t="shared" si="0"/>
        <v>4200000</v>
      </c>
      <c r="C40" s="233">
        <f t="shared" si="38"/>
        <v>420000</v>
      </c>
      <c r="D40" s="233">
        <f t="shared" si="39"/>
        <v>4620000</v>
      </c>
      <c r="E40" s="238">
        <f t="shared" si="4"/>
        <v>0.11</v>
      </c>
      <c r="F40" s="233">
        <f t="shared" si="1"/>
        <v>5220000</v>
      </c>
      <c r="G40" s="233">
        <f t="shared" si="40"/>
        <v>522000</v>
      </c>
      <c r="H40" s="233">
        <f t="shared" si="41"/>
        <v>5742000</v>
      </c>
      <c r="I40" s="238">
        <f t="shared" si="7"/>
        <v>0.1367142857142857</v>
      </c>
      <c r="J40" s="234">
        <f t="shared" si="42"/>
        <v>-1122000</v>
      </c>
    </row>
    <row r="41" spans="1:10" x14ac:dyDescent="0.3">
      <c r="A41" s="232">
        <f t="shared" si="9"/>
        <v>43000000</v>
      </c>
      <c r="B41" s="233">
        <f t="shared" si="0"/>
        <v>4300000</v>
      </c>
      <c r="C41" s="233">
        <f t="shared" si="38"/>
        <v>430000</v>
      </c>
      <c r="D41" s="233">
        <f t="shared" si="39"/>
        <v>4730000</v>
      </c>
      <c r="E41" s="238">
        <f t="shared" si="4"/>
        <v>0.11</v>
      </c>
      <c r="F41" s="233">
        <f t="shared" si="1"/>
        <v>5370000</v>
      </c>
      <c r="G41" s="233">
        <f t="shared" si="40"/>
        <v>537000</v>
      </c>
      <c r="H41" s="233">
        <f t="shared" si="41"/>
        <v>5907000</v>
      </c>
      <c r="I41" s="238">
        <f t="shared" si="7"/>
        <v>0.13737209302325581</v>
      </c>
      <c r="J41" s="234">
        <f t="shared" si="42"/>
        <v>-1177000</v>
      </c>
    </row>
    <row r="42" spans="1:10" x14ac:dyDescent="0.3">
      <c r="A42" s="232">
        <f t="shared" si="9"/>
        <v>44000000</v>
      </c>
      <c r="B42" s="233">
        <f t="shared" si="0"/>
        <v>4400000</v>
      </c>
      <c r="C42" s="233">
        <f t="shared" si="38"/>
        <v>440000</v>
      </c>
      <c r="D42" s="233">
        <f t="shared" si="39"/>
        <v>4840000</v>
      </c>
      <c r="E42" s="238">
        <f t="shared" si="4"/>
        <v>0.11</v>
      </c>
      <c r="F42" s="233">
        <f t="shared" si="1"/>
        <v>5520000</v>
      </c>
      <c r="G42" s="233">
        <f t="shared" si="40"/>
        <v>552000</v>
      </c>
      <c r="H42" s="233">
        <f t="shared" si="41"/>
        <v>6072000</v>
      </c>
      <c r="I42" s="238">
        <f t="shared" si="7"/>
        <v>0.13800000000000001</v>
      </c>
      <c r="J42" s="234">
        <f t="shared" si="42"/>
        <v>-1232000</v>
      </c>
    </row>
    <row r="43" spans="1:10" x14ac:dyDescent="0.3">
      <c r="A43" s="232">
        <f t="shared" si="9"/>
        <v>45000000</v>
      </c>
      <c r="B43" s="233">
        <f t="shared" si="0"/>
        <v>4500000</v>
      </c>
      <c r="C43" s="233">
        <f t="shared" si="38"/>
        <v>450000</v>
      </c>
      <c r="D43" s="233">
        <f t="shared" si="39"/>
        <v>4950000</v>
      </c>
      <c r="E43" s="238">
        <f t="shared" si="4"/>
        <v>0.11</v>
      </c>
      <c r="F43" s="233">
        <f t="shared" si="1"/>
        <v>5670000</v>
      </c>
      <c r="G43" s="233">
        <f t="shared" si="40"/>
        <v>567000</v>
      </c>
      <c r="H43" s="233">
        <f t="shared" si="41"/>
        <v>6237000</v>
      </c>
      <c r="I43" s="238">
        <f t="shared" si="7"/>
        <v>0.1386</v>
      </c>
      <c r="J43" s="234">
        <f t="shared" si="42"/>
        <v>-1287000</v>
      </c>
    </row>
    <row r="44" spans="1:10" x14ac:dyDescent="0.3">
      <c r="A44" s="232">
        <f t="shared" si="9"/>
        <v>46000000</v>
      </c>
      <c r="B44" s="233">
        <f t="shared" si="0"/>
        <v>4600000</v>
      </c>
      <c r="C44" s="233">
        <f t="shared" si="38"/>
        <v>460000</v>
      </c>
      <c r="D44" s="233">
        <f t="shared" si="39"/>
        <v>5060000</v>
      </c>
      <c r="E44" s="238">
        <f t="shared" si="4"/>
        <v>0.11</v>
      </c>
      <c r="F44" s="233">
        <f t="shared" si="1"/>
        <v>5820000</v>
      </c>
      <c r="G44" s="233">
        <f t="shared" si="40"/>
        <v>582000</v>
      </c>
      <c r="H44" s="233">
        <f t="shared" si="41"/>
        <v>6402000</v>
      </c>
      <c r="I44" s="238">
        <f t="shared" si="7"/>
        <v>0.13917391304347826</v>
      </c>
      <c r="J44" s="234">
        <f t="shared" si="42"/>
        <v>-1342000</v>
      </c>
    </row>
    <row r="45" spans="1:10" x14ac:dyDescent="0.3">
      <c r="A45" s="232">
        <f t="shared" si="9"/>
        <v>47000000</v>
      </c>
      <c r="B45" s="233">
        <f t="shared" si="0"/>
        <v>4700000</v>
      </c>
      <c r="C45" s="233">
        <f t="shared" si="38"/>
        <v>470000</v>
      </c>
      <c r="D45" s="233">
        <f t="shared" si="39"/>
        <v>5170000</v>
      </c>
      <c r="E45" s="238">
        <f t="shared" si="4"/>
        <v>0.11</v>
      </c>
      <c r="F45" s="233">
        <f t="shared" si="1"/>
        <v>6060000</v>
      </c>
      <c r="G45" s="233">
        <f t="shared" si="40"/>
        <v>606000</v>
      </c>
      <c r="H45" s="233">
        <f t="shared" si="41"/>
        <v>6666000</v>
      </c>
      <c r="I45" s="238">
        <f t="shared" si="7"/>
        <v>0.14182978723404255</v>
      </c>
      <c r="J45" s="234">
        <f t="shared" si="42"/>
        <v>-1496000</v>
      </c>
    </row>
    <row r="46" spans="1:10" x14ac:dyDescent="0.3">
      <c r="A46" s="232">
        <f t="shared" si="9"/>
        <v>48000000</v>
      </c>
      <c r="B46" s="233">
        <f t="shared" si="0"/>
        <v>4800000</v>
      </c>
      <c r="C46" s="233">
        <f t="shared" si="38"/>
        <v>480000</v>
      </c>
      <c r="D46" s="233">
        <f t="shared" si="39"/>
        <v>5280000</v>
      </c>
      <c r="E46" s="238">
        <f t="shared" si="4"/>
        <v>0.11</v>
      </c>
      <c r="F46" s="233">
        <f t="shared" si="1"/>
        <v>6300000</v>
      </c>
      <c r="G46" s="233">
        <f t="shared" si="40"/>
        <v>630000</v>
      </c>
      <c r="H46" s="233">
        <f t="shared" si="41"/>
        <v>6930000</v>
      </c>
      <c r="I46" s="238">
        <f t="shared" si="7"/>
        <v>0.144375</v>
      </c>
      <c r="J46" s="234">
        <f t="shared" si="42"/>
        <v>-1650000</v>
      </c>
    </row>
    <row r="47" spans="1:10" x14ac:dyDescent="0.3">
      <c r="A47" s="232">
        <f t="shared" si="9"/>
        <v>49000000</v>
      </c>
      <c r="B47" s="233">
        <f t="shared" si="0"/>
        <v>4900000</v>
      </c>
      <c r="C47" s="233">
        <f t="shared" si="38"/>
        <v>490000</v>
      </c>
      <c r="D47" s="233">
        <f t="shared" si="39"/>
        <v>5390000</v>
      </c>
      <c r="E47" s="238">
        <f t="shared" si="4"/>
        <v>0.11</v>
      </c>
      <c r="F47" s="233">
        <f t="shared" si="1"/>
        <v>6540000</v>
      </c>
      <c r="G47" s="233">
        <f t="shared" si="40"/>
        <v>654000</v>
      </c>
      <c r="H47" s="233">
        <f t="shared" si="41"/>
        <v>7194000</v>
      </c>
      <c r="I47" s="238">
        <f t="shared" si="7"/>
        <v>0.14681632653061225</v>
      </c>
      <c r="J47" s="234">
        <f t="shared" si="42"/>
        <v>-1804000</v>
      </c>
    </row>
    <row r="48" spans="1:10" x14ac:dyDescent="0.3">
      <c r="A48" s="243">
        <f t="shared" si="9"/>
        <v>50000000</v>
      </c>
      <c r="B48" s="244">
        <f t="shared" si="0"/>
        <v>5000000</v>
      </c>
      <c r="C48" s="244">
        <f t="shared" si="38"/>
        <v>500000</v>
      </c>
      <c r="D48" s="244">
        <f t="shared" si="39"/>
        <v>5500000</v>
      </c>
      <c r="E48" s="245">
        <f t="shared" si="4"/>
        <v>0.11</v>
      </c>
      <c r="F48" s="244">
        <f t="shared" si="1"/>
        <v>6780000</v>
      </c>
      <c r="G48" s="244">
        <f t="shared" si="40"/>
        <v>678000</v>
      </c>
      <c r="H48" s="244">
        <f t="shared" si="41"/>
        <v>7458000</v>
      </c>
      <c r="I48" s="245">
        <f t="shared" si="7"/>
        <v>0.14915999999999999</v>
      </c>
      <c r="J48" s="246">
        <f t="shared" si="42"/>
        <v>-1958000</v>
      </c>
    </row>
    <row r="49" spans="1:10" x14ac:dyDescent="0.3">
      <c r="A49" s="232">
        <f t="shared" si="9"/>
        <v>51000000</v>
      </c>
      <c r="B49" s="233">
        <f t="shared" si="0"/>
        <v>5100000</v>
      </c>
      <c r="C49" s="233">
        <f t="shared" si="38"/>
        <v>510000</v>
      </c>
      <c r="D49" s="233">
        <f t="shared" si="39"/>
        <v>5610000</v>
      </c>
      <c r="E49" s="238">
        <f t="shared" si="4"/>
        <v>0.11</v>
      </c>
      <c r="F49" s="233">
        <f t="shared" si="1"/>
        <v>7020000</v>
      </c>
      <c r="G49" s="233">
        <f t="shared" si="40"/>
        <v>702000</v>
      </c>
      <c r="H49" s="233">
        <f t="shared" si="41"/>
        <v>7722000</v>
      </c>
      <c r="I49" s="238">
        <f t="shared" si="7"/>
        <v>0.15141176470588236</v>
      </c>
      <c r="J49" s="234">
        <f t="shared" si="42"/>
        <v>-2112000</v>
      </c>
    </row>
    <row r="50" spans="1:10" x14ac:dyDescent="0.3">
      <c r="A50" s="232">
        <f t="shared" si="9"/>
        <v>52000000</v>
      </c>
      <c r="B50" s="233">
        <f t="shared" si="0"/>
        <v>5200000</v>
      </c>
      <c r="C50" s="233">
        <f t="shared" si="38"/>
        <v>520000</v>
      </c>
      <c r="D50" s="233">
        <f t="shared" si="39"/>
        <v>5720000</v>
      </c>
      <c r="E50" s="238">
        <f t="shared" si="4"/>
        <v>0.11</v>
      </c>
      <c r="F50" s="233">
        <f t="shared" si="1"/>
        <v>7260000</v>
      </c>
      <c r="G50" s="233">
        <f t="shared" si="40"/>
        <v>726000</v>
      </c>
      <c r="H50" s="233">
        <f t="shared" si="41"/>
        <v>7986000</v>
      </c>
      <c r="I50" s="238">
        <f t="shared" si="7"/>
        <v>0.15357692307692308</v>
      </c>
      <c r="J50" s="234">
        <f t="shared" si="42"/>
        <v>-2266000</v>
      </c>
    </row>
    <row r="51" spans="1:10" x14ac:dyDescent="0.3">
      <c r="A51" s="232">
        <f t="shared" si="9"/>
        <v>53000000</v>
      </c>
      <c r="B51" s="233">
        <f t="shared" si="0"/>
        <v>5300000</v>
      </c>
      <c r="C51" s="233">
        <f t="shared" si="38"/>
        <v>530000</v>
      </c>
      <c r="D51" s="233">
        <f t="shared" si="39"/>
        <v>5830000</v>
      </c>
      <c r="E51" s="238">
        <f t="shared" si="4"/>
        <v>0.11</v>
      </c>
      <c r="F51" s="233">
        <f t="shared" si="1"/>
        <v>7500000</v>
      </c>
      <c r="G51" s="233">
        <f t="shared" si="40"/>
        <v>750000</v>
      </c>
      <c r="H51" s="233">
        <f t="shared" si="41"/>
        <v>8250000</v>
      </c>
      <c r="I51" s="238">
        <f t="shared" si="7"/>
        <v>0.15566037735849056</v>
      </c>
      <c r="J51" s="234">
        <f t="shared" si="42"/>
        <v>-2420000</v>
      </c>
    </row>
    <row r="52" spans="1:10" x14ac:dyDescent="0.3">
      <c r="A52" s="232">
        <f t="shared" si="9"/>
        <v>54000000</v>
      </c>
      <c r="B52" s="233">
        <f t="shared" si="0"/>
        <v>5400000</v>
      </c>
      <c r="C52" s="233">
        <f t="shared" si="38"/>
        <v>540000</v>
      </c>
      <c r="D52" s="233">
        <f t="shared" si="39"/>
        <v>5940000</v>
      </c>
      <c r="E52" s="238">
        <f t="shared" si="4"/>
        <v>0.11</v>
      </c>
      <c r="F52" s="233">
        <f t="shared" si="1"/>
        <v>7740000</v>
      </c>
      <c r="G52" s="233">
        <f t="shared" si="40"/>
        <v>774000</v>
      </c>
      <c r="H52" s="233">
        <f t="shared" si="41"/>
        <v>8514000</v>
      </c>
      <c r="I52" s="238">
        <f t="shared" si="7"/>
        <v>0.15766666666666668</v>
      </c>
      <c r="J52" s="234">
        <f t="shared" si="42"/>
        <v>-2574000</v>
      </c>
    </row>
    <row r="53" spans="1:10" x14ac:dyDescent="0.3">
      <c r="A53" s="232">
        <f t="shared" si="9"/>
        <v>55000000</v>
      </c>
      <c r="B53" s="233">
        <f t="shared" si="0"/>
        <v>5500000</v>
      </c>
      <c r="C53" s="233">
        <f t="shared" si="38"/>
        <v>550000</v>
      </c>
      <c r="D53" s="233">
        <f t="shared" si="39"/>
        <v>6050000</v>
      </c>
      <c r="E53" s="238">
        <f t="shared" si="4"/>
        <v>0.11</v>
      </c>
      <c r="F53" s="233">
        <f t="shared" si="1"/>
        <v>7980000</v>
      </c>
      <c r="G53" s="233">
        <f t="shared" si="40"/>
        <v>798000</v>
      </c>
      <c r="H53" s="233">
        <f t="shared" si="41"/>
        <v>8778000</v>
      </c>
      <c r="I53" s="238">
        <f t="shared" si="7"/>
        <v>0.15959999999999999</v>
      </c>
      <c r="J53" s="234">
        <f t="shared" si="42"/>
        <v>-2728000</v>
      </c>
    </row>
    <row r="54" spans="1:10" x14ac:dyDescent="0.3">
      <c r="A54" s="232">
        <f t="shared" si="9"/>
        <v>56000000</v>
      </c>
      <c r="B54" s="233">
        <f t="shared" si="0"/>
        <v>5600000</v>
      </c>
      <c r="C54" s="233">
        <f t="shared" si="38"/>
        <v>560000</v>
      </c>
      <c r="D54" s="233">
        <f t="shared" si="39"/>
        <v>6160000</v>
      </c>
      <c r="E54" s="238">
        <f t="shared" si="4"/>
        <v>0.11</v>
      </c>
      <c r="F54" s="233">
        <f t="shared" si="1"/>
        <v>8220000</v>
      </c>
      <c r="G54" s="233">
        <f t="shared" si="40"/>
        <v>822000</v>
      </c>
      <c r="H54" s="233">
        <f t="shared" si="41"/>
        <v>9042000</v>
      </c>
      <c r="I54" s="238">
        <f t="shared" si="7"/>
        <v>0.16146428571428573</v>
      </c>
      <c r="J54" s="234">
        <f t="shared" si="42"/>
        <v>-2882000</v>
      </c>
    </row>
    <row r="55" spans="1:10" x14ac:dyDescent="0.3">
      <c r="A55" s="232">
        <f t="shared" si="9"/>
        <v>57000000</v>
      </c>
      <c r="B55" s="233">
        <f t="shared" si="0"/>
        <v>5700000</v>
      </c>
      <c r="C55" s="233">
        <f t="shared" si="38"/>
        <v>570000</v>
      </c>
      <c r="D55" s="233">
        <f t="shared" si="39"/>
        <v>6270000</v>
      </c>
      <c r="E55" s="238">
        <f t="shared" si="4"/>
        <v>0.11</v>
      </c>
      <c r="F55" s="233">
        <f t="shared" si="1"/>
        <v>8460000</v>
      </c>
      <c r="G55" s="233">
        <f t="shared" si="40"/>
        <v>846000</v>
      </c>
      <c r="H55" s="233">
        <f t="shared" si="41"/>
        <v>9306000</v>
      </c>
      <c r="I55" s="238">
        <f t="shared" si="7"/>
        <v>0.16326315789473683</v>
      </c>
      <c r="J55" s="234">
        <f t="shared" si="42"/>
        <v>-3036000</v>
      </c>
    </row>
    <row r="56" spans="1:10" x14ac:dyDescent="0.3">
      <c r="A56" s="232">
        <f t="shared" si="9"/>
        <v>58000000</v>
      </c>
      <c r="B56" s="233">
        <f t="shared" si="0"/>
        <v>5800000</v>
      </c>
      <c r="C56" s="233">
        <f t="shared" si="38"/>
        <v>580000</v>
      </c>
      <c r="D56" s="233">
        <f t="shared" si="39"/>
        <v>6380000</v>
      </c>
      <c r="E56" s="238">
        <f t="shared" si="4"/>
        <v>0.11</v>
      </c>
      <c r="F56" s="233">
        <f t="shared" si="1"/>
        <v>8700000</v>
      </c>
      <c r="G56" s="233">
        <f t="shared" si="40"/>
        <v>870000</v>
      </c>
      <c r="H56" s="233">
        <f t="shared" si="41"/>
        <v>9570000</v>
      </c>
      <c r="I56" s="238">
        <f t="shared" si="7"/>
        <v>0.16500000000000001</v>
      </c>
      <c r="J56" s="234">
        <f t="shared" si="42"/>
        <v>-3190000</v>
      </c>
    </row>
    <row r="57" spans="1:10" x14ac:dyDescent="0.3">
      <c r="A57" s="232">
        <f t="shared" si="9"/>
        <v>59000000</v>
      </c>
      <c r="B57" s="233">
        <f t="shared" si="0"/>
        <v>5900000</v>
      </c>
      <c r="C57" s="233">
        <f t="shared" si="38"/>
        <v>590000</v>
      </c>
      <c r="D57" s="233">
        <f t="shared" si="39"/>
        <v>6490000</v>
      </c>
      <c r="E57" s="238">
        <f t="shared" si="4"/>
        <v>0.11</v>
      </c>
      <c r="F57" s="233">
        <f t="shared" si="1"/>
        <v>8940000</v>
      </c>
      <c r="G57" s="233">
        <f t="shared" si="40"/>
        <v>894000</v>
      </c>
      <c r="H57" s="233">
        <f t="shared" si="41"/>
        <v>9834000</v>
      </c>
      <c r="I57" s="238">
        <f t="shared" si="7"/>
        <v>0.16667796610169491</v>
      </c>
      <c r="J57" s="234">
        <f t="shared" si="42"/>
        <v>-3344000</v>
      </c>
    </row>
    <row r="58" spans="1:10" x14ac:dyDescent="0.3">
      <c r="A58" s="243">
        <f t="shared" si="9"/>
        <v>60000000</v>
      </c>
      <c r="B58" s="244">
        <f t="shared" si="0"/>
        <v>6000000</v>
      </c>
      <c r="C58" s="244">
        <f t="shared" si="38"/>
        <v>600000</v>
      </c>
      <c r="D58" s="244">
        <f t="shared" si="39"/>
        <v>6600000</v>
      </c>
      <c r="E58" s="245">
        <f t="shared" si="4"/>
        <v>0.11</v>
      </c>
      <c r="F58" s="244">
        <f t="shared" si="1"/>
        <v>9180000</v>
      </c>
      <c r="G58" s="244">
        <f t="shared" si="40"/>
        <v>918000</v>
      </c>
      <c r="H58" s="244">
        <f t="shared" si="41"/>
        <v>10098000</v>
      </c>
      <c r="I58" s="245">
        <f t="shared" si="7"/>
        <v>0.16830000000000001</v>
      </c>
      <c r="J58" s="246">
        <f t="shared" si="42"/>
        <v>-3498000</v>
      </c>
    </row>
    <row r="59" spans="1:10" x14ac:dyDescent="0.3">
      <c r="A59" s="232">
        <f t="shared" si="9"/>
        <v>61000000</v>
      </c>
      <c r="B59" s="233">
        <f t="shared" si="0"/>
        <v>6100000</v>
      </c>
      <c r="C59" s="233">
        <f t="shared" si="38"/>
        <v>610000</v>
      </c>
      <c r="D59" s="233">
        <f t="shared" si="39"/>
        <v>6710000</v>
      </c>
      <c r="E59" s="238">
        <f t="shared" si="4"/>
        <v>0.11</v>
      </c>
      <c r="F59" s="233">
        <f t="shared" si="1"/>
        <v>9420000</v>
      </c>
      <c r="G59" s="233">
        <f t="shared" si="40"/>
        <v>942000</v>
      </c>
      <c r="H59" s="233">
        <f t="shared" si="41"/>
        <v>10362000</v>
      </c>
      <c r="I59" s="238">
        <f t="shared" si="7"/>
        <v>0.1698688524590164</v>
      </c>
      <c r="J59" s="234">
        <f t="shared" si="42"/>
        <v>-3652000</v>
      </c>
    </row>
    <row r="60" spans="1:10" x14ac:dyDescent="0.3">
      <c r="A60" s="232">
        <f t="shared" si="9"/>
        <v>62000000</v>
      </c>
      <c r="B60" s="233">
        <f t="shared" si="0"/>
        <v>6200000</v>
      </c>
      <c r="C60" s="233">
        <f t="shared" si="38"/>
        <v>620000</v>
      </c>
      <c r="D60" s="233">
        <f t="shared" si="39"/>
        <v>6820000</v>
      </c>
      <c r="E60" s="238">
        <f t="shared" si="4"/>
        <v>0.11</v>
      </c>
      <c r="F60" s="233">
        <f t="shared" si="1"/>
        <v>9660000</v>
      </c>
      <c r="G60" s="233">
        <f t="shared" si="40"/>
        <v>966000</v>
      </c>
      <c r="H60" s="233">
        <f t="shared" si="41"/>
        <v>10626000</v>
      </c>
      <c r="I60" s="238">
        <f t="shared" si="7"/>
        <v>0.17138709677419356</v>
      </c>
      <c r="J60" s="234">
        <f t="shared" si="42"/>
        <v>-3806000</v>
      </c>
    </row>
    <row r="61" spans="1:10" x14ac:dyDescent="0.3">
      <c r="A61" s="232">
        <f t="shared" si="9"/>
        <v>63000000</v>
      </c>
      <c r="B61" s="233">
        <f t="shared" si="0"/>
        <v>6300000</v>
      </c>
      <c r="C61" s="233">
        <f t="shared" si="38"/>
        <v>630000</v>
      </c>
      <c r="D61" s="233">
        <f t="shared" si="39"/>
        <v>6930000</v>
      </c>
      <c r="E61" s="238">
        <f t="shared" si="4"/>
        <v>0.11</v>
      </c>
      <c r="F61" s="233">
        <f t="shared" si="1"/>
        <v>9900000</v>
      </c>
      <c r="G61" s="233">
        <f t="shared" si="40"/>
        <v>990000</v>
      </c>
      <c r="H61" s="233">
        <f t="shared" si="41"/>
        <v>10890000</v>
      </c>
      <c r="I61" s="238">
        <f t="shared" si="7"/>
        <v>0.17285714285714285</v>
      </c>
      <c r="J61" s="234">
        <f t="shared" si="42"/>
        <v>-3960000</v>
      </c>
    </row>
    <row r="62" spans="1:10" x14ac:dyDescent="0.3">
      <c r="A62" s="232">
        <f t="shared" si="9"/>
        <v>64000000</v>
      </c>
      <c r="B62" s="233">
        <f t="shared" si="0"/>
        <v>6400000</v>
      </c>
      <c r="C62" s="233">
        <f t="shared" si="38"/>
        <v>640000</v>
      </c>
      <c r="D62" s="233">
        <f t="shared" si="39"/>
        <v>7040000</v>
      </c>
      <c r="E62" s="238">
        <f t="shared" si="4"/>
        <v>0.11</v>
      </c>
      <c r="F62" s="233">
        <f t="shared" si="1"/>
        <v>10140000</v>
      </c>
      <c r="G62" s="233">
        <f t="shared" si="40"/>
        <v>1014000</v>
      </c>
      <c r="H62" s="233">
        <f t="shared" si="41"/>
        <v>11154000</v>
      </c>
      <c r="I62" s="238">
        <f t="shared" si="7"/>
        <v>0.17428125</v>
      </c>
      <c r="J62" s="234">
        <f t="shared" si="42"/>
        <v>-4114000</v>
      </c>
    </row>
    <row r="63" spans="1:10" x14ac:dyDescent="0.3">
      <c r="A63" s="232">
        <f t="shared" si="9"/>
        <v>65000000</v>
      </c>
      <c r="B63" s="233">
        <f t="shared" si="0"/>
        <v>6500000</v>
      </c>
      <c r="C63" s="233">
        <f t="shared" si="38"/>
        <v>650000</v>
      </c>
      <c r="D63" s="233">
        <f t="shared" si="39"/>
        <v>7150000</v>
      </c>
      <c r="E63" s="238">
        <f t="shared" si="4"/>
        <v>0.11</v>
      </c>
      <c r="F63" s="233">
        <f t="shared" si="1"/>
        <v>10380000</v>
      </c>
      <c r="G63" s="233">
        <f t="shared" si="40"/>
        <v>1038000</v>
      </c>
      <c r="H63" s="233">
        <f t="shared" si="41"/>
        <v>11418000</v>
      </c>
      <c r="I63" s="238">
        <f t="shared" si="7"/>
        <v>0.17566153846153845</v>
      </c>
      <c r="J63" s="234">
        <f t="shared" si="42"/>
        <v>-4268000</v>
      </c>
    </row>
    <row r="64" spans="1:10" x14ac:dyDescent="0.3">
      <c r="A64" s="232">
        <f t="shared" si="9"/>
        <v>66000000</v>
      </c>
      <c r="B64" s="233">
        <f t="shared" si="0"/>
        <v>6600000</v>
      </c>
      <c r="C64" s="233">
        <f t="shared" si="38"/>
        <v>660000</v>
      </c>
      <c r="D64" s="233">
        <f t="shared" si="39"/>
        <v>7260000</v>
      </c>
      <c r="E64" s="238">
        <f t="shared" si="4"/>
        <v>0.11</v>
      </c>
      <c r="F64" s="233">
        <f t="shared" si="1"/>
        <v>10620000</v>
      </c>
      <c r="G64" s="233">
        <f t="shared" si="40"/>
        <v>1062000</v>
      </c>
      <c r="H64" s="233">
        <f t="shared" si="41"/>
        <v>11682000</v>
      </c>
      <c r="I64" s="238">
        <f t="shared" si="7"/>
        <v>0.17699999999999999</v>
      </c>
      <c r="J64" s="234">
        <f t="shared" si="42"/>
        <v>-4422000</v>
      </c>
    </row>
    <row r="65" spans="1:10" x14ac:dyDescent="0.3">
      <c r="A65" s="232">
        <f t="shared" si="9"/>
        <v>67000000</v>
      </c>
      <c r="B65" s="233">
        <f t="shared" si="0"/>
        <v>6700000</v>
      </c>
      <c r="C65" s="233">
        <f t="shared" si="38"/>
        <v>670000</v>
      </c>
      <c r="D65" s="233">
        <f t="shared" si="39"/>
        <v>7370000</v>
      </c>
      <c r="E65" s="238">
        <f t="shared" si="4"/>
        <v>0.11</v>
      </c>
      <c r="F65" s="233">
        <f t="shared" si="1"/>
        <v>10860000</v>
      </c>
      <c r="G65" s="233">
        <f t="shared" si="40"/>
        <v>1086000</v>
      </c>
      <c r="H65" s="233">
        <f t="shared" si="41"/>
        <v>11946000</v>
      </c>
      <c r="I65" s="238">
        <f t="shared" si="7"/>
        <v>0.17829850746268658</v>
      </c>
      <c r="J65" s="234">
        <f t="shared" si="42"/>
        <v>-4576000</v>
      </c>
    </row>
    <row r="66" spans="1:10" x14ac:dyDescent="0.3">
      <c r="A66" s="232">
        <f t="shared" si="9"/>
        <v>68000000</v>
      </c>
      <c r="B66" s="233">
        <f t="shared" ref="B66:B129" si="43">$A66*VLOOKUP($A66,COTAX,3)+VLOOKUP($A66,COTAX,4)</f>
        <v>6800000</v>
      </c>
      <c r="C66" s="233">
        <f t="shared" si="38"/>
        <v>680000</v>
      </c>
      <c r="D66" s="233">
        <f t="shared" si="39"/>
        <v>7480000</v>
      </c>
      <c r="E66" s="238">
        <f t="shared" si="4"/>
        <v>0.11</v>
      </c>
      <c r="F66" s="233">
        <f t="shared" ref="F66:F129" si="44">$A66*VLOOKUP($A66,PERTAX,3)+VLOOKUP($A66,PERTAX,4)</f>
        <v>11100000</v>
      </c>
      <c r="G66" s="233">
        <f t="shared" si="40"/>
        <v>1110000</v>
      </c>
      <c r="H66" s="233">
        <f t="shared" si="41"/>
        <v>12210000</v>
      </c>
      <c r="I66" s="238">
        <f t="shared" si="7"/>
        <v>0.17955882352941177</v>
      </c>
      <c r="J66" s="234">
        <f t="shared" si="42"/>
        <v>-4730000</v>
      </c>
    </row>
    <row r="67" spans="1:10" x14ac:dyDescent="0.3">
      <c r="A67" s="232">
        <f t="shared" si="9"/>
        <v>69000000</v>
      </c>
      <c r="B67" s="233">
        <f t="shared" si="43"/>
        <v>6900000</v>
      </c>
      <c r="C67" s="233">
        <f t="shared" si="38"/>
        <v>690000</v>
      </c>
      <c r="D67" s="233">
        <f t="shared" si="39"/>
        <v>7590000</v>
      </c>
      <c r="E67" s="238">
        <f t="shared" ref="E67:E130" si="45">D67/A67</f>
        <v>0.11</v>
      </c>
      <c r="F67" s="233">
        <f t="shared" si="44"/>
        <v>11340000</v>
      </c>
      <c r="G67" s="233">
        <f t="shared" si="40"/>
        <v>1134000</v>
      </c>
      <c r="H67" s="233">
        <f t="shared" si="41"/>
        <v>12474000</v>
      </c>
      <c r="I67" s="238">
        <f t="shared" ref="I67:I130" si="46">H67/A67</f>
        <v>0.18078260869565219</v>
      </c>
      <c r="J67" s="234">
        <f t="shared" si="42"/>
        <v>-4884000</v>
      </c>
    </row>
    <row r="68" spans="1:10" x14ac:dyDescent="0.3">
      <c r="A68" s="243">
        <f t="shared" si="9"/>
        <v>70000000</v>
      </c>
      <c r="B68" s="244">
        <f t="shared" si="43"/>
        <v>7000000</v>
      </c>
      <c r="C68" s="244">
        <f t="shared" si="38"/>
        <v>700000</v>
      </c>
      <c r="D68" s="244">
        <f t="shared" si="39"/>
        <v>7700000</v>
      </c>
      <c r="E68" s="245">
        <f t="shared" si="45"/>
        <v>0.11</v>
      </c>
      <c r="F68" s="244">
        <f t="shared" si="44"/>
        <v>11580000</v>
      </c>
      <c r="G68" s="244">
        <f t="shared" si="40"/>
        <v>1158000</v>
      </c>
      <c r="H68" s="244">
        <f t="shared" si="41"/>
        <v>12738000</v>
      </c>
      <c r="I68" s="245">
        <f t="shared" si="46"/>
        <v>0.18197142857142856</v>
      </c>
      <c r="J68" s="246">
        <f t="shared" si="42"/>
        <v>-5038000</v>
      </c>
    </row>
    <row r="69" spans="1:10" x14ac:dyDescent="0.3">
      <c r="A69" s="232">
        <f t="shared" ref="A69:A98" si="47">A68+1000000</f>
        <v>71000000</v>
      </c>
      <c r="B69" s="233">
        <f t="shared" si="43"/>
        <v>7100000</v>
      </c>
      <c r="C69" s="233">
        <f t="shared" si="38"/>
        <v>710000</v>
      </c>
      <c r="D69" s="233">
        <f t="shared" si="39"/>
        <v>7810000</v>
      </c>
      <c r="E69" s="238">
        <f t="shared" si="45"/>
        <v>0.11</v>
      </c>
      <c r="F69" s="233">
        <f t="shared" si="44"/>
        <v>11820000</v>
      </c>
      <c r="G69" s="233">
        <f t="shared" si="40"/>
        <v>1182000</v>
      </c>
      <c r="H69" s="233">
        <f t="shared" si="41"/>
        <v>13002000</v>
      </c>
      <c r="I69" s="238">
        <f t="shared" si="46"/>
        <v>0.18312676056338029</v>
      </c>
      <c r="J69" s="234">
        <f t="shared" si="42"/>
        <v>-5192000</v>
      </c>
    </row>
    <row r="70" spans="1:10" x14ac:dyDescent="0.3">
      <c r="A70" s="232">
        <f t="shared" si="47"/>
        <v>72000000</v>
      </c>
      <c r="B70" s="233">
        <f t="shared" si="43"/>
        <v>7200000</v>
      </c>
      <c r="C70" s="233">
        <f t="shared" si="38"/>
        <v>720000</v>
      </c>
      <c r="D70" s="233">
        <f t="shared" si="39"/>
        <v>7920000</v>
      </c>
      <c r="E70" s="238">
        <f t="shared" si="45"/>
        <v>0.11</v>
      </c>
      <c r="F70" s="233">
        <f t="shared" si="44"/>
        <v>12060000</v>
      </c>
      <c r="G70" s="233">
        <f t="shared" si="40"/>
        <v>1206000</v>
      </c>
      <c r="H70" s="233">
        <f t="shared" si="41"/>
        <v>13266000</v>
      </c>
      <c r="I70" s="238">
        <f t="shared" si="46"/>
        <v>0.18425</v>
      </c>
      <c r="J70" s="234">
        <f t="shared" si="42"/>
        <v>-5346000</v>
      </c>
    </row>
    <row r="71" spans="1:10" x14ac:dyDescent="0.3">
      <c r="A71" s="232">
        <f t="shared" si="47"/>
        <v>73000000</v>
      </c>
      <c r="B71" s="233">
        <f t="shared" si="43"/>
        <v>7300000</v>
      </c>
      <c r="C71" s="233">
        <f t="shared" si="38"/>
        <v>730000</v>
      </c>
      <c r="D71" s="233">
        <f t="shared" si="39"/>
        <v>8030000</v>
      </c>
      <c r="E71" s="238">
        <f t="shared" si="45"/>
        <v>0.11</v>
      </c>
      <c r="F71" s="233">
        <f t="shared" si="44"/>
        <v>12300000</v>
      </c>
      <c r="G71" s="233">
        <f t="shared" si="40"/>
        <v>1230000</v>
      </c>
      <c r="H71" s="233">
        <f t="shared" si="41"/>
        <v>13530000</v>
      </c>
      <c r="I71" s="238">
        <f t="shared" si="46"/>
        <v>0.18534246575342467</v>
      </c>
      <c r="J71" s="234">
        <f t="shared" si="42"/>
        <v>-5500000</v>
      </c>
    </row>
    <row r="72" spans="1:10" x14ac:dyDescent="0.3">
      <c r="A72" s="232">
        <f t="shared" si="47"/>
        <v>74000000</v>
      </c>
      <c r="B72" s="233">
        <f t="shared" si="43"/>
        <v>7400000</v>
      </c>
      <c r="C72" s="233">
        <f t="shared" si="38"/>
        <v>740000</v>
      </c>
      <c r="D72" s="233">
        <f t="shared" si="39"/>
        <v>8140000</v>
      </c>
      <c r="E72" s="238">
        <f t="shared" si="45"/>
        <v>0.11</v>
      </c>
      <c r="F72" s="233">
        <f t="shared" si="44"/>
        <v>12540000</v>
      </c>
      <c r="G72" s="233">
        <f t="shared" si="40"/>
        <v>1254000</v>
      </c>
      <c r="H72" s="233">
        <f t="shared" si="41"/>
        <v>13794000</v>
      </c>
      <c r="I72" s="238">
        <f t="shared" si="46"/>
        <v>0.1864054054054054</v>
      </c>
      <c r="J72" s="234">
        <f t="shared" si="42"/>
        <v>-5654000</v>
      </c>
    </row>
    <row r="73" spans="1:10" x14ac:dyDescent="0.3">
      <c r="A73" s="232">
        <f t="shared" si="47"/>
        <v>75000000</v>
      </c>
      <c r="B73" s="233">
        <f t="shared" si="43"/>
        <v>7500000</v>
      </c>
      <c r="C73" s="233">
        <f t="shared" si="38"/>
        <v>750000</v>
      </c>
      <c r="D73" s="233">
        <f t="shared" si="39"/>
        <v>8250000</v>
      </c>
      <c r="E73" s="238">
        <f t="shared" si="45"/>
        <v>0.11</v>
      </c>
      <c r="F73" s="233">
        <f t="shared" si="44"/>
        <v>12780000</v>
      </c>
      <c r="G73" s="233">
        <f t="shared" si="40"/>
        <v>1278000</v>
      </c>
      <c r="H73" s="233">
        <f t="shared" si="41"/>
        <v>14058000</v>
      </c>
      <c r="I73" s="238">
        <f t="shared" si="46"/>
        <v>0.18744</v>
      </c>
      <c r="J73" s="234">
        <f t="shared" si="42"/>
        <v>-5808000</v>
      </c>
    </row>
    <row r="74" spans="1:10" x14ac:dyDescent="0.3">
      <c r="A74" s="232">
        <f t="shared" si="47"/>
        <v>76000000</v>
      </c>
      <c r="B74" s="233">
        <f t="shared" si="43"/>
        <v>7600000</v>
      </c>
      <c r="C74" s="233">
        <f t="shared" si="38"/>
        <v>760000</v>
      </c>
      <c r="D74" s="233">
        <f t="shared" si="39"/>
        <v>8360000</v>
      </c>
      <c r="E74" s="238">
        <f t="shared" si="45"/>
        <v>0.11</v>
      </c>
      <c r="F74" s="233">
        <f t="shared" si="44"/>
        <v>13020000</v>
      </c>
      <c r="G74" s="233">
        <f t="shared" si="40"/>
        <v>1302000</v>
      </c>
      <c r="H74" s="233">
        <f t="shared" si="41"/>
        <v>14322000</v>
      </c>
      <c r="I74" s="238">
        <f t="shared" si="46"/>
        <v>0.18844736842105264</v>
      </c>
      <c r="J74" s="234">
        <f t="shared" si="42"/>
        <v>-5962000</v>
      </c>
    </row>
    <row r="75" spans="1:10" x14ac:dyDescent="0.3">
      <c r="A75" s="232">
        <f t="shared" si="47"/>
        <v>77000000</v>
      </c>
      <c r="B75" s="233">
        <f t="shared" si="43"/>
        <v>7700000</v>
      </c>
      <c r="C75" s="233">
        <f t="shared" si="38"/>
        <v>770000</v>
      </c>
      <c r="D75" s="233">
        <f t="shared" si="39"/>
        <v>8470000</v>
      </c>
      <c r="E75" s="238">
        <f t="shared" si="45"/>
        <v>0.11</v>
      </c>
      <c r="F75" s="233">
        <f t="shared" si="44"/>
        <v>13260000</v>
      </c>
      <c r="G75" s="233">
        <f t="shared" si="40"/>
        <v>1326000</v>
      </c>
      <c r="H75" s="233">
        <f t="shared" si="41"/>
        <v>14586000</v>
      </c>
      <c r="I75" s="238">
        <f t="shared" si="46"/>
        <v>0.18942857142857142</v>
      </c>
      <c r="J75" s="234">
        <f t="shared" si="42"/>
        <v>-6116000</v>
      </c>
    </row>
    <row r="76" spans="1:10" x14ac:dyDescent="0.3">
      <c r="A76" s="232">
        <f t="shared" si="47"/>
        <v>78000000</v>
      </c>
      <c r="B76" s="233">
        <f t="shared" si="43"/>
        <v>7800000</v>
      </c>
      <c r="C76" s="233">
        <f t="shared" si="38"/>
        <v>780000</v>
      </c>
      <c r="D76" s="233">
        <f t="shared" si="39"/>
        <v>8580000</v>
      </c>
      <c r="E76" s="238">
        <f t="shared" si="45"/>
        <v>0.11</v>
      </c>
      <c r="F76" s="233">
        <f t="shared" si="44"/>
        <v>13500000</v>
      </c>
      <c r="G76" s="233">
        <f t="shared" si="40"/>
        <v>1350000</v>
      </c>
      <c r="H76" s="233">
        <f t="shared" si="41"/>
        <v>14850000</v>
      </c>
      <c r="I76" s="238">
        <f t="shared" si="46"/>
        <v>0.19038461538461537</v>
      </c>
      <c r="J76" s="234">
        <f t="shared" si="42"/>
        <v>-6270000</v>
      </c>
    </row>
    <row r="77" spans="1:10" x14ac:dyDescent="0.3">
      <c r="A77" s="232">
        <f t="shared" si="47"/>
        <v>79000000</v>
      </c>
      <c r="B77" s="233">
        <f t="shared" si="43"/>
        <v>7900000</v>
      </c>
      <c r="C77" s="233">
        <f t="shared" si="38"/>
        <v>790000</v>
      </c>
      <c r="D77" s="233">
        <f t="shared" si="39"/>
        <v>8690000</v>
      </c>
      <c r="E77" s="238">
        <f t="shared" si="45"/>
        <v>0.11</v>
      </c>
      <c r="F77" s="233">
        <f t="shared" si="44"/>
        <v>13740000</v>
      </c>
      <c r="G77" s="233">
        <f t="shared" si="40"/>
        <v>1374000</v>
      </c>
      <c r="H77" s="233">
        <f t="shared" si="41"/>
        <v>15114000</v>
      </c>
      <c r="I77" s="238">
        <f t="shared" si="46"/>
        <v>0.19131645569620254</v>
      </c>
      <c r="J77" s="234">
        <f t="shared" si="42"/>
        <v>-6424000</v>
      </c>
    </row>
    <row r="78" spans="1:10" x14ac:dyDescent="0.3">
      <c r="A78" s="243">
        <f t="shared" si="47"/>
        <v>80000000</v>
      </c>
      <c r="B78" s="244">
        <f t="shared" si="43"/>
        <v>8000000</v>
      </c>
      <c r="C78" s="244">
        <f t="shared" si="38"/>
        <v>800000</v>
      </c>
      <c r="D78" s="244">
        <f t="shared" si="39"/>
        <v>8800000</v>
      </c>
      <c r="E78" s="245">
        <f t="shared" si="45"/>
        <v>0.11</v>
      </c>
      <c r="F78" s="244">
        <f t="shared" si="44"/>
        <v>13980000</v>
      </c>
      <c r="G78" s="244">
        <f t="shared" si="40"/>
        <v>1398000</v>
      </c>
      <c r="H78" s="244">
        <f t="shared" si="41"/>
        <v>15378000</v>
      </c>
      <c r="I78" s="245">
        <f t="shared" si="46"/>
        <v>0.19222500000000001</v>
      </c>
      <c r="J78" s="246">
        <f t="shared" si="42"/>
        <v>-6578000</v>
      </c>
    </row>
    <row r="79" spans="1:10" x14ac:dyDescent="0.3">
      <c r="A79" s="232">
        <f t="shared" si="47"/>
        <v>81000000</v>
      </c>
      <c r="B79" s="233">
        <f t="shared" si="43"/>
        <v>8100000</v>
      </c>
      <c r="C79" s="233">
        <f t="shared" si="38"/>
        <v>810000</v>
      </c>
      <c r="D79" s="233">
        <f t="shared" si="39"/>
        <v>8910000</v>
      </c>
      <c r="E79" s="238">
        <f t="shared" si="45"/>
        <v>0.11</v>
      </c>
      <c r="F79" s="233">
        <f t="shared" si="44"/>
        <v>14220000</v>
      </c>
      <c r="G79" s="233">
        <f t="shared" si="40"/>
        <v>1422000</v>
      </c>
      <c r="H79" s="233">
        <f t="shared" si="41"/>
        <v>15642000</v>
      </c>
      <c r="I79" s="238">
        <f t="shared" si="46"/>
        <v>0.19311111111111112</v>
      </c>
      <c r="J79" s="234">
        <f t="shared" si="42"/>
        <v>-6732000</v>
      </c>
    </row>
    <row r="80" spans="1:10" x14ac:dyDescent="0.3">
      <c r="A80" s="232">
        <f t="shared" si="47"/>
        <v>82000000</v>
      </c>
      <c r="B80" s="233">
        <f t="shared" si="43"/>
        <v>8200000</v>
      </c>
      <c r="C80" s="233">
        <f t="shared" si="38"/>
        <v>820000</v>
      </c>
      <c r="D80" s="233">
        <f t="shared" si="39"/>
        <v>9020000</v>
      </c>
      <c r="E80" s="238">
        <f t="shared" si="45"/>
        <v>0.11</v>
      </c>
      <c r="F80" s="233">
        <f t="shared" si="44"/>
        <v>14460000</v>
      </c>
      <c r="G80" s="233">
        <f t="shared" si="40"/>
        <v>1446000</v>
      </c>
      <c r="H80" s="233">
        <f t="shared" si="41"/>
        <v>15906000</v>
      </c>
      <c r="I80" s="238">
        <f t="shared" si="46"/>
        <v>0.19397560975609757</v>
      </c>
      <c r="J80" s="234">
        <f t="shared" si="42"/>
        <v>-6886000</v>
      </c>
    </row>
    <row r="81" spans="1:10" x14ac:dyDescent="0.3">
      <c r="A81" s="232">
        <f t="shared" si="47"/>
        <v>83000000</v>
      </c>
      <c r="B81" s="233">
        <f t="shared" si="43"/>
        <v>8300000</v>
      </c>
      <c r="C81" s="233">
        <f t="shared" si="38"/>
        <v>830000</v>
      </c>
      <c r="D81" s="233">
        <f t="shared" si="39"/>
        <v>9130000</v>
      </c>
      <c r="E81" s="238">
        <f t="shared" si="45"/>
        <v>0.11</v>
      </c>
      <c r="F81" s="233">
        <f t="shared" si="44"/>
        <v>14700000</v>
      </c>
      <c r="G81" s="233">
        <f t="shared" si="40"/>
        <v>1470000</v>
      </c>
      <c r="H81" s="233">
        <f t="shared" si="41"/>
        <v>16170000</v>
      </c>
      <c r="I81" s="238">
        <f t="shared" si="46"/>
        <v>0.19481927710843375</v>
      </c>
      <c r="J81" s="234">
        <f t="shared" si="42"/>
        <v>-7040000</v>
      </c>
    </row>
    <row r="82" spans="1:10" x14ac:dyDescent="0.3">
      <c r="A82" s="232">
        <f t="shared" si="47"/>
        <v>84000000</v>
      </c>
      <c r="B82" s="233">
        <f t="shared" si="43"/>
        <v>8400000</v>
      </c>
      <c r="C82" s="233">
        <f t="shared" si="38"/>
        <v>840000</v>
      </c>
      <c r="D82" s="233">
        <f t="shared" si="39"/>
        <v>9240000</v>
      </c>
      <c r="E82" s="238">
        <f t="shared" si="45"/>
        <v>0.11</v>
      </c>
      <c r="F82" s="233">
        <f t="shared" si="44"/>
        <v>14940000</v>
      </c>
      <c r="G82" s="233">
        <f t="shared" si="40"/>
        <v>1494000</v>
      </c>
      <c r="H82" s="233">
        <f t="shared" si="41"/>
        <v>16434000</v>
      </c>
      <c r="I82" s="238">
        <f t="shared" si="46"/>
        <v>0.19564285714285715</v>
      </c>
      <c r="J82" s="234">
        <f t="shared" si="42"/>
        <v>-7194000</v>
      </c>
    </row>
    <row r="83" spans="1:10" x14ac:dyDescent="0.3">
      <c r="A83" s="232">
        <f t="shared" si="47"/>
        <v>85000000</v>
      </c>
      <c r="B83" s="233">
        <f t="shared" si="43"/>
        <v>8500000</v>
      </c>
      <c r="C83" s="233">
        <f t="shared" si="38"/>
        <v>850000</v>
      </c>
      <c r="D83" s="233">
        <f t="shared" si="39"/>
        <v>9350000</v>
      </c>
      <c r="E83" s="238">
        <f t="shared" si="45"/>
        <v>0.11</v>
      </c>
      <c r="F83" s="233">
        <f t="shared" si="44"/>
        <v>15180000</v>
      </c>
      <c r="G83" s="233">
        <f t="shared" si="40"/>
        <v>1518000</v>
      </c>
      <c r="H83" s="233">
        <f t="shared" si="41"/>
        <v>16698000</v>
      </c>
      <c r="I83" s="238">
        <f t="shared" si="46"/>
        <v>0.19644705882352942</v>
      </c>
      <c r="J83" s="234">
        <f t="shared" si="42"/>
        <v>-7348000</v>
      </c>
    </row>
    <row r="84" spans="1:10" x14ac:dyDescent="0.3">
      <c r="A84" s="232">
        <f t="shared" si="47"/>
        <v>86000000</v>
      </c>
      <c r="B84" s="233">
        <f t="shared" si="43"/>
        <v>8600000</v>
      </c>
      <c r="C84" s="233">
        <f t="shared" si="38"/>
        <v>860000</v>
      </c>
      <c r="D84" s="233">
        <f t="shared" si="39"/>
        <v>9460000</v>
      </c>
      <c r="E84" s="238">
        <f t="shared" si="45"/>
        <v>0.11</v>
      </c>
      <c r="F84" s="233">
        <f t="shared" si="44"/>
        <v>15420000</v>
      </c>
      <c r="G84" s="233">
        <f t="shared" si="40"/>
        <v>1542000</v>
      </c>
      <c r="H84" s="233">
        <f t="shared" si="41"/>
        <v>16962000</v>
      </c>
      <c r="I84" s="238">
        <f t="shared" si="46"/>
        <v>0.19723255813953489</v>
      </c>
      <c r="J84" s="234">
        <f t="shared" si="42"/>
        <v>-7502000</v>
      </c>
    </row>
    <row r="85" spans="1:10" x14ac:dyDescent="0.3">
      <c r="A85" s="232">
        <f t="shared" si="47"/>
        <v>87000000</v>
      </c>
      <c r="B85" s="233">
        <f t="shared" si="43"/>
        <v>8700000</v>
      </c>
      <c r="C85" s="233">
        <f t="shared" si="38"/>
        <v>870000</v>
      </c>
      <c r="D85" s="233">
        <f t="shared" si="39"/>
        <v>9570000</v>
      </c>
      <c r="E85" s="238">
        <f t="shared" si="45"/>
        <v>0.11</v>
      </c>
      <c r="F85" s="233">
        <f t="shared" si="44"/>
        <v>15660000</v>
      </c>
      <c r="G85" s="233">
        <f t="shared" si="40"/>
        <v>1566000</v>
      </c>
      <c r="H85" s="233">
        <f t="shared" si="41"/>
        <v>17226000</v>
      </c>
      <c r="I85" s="238">
        <f t="shared" si="46"/>
        <v>0.19800000000000001</v>
      </c>
      <c r="J85" s="234">
        <f t="shared" si="42"/>
        <v>-7656000</v>
      </c>
    </row>
    <row r="86" spans="1:10" x14ac:dyDescent="0.3">
      <c r="A86" s="232">
        <f t="shared" si="47"/>
        <v>88000000</v>
      </c>
      <c r="B86" s="233">
        <f t="shared" si="43"/>
        <v>8800000</v>
      </c>
      <c r="C86" s="233">
        <f t="shared" si="38"/>
        <v>880000</v>
      </c>
      <c r="D86" s="233">
        <f t="shared" si="39"/>
        <v>9680000</v>
      </c>
      <c r="E86" s="238">
        <f t="shared" si="45"/>
        <v>0.11</v>
      </c>
      <c r="F86" s="233">
        <f t="shared" si="44"/>
        <v>15900000</v>
      </c>
      <c r="G86" s="233">
        <f t="shared" si="40"/>
        <v>1590000</v>
      </c>
      <c r="H86" s="233">
        <f t="shared" si="41"/>
        <v>17490000</v>
      </c>
      <c r="I86" s="238">
        <f t="shared" si="46"/>
        <v>0.19875000000000001</v>
      </c>
      <c r="J86" s="234">
        <f t="shared" si="42"/>
        <v>-7810000</v>
      </c>
    </row>
    <row r="87" spans="1:10" x14ac:dyDescent="0.3">
      <c r="A87" s="232">
        <f t="shared" si="47"/>
        <v>89000000</v>
      </c>
      <c r="B87" s="233">
        <f t="shared" si="43"/>
        <v>8900000</v>
      </c>
      <c r="C87" s="233">
        <f t="shared" si="38"/>
        <v>890000</v>
      </c>
      <c r="D87" s="233">
        <f t="shared" si="39"/>
        <v>9790000</v>
      </c>
      <c r="E87" s="238">
        <f t="shared" si="45"/>
        <v>0.11</v>
      </c>
      <c r="F87" s="233">
        <f t="shared" si="44"/>
        <v>16249999.999999996</v>
      </c>
      <c r="G87" s="233">
        <f t="shared" si="40"/>
        <v>1624999.9999999998</v>
      </c>
      <c r="H87" s="233">
        <f t="shared" si="41"/>
        <v>17874999.999999996</v>
      </c>
      <c r="I87" s="238">
        <f t="shared" si="46"/>
        <v>0.20084269662921345</v>
      </c>
      <c r="J87" s="234">
        <f t="shared" si="42"/>
        <v>-8084999.9999999963</v>
      </c>
    </row>
    <row r="88" spans="1:10" x14ac:dyDescent="0.3">
      <c r="A88" s="243">
        <f t="shared" si="47"/>
        <v>90000000</v>
      </c>
      <c r="B88" s="244">
        <f t="shared" si="43"/>
        <v>9000000</v>
      </c>
      <c r="C88" s="244">
        <f t="shared" si="38"/>
        <v>900000</v>
      </c>
      <c r="D88" s="244">
        <f t="shared" si="39"/>
        <v>9900000</v>
      </c>
      <c r="E88" s="245">
        <f t="shared" si="45"/>
        <v>0.11</v>
      </c>
      <c r="F88" s="244">
        <f t="shared" si="44"/>
        <v>16599999.999999996</v>
      </c>
      <c r="G88" s="244">
        <f t="shared" si="40"/>
        <v>1659999.9999999998</v>
      </c>
      <c r="H88" s="244">
        <f t="shared" si="41"/>
        <v>18259999.999999996</v>
      </c>
      <c r="I88" s="245">
        <f t="shared" si="46"/>
        <v>0.20288888888888884</v>
      </c>
      <c r="J88" s="246">
        <f t="shared" si="42"/>
        <v>-8359999.9999999963</v>
      </c>
    </row>
    <row r="89" spans="1:10" x14ac:dyDescent="0.3">
      <c r="A89" s="232">
        <f t="shared" si="47"/>
        <v>91000000</v>
      </c>
      <c r="B89" s="233">
        <f t="shared" si="43"/>
        <v>9100000</v>
      </c>
      <c r="C89" s="233">
        <f t="shared" si="38"/>
        <v>910000</v>
      </c>
      <c r="D89" s="233">
        <f t="shared" si="39"/>
        <v>10010000</v>
      </c>
      <c r="E89" s="238">
        <f t="shared" si="45"/>
        <v>0.11</v>
      </c>
      <c r="F89" s="233">
        <f t="shared" si="44"/>
        <v>16949999.999999996</v>
      </c>
      <c r="G89" s="233">
        <f t="shared" si="40"/>
        <v>1694999.9999999998</v>
      </c>
      <c r="H89" s="233">
        <f t="shared" si="41"/>
        <v>18644999.999999996</v>
      </c>
      <c r="I89" s="238">
        <f t="shared" si="46"/>
        <v>0.20489010989010986</v>
      </c>
      <c r="J89" s="234">
        <f t="shared" si="42"/>
        <v>-8634999.9999999963</v>
      </c>
    </row>
    <row r="90" spans="1:10" x14ac:dyDescent="0.3">
      <c r="A90" s="232">
        <f t="shared" si="47"/>
        <v>92000000</v>
      </c>
      <c r="B90" s="233">
        <f t="shared" si="43"/>
        <v>9200000</v>
      </c>
      <c r="C90" s="233">
        <f t="shared" ref="C90:C153" si="48">B90*10%</f>
        <v>920000</v>
      </c>
      <c r="D90" s="233">
        <f t="shared" ref="D90:D153" si="49">SUM(B90:C90)</f>
        <v>10120000</v>
      </c>
      <c r="E90" s="238">
        <f t="shared" si="45"/>
        <v>0.11</v>
      </c>
      <c r="F90" s="233">
        <f t="shared" si="44"/>
        <v>17299999.999999996</v>
      </c>
      <c r="G90" s="233">
        <f t="shared" ref="G90:G153" si="50">F90*10%</f>
        <v>1729999.9999999998</v>
      </c>
      <c r="H90" s="233">
        <f t="shared" ref="H90:H153" si="51">SUM(F90:G90)</f>
        <v>19029999.999999996</v>
      </c>
      <c r="I90" s="238">
        <f t="shared" si="46"/>
        <v>0.20684782608695648</v>
      </c>
      <c r="J90" s="234">
        <f t="shared" ref="J90:J153" si="52">D90-H90</f>
        <v>-8909999.9999999963</v>
      </c>
    </row>
    <row r="91" spans="1:10" x14ac:dyDescent="0.3">
      <c r="A91" s="232">
        <f t="shared" si="47"/>
        <v>93000000</v>
      </c>
      <c r="B91" s="233">
        <f t="shared" si="43"/>
        <v>9300000</v>
      </c>
      <c r="C91" s="233">
        <f t="shared" si="48"/>
        <v>930000</v>
      </c>
      <c r="D91" s="233">
        <f t="shared" si="49"/>
        <v>10230000</v>
      </c>
      <c r="E91" s="238">
        <f t="shared" si="45"/>
        <v>0.11</v>
      </c>
      <c r="F91" s="233">
        <f t="shared" si="44"/>
        <v>17649999.999999996</v>
      </c>
      <c r="G91" s="233">
        <f t="shared" si="50"/>
        <v>1764999.9999999998</v>
      </c>
      <c r="H91" s="233">
        <f t="shared" si="51"/>
        <v>19414999.999999996</v>
      </c>
      <c r="I91" s="238">
        <f t="shared" si="46"/>
        <v>0.208763440860215</v>
      </c>
      <c r="J91" s="234">
        <f t="shared" si="52"/>
        <v>-9184999.9999999963</v>
      </c>
    </row>
    <row r="92" spans="1:10" x14ac:dyDescent="0.3">
      <c r="A92" s="232">
        <f t="shared" si="47"/>
        <v>94000000</v>
      </c>
      <c r="B92" s="233">
        <f t="shared" si="43"/>
        <v>9400000</v>
      </c>
      <c r="C92" s="233">
        <f t="shared" si="48"/>
        <v>940000</v>
      </c>
      <c r="D92" s="233">
        <f t="shared" si="49"/>
        <v>10340000</v>
      </c>
      <c r="E92" s="238">
        <f t="shared" si="45"/>
        <v>0.11</v>
      </c>
      <c r="F92" s="233">
        <f t="shared" si="44"/>
        <v>17999999.999999996</v>
      </c>
      <c r="G92" s="233">
        <f t="shared" si="50"/>
        <v>1799999.9999999998</v>
      </c>
      <c r="H92" s="233">
        <f t="shared" si="51"/>
        <v>19799999.999999996</v>
      </c>
      <c r="I92" s="238">
        <f t="shared" si="46"/>
        <v>0.2106382978723404</v>
      </c>
      <c r="J92" s="234">
        <f t="shared" si="52"/>
        <v>-9459999.9999999963</v>
      </c>
    </row>
    <row r="93" spans="1:10" x14ac:dyDescent="0.3">
      <c r="A93" s="232">
        <f t="shared" si="47"/>
        <v>95000000</v>
      </c>
      <c r="B93" s="233">
        <f t="shared" si="43"/>
        <v>9500000</v>
      </c>
      <c r="C93" s="233">
        <f t="shared" si="48"/>
        <v>950000</v>
      </c>
      <c r="D93" s="233">
        <f t="shared" si="49"/>
        <v>10450000</v>
      </c>
      <c r="E93" s="238">
        <f t="shared" si="45"/>
        <v>0.11</v>
      </c>
      <c r="F93" s="233">
        <f t="shared" si="44"/>
        <v>18349999.999999996</v>
      </c>
      <c r="G93" s="233">
        <f t="shared" si="50"/>
        <v>1834999.9999999998</v>
      </c>
      <c r="H93" s="233">
        <f t="shared" si="51"/>
        <v>20184999.999999996</v>
      </c>
      <c r="I93" s="238">
        <f t="shared" si="46"/>
        <v>0.21247368421052629</v>
      </c>
      <c r="J93" s="234">
        <f t="shared" si="52"/>
        <v>-9734999.9999999963</v>
      </c>
    </row>
    <row r="94" spans="1:10" x14ac:dyDescent="0.3">
      <c r="A94" s="232">
        <f t="shared" si="47"/>
        <v>96000000</v>
      </c>
      <c r="B94" s="233">
        <f t="shared" si="43"/>
        <v>9600000</v>
      </c>
      <c r="C94" s="233">
        <f t="shared" si="48"/>
        <v>960000</v>
      </c>
      <c r="D94" s="233">
        <f t="shared" si="49"/>
        <v>10560000</v>
      </c>
      <c r="E94" s="238">
        <f t="shared" si="45"/>
        <v>0.11</v>
      </c>
      <c r="F94" s="233">
        <f t="shared" si="44"/>
        <v>18700000</v>
      </c>
      <c r="G94" s="233">
        <f t="shared" si="50"/>
        <v>1870000</v>
      </c>
      <c r="H94" s="233">
        <f t="shared" si="51"/>
        <v>20570000</v>
      </c>
      <c r="I94" s="238">
        <f t="shared" si="46"/>
        <v>0.21427083333333333</v>
      </c>
      <c r="J94" s="234">
        <f t="shared" si="52"/>
        <v>-10010000</v>
      </c>
    </row>
    <row r="95" spans="1:10" x14ac:dyDescent="0.3">
      <c r="A95" s="232">
        <f t="shared" si="47"/>
        <v>97000000</v>
      </c>
      <c r="B95" s="233">
        <f t="shared" si="43"/>
        <v>9700000</v>
      </c>
      <c r="C95" s="233">
        <f t="shared" si="48"/>
        <v>970000</v>
      </c>
      <c r="D95" s="233">
        <f t="shared" si="49"/>
        <v>10670000</v>
      </c>
      <c r="E95" s="238">
        <f t="shared" si="45"/>
        <v>0.11</v>
      </c>
      <c r="F95" s="233">
        <f t="shared" si="44"/>
        <v>19050000</v>
      </c>
      <c r="G95" s="233">
        <f t="shared" si="50"/>
        <v>1905000</v>
      </c>
      <c r="H95" s="233">
        <f t="shared" si="51"/>
        <v>20955000</v>
      </c>
      <c r="I95" s="238">
        <f t="shared" si="46"/>
        <v>0.21603092783505154</v>
      </c>
      <c r="J95" s="234">
        <f t="shared" si="52"/>
        <v>-10285000</v>
      </c>
    </row>
    <row r="96" spans="1:10" x14ac:dyDescent="0.3">
      <c r="A96" s="232">
        <f t="shared" si="47"/>
        <v>98000000</v>
      </c>
      <c r="B96" s="233">
        <f t="shared" si="43"/>
        <v>9800000</v>
      </c>
      <c r="C96" s="233">
        <f t="shared" si="48"/>
        <v>980000</v>
      </c>
      <c r="D96" s="233">
        <f t="shared" si="49"/>
        <v>10780000</v>
      </c>
      <c r="E96" s="238">
        <f t="shared" si="45"/>
        <v>0.11</v>
      </c>
      <c r="F96" s="233">
        <f t="shared" si="44"/>
        <v>19400000</v>
      </c>
      <c r="G96" s="233">
        <f t="shared" si="50"/>
        <v>1940000</v>
      </c>
      <c r="H96" s="233">
        <f t="shared" si="51"/>
        <v>21340000</v>
      </c>
      <c r="I96" s="238">
        <f t="shared" si="46"/>
        <v>0.21775510204081633</v>
      </c>
      <c r="J96" s="234">
        <f t="shared" si="52"/>
        <v>-10560000</v>
      </c>
    </row>
    <row r="97" spans="1:10" x14ac:dyDescent="0.3">
      <c r="A97" s="232">
        <f t="shared" si="47"/>
        <v>99000000</v>
      </c>
      <c r="B97" s="233">
        <f t="shared" si="43"/>
        <v>9900000</v>
      </c>
      <c r="C97" s="233">
        <f t="shared" si="48"/>
        <v>990000</v>
      </c>
      <c r="D97" s="233">
        <f t="shared" si="49"/>
        <v>10890000</v>
      </c>
      <c r="E97" s="238">
        <f t="shared" si="45"/>
        <v>0.11</v>
      </c>
      <c r="F97" s="233">
        <f t="shared" si="44"/>
        <v>19750000</v>
      </c>
      <c r="G97" s="233">
        <f t="shared" si="50"/>
        <v>1975000</v>
      </c>
      <c r="H97" s="233">
        <f t="shared" si="51"/>
        <v>21725000</v>
      </c>
      <c r="I97" s="238">
        <f t="shared" si="46"/>
        <v>0.21944444444444444</v>
      </c>
      <c r="J97" s="234">
        <f t="shared" si="52"/>
        <v>-10835000</v>
      </c>
    </row>
    <row r="98" spans="1:10" x14ac:dyDescent="0.3">
      <c r="A98" s="243">
        <f t="shared" si="47"/>
        <v>100000000</v>
      </c>
      <c r="B98" s="244">
        <f t="shared" si="43"/>
        <v>10000000</v>
      </c>
      <c r="C98" s="244">
        <f t="shared" si="48"/>
        <v>1000000</v>
      </c>
      <c r="D98" s="244">
        <f t="shared" si="49"/>
        <v>11000000</v>
      </c>
      <c r="E98" s="245">
        <f t="shared" si="45"/>
        <v>0.11</v>
      </c>
      <c r="F98" s="244">
        <f t="shared" si="44"/>
        <v>20100000</v>
      </c>
      <c r="G98" s="244">
        <f t="shared" si="50"/>
        <v>2010000</v>
      </c>
      <c r="H98" s="244">
        <f t="shared" si="51"/>
        <v>22110000</v>
      </c>
      <c r="I98" s="245">
        <f t="shared" si="46"/>
        <v>0.22109999999999999</v>
      </c>
      <c r="J98" s="246">
        <f t="shared" si="52"/>
        <v>-11110000</v>
      </c>
    </row>
    <row r="99" spans="1:10" x14ac:dyDescent="0.3">
      <c r="A99" s="232">
        <f>A98+10000000</f>
        <v>110000000</v>
      </c>
      <c r="B99" s="233">
        <f t="shared" si="43"/>
        <v>11000000</v>
      </c>
      <c r="C99" s="233">
        <f t="shared" si="48"/>
        <v>1100000</v>
      </c>
      <c r="D99" s="233">
        <f t="shared" si="49"/>
        <v>12100000</v>
      </c>
      <c r="E99" s="238">
        <f t="shared" si="45"/>
        <v>0.11</v>
      </c>
      <c r="F99" s="233">
        <f t="shared" si="44"/>
        <v>23600000</v>
      </c>
      <c r="G99" s="233">
        <f t="shared" si="50"/>
        <v>2360000</v>
      </c>
      <c r="H99" s="233">
        <f t="shared" si="51"/>
        <v>25960000</v>
      </c>
      <c r="I99" s="238">
        <f t="shared" si="46"/>
        <v>0.23599999999999999</v>
      </c>
      <c r="J99" s="234">
        <f t="shared" si="52"/>
        <v>-13860000</v>
      </c>
    </row>
    <row r="100" spans="1:10" x14ac:dyDescent="0.3">
      <c r="A100" s="232">
        <f t="shared" ref="A100:A163" si="53">A99+10000000</f>
        <v>120000000</v>
      </c>
      <c r="B100" s="233">
        <f t="shared" si="43"/>
        <v>12000000</v>
      </c>
      <c r="C100" s="233">
        <f t="shared" si="48"/>
        <v>1200000</v>
      </c>
      <c r="D100" s="233">
        <f t="shared" si="49"/>
        <v>13200000</v>
      </c>
      <c r="E100" s="238">
        <f t="shared" si="45"/>
        <v>0.11</v>
      </c>
      <c r="F100" s="233">
        <f t="shared" si="44"/>
        <v>27100000</v>
      </c>
      <c r="G100" s="233">
        <f t="shared" si="50"/>
        <v>2710000</v>
      </c>
      <c r="H100" s="233">
        <f t="shared" si="51"/>
        <v>29810000</v>
      </c>
      <c r="I100" s="238">
        <f t="shared" si="46"/>
        <v>0.24841666666666667</v>
      </c>
      <c r="J100" s="234">
        <f t="shared" si="52"/>
        <v>-16610000</v>
      </c>
    </row>
    <row r="101" spans="1:10" x14ac:dyDescent="0.3">
      <c r="A101" s="232">
        <f t="shared" si="53"/>
        <v>130000000</v>
      </c>
      <c r="B101" s="233">
        <f t="shared" si="43"/>
        <v>13000000</v>
      </c>
      <c r="C101" s="233">
        <f t="shared" si="48"/>
        <v>1300000</v>
      </c>
      <c r="D101" s="233">
        <f t="shared" si="49"/>
        <v>14300000</v>
      </c>
      <c r="E101" s="238">
        <f t="shared" si="45"/>
        <v>0.11</v>
      </c>
      <c r="F101" s="233">
        <f t="shared" si="44"/>
        <v>30600000</v>
      </c>
      <c r="G101" s="233">
        <f t="shared" si="50"/>
        <v>3060000</v>
      </c>
      <c r="H101" s="233">
        <f t="shared" si="51"/>
        <v>33660000</v>
      </c>
      <c r="I101" s="238">
        <f t="shared" si="46"/>
        <v>0.25892307692307692</v>
      </c>
      <c r="J101" s="234">
        <f t="shared" si="52"/>
        <v>-19360000</v>
      </c>
    </row>
    <row r="102" spans="1:10" x14ac:dyDescent="0.3">
      <c r="A102" s="232">
        <f t="shared" si="53"/>
        <v>140000000</v>
      </c>
      <c r="B102" s="233">
        <f t="shared" si="43"/>
        <v>14000000</v>
      </c>
      <c r="C102" s="233">
        <f t="shared" si="48"/>
        <v>1400000</v>
      </c>
      <c r="D102" s="233">
        <f t="shared" si="49"/>
        <v>15400000</v>
      </c>
      <c r="E102" s="238">
        <f t="shared" si="45"/>
        <v>0.11</v>
      </c>
      <c r="F102" s="233">
        <f t="shared" si="44"/>
        <v>34100000</v>
      </c>
      <c r="G102" s="233">
        <f t="shared" si="50"/>
        <v>3410000</v>
      </c>
      <c r="H102" s="233">
        <f t="shared" si="51"/>
        <v>37510000</v>
      </c>
      <c r="I102" s="238">
        <f t="shared" si="46"/>
        <v>0.2679285714285714</v>
      </c>
      <c r="J102" s="234">
        <f t="shared" si="52"/>
        <v>-22110000</v>
      </c>
    </row>
    <row r="103" spans="1:10" x14ac:dyDescent="0.3">
      <c r="A103" s="232">
        <f t="shared" si="53"/>
        <v>150000000</v>
      </c>
      <c r="B103" s="233">
        <f t="shared" si="43"/>
        <v>15000000</v>
      </c>
      <c r="C103" s="233">
        <f t="shared" si="48"/>
        <v>1500000</v>
      </c>
      <c r="D103" s="233">
        <f t="shared" si="49"/>
        <v>16500000</v>
      </c>
      <c r="E103" s="238">
        <f t="shared" si="45"/>
        <v>0.11</v>
      </c>
      <c r="F103" s="233">
        <f t="shared" si="44"/>
        <v>37600000</v>
      </c>
      <c r="G103" s="233">
        <f t="shared" si="50"/>
        <v>3760000</v>
      </c>
      <c r="H103" s="233">
        <f t="shared" si="51"/>
        <v>41360000</v>
      </c>
      <c r="I103" s="238">
        <f t="shared" si="46"/>
        <v>0.27573333333333333</v>
      </c>
      <c r="J103" s="234">
        <f t="shared" si="52"/>
        <v>-24860000</v>
      </c>
    </row>
    <row r="104" spans="1:10" x14ac:dyDescent="0.3">
      <c r="A104" s="232">
        <f t="shared" si="53"/>
        <v>160000000</v>
      </c>
      <c r="B104" s="233">
        <f t="shared" si="43"/>
        <v>16000000</v>
      </c>
      <c r="C104" s="233">
        <f t="shared" si="48"/>
        <v>1600000</v>
      </c>
      <c r="D104" s="233">
        <f t="shared" si="49"/>
        <v>17600000</v>
      </c>
      <c r="E104" s="238">
        <f t="shared" si="45"/>
        <v>0.11</v>
      </c>
      <c r="F104" s="233">
        <f t="shared" si="44"/>
        <v>41400000</v>
      </c>
      <c r="G104" s="233">
        <f t="shared" si="50"/>
        <v>4140000</v>
      </c>
      <c r="H104" s="233">
        <f t="shared" si="51"/>
        <v>45540000</v>
      </c>
      <c r="I104" s="238">
        <f t="shared" si="46"/>
        <v>0.28462500000000002</v>
      </c>
      <c r="J104" s="234">
        <f t="shared" si="52"/>
        <v>-27940000</v>
      </c>
    </row>
    <row r="105" spans="1:10" x14ac:dyDescent="0.3">
      <c r="A105" s="232">
        <f t="shared" si="53"/>
        <v>170000000</v>
      </c>
      <c r="B105" s="233">
        <f t="shared" si="43"/>
        <v>17000000</v>
      </c>
      <c r="C105" s="233">
        <f t="shared" si="48"/>
        <v>1700000</v>
      </c>
      <c r="D105" s="233">
        <f t="shared" si="49"/>
        <v>18700000</v>
      </c>
      <c r="E105" s="238">
        <f t="shared" si="45"/>
        <v>0.11</v>
      </c>
      <c r="F105" s="233">
        <f t="shared" si="44"/>
        <v>45200000</v>
      </c>
      <c r="G105" s="233">
        <f t="shared" si="50"/>
        <v>4520000</v>
      </c>
      <c r="H105" s="233">
        <f t="shared" si="51"/>
        <v>49720000</v>
      </c>
      <c r="I105" s="238">
        <f t="shared" si="46"/>
        <v>0.29247058823529409</v>
      </c>
      <c r="J105" s="234">
        <f t="shared" si="52"/>
        <v>-31020000</v>
      </c>
    </row>
    <row r="106" spans="1:10" x14ac:dyDescent="0.3">
      <c r="A106" s="232">
        <f t="shared" si="53"/>
        <v>180000000</v>
      </c>
      <c r="B106" s="233">
        <f t="shared" si="43"/>
        <v>18000000</v>
      </c>
      <c r="C106" s="233">
        <f t="shared" si="48"/>
        <v>1800000</v>
      </c>
      <c r="D106" s="233">
        <f t="shared" si="49"/>
        <v>19800000</v>
      </c>
      <c r="E106" s="238">
        <f t="shared" si="45"/>
        <v>0.11</v>
      </c>
      <c r="F106" s="233">
        <f t="shared" si="44"/>
        <v>49000000</v>
      </c>
      <c r="G106" s="233">
        <f t="shared" si="50"/>
        <v>4900000</v>
      </c>
      <c r="H106" s="233">
        <f t="shared" si="51"/>
        <v>53900000</v>
      </c>
      <c r="I106" s="238">
        <f t="shared" si="46"/>
        <v>0.29944444444444446</v>
      </c>
      <c r="J106" s="234">
        <f t="shared" si="52"/>
        <v>-34100000</v>
      </c>
    </row>
    <row r="107" spans="1:10" x14ac:dyDescent="0.3">
      <c r="A107" s="232">
        <f t="shared" si="53"/>
        <v>190000000</v>
      </c>
      <c r="B107" s="233">
        <f t="shared" si="43"/>
        <v>19000000</v>
      </c>
      <c r="C107" s="233">
        <f t="shared" si="48"/>
        <v>1900000</v>
      </c>
      <c r="D107" s="233">
        <f t="shared" si="49"/>
        <v>20900000</v>
      </c>
      <c r="E107" s="238">
        <f t="shared" si="45"/>
        <v>0.11</v>
      </c>
      <c r="F107" s="233">
        <f t="shared" si="44"/>
        <v>52800000</v>
      </c>
      <c r="G107" s="233">
        <f t="shared" si="50"/>
        <v>5280000</v>
      </c>
      <c r="H107" s="233">
        <f t="shared" si="51"/>
        <v>58080000</v>
      </c>
      <c r="I107" s="238">
        <f t="shared" si="46"/>
        <v>0.30568421052631578</v>
      </c>
      <c r="J107" s="234">
        <f t="shared" si="52"/>
        <v>-37180000</v>
      </c>
    </row>
    <row r="108" spans="1:10" x14ac:dyDescent="0.3">
      <c r="A108" s="243">
        <f t="shared" si="53"/>
        <v>200000000</v>
      </c>
      <c r="B108" s="244">
        <f t="shared" si="43"/>
        <v>20000000</v>
      </c>
      <c r="C108" s="244">
        <f t="shared" si="48"/>
        <v>2000000</v>
      </c>
      <c r="D108" s="244">
        <f t="shared" si="49"/>
        <v>22000000</v>
      </c>
      <c r="E108" s="245">
        <f t="shared" si="45"/>
        <v>0.11</v>
      </c>
      <c r="F108" s="244">
        <f t="shared" si="44"/>
        <v>56600000</v>
      </c>
      <c r="G108" s="244">
        <f t="shared" si="50"/>
        <v>5660000</v>
      </c>
      <c r="H108" s="244">
        <f t="shared" si="51"/>
        <v>62260000</v>
      </c>
      <c r="I108" s="245">
        <f t="shared" si="46"/>
        <v>0.31130000000000002</v>
      </c>
      <c r="J108" s="246">
        <f t="shared" si="52"/>
        <v>-40260000</v>
      </c>
    </row>
    <row r="109" spans="1:10" x14ac:dyDescent="0.3">
      <c r="A109" s="232">
        <f t="shared" si="53"/>
        <v>210000000</v>
      </c>
      <c r="B109" s="233">
        <f t="shared" si="43"/>
        <v>22000000</v>
      </c>
      <c r="C109" s="233">
        <f t="shared" si="48"/>
        <v>2200000</v>
      </c>
      <c r="D109" s="233">
        <f t="shared" si="49"/>
        <v>24200000</v>
      </c>
      <c r="E109" s="238">
        <f t="shared" si="45"/>
        <v>0.11523809523809524</v>
      </c>
      <c r="F109" s="233">
        <f t="shared" si="44"/>
        <v>60400000</v>
      </c>
      <c r="G109" s="233">
        <f t="shared" si="50"/>
        <v>6040000</v>
      </c>
      <c r="H109" s="233">
        <f t="shared" si="51"/>
        <v>66440000</v>
      </c>
      <c r="I109" s="238">
        <f t="shared" si="46"/>
        <v>0.31638095238095237</v>
      </c>
      <c r="J109" s="234">
        <f t="shared" si="52"/>
        <v>-42240000</v>
      </c>
    </row>
    <row r="110" spans="1:10" x14ac:dyDescent="0.3">
      <c r="A110" s="232">
        <f t="shared" si="53"/>
        <v>220000000</v>
      </c>
      <c r="B110" s="233">
        <f t="shared" si="43"/>
        <v>24000000</v>
      </c>
      <c r="C110" s="233">
        <f t="shared" si="48"/>
        <v>2400000</v>
      </c>
      <c r="D110" s="233">
        <f t="shared" si="49"/>
        <v>26400000</v>
      </c>
      <c r="E110" s="238">
        <f t="shared" si="45"/>
        <v>0.12</v>
      </c>
      <c r="F110" s="233">
        <f t="shared" si="44"/>
        <v>64200000</v>
      </c>
      <c r="G110" s="233">
        <f t="shared" si="50"/>
        <v>6420000</v>
      </c>
      <c r="H110" s="233">
        <f t="shared" si="51"/>
        <v>70620000</v>
      </c>
      <c r="I110" s="238">
        <f t="shared" si="46"/>
        <v>0.32100000000000001</v>
      </c>
      <c r="J110" s="234">
        <f t="shared" si="52"/>
        <v>-44220000</v>
      </c>
    </row>
    <row r="111" spans="1:10" x14ac:dyDescent="0.3">
      <c r="A111" s="232">
        <f t="shared" si="53"/>
        <v>230000000</v>
      </c>
      <c r="B111" s="233">
        <f t="shared" si="43"/>
        <v>26000000</v>
      </c>
      <c r="C111" s="233">
        <f t="shared" si="48"/>
        <v>2600000</v>
      </c>
      <c r="D111" s="233">
        <f t="shared" si="49"/>
        <v>28600000</v>
      </c>
      <c r="E111" s="238">
        <f t="shared" si="45"/>
        <v>0.12434782608695652</v>
      </c>
      <c r="F111" s="233">
        <f t="shared" si="44"/>
        <v>68000000</v>
      </c>
      <c r="G111" s="233">
        <f t="shared" si="50"/>
        <v>6800000</v>
      </c>
      <c r="H111" s="233">
        <f t="shared" si="51"/>
        <v>74800000</v>
      </c>
      <c r="I111" s="238">
        <f t="shared" si="46"/>
        <v>0.32521739130434785</v>
      </c>
      <c r="J111" s="234">
        <f t="shared" si="52"/>
        <v>-46200000</v>
      </c>
    </row>
    <row r="112" spans="1:10" x14ac:dyDescent="0.3">
      <c r="A112" s="232">
        <f t="shared" si="53"/>
        <v>240000000</v>
      </c>
      <c r="B112" s="233">
        <f t="shared" si="43"/>
        <v>28000000</v>
      </c>
      <c r="C112" s="233">
        <f t="shared" si="48"/>
        <v>2800000</v>
      </c>
      <c r="D112" s="233">
        <f t="shared" si="49"/>
        <v>30800000</v>
      </c>
      <c r="E112" s="238">
        <f t="shared" si="45"/>
        <v>0.12833333333333333</v>
      </c>
      <c r="F112" s="233">
        <f t="shared" si="44"/>
        <v>71800000</v>
      </c>
      <c r="G112" s="233">
        <f t="shared" si="50"/>
        <v>7180000</v>
      </c>
      <c r="H112" s="233">
        <f t="shared" si="51"/>
        <v>78980000</v>
      </c>
      <c r="I112" s="238">
        <f t="shared" si="46"/>
        <v>0.32908333333333334</v>
      </c>
      <c r="J112" s="234">
        <f t="shared" si="52"/>
        <v>-48180000</v>
      </c>
    </row>
    <row r="113" spans="1:10" x14ac:dyDescent="0.3">
      <c r="A113" s="232">
        <f t="shared" si="53"/>
        <v>250000000</v>
      </c>
      <c r="B113" s="233">
        <f t="shared" si="43"/>
        <v>30000000</v>
      </c>
      <c r="C113" s="233">
        <f t="shared" si="48"/>
        <v>3000000</v>
      </c>
      <c r="D113" s="233">
        <f t="shared" si="49"/>
        <v>33000000</v>
      </c>
      <c r="E113" s="238">
        <f t="shared" si="45"/>
        <v>0.13200000000000001</v>
      </c>
      <c r="F113" s="233">
        <f t="shared" si="44"/>
        <v>75600000</v>
      </c>
      <c r="G113" s="233">
        <f t="shared" si="50"/>
        <v>7560000</v>
      </c>
      <c r="H113" s="233">
        <f t="shared" si="51"/>
        <v>83160000</v>
      </c>
      <c r="I113" s="238">
        <f t="shared" si="46"/>
        <v>0.33263999999999999</v>
      </c>
      <c r="J113" s="234">
        <f t="shared" si="52"/>
        <v>-50160000</v>
      </c>
    </row>
    <row r="114" spans="1:10" x14ac:dyDescent="0.3">
      <c r="A114" s="232">
        <f t="shared" si="53"/>
        <v>260000000</v>
      </c>
      <c r="B114" s="233">
        <f t="shared" si="43"/>
        <v>32000000</v>
      </c>
      <c r="C114" s="233">
        <f t="shared" si="48"/>
        <v>3200000</v>
      </c>
      <c r="D114" s="233">
        <f t="shared" si="49"/>
        <v>35200000</v>
      </c>
      <c r="E114" s="238">
        <f t="shared" si="45"/>
        <v>0.13538461538461538</v>
      </c>
      <c r="F114" s="233">
        <f t="shared" si="44"/>
        <v>79400000</v>
      </c>
      <c r="G114" s="233">
        <f t="shared" si="50"/>
        <v>7940000</v>
      </c>
      <c r="H114" s="233">
        <f t="shared" si="51"/>
        <v>87340000</v>
      </c>
      <c r="I114" s="238">
        <f t="shared" si="46"/>
        <v>0.33592307692307694</v>
      </c>
      <c r="J114" s="234">
        <f t="shared" si="52"/>
        <v>-52140000</v>
      </c>
    </row>
    <row r="115" spans="1:10" x14ac:dyDescent="0.3">
      <c r="A115" s="232">
        <f t="shared" si="53"/>
        <v>270000000</v>
      </c>
      <c r="B115" s="233">
        <f t="shared" si="43"/>
        <v>34000000</v>
      </c>
      <c r="C115" s="233">
        <f t="shared" si="48"/>
        <v>3400000</v>
      </c>
      <c r="D115" s="233">
        <f t="shared" si="49"/>
        <v>37400000</v>
      </c>
      <c r="E115" s="238">
        <f t="shared" si="45"/>
        <v>0.13851851851851851</v>
      </c>
      <c r="F115" s="233">
        <f t="shared" si="44"/>
        <v>83200000</v>
      </c>
      <c r="G115" s="233">
        <f t="shared" si="50"/>
        <v>8320000</v>
      </c>
      <c r="H115" s="233">
        <f t="shared" si="51"/>
        <v>91520000</v>
      </c>
      <c r="I115" s="238">
        <f t="shared" si="46"/>
        <v>0.33896296296296297</v>
      </c>
      <c r="J115" s="234">
        <f t="shared" si="52"/>
        <v>-54120000</v>
      </c>
    </row>
    <row r="116" spans="1:10" x14ac:dyDescent="0.3">
      <c r="A116" s="232">
        <f t="shared" si="53"/>
        <v>280000000</v>
      </c>
      <c r="B116" s="233">
        <f t="shared" si="43"/>
        <v>36000000</v>
      </c>
      <c r="C116" s="233">
        <f t="shared" si="48"/>
        <v>3600000</v>
      </c>
      <c r="D116" s="233">
        <f t="shared" si="49"/>
        <v>39600000</v>
      </c>
      <c r="E116" s="238">
        <f t="shared" si="45"/>
        <v>0.14142857142857143</v>
      </c>
      <c r="F116" s="233">
        <f t="shared" si="44"/>
        <v>87000000</v>
      </c>
      <c r="G116" s="233">
        <f t="shared" si="50"/>
        <v>8700000</v>
      </c>
      <c r="H116" s="233">
        <f t="shared" si="51"/>
        <v>95700000</v>
      </c>
      <c r="I116" s="238">
        <f t="shared" si="46"/>
        <v>0.3417857142857143</v>
      </c>
      <c r="J116" s="234">
        <f t="shared" si="52"/>
        <v>-56100000</v>
      </c>
    </row>
    <row r="117" spans="1:10" x14ac:dyDescent="0.3">
      <c r="A117" s="232">
        <f t="shared" si="53"/>
        <v>290000000</v>
      </c>
      <c r="B117" s="233">
        <f t="shared" si="43"/>
        <v>38000000</v>
      </c>
      <c r="C117" s="233">
        <f t="shared" si="48"/>
        <v>3800000</v>
      </c>
      <c r="D117" s="233">
        <f t="shared" si="49"/>
        <v>41800000</v>
      </c>
      <c r="E117" s="238">
        <f t="shared" si="45"/>
        <v>0.14413793103448275</v>
      </c>
      <c r="F117" s="233">
        <f t="shared" si="44"/>
        <v>90800000</v>
      </c>
      <c r="G117" s="233">
        <f t="shared" si="50"/>
        <v>9080000</v>
      </c>
      <c r="H117" s="233">
        <f t="shared" si="51"/>
        <v>99880000</v>
      </c>
      <c r="I117" s="238">
        <f t="shared" si="46"/>
        <v>0.34441379310344827</v>
      </c>
      <c r="J117" s="234">
        <f t="shared" si="52"/>
        <v>-58080000</v>
      </c>
    </row>
    <row r="118" spans="1:10" x14ac:dyDescent="0.3">
      <c r="A118" s="243">
        <f t="shared" si="53"/>
        <v>300000000</v>
      </c>
      <c r="B118" s="244">
        <f t="shared" si="43"/>
        <v>40000000</v>
      </c>
      <c r="C118" s="244">
        <f t="shared" si="48"/>
        <v>4000000</v>
      </c>
      <c r="D118" s="244">
        <f t="shared" si="49"/>
        <v>44000000</v>
      </c>
      <c r="E118" s="245">
        <f t="shared" si="45"/>
        <v>0.14666666666666667</v>
      </c>
      <c r="F118" s="244">
        <f t="shared" si="44"/>
        <v>94600000</v>
      </c>
      <c r="G118" s="244">
        <f t="shared" si="50"/>
        <v>9460000</v>
      </c>
      <c r="H118" s="244">
        <f t="shared" si="51"/>
        <v>104060000</v>
      </c>
      <c r="I118" s="245">
        <f t="shared" si="46"/>
        <v>0.34686666666666666</v>
      </c>
      <c r="J118" s="246">
        <f t="shared" si="52"/>
        <v>-60060000</v>
      </c>
    </row>
    <row r="119" spans="1:10" x14ac:dyDescent="0.3">
      <c r="A119" s="232">
        <f t="shared" si="53"/>
        <v>310000000</v>
      </c>
      <c r="B119" s="233">
        <f t="shared" si="43"/>
        <v>42000000</v>
      </c>
      <c r="C119" s="233">
        <f t="shared" si="48"/>
        <v>4200000</v>
      </c>
      <c r="D119" s="233">
        <f t="shared" si="49"/>
        <v>46200000</v>
      </c>
      <c r="E119" s="238">
        <f t="shared" si="45"/>
        <v>0.14903225806451612</v>
      </c>
      <c r="F119" s="233">
        <f t="shared" si="44"/>
        <v>98600000</v>
      </c>
      <c r="G119" s="233">
        <f t="shared" si="50"/>
        <v>9860000</v>
      </c>
      <c r="H119" s="233">
        <f t="shared" si="51"/>
        <v>108460000</v>
      </c>
      <c r="I119" s="238">
        <f t="shared" si="46"/>
        <v>0.34987096774193549</v>
      </c>
      <c r="J119" s="234">
        <f t="shared" si="52"/>
        <v>-62260000</v>
      </c>
    </row>
    <row r="120" spans="1:10" x14ac:dyDescent="0.3">
      <c r="A120" s="232">
        <f t="shared" si="53"/>
        <v>320000000</v>
      </c>
      <c r="B120" s="233">
        <f t="shared" si="43"/>
        <v>44000000</v>
      </c>
      <c r="C120" s="233">
        <f t="shared" si="48"/>
        <v>4400000</v>
      </c>
      <c r="D120" s="233">
        <f t="shared" si="49"/>
        <v>48400000</v>
      </c>
      <c r="E120" s="238">
        <f t="shared" si="45"/>
        <v>0.15125</v>
      </c>
      <c r="F120" s="233">
        <f t="shared" si="44"/>
        <v>102600000</v>
      </c>
      <c r="G120" s="233">
        <f t="shared" si="50"/>
        <v>10260000</v>
      </c>
      <c r="H120" s="233">
        <f t="shared" si="51"/>
        <v>112860000</v>
      </c>
      <c r="I120" s="238">
        <f t="shared" si="46"/>
        <v>0.35268749999999999</v>
      </c>
      <c r="J120" s="234">
        <f t="shared" si="52"/>
        <v>-64460000</v>
      </c>
    </row>
    <row r="121" spans="1:10" x14ac:dyDescent="0.3">
      <c r="A121" s="232">
        <f t="shared" si="53"/>
        <v>330000000</v>
      </c>
      <c r="B121" s="233">
        <f t="shared" si="43"/>
        <v>46000000</v>
      </c>
      <c r="C121" s="233">
        <f t="shared" si="48"/>
        <v>4600000</v>
      </c>
      <c r="D121" s="233">
        <f t="shared" si="49"/>
        <v>50600000</v>
      </c>
      <c r="E121" s="238">
        <f t="shared" si="45"/>
        <v>0.15333333333333332</v>
      </c>
      <c r="F121" s="233">
        <f t="shared" si="44"/>
        <v>106600000</v>
      </c>
      <c r="G121" s="233">
        <f t="shared" si="50"/>
        <v>10660000</v>
      </c>
      <c r="H121" s="233">
        <f t="shared" si="51"/>
        <v>117260000</v>
      </c>
      <c r="I121" s="238">
        <f t="shared" si="46"/>
        <v>0.35533333333333333</v>
      </c>
      <c r="J121" s="234">
        <f t="shared" si="52"/>
        <v>-66660000</v>
      </c>
    </row>
    <row r="122" spans="1:10" x14ac:dyDescent="0.3">
      <c r="A122" s="232">
        <f t="shared" si="53"/>
        <v>340000000</v>
      </c>
      <c r="B122" s="233">
        <f t="shared" si="43"/>
        <v>48000000</v>
      </c>
      <c r="C122" s="233">
        <f t="shared" si="48"/>
        <v>4800000</v>
      </c>
      <c r="D122" s="233">
        <f t="shared" si="49"/>
        <v>52800000</v>
      </c>
      <c r="E122" s="238">
        <f t="shared" si="45"/>
        <v>0.15529411764705883</v>
      </c>
      <c r="F122" s="233">
        <f t="shared" si="44"/>
        <v>110600000</v>
      </c>
      <c r="G122" s="233">
        <f t="shared" si="50"/>
        <v>11060000</v>
      </c>
      <c r="H122" s="233">
        <f t="shared" si="51"/>
        <v>121660000</v>
      </c>
      <c r="I122" s="238">
        <f t="shared" si="46"/>
        <v>0.35782352941176471</v>
      </c>
      <c r="J122" s="234">
        <f t="shared" si="52"/>
        <v>-68860000</v>
      </c>
    </row>
    <row r="123" spans="1:10" x14ac:dyDescent="0.3">
      <c r="A123" s="232">
        <f t="shared" si="53"/>
        <v>350000000</v>
      </c>
      <c r="B123" s="233">
        <f t="shared" si="43"/>
        <v>50000000</v>
      </c>
      <c r="C123" s="233">
        <f t="shared" si="48"/>
        <v>5000000</v>
      </c>
      <c r="D123" s="233">
        <f t="shared" si="49"/>
        <v>55000000</v>
      </c>
      <c r="E123" s="238">
        <f t="shared" si="45"/>
        <v>0.15714285714285714</v>
      </c>
      <c r="F123" s="233">
        <f t="shared" si="44"/>
        <v>114600000</v>
      </c>
      <c r="G123" s="233">
        <f t="shared" si="50"/>
        <v>11460000</v>
      </c>
      <c r="H123" s="233">
        <f t="shared" si="51"/>
        <v>126060000</v>
      </c>
      <c r="I123" s="238">
        <f t="shared" si="46"/>
        <v>0.36017142857142859</v>
      </c>
      <c r="J123" s="234">
        <f t="shared" si="52"/>
        <v>-71060000</v>
      </c>
    </row>
    <row r="124" spans="1:10" x14ac:dyDescent="0.3">
      <c r="A124" s="232">
        <f t="shared" si="53"/>
        <v>360000000</v>
      </c>
      <c r="B124" s="233">
        <f t="shared" si="43"/>
        <v>52000000</v>
      </c>
      <c r="C124" s="233">
        <f t="shared" si="48"/>
        <v>5200000</v>
      </c>
      <c r="D124" s="233">
        <f t="shared" si="49"/>
        <v>57200000</v>
      </c>
      <c r="E124" s="238">
        <f t="shared" si="45"/>
        <v>0.15888888888888889</v>
      </c>
      <c r="F124" s="233">
        <f t="shared" si="44"/>
        <v>118600000</v>
      </c>
      <c r="G124" s="233">
        <f t="shared" si="50"/>
        <v>11860000</v>
      </c>
      <c r="H124" s="233">
        <f t="shared" si="51"/>
        <v>130460000</v>
      </c>
      <c r="I124" s="238">
        <f t="shared" si="46"/>
        <v>0.36238888888888887</v>
      </c>
      <c r="J124" s="234">
        <f t="shared" si="52"/>
        <v>-73260000</v>
      </c>
    </row>
    <row r="125" spans="1:10" x14ac:dyDescent="0.3">
      <c r="A125" s="232">
        <f t="shared" si="53"/>
        <v>370000000</v>
      </c>
      <c r="B125" s="233">
        <f t="shared" si="43"/>
        <v>54000000</v>
      </c>
      <c r="C125" s="233">
        <f t="shared" si="48"/>
        <v>5400000</v>
      </c>
      <c r="D125" s="233">
        <f t="shared" si="49"/>
        <v>59400000</v>
      </c>
      <c r="E125" s="238">
        <f t="shared" si="45"/>
        <v>0.16054054054054054</v>
      </c>
      <c r="F125" s="233">
        <f t="shared" si="44"/>
        <v>122600000</v>
      </c>
      <c r="G125" s="233">
        <f t="shared" si="50"/>
        <v>12260000</v>
      </c>
      <c r="H125" s="233">
        <f t="shared" si="51"/>
        <v>134860000</v>
      </c>
      <c r="I125" s="238">
        <f t="shared" si="46"/>
        <v>0.36448648648648646</v>
      </c>
      <c r="J125" s="234">
        <f t="shared" si="52"/>
        <v>-75460000</v>
      </c>
    </row>
    <row r="126" spans="1:10" x14ac:dyDescent="0.3">
      <c r="A126" s="232">
        <f t="shared" si="53"/>
        <v>380000000</v>
      </c>
      <c r="B126" s="233">
        <f t="shared" si="43"/>
        <v>56000000</v>
      </c>
      <c r="C126" s="233">
        <f t="shared" si="48"/>
        <v>5600000</v>
      </c>
      <c r="D126" s="233">
        <f t="shared" si="49"/>
        <v>61600000</v>
      </c>
      <c r="E126" s="238">
        <f t="shared" si="45"/>
        <v>0.16210526315789472</v>
      </c>
      <c r="F126" s="233">
        <f t="shared" si="44"/>
        <v>126600000</v>
      </c>
      <c r="G126" s="233">
        <f t="shared" si="50"/>
        <v>12660000</v>
      </c>
      <c r="H126" s="233">
        <f t="shared" si="51"/>
        <v>139260000</v>
      </c>
      <c r="I126" s="238">
        <f t="shared" si="46"/>
        <v>0.36647368421052634</v>
      </c>
      <c r="J126" s="234">
        <f t="shared" si="52"/>
        <v>-77660000</v>
      </c>
    </row>
    <row r="127" spans="1:10" x14ac:dyDescent="0.3">
      <c r="A127" s="232">
        <f t="shared" si="53"/>
        <v>390000000</v>
      </c>
      <c r="B127" s="233">
        <f t="shared" si="43"/>
        <v>58000000</v>
      </c>
      <c r="C127" s="233">
        <f t="shared" si="48"/>
        <v>5800000</v>
      </c>
      <c r="D127" s="233">
        <f t="shared" si="49"/>
        <v>63800000</v>
      </c>
      <c r="E127" s="238">
        <f t="shared" si="45"/>
        <v>0.1635897435897436</v>
      </c>
      <c r="F127" s="233">
        <f t="shared" si="44"/>
        <v>130600000</v>
      </c>
      <c r="G127" s="233">
        <f t="shared" si="50"/>
        <v>13060000</v>
      </c>
      <c r="H127" s="233">
        <f t="shared" si="51"/>
        <v>143660000</v>
      </c>
      <c r="I127" s="238">
        <f t="shared" si="46"/>
        <v>0.36835897435897436</v>
      </c>
      <c r="J127" s="234">
        <f t="shared" si="52"/>
        <v>-79860000</v>
      </c>
    </row>
    <row r="128" spans="1:10" x14ac:dyDescent="0.3">
      <c r="A128" s="243">
        <f t="shared" si="53"/>
        <v>400000000</v>
      </c>
      <c r="B128" s="244">
        <f t="shared" si="43"/>
        <v>60000000</v>
      </c>
      <c r="C128" s="244">
        <f t="shared" si="48"/>
        <v>6000000</v>
      </c>
      <c r="D128" s="244">
        <f t="shared" si="49"/>
        <v>66000000</v>
      </c>
      <c r="E128" s="245">
        <f t="shared" si="45"/>
        <v>0.16500000000000001</v>
      </c>
      <c r="F128" s="244">
        <f t="shared" si="44"/>
        <v>134600000</v>
      </c>
      <c r="G128" s="244">
        <f t="shared" si="50"/>
        <v>13460000</v>
      </c>
      <c r="H128" s="244">
        <f t="shared" si="51"/>
        <v>148060000</v>
      </c>
      <c r="I128" s="245">
        <f t="shared" si="46"/>
        <v>0.37014999999999998</v>
      </c>
      <c r="J128" s="246">
        <f t="shared" si="52"/>
        <v>-82060000</v>
      </c>
    </row>
    <row r="129" spans="1:10" x14ac:dyDescent="0.3">
      <c r="A129" s="232">
        <f t="shared" si="53"/>
        <v>410000000</v>
      </c>
      <c r="B129" s="233">
        <f t="shared" si="43"/>
        <v>62000000</v>
      </c>
      <c r="C129" s="233">
        <f t="shared" si="48"/>
        <v>6200000</v>
      </c>
      <c r="D129" s="233">
        <f t="shared" si="49"/>
        <v>68200000</v>
      </c>
      <c r="E129" s="238">
        <f t="shared" si="45"/>
        <v>0.16634146341463416</v>
      </c>
      <c r="F129" s="233">
        <f t="shared" si="44"/>
        <v>138600000</v>
      </c>
      <c r="G129" s="233">
        <f t="shared" si="50"/>
        <v>13860000</v>
      </c>
      <c r="H129" s="233">
        <f t="shared" si="51"/>
        <v>152460000</v>
      </c>
      <c r="I129" s="238">
        <f t="shared" si="46"/>
        <v>0.37185365853658536</v>
      </c>
      <c r="J129" s="234">
        <f t="shared" si="52"/>
        <v>-84260000</v>
      </c>
    </row>
    <row r="130" spans="1:10" x14ac:dyDescent="0.3">
      <c r="A130" s="232">
        <f t="shared" si="53"/>
        <v>420000000</v>
      </c>
      <c r="B130" s="233">
        <f t="shared" ref="B130:B193" si="54">$A130*VLOOKUP($A130,COTAX,3)+VLOOKUP($A130,COTAX,4)</f>
        <v>64000000</v>
      </c>
      <c r="C130" s="233">
        <f t="shared" si="48"/>
        <v>6400000</v>
      </c>
      <c r="D130" s="233">
        <f t="shared" si="49"/>
        <v>70400000</v>
      </c>
      <c r="E130" s="238">
        <f t="shared" si="45"/>
        <v>0.16761904761904761</v>
      </c>
      <c r="F130" s="233">
        <f t="shared" ref="F130:F193" si="55">$A130*VLOOKUP($A130,PERTAX,3)+VLOOKUP($A130,PERTAX,4)</f>
        <v>142600000</v>
      </c>
      <c r="G130" s="233">
        <f t="shared" si="50"/>
        <v>14260000</v>
      </c>
      <c r="H130" s="233">
        <f t="shared" si="51"/>
        <v>156860000</v>
      </c>
      <c r="I130" s="238">
        <f t="shared" si="46"/>
        <v>0.37347619047619046</v>
      </c>
      <c r="J130" s="234">
        <f t="shared" si="52"/>
        <v>-86460000</v>
      </c>
    </row>
    <row r="131" spans="1:10" x14ac:dyDescent="0.3">
      <c r="A131" s="232">
        <f t="shared" si="53"/>
        <v>430000000</v>
      </c>
      <c r="B131" s="233">
        <f t="shared" si="54"/>
        <v>66000000</v>
      </c>
      <c r="C131" s="233">
        <f t="shared" si="48"/>
        <v>6600000</v>
      </c>
      <c r="D131" s="233">
        <f t="shared" si="49"/>
        <v>72600000</v>
      </c>
      <c r="E131" s="238">
        <f t="shared" ref="E131:E194" si="56">D131/A131</f>
        <v>0.16883720930232557</v>
      </c>
      <c r="F131" s="233">
        <f t="shared" si="55"/>
        <v>146600000</v>
      </c>
      <c r="G131" s="233">
        <f t="shared" si="50"/>
        <v>14660000</v>
      </c>
      <c r="H131" s="233">
        <f t="shared" si="51"/>
        <v>161260000</v>
      </c>
      <c r="I131" s="238">
        <f t="shared" ref="I131:I194" si="57">H131/A131</f>
        <v>0.37502325581395352</v>
      </c>
      <c r="J131" s="234">
        <f t="shared" si="52"/>
        <v>-88660000</v>
      </c>
    </row>
    <row r="132" spans="1:10" x14ac:dyDescent="0.3">
      <c r="A132" s="232">
        <f t="shared" si="53"/>
        <v>440000000</v>
      </c>
      <c r="B132" s="233">
        <f t="shared" si="54"/>
        <v>68000000</v>
      </c>
      <c r="C132" s="233">
        <f t="shared" si="48"/>
        <v>6800000</v>
      </c>
      <c r="D132" s="233">
        <f t="shared" si="49"/>
        <v>74800000</v>
      </c>
      <c r="E132" s="238">
        <f t="shared" si="56"/>
        <v>0.17</v>
      </c>
      <c r="F132" s="233">
        <f t="shared" si="55"/>
        <v>150600000</v>
      </c>
      <c r="G132" s="233">
        <f t="shared" si="50"/>
        <v>15060000</v>
      </c>
      <c r="H132" s="233">
        <f t="shared" si="51"/>
        <v>165660000</v>
      </c>
      <c r="I132" s="238">
        <f t="shared" si="57"/>
        <v>0.3765</v>
      </c>
      <c r="J132" s="234">
        <f t="shared" si="52"/>
        <v>-90860000</v>
      </c>
    </row>
    <row r="133" spans="1:10" x14ac:dyDescent="0.3">
      <c r="A133" s="232">
        <f t="shared" si="53"/>
        <v>450000000</v>
      </c>
      <c r="B133" s="233">
        <f t="shared" si="54"/>
        <v>70000000</v>
      </c>
      <c r="C133" s="233">
        <f t="shared" si="48"/>
        <v>7000000</v>
      </c>
      <c r="D133" s="233">
        <f t="shared" si="49"/>
        <v>77000000</v>
      </c>
      <c r="E133" s="238">
        <f t="shared" si="56"/>
        <v>0.1711111111111111</v>
      </c>
      <c r="F133" s="233">
        <f t="shared" si="55"/>
        <v>154600000</v>
      </c>
      <c r="G133" s="233">
        <f t="shared" si="50"/>
        <v>15460000</v>
      </c>
      <c r="H133" s="233">
        <f t="shared" si="51"/>
        <v>170060000</v>
      </c>
      <c r="I133" s="238">
        <f t="shared" si="57"/>
        <v>0.37791111111111109</v>
      </c>
      <c r="J133" s="234">
        <f t="shared" si="52"/>
        <v>-93060000</v>
      </c>
    </row>
    <row r="134" spans="1:10" x14ac:dyDescent="0.3">
      <c r="A134" s="232">
        <f t="shared" si="53"/>
        <v>460000000</v>
      </c>
      <c r="B134" s="233">
        <f t="shared" si="54"/>
        <v>72000000</v>
      </c>
      <c r="C134" s="233">
        <f t="shared" si="48"/>
        <v>7200000</v>
      </c>
      <c r="D134" s="233">
        <f t="shared" si="49"/>
        <v>79200000</v>
      </c>
      <c r="E134" s="238">
        <f t="shared" si="56"/>
        <v>0.17217391304347826</v>
      </c>
      <c r="F134" s="233">
        <f t="shared" si="55"/>
        <v>158600000</v>
      </c>
      <c r="G134" s="233">
        <f t="shared" si="50"/>
        <v>15860000</v>
      </c>
      <c r="H134" s="233">
        <f t="shared" si="51"/>
        <v>174460000</v>
      </c>
      <c r="I134" s="238">
        <f t="shared" si="57"/>
        <v>0.37926086956521737</v>
      </c>
      <c r="J134" s="234">
        <f t="shared" si="52"/>
        <v>-95260000</v>
      </c>
    </row>
    <row r="135" spans="1:10" x14ac:dyDescent="0.3">
      <c r="A135" s="232">
        <f t="shared" si="53"/>
        <v>470000000</v>
      </c>
      <c r="B135" s="233">
        <f t="shared" si="54"/>
        <v>74000000</v>
      </c>
      <c r="C135" s="233">
        <f t="shared" si="48"/>
        <v>7400000</v>
      </c>
      <c r="D135" s="233">
        <f t="shared" si="49"/>
        <v>81400000</v>
      </c>
      <c r="E135" s="238">
        <f t="shared" si="56"/>
        <v>0.17319148936170212</v>
      </c>
      <c r="F135" s="233">
        <f t="shared" si="55"/>
        <v>162600000</v>
      </c>
      <c r="G135" s="233">
        <f t="shared" si="50"/>
        <v>16260000</v>
      </c>
      <c r="H135" s="233">
        <f t="shared" si="51"/>
        <v>178860000</v>
      </c>
      <c r="I135" s="238">
        <f t="shared" si="57"/>
        <v>0.38055319148936168</v>
      </c>
      <c r="J135" s="234">
        <f t="shared" si="52"/>
        <v>-97460000</v>
      </c>
    </row>
    <row r="136" spans="1:10" x14ac:dyDescent="0.3">
      <c r="A136" s="232">
        <f t="shared" si="53"/>
        <v>480000000</v>
      </c>
      <c r="B136" s="233">
        <f t="shared" si="54"/>
        <v>76000000</v>
      </c>
      <c r="C136" s="233">
        <f t="shared" si="48"/>
        <v>7600000</v>
      </c>
      <c r="D136" s="233">
        <f t="shared" si="49"/>
        <v>83600000</v>
      </c>
      <c r="E136" s="238">
        <f t="shared" si="56"/>
        <v>0.17416666666666666</v>
      </c>
      <c r="F136" s="233">
        <f t="shared" si="55"/>
        <v>166600000</v>
      </c>
      <c r="G136" s="233">
        <f t="shared" si="50"/>
        <v>16660000</v>
      </c>
      <c r="H136" s="233">
        <f t="shared" si="51"/>
        <v>183260000</v>
      </c>
      <c r="I136" s="238">
        <f t="shared" si="57"/>
        <v>0.38179166666666664</v>
      </c>
      <c r="J136" s="234">
        <f t="shared" si="52"/>
        <v>-99660000</v>
      </c>
    </row>
    <row r="137" spans="1:10" x14ac:dyDescent="0.3">
      <c r="A137" s="232">
        <f t="shared" si="53"/>
        <v>490000000</v>
      </c>
      <c r="B137" s="233">
        <f t="shared" si="54"/>
        <v>78000000</v>
      </c>
      <c r="C137" s="233">
        <f t="shared" si="48"/>
        <v>7800000</v>
      </c>
      <c r="D137" s="233">
        <f t="shared" si="49"/>
        <v>85800000</v>
      </c>
      <c r="E137" s="238">
        <f t="shared" si="56"/>
        <v>0.17510204081632652</v>
      </c>
      <c r="F137" s="233">
        <f t="shared" si="55"/>
        <v>170600000</v>
      </c>
      <c r="G137" s="233">
        <f t="shared" si="50"/>
        <v>17060000</v>
      </c>
      <c r="H137" s="233">
        <f t="shared" si="51"/>
        <v>187660000</v>
      </c>
      <c r="I137" s="238">
        <f t="shared" si="57"/>
        <v>0.38297959183673469</v>
      </c>
      <c r="J137" s="234">
        <f t="shared" si="52"/>
        <v>-101860000</v>
      </c>
    </row>
    <row r="138" spans="1:10" x14ac:dyDescent="0.3">
      <c r="A138" s="243">
        <f t="shared" si="53"/>
        <v>500000000</v>
      </c>
      <c r="B138" s="244">
        <f t="shared" si="54"/>
        <v>80000000</v>
      </c>
      <c r="C138" s="244">
        <f t="shared" si="48"/>
        <v>8000000</v>
      </c>
      <c r="D138" s="244">
        <f t="shared" si="49"/>
        <v>88000000</v>
      </c>
      <c r="E138" s="245">
        <f t="shared" si="56"/>
        <v>0.17599999999999999</v>
      </c>
      <c r="F138" s="244">
        <f t="shared" si="55"/>
        <v>174600000</v>
      </c>
      <c r="G138" s="244">
        <f t="shared" si="50"/>
        <v>17460000</v>
      </c>
      <c r="H138" s="244">
        <f t="shared" si="51"/>
        <v>192060000</v>
      </c>
      <c r="I138" s="245">
        <f t="shared" si="57"/>
        <v>0.38412000000000002</v>
      </c>
      <c r="J138" s="246">
        <f t="shared" si="52"/>
        <v>-104060000</v>
      </c>
    </row>
    <row r="139" spans="1:10" x14ac:dyDescent="0.3">
      <c r="A139" s="232">
        <f t="shared" si="53"/>
        <v>510000000</v>
      </c>
      <c r="B139" s="233">
        <f t="shared" si="54"/>
        <v>82000000</v>
      </c>
      <c r="C139" s="233">
        <f t="shared" si="48"/>
        <v>8200000</v>
      </c>
      <c r="D139" s="233">
        <f t="shared" si="49"/>
        <v>90200000</v>
      </c>
      <c r="E139" s="238">
        <f t="shared" si="56"/>
        <v>0.1768627450980392</v>
      </c>
      <c r="F139" s="233">
        <f t="shared" si="55"/>
        <v>178800000</v>
      </c>
      <c r="G139" s="233">
        <f t="shared" si="50"/>
        <v>17880000</v>
      </c>
      <c r="H139" s="233">
        <f t="shared" si="51"/>
        <v>196680000</v>
      </c>
      <c r="I139" s="238">
        <f t="shared" si="57"/>
        <v>0.3856470588235294</v>
      </c>
      <c r="J139" s="234">
        <f t="shared" si="52"/>
        <v>-106480000</v>
      </c>
    </row>
    <row r="140" spans="1:10" x14ac:dyDescent="0.3">
      <c r="A140" s="232">
        <f t="shared" si="53"/>
        <v>520000000</v>
      </c>
      <c r="B140" s="233">
        <f t="shared" si="54"/>
        <v>84000000</v>
      </c>
      <c r="C140" s="233">
        <f t="shared" si="48"/>
        <v>8400000</v>
      </c>
      <c r="D140" s="233">
        <f t="shared" si="49"/>
        <v>92400000</v>
      </c>
      <c r="E140" s="238">
        <f t="shared" si="56"/>
        <v>0.1776923076923077</v>
      </c>
      <c r="F140" s="233">
        <f t="shared" si="55"/>
        <v>183000000</v>
      </c>
      <c r="G140" s="233">
        <f t="shared" si="50"/>
        <v>18300000</v>
      </c>
      <c r="H140" s="233">
        <f t="shared" si="51"/>
        <v>201300000</v>
      </c>
      <c r="I140" s="238">
        <f t="shared" si="57"/>
        <v>0.38711538461538464</v>
      </c>
      <c r="J140" s="234">
        <f t="shared" si="52"/>
        <v>-108900000</v>
      </c>
    </row>
    <row r="141" spans="1:10" x14ac:dyDescent="0.3">
      <c r="A141" s="232">
        <f t="shared" si="53"/>
        <v>530000000</v>
      </c>
      <c r="B141" s="233">
        <f t="shared" si="54"/>
        <v>86000000</v>
      </c>
      <c r="C141" s="233">
        <f t="shared" si="48"/>
        <v>8600000</v>
      </c>
      <c r="D141" s="233">
        <f t="shared" si="49"/>
        <v>94600000</v>
      </c>
      <c r="E141" s="238">
        <f t="shared" si="56"/>
        <v>0.17849056603773586</v>
      </c>
      <c r="F141" s="233">
        <f t="shared" si="55"/>
        <v>187200000</v>
      </c>
      <c r="G141" s="233">
        <f t="shared" si="50"/>
        <v>18720000</v>
      </c>
      <c r="H141" s="233">
        <f t="shared" si="51"/>
        <v>205920000</v>
      </c>
      <c r="I141" s="238">
        <f t="shared" si="57"/>
        <v>0.38852830188679244</v>
      </c>
      <c r="J141" s="234">
        <f t="shared" si="52"/>
        <v>-111320000</v>
      </c>
    </row>
    <row r="142" spans="1:10" x14ac:dyDescent="0.3">
      <c r="A142" s="232">
        <f t="shared" si="53"/>
        <v>540000000</v>
      </c>
      <c r="B142" s="233">
        <f t="shared" si="54"/>
        <v>88000000</v>
      </c>
      <c r="C142" s="233">
        <f t="shared" si="48"/>
        <v>8800000</v>
      </c>
      <c r="D142" s="233">
        <f t="shared" si="49"/>
        <v>96800000</v>
      </c>
      <c r="E142" s="238">
        <f t="shared" si="56"/>
        <v>0.17925925925925926</v>
      </c>
      <c r="F142" s="233">
        <f t="shared" si="55"/>
        <v>191400000</v>
      </c>
      <c r="G142" s="233">
        <f t="shared" si="50"/>
        <v>19140000</v>
      </c>
      <c r="H142" s="233">
        <f t="shared" si="51"/>
        <v>210540000</v>
      </c>
      <c r="I142" s="238">
        <f t="shared" si="57"/>
        <v>0.3898888888888889</v>
      </c>
      <c r="J142" s="234">
        <f t="shared" si="52"/>
        <v>-113740000</v>
      </c>
    </row>
    <row r="143" spans="1:10" x14ac:dyDescent="0.3">
      <c r="A143" s="232">
        <f t="shared" si="53"/>
        <v>550000000</v>
      </c>
      <c r="B143" s="233">
        <f t="shared" si="54"/>
        <v>90000000</v>
      </c>
      <c r="C143" s="233">
        <f t="shared" si="48"/>
        <v>9000000</v>
      </c>
      <c r="D143" s="233">
        <f t="shared" si="49"/>
        <v>99000000</v>
      </c>
      <c r="E143" s="238">
        <f t="shared" si="56"/>
        <v>0.18</v>
      </c>
      <c r="F143" s="233">
        <f t="shared" si="55"/>
        <v>195600000</v>
      </c>
      <c r="G143" s="233">
        <f t="shared" si="50"/>
        <v>19560000</v>
      </c>
      <c r="H143" s="233">
        <f t="shared" si="51"/>
        <v>215160000</v>
      </c>
      <c r="I143" s="238">
        <f t="shared" si="57"/>
        <v>0.39119999999999999</v>
      </c>
      <c r="J143" s="234">
        <f t="shared" si="52"/>
        <v>-116160000</v>
      </c>
    </row>
    <row r="144" spans="1:10" x14ac:dyDescent="0.3">
      <c r="A144" s="232">
        <f t="shared" si="53"/>
        <v>560000000</v>
      </c>
      <c r="B144" s="233">
        <f t="shared" si="54"/>
        <v>92000000</v>
      </c>
      <c r="C144" s="233">
        <f t="shared" si="48"/>
        <v>9200000</v>
      </c>
      <c r="D144" s="233">
        <f t="shared" si="49"/>
        <v>101200000</v>
      </c>
      <c r="E144" s="238">
        <f t="shared" si="56"/>
        <v>0.18071428571428572</v>
      </c>
      <c r="F144" s="233">
        <f t="shared" si="55"/>
        <v>199800000</v>
      </c>
      <c r="G144" s="233">
        <f t="shared" si="50"/>
        <v>19980000</v>
      </c>
      <c r="H144" s="233">
        <f t="shared" si="51"/>
        <v>219780000</v>
      </c>
      <c r="I144" s="238">
        <f t="shared" si="57"/>
        <v>0.39246428571428571</v>
      </c>
      <c r="J144" s="234">
        <f t="shared" si="52"/>
        <v>-118580000</v>
      </c>
    </row>
    <row r="145" spans="1:10" x14ac:dyDescent="0.3">
      <c r="A145" s="232">
        <f t="shared" si="53"/>
        <v>570000000</v>
      </c>
      <c r="B145" s="233">
        <f t="shared" si="54"/>
        <v>94000000</v>
      </c>
      <c r="C145" s="233">
        <f t="shared" si="48"/>
        <v>9400000</v>
      </c>
      <c r="D145" s="233">
        <f t="shared" si="49"/>
        <v>103400000</v>
      </c>
      <c r="E145" s="238">
        <f t="shared" si="56"/>
        <v>0.18140350877192982</v>
      </c>
      <c r="F145" s="233">
        <f t="shared" si="55"/>
        <v>204000000</v>
      </c>
      <c r="G145" s="233">
        <f t="shared" si="50"/>
        <v>20400000</v>
      </c>
      <c r="H145" s="233">
        <f t="shared" si="51"/>
        <v>224400000</v>
      </c>
      <c r="I145" s="238">
        <f t="shared" si="57"/>
        <v>0.3936842105263158</v>
      </c>
      <c r="J145" s="234">
        <f t="shared" si="52"/>
        <v>-121000000</v>
      </c>
    </row>
    <row r="146" spans="1:10" x14ac:dyDescent="0.3">
      <c r="A146" s="232">
        <f t="shared" si="53"/>
        <v>580000000</v>
      </c>
      <c r="B146" s="233">
        <f t="shared" si="54"/>
        <v>96000000</v>
      </c>
      <c r="C146" s="233">
        <f t="shared" si="48"/>
        <v>9600000</v>
      </c>
      <c r="D146" s="233">
        <f t="shared" si="49"/>
        <v>105600000</v>
      </c>
      <c r="E146" s="238">
        <f t="shared" si="56"/>
        <v>0.18206896551724139</v>
      </c>
      <c r="F146" s="233">
        <f t="shared" si="55"/>
        <v>208200000</v>
      </c>
      <c r="G146" s="233">
        <f t="shared" si="50"/>
        <v>20820000</v>
      </c>
      <c r="H146" s="233">
        <f t="shared" si="51"/>
        <v>229020000</v>
      </c>
      <c r="I146" s="238">
        <f t="shared" si="57"/>
        <v>0.39486206896551723</v>
      </c>
      <c r="J146" s="234">
        <f t="shared" si="52"/>
        <v>-123420000</v>
      </c>
    </row>
    <row r="147" spans="1:10" x14ac:dyDescent="0.3">
      <c r="A147" s="232">
        <f t="shared" si="53"/>
        <v>590000000</v>
      </c>
      <c r="B147" s="233">
        <f t="shared" si="54"/>
        <v>98000000</v>
      </c>
      <c r="C147" s="233">
        <f t="shared" si="48"/>
        <v>9800000</v>
      </c>
      <c r="D147" s="233">
        <f t="shared" si="49"/>
        <v>107800000</v>
      </c>
      <c r="E147" s="238">
        <f t="shared" si="56"/>
        <v>0.18271186440677967</v>
      </c>
      <c r="F147" s="233">
        <f t="shared" si="55"/>
        <v>212400000</v>
      </c>
      <c r="G147" s="233">
        <f t="shared" si="50"/>
        <v>21240000</v>
      </c>
      <c r="H147" s="233">
        <f t="shared" si="51"/>
        <v>233640000</v>
      </c>
      <c r="I147" s="238">
        <f t="shared" si="57"/>
        <v>0.39600000000000002</v>
      </c>
      <c r="J147" s="234">
        <f t="shared" si="52"/>
        <v>-125840000</v>
      </c>
    </row>
    <row r="148" spans="1:10" x14ac:dyDescent="0.3">
      <c r="A148" s="243">
        <f t="shared" si="53"/>
        <v>600000000</v>
      </c>
      <c r="B148" s="244">
        <f t="shared" si="54"/>
        <v>100000000</v>
      </c>
      <c r="C148" s="244">
        <f t="shared" si="48"/>
        <v>10000000</v>
      </c>
      <c r="D148" s="244">
        <f t="shared" si="49"/>
        <v>110000000</v>
      </c>
      <c r="E148" s="245">
        <f t="shared" si="56"/>
        <v>0.18333333333333332</v>
      </c>
      <c r="F148" s="244">
        <f t="shared" si="55"/>
        <v>216600000</v>
      </c>
      <c r="G148" s="244">
        <f t="shared" si="50"/>
        <v>21660000</v>
      </c>
      <c r="H148" s="244">
        <f t="shared" si="51"/>
        <v>238260000</v>
      </c>
      <c r="I148" s="245">
        <f t="shared" si="57"/>
        <v>0.39710000000000001</v>
      </c>
      <c r="J148" s="246">
        <f t="shared" si="52"/>
        <v>-128260000</v>
      </c>
    </row>
    <row r="149" spans="1:10" x14ac:dyDescent="0.3">
      <c r="A149" s="232">
        <f t="shared" si="53"/>
        <v>610000000</v>
      </c>
      <c r="B149" s="233">
        <f t="shared" si="54"/>
        <v>102000000</v>
      </c>
      <c r="C149" s="233">
        <f t="shared" si="48"/>
        <v>10200000</v>
      </c>
      <c r="D149" s="233">
        <f t="shared" si="49"/>
        <v>112200000</v>
      </c>
      <c r="E149" s="238">
        <f t="shared" si="56"/>
        <v>0.1839344262295082</v>
      </c>
      <c r="F149" s="233">
        <f t="shared" si="55"/>
        <v>220800000</v>
      </c>
      <c r="G149" s="233">
        <f t="shared" si="50"/>
        <v>22080000</v>
      </c>
      <c r="H149" s="233">
        <f t="shared" si="51"/>
        <v>242880000</v>
      </c>
      <c r="I149" s="238">
        <f t="shared" si="57"/>
        <v>0.39816393442622949</v>
      </c>
      <c r="J149" s="234">
        <f t="shared" si="52"/>
        <v>-130680000</v>
      </c>
    </row>
    <row r="150" spans="1:10" x14ac:dyDescent="0.3">
      <c r="A150" s="232">
        <f t="shared" si="53"/>
        <v>620000000</v>
      </c>
      <c r="B150" s="233">
        <f t="shared" si="54"/>
        <v>104000000</v>
      </c>
      <c r="C150" s="233">
        <f t="shared" si="48"/>
        <v>10400000</v>
      </c>
      <c r="D150" s="233">
        <f t="shared" si="49"/>
        <v>114400000</v>
      </c>
      <c r="E150" s="238">
        <f t="shared" si="56"/>
        <v>0.18451612903225806</v>
      </c>
      <c r="F150" s="233">
        <f t="shared" si="55"/>
        <v>225000000</v>
      </c>
      <c r="G150" s="233">
        <f t="shared" si="50"/>
        <v>22500000</v>
      </c>
      <c r="H150" s="233">
        <f t="shared" si="51"/>
        <v>247500000</v>
      </c>
      <c r="I150" s="238">
        <f t="shared" si="57"/>
        <v>0.39919354838709675</v>
      </c>
      <c r="J150" s="234">
        <f t="shared" si="52"/>
        <v>-133100000</v>
      </c>
    </row>
    <row r="151" spans="1:10" x14ac:dyDescent="0.3">
      <c r="A151" s="232">
        <f t="shared" si="53"/>
        <v>630000000</v>
      </c>
      <c r="B151" s="233">
        <f t="shared" si="54"/>
        <v>106000000</v>
      </c>
      <c r="C151" s="233">
        <f t="shared" si="48"/>
        <v>10600000</v>
      </c>
      <c r="D151" s="233">
        <f t="shared" si="49"/>
        <v>116600000</v>
      </c>
      <c r="E151" s="238">
        <f t="shared" si="56"/>
        <v>0.18507936507936507</v>
      </c>
      <c r="F151" s="233">
        <f t="shared" si="55"/>
        <v>229200000</v>
      </c>
      <c r="G151" s="233">
        <f t="shared" si="50"/>
        <v>22920000</v>
      </c>
      <c r="H151" s="233">
        <f t="shared" si="51"/>
        <v>252120000</v>
      </c>
      <c r="I151" s="238">
        <f t="shared" si="57"/>
        <v>0.40019047619047621</v>
      </c>
      <c r="J151" s="234">
        <f t="shared" si="52"/>
        <v>-135520000</v>
      </c>
    </row>
    <row r="152" spans="1:10" x14ac:dyDescent="0.3">
      <c r="A152" s="232">
        <f t="shared" si="53"/>
        <v>640000000</v>
      </c>
      <c r="B152" s="233">
        <f t="shared" si="54"/>
        <v>108000000</v>
      </c>
      <c r="C152" s="233">
        <f t="shared" si="48"/>
        <v>10800000</v>
      </c>
      <c r="D152" s="233">
        <f t="shared" si="49"/>
        <v>118800000</v>
      </c>
      <c r="E152" s="238">
        <f t="shared" si="56"/>
        <v>0.18562500000000001</v>
      </c>
      <c r="F152" s="233">
        <f t="shared" si="55"/>
        <v>233400000</v>
      </c>
      <c r="G152" s="233">
        <f t="shared" si="50"/>
        <v>23340000</v>
      </c>
      <c r="H152" s="233">
        <f t="shared" si="51"/>
        <v>256740000</v>
      </c>
      <c r="I152" s="238">
        <f t="shared" si="57"/>
        <v>0.40115624999999999</v>
      </c>
      <c r="J152" s="234">
        <f t="shared" si="52"/>
        <v>-137940000</v>
      </c>
    </row>
    <row r="153" spans="1:10" x14ac:dyDescent="0.3">
      <c r="A153" s="232">
        <f t="shared" si="53"/>
        <v>650000000</v>
      </c>
      <c r="B153" s="233">
        <f t="shared" si="54"/>
        <v>110000000</v>
      </c>
      <c r="C153" s="233">
        <f t="shared" si="48"/>
        <v>11000000</v>
      </c>
      <c r="D153" s="233">
        <f t="shared" si="49"/>
        <v>121000000</v>
      </c>
      <c r="E153" s="238">
        <f t="shared" si="56"/>
        <v>0.18615384615384614</v>
      </c>
      <c r="F153" s="233">
        <f t="shared" si="55"/>
        <v>237600000</v>
      </c>
      <c r="G153" s="233">
        <f t="shared" si="50"/>
        <v>23760000</v>
      </c>
      <c r="H153" s="233">
        <f t="shared" si="51"/>
        <v>261360000</v>
      </c>
      <c r="I153" s="238">
        <f t="shared" si="57"/>
        <v>0.40209230769230769</v>
      </c>
      <c r="J153" s="234">
        <f t="shared" si="52"/>
        <v>-140360000</v>
      </c>
    </row>
    <row r="154" spans="1:10" x14ac:dyDescent="0.3">
      <c r="A154" s="232">
        <f t="shared" si="53"/>
        <v>660000000</v>
      </c>
      <c r="B154" s="233">
        <f t="shared" si="54"/>
        <v>112000000</v>
      </c>
      <c r="C154" s="233">
        <f t="shared" ref="C154:C167" si="58">B154*10%</f>
        <v>11200000</v>
      </c>
      <c r="D154" s="233">
        <f t="shared" ref="D154:D167" si="59">SUM(B154:C154)</f>
        <v>123200000</v>
      </c>
      <c r="E154" s="238">
        <f t="shared" si="56"/>
        <v>0.18666666666666668</v>
      </c>
      <c r="F154" s="233">
        <f t="shared" si="55"/>
        <v>241800000</v>
      </c>
      <c r="G154" s="233">
        <f t="shared" ref="G154:G167" si="60">F154*10%</f>
        <v>24180000</v>
      </c>
      <c r="H154" s="233">
        <f t="shared" ref="H154:H167" si="61">SUM(F154:G154)</f>
        <v>265980000</v>
      </c>
      <c r="I154" s="238">
        <f t="shared" si="57"/>
        <v>0.40300000000000002</v>
      </c>
      <c r="J154" s="234">
        <f t="shared" ref="J154:J167" si="62">D154-H154</f>
        <v>-142780000</v>
      </c>
    </row>
    <row r="155" spans="1:10" x14ac:dyDescent="0.3">
      <c r="A155" s="232">
        <f t="shared" si="53"/>
        <v>670000000</v>
      </c>
      <c r="B155" s="233">
        <f t="shared" si="54"/>
        <v>114000000</v>
      </c>
      <c r="C155" s="233">
        <f t="shared" si="58"/>
        <v>11400000</v>
      </c>
      <c r="D155" s="233">
        <f t="shared" si="59"/>
        <v>125400000</v>
      </c>
      <c r="E155" s="238">
        <f t="shared" si="56"/>
        <v>0.18716417910447761</v>
      </c>
      <c r="F155" s="233">
        <f t="shared" si="55"/>
        <v>246000000</v>
      </c>
      <c r="G155" s="233">
        <f t="shared" si="60"/>
        <v>24600000</v>
      </c>
      <c r="H155" s="233">
        <f t="shared" si="61"/>
        <v>270600000</v>
      </c>
      <c r="I155" s="238">
        <f t="shared" si="57"/>
        <v>0.40388059701492535</v>
      </c>
      <c r="J155" s="234">
        <f t="shared" si="62"/>
        <v>-145200000</v>
      </c>
    </row>
    <row r="156" spans="1:10" x14ac:dyDescent="0.3">
      <c r="A156" s="232">
        <f t="shared" si="53"/>
        <v>680000000</v>
      </c>
      <c r="B156" s="233">
        <f t="shared" si="54"/>
        <v>116000000</v>
      </c>
      <c r="C156" s="233">
        <f t="shared" si="58"/>
        <v>11600000</v>
      </c>
      <c r="D156" s="233">
        <f t="shared" si="59"/>
        <v>127600000</v>
      </c>
      <c r="E156" s="238">
        <f t="shared" si="56"/>
        <v>0.18764705882352942</v>
      </c>
      <c r="F156" s="233">
        <f t="shared" si="55"/>
        <v>250200000</v>
      </c>
      <c r="G156" s="233">
        <f t="shared" si="60"/>
        <v>25020000</v>
      </c>
      <c r="H156" s="233">
        <f t="shared" si="61"/>
        <v>275220000</v>
      </c>
      <c r="I156" s="238">
        <f t="shared" si="57"/>
        <v>0.40473529411764708</v>
      </c>
      <c r="J156" s="234">
        <f t="shared" si="62"/>
        <v>-147620000</v>
      </c>
    </row>
    <row r="157" spans="1:10" x14ac:dyDescent="0.3">
      <c r="A157" s="232">
        <f t="shared" si="53"/>
        <v>690000000</v>
      </c>
      <c r="B157" s="233">
        <f t="shared" si="54"/>
        <v>118000000</v>
      </c>
      <c r="C157" s="233">
        <f t="shared" si="58"/>
        <v>11800000</v>
      </c>
      <c r="D157" s="233">
        <f t="shared" si="59"/>
        <v>129800000</v>
      </c>
      <c r="E157" s="238">
        <f t="shared" si="56"/>
        <v>0.18811594202898552</v>
      </c>
      <c r="F157" s="233">
        <f t="shared" si="55"/>
        <v>254400000</v>
      </c>
      <c r="G157" s="233">
        <f t="shared" si="60"/>
        <v>25440000</v>
      </c>
      <c r="H157" s="233">
        <f t="shared" si="61"/>
        <v>279840000</v>
      </c>
      <c r="I157" s="238">
        <f t="shared" si="57"/>
        <v>0.40556521739130436</v>
      </c>
      <c r="J157" s="234">
        <f t="shared" si="62"/>
        <v>-150040000</v>
      </c>
    </row>
    <row r="158" spans="1:10" x14ac:dyDescent="0.3">
      <c r="A158" s="232">
        <f t="shared" si="53"/>
        <v>700000000</v>
      </c>
      <c r="B158" s="233">
        <f t="shared" si="54"/>
        <v>120000000</v>
      </c>
      <c r="C158" s="233">
        <f t="shared" si="58"/>
        <v>12000000</v>
      </c>
      <c r="D158" s="233">
        <f t="shared" si="59"/>
        <v>132000000</v>
      </c>
      <c r="E158" s="238">
        <f t="shared" si="56"/>
        <v>0.18857142857142858</v>
      </c>
      <c r="F158" s="233">
        <f t="shared" si="55"/>
        <v>258600000</v>
      </c>
      <c r="G158" s="233">
        <f t="shared" si="60"/>
        <v>25860000</v>
      </c>
      <c r="H158" s="233">
        <f t="shared" si="61"/>
        <v>284460000</v>
      </c>
      <c r="I158" s="238">
        <f t="shared" si="57"/>
        <v>0.40637142857142855</v>
      </c>
      <c r="J158" s="234">
        <f t="shared" si="62"/>
        <v>-152460000</v>
      </c>
    </row>
    <row r="159" spans="1:10" x14ac:dyDescent="0.3">
      <c r="A159" s="232">
        <f t="shared" si="53"/>
        <v>710000000</v>
      </c>
      <c r="B159" s="233">
        <f t="shared" si="54"/>
        <v>122000000</v>
      </c>
      <c r="C159" s="233">
        <f t="shared" si="58"/>
        <v>12200000</v>
      </c>
      <c r="D159" s="233">
        <f t="shared" si="59"/>
        <v>134200000</v>
      </c>
      <c r="E159" s="238">
        <f t="shared" si="56"/>
        <v>0.18901408450704224</v>
      </c>
      <c r="F159" s="233">
        <f t="shared" si="55"/>
        <v>262800000</v>
      </c>
      <c r="G159" s="233">
        <f t="shared" si="60"/>
        <v>26280000</v>
      </c>
      <c r="H159" s="233">
        <f t="shared" si="61"/>
        <v>289080000</v>
      </c>
      <c r="I159" s="238">
        <f t="shared" si="57"/>
        <v>0.4071549295774648</v>
      </c>
      <c r="J159" s="234">
        <f t="shared" si="62"/>
        <v>-154880000</v>
      </c>
    </row>
    <row r="160" spans="1:10" x14ac:dyDescent="0.3">
      <c r="A160" s="232">
        <f t="shared" si="53"/>
        <v>720000000</v>
      </c>
      <c r="B160" s="233">
        <f t="shared" si="54"/>
        <v>124000000</v>
      </c>
      <c r="C160" s="233">
        <f t="shared" si="58"/>
        <v>12400000</v>
      </c>
      <c r="D160" s="233">
        <f t="shared" si="59"/>
        <v>136400000</v>
      </c>
      <c r="E160" s="238">
        <f t="shared" si="56"/>
        <v>0.18944444444444444</v>
      </c>
      <c r="F160" s="233">
        <f t="shared" si="55"/>
        <v>267000000</v>
      </c>
      <c r="G160" s="233">
        <f t="shared" si="60"/>
        <v>26700000</v>
      </c>
      <c r="H160" s="233">
        <f t="shared" si="61"/>
        <v>293700000</v>
      </c>
      <c r="I160" s="238">
        <f t="shared" si="57"/>
        <v>0.40791666666666665</v>
      </c>
      <c r="J160" s="234">
        <f t="shared" si="62"/>
        <v>-157300000</v>
      </c>
    </row>
    <row r="161" spans="1:10" x14ac:dyDescent="0.3">
      <c r="A161" s="232">
        <f t="shared" si="53"/>
        <v>730000000</v>
      </c>
      <c r="B161" s="233">
        <f t="shared" si="54"/>
        <v>126000000</v>
      </c>
      <c r="C161" s="233">
        <f t="shared" si="58"/>
        <v>12600000</v>
      </c>
      <c r="D161" s="233">
        <f t="shared" si="59"/>
        <v>138600000</v>
      </c>
      <c r="E161" s="238">
        <f t="shared" si="56"/>
        <v>0.18986301369863012</v>
      </c>
      <c r="F161" s="233">
        <f t="shared" si="55"/>
        <v>271200000</v>
      </c>
      <c r="G161" s="233">
        <f t="shared" si="60"/>
        <v>27120000</v>
      </c>
      <c r="H161" s="233">
        <f t="shared" si="61"/>
        <v>298320000</v>
      </c>
      <c r="I161" s="238">
        <f t="shared" si="57"/>
        <v>0.40865753424657536</v>
      </c>
      <c r="J161" s="234">
        <f t="shared" si="62"/>
        <v>-159720000</v>
      </c>
    </row>
    <row r="162" spans="1:10" x14ac:dyDescent="0.3">
      <c r="A162" s="232">
        <f t="shared" si="53"/>
        <v>740000000</v>
      </c>
      <c r="B162" s="233">
        <f t="shared" si="54"/>
        <v>128000000</v>
      </c>
      <c r="C162" s="233">
        <f t="shared" si="58"/>
        <v>12800000</v>
      </c>
      <c r="D162" s="233">
        <f t="shared" si="59"/>
        <v>140800000</v>
      </c>
      <c r="E162" s="238">
        <f t="shared" si="56"/>
        <v>0.19027027027027027</v>
      </c>
      <c r="F162" s="233">
        <f t="shared" si="55"/>
        <v>275400000</v>
      </c>
      <c r="G162" s="233">
        <f t="shared" si="60"/>
        <v>27540000</v>
      </c>
      <c r="H162" s="233">
        <f t="shared" si="61"/>
        <v>302940000</v>
      </c>
      <c r="I162" s="238">
        <f t="shared" si="57"/>
        <v>0.40937837837837837</v>
      </c>
      <c r="J162" s="234">
        <f t="shared" si="62"/>
        <v>-162140000</v>
      </c>
    </row>
    <row r="163" spans="1:10" x14ac:dyDescent="0.3">
      <c r="A163" s="232">
        <f t="shared" si="53"/>
        <v>750000000</v>
      </c>
      <c r="B163" s="233">
        <f t="shared" si="54"/>
        <v>130000000</v>
      </c>
      <c r="C163" s="233">
        <f t="shared" si="58"/>
        <v>13000000</v>
      </c>
      <c r="D163" s="233">
        <f t="shared" si="59"/>
        <v>143000000</v>
      </c>
      <c r="E163" s="238">
        <f t="shared" si="56"/>
        <v>0.19066666666666668</v>
      </c>
      <c r="F163" s="233">
        <f t="shared" si="55"/>
        <v>279600000</v>
      </c>
      <c r="G163" s="233">
        <f t="shared" si="60"/>
        <v>27960000</v>
      </c>
      <c r="H163" s="233">
        <f t="shared" si="61"/>
        <v>307560000</v>
      </c>
      <c r="I163" s="238">
        <f t="shared" si="57"/>
        <v>0.41008</v>
      </c>
      <c r="J163" s="234">
        <f t="shared" si="62"/>
        <v>-164560000</v>
      </c>
    </row>
    <row r="164" spans="1:10" x14ac:dyDescent="0.3">
      <c r="A164" s="232">
        <f t="shared" ref="A164:A227" si="63">A163+10000000</f>
        <v>760000000</v>
      </c>
      <c r="B164" s="233">
        <f t="shared" si="54"/>
        <v>132000000</v>
      </c>
      <c r="C164" s="233">
        <f t="shared" si="58"/>
        <v>13200000</v>
      </c>
      <c r="D164" s="233">
        <f t="shared" si="59"/>
        <v>145200000</v>
      </c>
      <c r="E164" s="238">
        <f t="shared" si="56"/>
        <v>0.19105263157894736</v>
      </c>
      <c r="F164" s="233">
        <f t="shared" si="55"/>
        <v>283800000</v>
      </c>
      <c r="G164" s="233">
        <f t="shared" si="60"/>
        <v>28380000</v>
      </c>
      <c r="H164" s="233">
        <f t="shared" si="61"/>
        <v>312180000</v>
      </c>
      <c r="I164" s="238">
        <f t="shared" si="57"/>
        <v>0.41076315789473683</v>
      </c>
      <c r="J164" s="234">
        <f t="shared" si="62"/>
        <v>-166980000</v>
      </c>
    </row>
    <row r="165" spans="1:10" x14ac:dyDescent="0.3">
      <c r="A165" s="232">
        <f t="shared" si="63"/>
        <v>770000000</v>
      </c>
      <c r="B165" s="233">
        <f t="shared" si="54"/>
        <v>134000000</v>
      </c>
      <c r="C165" s="233">
        <f t="shared" si="58"/>
        <v>13400000</v>
      </c>
      <c r="D165" s="233">
        <f t="shared" si="59"/>
        <v>147400000</v>
      </c>
      <c r="E165" s="238">
        <f t="shared" si="56"/>
        <v>0.19142857142857142</v>
      </c>
      <c r="F165" s="233">
        <f t="shared" si="55"/>
        <v>288000000</v>
      </c>
      <c r="G165" s="233">
        <f t="shared" si="60"/>
        <v>28800000</v>
      </c>
      <c r="H165" s="233">
        <f t="shared" si="61"/>
        <v>316800000</v>
      </c>
      <c r="I165" s="238">
        <f t="shared" si="57"/>
        <v>0.41142857142857142</v>
      </c>
      <c r="J165" s="234">
        <f t="shared" si="62"/>
        <v>-169400000</v>
      </c>
    </row>
    <row r="166" spans="1:10" x14ac:dyDescent="0.3">
      <c r="A166" s="232">
        <f t="shared" si="63"/>
        <v>780000000</v>
      </c>
      <c r="B166" s="233">
        <f t="shared" si="54"/>
        <v>136000000</v>
      </c>
      <c r="C166" s="233">
        <f t="shared" si="58"/>
        <v>13600000</v>
      </c>
      <c r="D166" s="233">
        <f t="shared" si="59"/>
        <v>149600000</v>
      </c>
      <c r="E166" s="238">
        <f t="shared" si="56"/>
        <v>0.19179487179487179</v>
      </c>
      <c r="F166" s="233">
        <f t="shared" si="55"/>
        <v>292200000</v>
      </c>
      <c r="G166" s="233">
        <f t="shared" si="60"/>
        <v>29220000</v>
      </c>
      <c r="H166" s="233">
        <f t="shared" si="61"/>
        <v>321420000</v>
      </c>
      <c r="I166" s="238">
        <f t="shared" si="57"/>
        <v>0.41207692307692306</v>
      </c>
      <c r="J166" s="234">
        <f t="shared" si="62"/>
        <v>-171820000</v>
      </c>
    </row>
    <row r="167" spans="1:10" x14ac:dyDescent="0.3">
      <c r="A167" s="232">
        <f t="shared" si="63"/>
        <v>790000000</v>
      </c>
      <c r="B167" s="233">
        <f t="shared" si="54"/>
        <v>138000000</v>
      </c>
      <c r="C167" s="233">
        <f t="shared" si="58"/>
        <v>13800000</v>
      </c>
      <c r="D167" s="233">
        <f t="shared" si="59"/>
        <v>151800000</v>
      </c>
      <c r="E167" s="238">
        <f t="shared" si="56"/>
        <v>0.19215189873417721</v>
      </c>
      <c r="F167" s="233">
        <f t="shared" si="55"/>
        <v>296400000</v>
      </c>
      <c r="G167" s="233">
        <f t="shared" si="60"/>
        <v>29640000</v>
      </c>
      <c r="H167" s="233">
        <f t="shared" si="61"/>
        <v>326040000</v>
      </c>
      <c r="I167" s="238">
        <f t="shared" si="57"/>
        <v>0.41270886075949365</v>
      </c>
      <c r="J167" s="234">
        <f t="shared" si="62"/>
        <v>-174240000</v>
      </c>
    </row>
    <row r="168" spans="1:10" x14ac:dyDescent="0.3">
      <c r="A168" s="232">
        <f t="shared" si="63"/>
        <v>800000000</v>
      </c>
      <c r="B168" s="233">
        <f t="shared" si="54"/>
        <v>140000000</v>
      </c>
      <c r="C168" s="233">
        <f t="shared" ref="C168:C183" si="64">B168*10%</f>
        <v>14000000</v>
      </c>
      <c r="D168" s="233">
        <f t="shared" ref="D168:D183" si="65">SUM(B168:C168)</f>
        <v>154000000</v>
      </c>
      <c r="E168" s="238">
        <f t="shared" si="56"/>
        <v>0.1925</v>
      </c>
      <c r="F168" s="233">
        <f t="shared" si="55"/>
        <v>300600000</v>
      </c>
      <c r="G168" s="233">
        <f t="shared" ref="G168:G183" si="66">F168*10%</f>
        <v>30060000</v>
      </c>
      <c r="H168" s="233">
        <f t="shared" ref="H168:H183" si="67">SUM(F168:G168)</f>
        <v>330660000</v>
      </c>
      <c r="I168" s="238">
        <f t="shared" si="57"/>
        <v>0.413325</v>
      </c>
      <c r="J168" s="234">
        <f t="shared" ref="J168:J183" si="68">D168-H168</f>
        <v>-176660000</v>
      </c>
    </row>
    <row r="169" spans="1:10" x14ac:dyDescent="0.3">
      <c r="A169" s="232">
        <f t="shared" si="63"/>
        <v>810000000</v>
      </c>
      <c r="B169" s="233">
        <f t="shared" si="54"/>
        <v>142000000</v>
      </c>
      <c r="C169" s="233">
        <f t="shared" si="64"/>
        <v>14200000</v>
      </c>
      <c r="D169" s="233">
        <f t="shared" si="65"/>
        <v>156200000</v>
      </c>
      <c r="E169" s="238">
        <f t="shared" si="56"/>
        <v>0.19283950617283951</v>
      </c>
      <c r="F169" s="233">
        <f t="shared" si="55"/>
        <v>304800000</v>
      </c>
      <c r="G169" s="233">
        <f t="shared" si="66"/>
        <v>30480000</v>
      </c>
      <c r="H169" s="233">
        <f t="shared" si="67"/>
        <v>335280000</v>
      </c>
      <c r="I169" s="238">
        <f t="shared" si="57"/>
        <v>0.41392592592592592</v>
      </c>
      <c r="J169" s="234">
        <f t="shared" si="68"/>
        <v>-179080000</v>
      </c>
    </row>
    <row r="170" spans="1:10" x14ac:dyDescent="0.3">
      <c r="A170" s="232">
        <f t="shared" si="63"/>
        <v>820000000</v>
      </c>
      <c r="B170" s="233">
        <f t="shared" si="54"/>
        <v>144000000</v>
      </c>
      <c r="C170" s="233">
        <f t="shared" si="64"/>
        <v>14400000</v>
      </c>
      <c r="D170" s="233">
        <f t="shared" si="65"/>
        <v>158400000</v>
      </c>
      <c r="E170" s="238">
        <f t="shared" si="56"/>
        <v>0.19317073170731708</v>
      </c>
      <c r="F170" s="233">
        <f t="shared" si="55"/>
        <v>309000000</v>
      </c>
      <c r="G170" s="233">
        <f t="shared" si="66"/>
        <v>30900000</v>
      </c>
      <c r="H170" s="233">
        <f t="shared" si="67"/>
        <v>339900000</v>
      </c>
      <c r="I170" s="238">
        <f t="shared" si="57"/>
        <v>0.4145121951219512</v>
      </c>
      <c r="J170" s="234">
        <f t="shared" si="68"/>
        <v>-181500000</v>
      </c>
    </row>
    <row r="171" spans="1:10" x14ac:dyDescent="0.3">
      <c r="A171" s="232">
        <f t="shared" si="63"/>
        <v>830000000</v>
      </c>
      <c r="B171" s="233">
        <f t="shared" si="54"/>
        <v>146000000</v>
      </c>
      <c r="C171" s="233">
        <f t="shared" si="64"/>
        <v>14600000</v>
      </c>
      <c r="D171" s="233">
        <f t="shared" si="65"/>
        <v>160600000</v>
      </c>
      <c r="E171" s="238">
        <f t="shared" si="56"/>
        <v>0.19349397590361445</v>
      </c>
      <c r="F171" s="233">
        <f t="shared" si="55"/>
        <v>313200000</v>
      </c>
      <c r="G171" s="233">
        <f t="shared" si="66"/>
        <v>31320000</v>
      </c>
      <c r="H171" s="233">
        <f t="shared" si="67"/>
        <v>344520000</v>
      </c>
      <c r="I171" s="238">
        <f t="shared" si="57"/>
        <v>0.41508433734939759</v>
      </c>
      <c r="J171" s="234">
        <f t="shared" si="68"/>
        <v>-183920000</v>
      </c>
    </row>
    <row r="172" spans="1:10" x14ac:dyDescent="0.3">
      <c r="A172" s="232">
        <f t="shared" si="63"/>
        <v>840000000</v>
      </c>
      <c r="B172" s="233">
        <f t="shared" si="54"/>
        <v>148000000</v>
      </c>
      <c r="C172" s="233">
        <f t="shared" si="64"/>
        <v>14800000</v>
      </c>
      <c r="D172" s="233">
        <f t="shared" si="65"/>
        <v>162800000</v>
      </c>
      <c r="E172" s="238">
        <f t="shared" si="56"/>
        <v>0.19380952380952382</v>
      </c>
      <c r="F172" s="233">
        <f t="shared" si="55"/>
        <v>317400000</v>
      </c>
      <c r="G172" s="233">
        <f t="shared" si="66"/>
        <v>31740000</v>
      </c>
      <c r="H172" s="233">
        <f t="shared" si="67"/>
        <v>349140000</v>
      </c>
      <c r="I172" s="238">
        <f t="shared" si="57"/>
        <v>0.41564285714285715</v>
      </c>
      <c r="J172" s="234">
        <f t="shared" si="68"/>
        <v>-186340000</v>
      </c>
    </row>
    <row r="173" spans="1:10" x14ac:dyDescent="0.3">
      <c r="A173" s="232">
        <f t="shared" si="63"/>
        <v>850000000</v>
      </c>
      <c r="B173" s="233">
        <f t="shared" si="54"/>
        <v>150000000</v>
      </c>
      <c r="C173" s="233">
        <f t="shared" si="64"/>
        <v>15000000</v>
      </c>
      <c r="D173" s="233">
        <f t="shared" si="65"/>
        <v>165000000</v>
      </c>
      <c r="E173" s="238">
        <f t="shared" si="56"/>
        <v>0.19411764705882353</v>
      </c>
      <c r="F173" s="233">
        <f t="shared" si="55"/>
        <v>321600000</v>
      </c>
      <c r="G173" s="233">
        <f t="shared" si="66"/>
        <v>32160000</v>
      </c>
      <c r="H173" s="233">
        <f t="shared" si="67"/>
        <v>353760000</v>
      </c>
      <c r="I173" s="238">
        <f t="shared" si="57"/>
        <v>0.41618823529411764</v>
      </c>
      <c r="J173" s="234">
        <f t="shared" si="68"/>
        <v>-188760000</v>
      </c>
    </row>
    <row r="174" spans="1:10" x14ac:dyDescent="0.3">
      <c r="A174" s="232">
        <f t="shared" si="63"/>
        <v>860000000</v>
      </c>
      <c r="B174" s="233">
        <f t="shared" si="54"/>
        <v>152000000</v>
      </c>
      <c r="C174" s="233">
        <f t="shared" si="64"/>
        <v>15200000</v>
      </c>
      <c r="D174" s="233">
        <f t="shared" si="65"/>
        <v>167200000</v>
      </c>
      <c r="E174" s="238">
        <f t="shared" si="56"/>
        <v>0.19441860465116279</v>
      </c>
      <c r="F174" s="233">
        <f t="shared" si="55"/>
        <v>325800000</v>
      </c>
      <c r="G174" s="233">
        <f t="shared" si="66"/>
        <v>32580000</v>
      </c>
      <c r="H174" s="233">
        <f t="shared" si="67"/>
        <v>358380000</v>
      </c>
      <c r="I174" s="238">
        <f t="shared" si="57"/>
        <v>0.41672093023255813</v>
      </c>
      <c r="J174" s="234">
        <f t="shared" si="68"/>
        <v>-191180000</v>
      </c>
    </row>
    <row r="175" spans="1:10" x14ac:dyDescent="0.3">
      <c r="A175" s="232">
        <f t="shared" si="63"/>
        <v>870000000</v>
      </c>
      <c r="B175" s="233">
        <f t="shared" si="54"/>
        <v>154000000</v>
      </c>
      <c r="C175" s="233">
        <f t="shared" si="64"/>
        <v>15400000</v>
      </c>
      <c r="D175" s="233">
        <f t="shared" si="65"/>
        <v>169400000</v>
      </c>
      <c r="E175" s="238">
        <f t="shared" si="56"/>
        <v>0.19471264367816091</v>
      </c>
      <c r="F175" s="233">
        <f t="shared" si="55"/>
        <v>330000000</v>
      </c>
      <c r="G175" s="233">
        <f t="shared" si="66"/>
        <v>33000000</v>
      </c>
      <c r="H175" s="233">
        <f t="shared" si="67"/>
        <v>363000000</v>
      </c>
      <c r="I175" s="238">
        <f t="shared" si="57"/>
        <v>0.41724137931034483</v>
      </c>
      <c r="J175" s="234">
        <f t="shared" si="68"/>
        <v>-193600000</v>
      </c>
    </row>
    <row r="176" spans="1:10" x14ac:dyDescent="0.3">
      <c r="A176" s="232">
        <f t="shared" si="63"/>
        <v>880000000</v>
      </c>
      <c r="B176" s="233">
        <f t="shared" si="54"/>
        <v>156000000</v>
      </c>
      <c r="C176" s="233">
        <f t="shared" si="64"/>
        <v>15600000</v>
      </c>
      <c r="D176" s="233">
        <f t="shared" si="65"/>
        <v>171600000</v>
      </c>
      <c r="E176" s="238">
        <f t="shared" si="56"/>
        <v>0.19500000000000001</v>
      </c>
      <c r="F176" s="233">
        <f t="shared" si="55"/>
        <v>334200000</v>
      </c>
      <c r="G176" s="233">
        <f t="shared" si="66"/>
        <v>33420000</v>
      </c>
      <c r="H176" s="233">
        <f t="shared" si="67"/>
        <v>367620000</v>
      </c>
      <c r="I176" s="238">
        <f t="shared" si="57"/>
        <v>0.41775000000000001</v>
      </c>
      <c r="J176" s="234">
        <f t="shared" si="68"/>
        <v>-196020000</v>
      </c>
    </row>
    <row r="177" spans="1:10" x14ac:dyDescent="0.3">
      <c r="A177" s="232">
        <f t="shared" si="63"/>
        <v>890000000</v>
      </c>
      <c r="B177" s="233">
        <f t="shared" si="54"/>
        <v>158000000</v>
      </c>
      <c r="C177" s="233">
        <f t="shared" si="64"/>
        <v>15800000</v>
      </c>
      <c r="D177" s="233">
        <f t="shared" si="65"/>
        <v>173800000</v>
      </c>
      <c r="E177" s="238">
        <f t="shared" si="56"/>
        <v>0.19528089887640449</v>
      </c>
      <c r="F177" s="233">
        <f t="shared" si="55"/>
        <v>338400000</v>
      </c>
      <c r="G177" s="233">
        <f t="shared" si="66"/>
        <v>33840000</v>
      </c>
      <c r="H177" s="233">
        <f t="shared" si="67"/>
        <v>372240000</v>
      </c>
      <c r="I177" s="238">
        <f t="shared" si="57"/>
        <v>0.41824719101123597</v>
      </c>
      <c r="J177" s="234">
        <f t="shared" si="68"/>
        <v>-198440000</v>
      </c>
    </row>
    <row r="178" spans="1:10" x14ac:dyDescent="0.3">
      <c r="A178" s="232">
        <f t="shared" si="63"/>
        <v>900000000</v>
      </c>
      <c r="B178" s="233">
        <f t="shared" si="54"/>
        <v>160000000</v>
      </c>
      <c r="C178" s="233">
        <f t="shared" si="64"/>
        <v>16000000</v>
      </c>
      <c r="D178" s="233">
        <f t="shared" si="65"/>
        <v>176000000</v>
      </c>
      <c r="E178" s="238">
        <f t="shared" si="56"/>
        <v>0.19555555555555557</v>
      </c>
      <c r="F178" s="233">
        <f t="shared" si="55"/>
        <v>342600000</v>
      </c>
      <c r="G178" s="233">
        <f t="shared" si="66"/>
        <v>34260000</v>
      </c>
      <c r="H178" s="233">
        <f t="shared" si="67"/>
        <v>376860000</v>
      </c>
      <c r="I178" s="238">
        <f t="shared" si="57"/>
        <v>0.41873333333333335</v>
      </c>
      <c r="J178" s="234">
        <f t="shared" si="68"/>
        <v>-200860000</v>
      </c>
    </row>
    <row r="179" spans="1:10" x14ac:dyDescent="0.3">
      <c r="A179" s="232">
        <f t="shared" si="63"/>
        <v>910000000</v>
      </c>
      <c r="B179" s="233">
        <f t="shared" si="54"/>
        <v>162000000</v>
      </c>
      <c r="C179" s="233">
        <f t="shared" si="64"/>
        <v>16200000</v>
      </c>
      <c r="D179" s="233">
        <f t="shared" si="65"/>
        <v>178200000</v>
      </c>
      <c r="E179" s="238">
        <f t="shared" si="56"/>
        <v>0.19582417582417583</v>
      </c>
      <c r="F179" s="233">
        <f t="shared" si="55"/>
        <v>346800000</v>
      </c>
      <c r="G179" s="233">
        <f t="shared" si="66"/>
        <v>34680000</v>
      </c>
      <c r="H179" s="233">
        <f t="shared" si="67"/>
        <v>381480000</v>
      </c>
      <c r="I179" s="238">
        <f t="shared" si="57"/>
        <v>0.41920879120879123</v>
      </c>
      <c r="J179" s="234">
        <f t="shared" si="68"/>
        <v>-203280000</v>
      </c>
    </row>
    <row r="180" spans="1:10" x14ac:dyDescent="0.3">
      <c r="A180" s="232">
        <f t="shared" si="63"/>
        <v>920000000</v>
      </c>
      <c r="B180" s="233">
        <f t="shared" si="54"/>
        <v>164000000</v>
      </c>
      <c r="C180" s="233">
        <f t="shared" si="64"/>
        <v>16400000</v>
      </c>
      <c r="D180" s="233">
        <f t="shared" si="65"/>
        <v>180400000</v>
      </c>
      <c r="E180" s="238">
        <f t="shared" si="56"/>
        <v>0.19608695652173913</v>
      </c>
      <c r="F180" s="233">
        <f t="shared" si="55"/>
        <v>351000000</v>
      </c>
      <c r="G180" s="233">
        <f t="shared" si="66"/>
        <v>35100000</v>
      </c>
      <c r="H180" s="233">
        <f t="shared" si="67"/>
        <v>386100000</v>
      </c>
      <c r="I180" s="238">
        <f t="shared" si="57"/>
        <v>0.41967391304347829</v>
      </c>
      <c r="J180" s="234">
        <f t="shared" si="68"/>
        <v>-205700000</v>
      </c>
    </row>
    <row r="181" spans="1:10" x14ac:dyDescent="0.3">
      <c r="A181" s="232">
        <f t="shared" si="63"/>
        <v>930000000</v>
      </c>
      <c r="B181" s="233">
        <f t="shared" si="54"/>
        <v>166000000</v>
      </c>
      <c r="C181" s="233">
        <f t="shared" si="64"/>
        <v>16600000</v>
      </c>
      <c r="D181" s="233">
        <f t="shared" si="65"/>
        <v>182600000</v>
      </c>
      <c r="E181" s="238">
        <f t="shared" si="56"/>
        <v>0.19634408602150538</v>
      </c>
      <c r="F181" s="233">
        <f t="shared" si="55"/>
        <v>355200000</v>
      </c>
      <c r="G181" s="233">
        <f t="shared" si="66"/>
        <v>35520000</v>
      </c>
      <c r="H181" s="233">
        <f t="shared" si="67"/>
        <v>390720000</v>
      </c>
      <c r="I181" s="238">
        <f t="shared" si="57"/>
        <v>0.42012903225806453</v>
      </c>
      <c r="J181" s="234">
        <f t="shared" si="68"/>
        <v>-208120000</v>
      </c>
    </row>
    <row r="182" spans="1:10" x14ac:dyDescent="0.3">
      <c r="A182" s="232">
        <f t="shared" si="63"/>
        <v>940000000</v>
      </c>
      <c r="B182" s="233">
        <f t="shared" si="54"/>
        <v>168000000</v>
      </c>
      <c r="C182" s="233">
        <f t="shared" si="64"/>
        <v>16800000</v>
      </c>
      <c r="D182" s="233">
        <f t="shared" si="65"/>
        <v>184800000</v>
      </c>
      <c r="E182" s="238">
        <f t="shared" si="56"/>
        <v>0.19659574468085106</v>
      </c>
      <c r="F182" s="233">
        <f t="shared" si="55"/>
        <v>359400000</v>
      </c>
      <c r="G182" s="233">
        <f t="shared" si="66"/>
        <v>35940000</v>
      </c>
      <c r="H182" s="233">
        <f t="shared" si="67"/>
        <v>395340000</v>
      </c>
      <c r="I182" s="238">
        <f t="shared" si="57"/>
        <v>0.4205744680851064</v>
      </c>
      <c r="J182" s="234">
        <f t="shared" si="68"/>
        <v>-210540000</v>
      </c>
    </row>
    <row r="183" spans="1:10" x14ac:dyDescent="0.3">
      <c r="A183" s="232">
        <f t="shared" si="63"/>
        <v>950000000</v>
      </c>
      <c r="B183" s="233">
        <f t="shared" si="54"/>
        <v>170000000</v>
      </c>
      <c r="C183" s="233">
        <f t="shared" si="64"/>
        <v>17000000</v>
      </c>
      <c r="D183" s="233">
        <f t="shared" si="65"/>
        <v>187000000</v>
      </c>
      <c r="E183" s="238">
        <f t="shared" si="56"/>
        <v>0.1968421052631579</v>
      </c>
      <c r="F183" s="233">
        <f t="shared" si="55"/>
        <v>363600000</v>
      </c>
      <c r="G183" s="233">
        <f t="shared" si="66"/>
        <v>36360000</v>
      </c>
      <c r="H183" s="233">
        <f t="shared" si="67"/>
        <v>399960000</v>
      </c>
      <c r="I183" s="238">
        <f t="shared" si="57"/>
        <v>0.42101052631578945</v>
      </c>
      <c r="J183" s="234">
        <f t="shared" si="68"/>
        <v>-212960000</v>
      </c>
    </row>
    <row r="184" spans="1:10" x14ac:dyDescent="0.3">
      <c r="A184" s="232">
        <f t="shared" si="63"/>
        <v>960000000</v>
      </c>
      <c r="B184" s="233">
        <f t="shared" si="54"/>
        <v>172000000</v>
      </c>
      <c r="C184" s="233">
        <f t="shared" ref="C184:C247" si="69">B184*10%</f>
        <v>17200000</v>
      </c>
      <c r="D184" s="233">
        <f t="shared" ref="D184:D247" si="70">SUM(B184:C184)</f>
        <v>189200000</v>
      </c>
      <c r="E184" s="238">
        <f t="shared" si="56"/>
        <v>0.19708333333333333</v>
      </c>
      <c r="F184" s="233">
        <f t="shared" si="55"/>
        <v>367800000</v>
      </c>
      <c r="G184" s="233">
        <f t="shared" ref="G184:G247" si="71">F184*10%</f>
        <v>36780000</v>
      </c>
      <c r="H184" s="233">
        <f t="shared" ref="H184:H247" si="72">SUM(F184:G184)</f>
        <v>404580000</v>
      </c>
      <c r="I184" s="238">
        <f t="shared" si="57"/>
        <v>0.42143750000000002</v>
      </c>
      <c r="J184" s="234">
        <f t="shared" ref="J184:J247" si="73">D184-H184</f>
        <v>-215380000</v>
      </c>
    </row>
    <row r="185" spans="1:10" x14ac:dyDescent="0.3">
      <c r="A185" s="232">
        <f t="shared" si="63"/>
        <v>970000000</v>
      </c>
      <c r="B185" s="233">
        <f t="shared" si="54"/>
        <v>174000000</v>
      </c>
      <c r="C185" s="233">
        <f t="shared" si="69"/>
        <v>17400000</v>
      </c>
      <c r="D185" s="233">
        <f t="shared" si="70"/>
        <v>191400000</v>
      </c>
      <c r="E185" s="238">
        <f t="shared" si="56"/>
        <v>0.19731958762886598</v>
      </c>
      <c r="F185" s="233">
        <f t="shared" si="55"/>
        <v>372000000</v>
      </c>
      <c r="G185" s="233">
        <f t="shared" si="71"/>
        <v>37200000</v>
      </c>
      <c r="H185" s="233">
        <f t="shared" si="72"/>
        <v>409200000</v>
      </c>
      <c r="I185" s="238">
        <f t="shared" si="57"/>
        <v>0.42185567010309277</v>
      </c>
      <c r="J185" s="234">
        <f t="shared" si="73"/>
        <v>-217800000</v>
      </c>
    </row>
    <row r="186" spans="1:10" x14ac:dyDescent="0.3">
      <c r="A186" s="232">
        <f t="shared" si="63"/>
        <v>980000000</v>
      </c>
      <c r="B186" s="233">
        <f t="shared" si="54"/>
        <v>176000000</v>
      </c>
      <c r="C186" s="233">
        <f t="shared" si="69"/>
        <v>17600000</v>
      </c>
      <c r="D186" s="233">
        <f t="shared" si="70"/>
        <v>193600000</v>
      </c>
      <c r="E186" s="238">
        <f t="shared" si="56"/>
        <v>0.19755102040816327</v>
      </c>
      <c r="F186" s="233">
        <f t="shared" si="55"/>
        <v>376200000</v>
      </c>
      <c r="G186" s="233">
        <f t="shared" si="71"/>
        <v>37620000</v>
      </c>
      <c r="H186" s="233">
        <f t="shared" si="72"/>
        <v>413820000</v>
      </c>
      <c r="I186" s="238">
        <f t="shared" si="57"/>
        <v>0.422265306122449</v>
      </c>
      <c r="J186" s="234">
        <f t="shared" si="73"/>
        <v>-220220000</v>
      </c>
    </row>
    <row r="187" spans="1:10" x14ac:dyDescent="0.3">
      <c r="A187" s="232">
        <f t="shared" si="63"/>
        <v>990000000</v>
      </c>
      <c r="B187" s="233">
        <f t="shared" si="54"/>
        <v>178000000</v>
      </c>
      <c r="C187" s="233">
        <f t="shared" si="69"/>
        <v>17800000</v>
      </c>
      <c r="D187" s="233">
        <f t="shared" si="70"/>
        <v>195800000</v>
      </c>
      <c r="E187" s="238">
        <f t="shared" si="56"/>
        <v>0.19777777777777777</v>
      </c>
      <c r="F187" s="233">
        <f t="shared" si="55"/>
        <v>380400000</v>
      </c>
      <c r="G187" s="233">
        <f t="shared" si="71"/>
        <v>38040000</v>
      </c>
      <c r="H187" s="233">
        <f t="shared" si="72"/>
        <v>418440000</v>
      </c>
      <c r="I187" s="238">
        <f t="shared" si="57"/>
        <v>0.42266666666666669</v>
      </c>
      <c r="J187" s="234">
        <f t="shared" si="73"/>
        <v>-222640000</v>
      </c>
    </row>
    <row r="188" spans="1:10" x14ac:dyDescent="0.3">
      <c r="A188" s="243">
        <f t="shared" si="63"/>
        <v>1000000000</v>
      </c>
      <c r="B188" s="244">
        <f t="shared" si="54"/>
        <v>180000000</v>
      </c>
      <c r="C188" s="244">
        <f t="shared" si="69"/>
        <v>18000000</v>
      </c>
      <c r="D188" s="244">
        <f t="shared" si="70"/>
        <v>198000000</v>
      </c>
      <c r="E188" s="245">
        <f t="shared" si="56"/>
        <v>0.19800000000000001</v>
      </c>
      <c r="F188" s="244">
        <f t="shared" si="55"/>
        <v>384600000</v>
      </c>
      <c r="G188" s="244">
        <f t="shared" si="71"/>
        <v>38460000</v>
      </c>
      <c r="H188" s="244">
        <f t="shared" si="72"/>
        <v>423060000</v>
      </c>
      <c r="I188" s="245">
        <f t="shared" si="57"/>
        <v>0.42305999999999999</v>
      </c>
      <c r="J188" s="246">
        <f t="shared" si="73"/>
        <v>-225060000</v>
      </c>
    </row>
    <row r="189" spans="1:10" x14ac:dyDescent="0.3">
      <c r="A189" s="232">
        <f t="shared" si="63"/>
        <v>1010000000</v>
      </c>
      <c r="B189" s="233">
        <f t="shared" si="54"/>
        <v>182000000</v>
      </c>
      <c r="C189" s="233">
        <f t="shared" si="69"/>
        <v>18200000</v>
      </c>
      <c r="D189" s="233">
        <f t="shared" si="70"/>
        <v>200200000</v>
      </c>
      <c r="E189" s="238">
        <f t="shared" si="56"/>
        <v>0.19821782178217823</v>
      </c>
      <c r="F189" s="233">
        <f t="shared" si="55"/>
        <v>388800000</v>
      </c>
      <c r="G189" s="233">
        <f t="shared" si="71"/>
        <v>38880000</v>
      </c>
      <c r="H189" s="233">
        <f t="shared" si="72"/>
        <v>427680000</v>
      </c>
      <c r="I189" s="238">
        <f t="shared" si="57"/>
        <v>0.42344554455445543</v>
      </c>
      <c r="J189" s="234">
        <f t="shared" si="73"/>
        <v>-227480000</v>
      </c>
    </row>
    <row r="190" spans="1:10" x14ac:dyDescent="0.3">
      <c r="A190" s="232">
        <f t="shared" si="63"/>
        <v>1020000000</v>
      </c>
      <c r="B190" s="233">
        <f t="shared" si="54"/>
        <v>184000000</v>
      </c>
      <c r="C190" s="233">
        <f t="shared" si="69"/>
        <v>18400000</v>
      </c>
      <c r="D190" s="233">
        <f t="shared" si="70"/>
        <v>202400000</v>
      </c>
      <c r="E190" s="238">
        <f t="shared" si="56"/>
        <v>0.1984313725490196</v>
      </c>
      <c r="F190" s="233">
        <f t="shared" si="55"/>
        <v>393000000</v>
      </c>
      <c r="G190" s="233">
        <f t="shared" si="71"/>
        <v>39300000</v>
      </c>
      <c r="H190" s="233">
        <f t="shared" si="72"/>
        <v>432300000</v>
      </c>
      <c r="I190" s="238">
        <f t="shared" si="57"/>
        <v>0.42382352941176471</v>
      </c>
      <c r="J190" s="234">
        <f t="shared" si="73"/>
        <v>-229900000</v>
      </c>
    </row>
    <row r="191" spans="1:10" x14ac:dyDescent="0.3">
      <c r="A191" s="232">
        <f t="shared" si="63"/>
        <v>1030000000</v>
      </c>
      <c r="B191" s="233">
        <f t="shared" si="54"/>
        <v>186000000</v>
      </c>
      <c r="C191" s="233">
        <f t="shared" si="69"/>
        <v>18600000</v>
      </c>
      <c r="D191" s="233">
        <f t="shared" si="70"/>
        <v>204600000</v>
      </c>
      <c r="E191" s="238">
        <f t="shared" si="56"/>
        <v>0.19864077669902913</v>
      </c>
      <c r="F191" s="233">
        <f t="shared" si="55"/>
        <v>397200000</v>
      </c>
      <c r="G191" s="233">
        <f t="shared" si="71"/>
        <v>39720000</v>
      </c>
      <c r="H191" s="233">
        <f t="shared" si="72"/>
        <v>436920000</v>
      </c>
      <c r="I191" s="238">
        <f t="shared" si="57"/>
        <v>0.42419417475728155</v>
      </c>
      <c r="J191" s="234">
        <f t="shared" si="73"/>
        <v>-232320000</v>
      </c>
    </row>
    <row r="192" spans="1:10" x14ac:dyDescent="0.3">
      <c r="A192" s="232">
        <f t="shared" si="63"/>
        <v>1040000000</v>
      </c>
      <c r="B192" s="233">
        <f t="shared" si="54"/>
        <v>188000000</v>
      </c>
      <c r="C192" s="233">
        <f t="shared" si="69"/>
        <v>18800000</v>
      </c>
      <c r="D192" s="233">
        <f t="shared" si="70"/>
        <v>206800000</v>
      </c>
      <c r="E192" s="238">
        <f t="shared" si="56"/>
        <v>0.19884615384615384</v>
      </c>
      <c r="F192" s="233">
        <f t="shared" si="55"/>
        <v>401400000</v>
      </c>
      <c r="G192" s="233">
        <f t="shared" si="71"/>
        <v>40140000</v>
      </c>
      <c r="H192" s="233">
        <f t="shared" si="72"/>
        <v>441540000</v>
      </c>
      <c r="I192" s="238">
        <f t="shared" si="57"/>
        <v>0.4245576923076923</v>
      </c>
      <c r="J192" s="234">
        <f t="shared" si="73"/>
        <v>-234740000</v>
      </c>
    </row>
    <row r="193" spans="1:10" x14ac:dyDescent="0.3">
      <c r="A193" s="232">
        <f t="shared" si="63"/>
        <v>1050000000</v>
      </c>
      <c r="B193" s="233">
        <f t="shared" si="54"/>
        <v>190000000</v>
      </c>
      <c r="C193" s="233">
        <f t="shared" si="69"/>
        <v>19000000</v>
      </c>
      <c r="D193" s="233">
        <f t="shared" si="70"/>
        <v>209000000</v>
      </c>
      <c r="E193" s="238">
        <f t="shared" si="56"/>
        <v>0.19904761904761906</v>
      </c>
      <c r="F193" s="233">
        <f t="shared" si="55"/>
        <v>405600000</v>
      </c>
      <c r="G193" s="233">
        <f t="shared" si="71"/>
        <v>40560000</v>
      </c>
      <c r="H193" s="233">
        <f t="shared" si="72"/>
        <v>446160000</v>
      </c>
      <c r="I193" s="238">
        <f t="shared" si="57"/>
        <v>0.42491428571428569</v>
      </c>
      <c r="J193" s="234">
        <f t="shared" si="73"/>
        <v>-237160000</v>
      </c>
    </row>
    <row r="194" spans="1:10" x14ac:dyDescent="0.3">
      <c r="A194" s="232">
        <f t="shared" si="63"/>
        <v>1060000000</v>
      </c>
      <c r="B194" s="233">
        <f t="shared" ref="B194:B257" si="74">$A194*VLOOKUP($A194,COTAX,3)+VLOOKUP($A194,COTAX,4)</f>
        <v>192000000</v>
      </c>
      <c r="C194" s="233">
        <f t="shared" si="69"/>
        <v>19200000</v>
      </c>
      <c r="D194" s="233">
        <f t="shared" si="70"/>
        <v>211200000</v>
      </c>
      <c r="E194" s="238">
        <f t="shared" si="56"/>
        <v>0.19924528301886793</v>
      </c>
      <c r="F194" s="233">
        <f t="shared" ref="F194:F257" si="75">$A194*VLOOKUP($A194,PERTAX,3)+VLOOKUP($A194,PERTAX,4)</f>
        <v>409800000</v>
      </c>
      <c r="G194" s="233">
        <f t="shared" si="71"/>
        <v>40980000</v>
      </c>
      <c r="H194" s="233">
        <f t="shared" si="72"/>
        <v>450780000</v>
      </c>
      <c r="I194" s="238">
        <f t="shared" si="57"/>
        <v>0.4252641509433962</v>
      </c>
      <c r="J194" s="234">
        <f t="shared" si="73"/>
        <v>-239580000</v>
      </c>
    </row>
    <row r="195" spans="1:10" x14ac:dyDescent="0.3">
      <c r="A195" s="232">
        <f t="shared" si="63"/>
        <v>1070000000</v>
      </c>
      <c r="B195" s="233">
        <f t="shared" si="74"/>
        <v>194000000</v>
      </c>
      <c r="C195" s="233">
        <f t="shared" si="69"/>
        <v>19400000</v>
      </c>
      <c r="D195" s="233">
        <f t="shared" si="70"/>
        <v>213400000</v>
      </c>
      <c r="E195" s="238">
        <f t="shared" ref="E195:E258" si="76">D195/A195</f>
        <v>0.1994392523364486</v>
      </c>
      <c r="F195" s="233">
        <f t="shared" si="75"/>
        <v>414000000</v>
      </c>
      <c r="G195" s="233">
        <f t="shared" si="71"/>
        <v>41400000</v>
      </c>
      <c r="H195" s="233">
        <f t="shared" si="72"/>
        <v>455400000</v>
      </c>
      <c r="I195" s="238">
        <f t="shared" ref="I195:I258" si="77">H195/A195</f>
        <v>0.42560747663551401</v>
      </c>
      <c r="J195" s="234">
        <f t="shared" si="73"/>
        <v>-242000000</v>
      </c>
    </row>
    <row r="196" spans="1:10" x14ac:dyDescent="0.3">
      <c r="A196" s="232">
        <f t="shared" si="63"/>
        <v>1080000000</v>
      </c>
      <c r="B196" s="233">
        <f t="shared" si="74"/>
        <v>196000000</v>
      </c>
      <c r="C196" s="233">
        <f t="shared" si="69"/>
        <v>19600000</v>
      </c>
      <c r="D196" s="233">
        <f t="shared" si="70"/>
        <v>215600000</v>
      </c>
      <c r="E196" s="238">
        <f t="shared" si="76"/>
        <v>0.19962962962962963</v>
      </c>
      <c r="F196" s="233">
        <f t="shared" si="75"/>
        <v>418200000</v>
      </c>
      <c r="G196" s="233">
        <f t="shared" si="71"/>
        <v>41820000</v>
      </c>
      <c r="H196" s="233">
        <f t="shared" si="72"/>
        <v>460020000</v>
      </c>
      <c r="I196" s="238">
        <f t="shared" si="77"/>
        <v>0.42594444444444446</v>
      </c>
      <c r="J196" s="234">
        <f t="shared" si="73"/>
        <v>-244420000</v>
      </c>
    </row>
    <row r="197" spans="1:10" x14ac:dyDescent="0.3">
      <c r="A197" s="232">
        <f t="shared" si="63"/>
        <v>1090000000</v>
      </c>
      <c r="B197" s="233">
        <f t="shared" si="74"/>
        <v>198000000</v>
      </c>
      <c r="C197" s="233">
        <f t="shared" si="69"/>
        <v>19800000</v>
      </c>
      <c r="D197" s="233">
        <f t="shared" si="70"/>
        <v>217800000</v>
      </c>
      <c r="E197" s="238">
        <f t="shared" si="76"/>
        <v>0.19981651376146789</v>
      </c>
      <c r="F197" s="233">
        <f t="shared" si="75"/>
        <v>422400000</v>
      </c>
      <c r="G197" s="233">
        <f t="shared" si="71"/>
        <v>42240000</v>
      </c>
      <c r="H197" s="233">
        <f t="shared" si="72"/>
        <v>464640000</v>
      </c>
      <c r="I197" s="238">
        <f t="shared" si="77"/>
        <v>0.42627522935779816</v>
      </c>
      <c r="J197" s="234">
        <f t="shared" si="73"/>
        <v>-246840000</v>
      </c>
    </row>
    <row r="198" spans="1:10" x14ac:dyDescent="0.3">
      <c r="A198" s="232">
        <f t="shared" si="63"/>
        <v>1100000000</v>
      </c>
      <c r="B198" s="233">
        <f t="shared" si="74"/>
        <v>200000000</v>
      </c>
      <c r="C198" s="233">
        <f t="shared" si="69"/>
        <v>20000000</v>
      </c>
      <c r="D198" s="233">
        <f t="shared" si="70"/>
        <v>220000000</v>
      </c>
      <c r="E198" s="238">
        <f t="shared" si="76"/>
        <v>0.2</v>
      </c>
      <c r="F198" s="233">
        <f t="shared" si="75"/>
        <v>426600000</v>
      </c>
      <c r="G198" s="233">
        <f t="shared" si="71"/>
        <v>42660000</v>
      </c>
      <c r="H198" s="233">
        <f t="shared" si="72"/>
        <v>469260000</v>
      </c>
      <c r="I198" s="238">
        <f t="shared" si="77"/>
        <v>0.42659999999999998</v>
      </c>
      <c r="J198" s="234">
        <f t="shared" si="73"/>
        <v>-249260000</v>
      </c>
    </row>
    <row r="199" spans="1:10" x14ac:dyDescent="0.3">
      <c r="A199" s="232">
        <f t="shared" si="63"/>
        <v>1110000000</v>
      </c>
      <c r="B199" s="233">
        <f t="shared" si="74"/>
        <v>202000000</v>
      </c>
      <c r="C199" s="233">
        <f t="shared" si="69"/>
        <v>20200000</v>
      </c>
      <c r="D199" s="233">
        <f t="shared" si="70"/>
        <v>222200000</v>
      </c>
      <c r="E199" s="238">
        <f t="shared" si="76"/>
        <v>0.20018018018018019</v>
      </c>
      <c r="F199" s="233">
        <f t="shared" si="75"/>
        <v>430800000</v>
      </c>
      <c r="G199" s="233">
        <f t="shared" si="71"/>
        <v>43080000</v>
      </c>
      <c r="H199" s="233">
        <f t="shared" si="72"/>
        <v>473880000</v>
      </c>
      <c r="I199" s="238">
        <f t="shared" si="77"/>
        <v>0.42691891891891892</v>
      </c>
      <c r="J199" s="234">
        <f t="shared" si="73"/>
        <v>-251680000</v>
      </c>
    </row>
    <row r="200" spans="1:10" x14ac:dyDescent="0.3">
      <c r="A200" s="232">
        <f t="shared" si="63"/>
        <v>1120000000</v>
      </c>
      <c r="B200" s="233">
        <f t="shared" si="74"/>
        <v>204000000</v>
      </c>
      <c r="C200" s="233">
        <f t="shared" si="69"/>
        <v>20400000</v>
      </c>
      <c r="D200" s="233">
        <f t="shared" si="70"/>
        <v>224400000</v>
      </c>
      <c r="E200" s="238">
        <f t="shared" si="76"/>
        <v>0.20035714285714284</v>
      </c>
      <c r="F200" s="233">
        <f t="shared" si="75"/>
        <v>435000000</v>
      </c>
      <c r="G200" s="233">
        <f t="shared" si="71"/>
        <v>43500000</v>
      </c>
      <c r="H200" s="233">
        <f t="shared" si="72"/>
        <v>478500000</v>
      </c>
      <c r="I200" s="238">
        <f t="shared" si="77"/>
        <v>0.42723214285714284</v>
      </c>
      <c r="J200" s="234">
        <f t="shared" si="73"/>
        <v>-254100000</v>
      </c>
    </row>
    <row r="201" spans="1:10" x14ac:dyDescent="0.3">
      <c r="A201" s="232">
        <f t="shared" si="63"/>
        <v>1130000000</v>
      </c>
      <c r="B201" s="233">
        <f t="shared" si="74"/>
        <v>206000000</v>
      </c>
      <c r="C201" s="233">
        <f t="shared" si="69"/>
        <v>20600000</v>
      </c>
      <c r="D201" s="233">
        <f t="shared" si="70"/>
        <v>226600000</v>
      </c>
      <c r="E201" s="238">
        <f t="shared" si="76"/>
        <v>0.20053097345132742</v>
      </c>
      <c r="F201" s="233">
        <f t="shared" si="75"/>
        <v>439200000</v>
      </c>
      <c r="G201" s="233">
        <f t="shared" si="71"/>
        <v>43920000</v>
      </c>
      <c r="H201" s="233">
        <f t="shared" si="72"/>
        <v>483120000</v>
      </c>
      <c r="I201" s="238">
        <f t="shared" si="77"/>
        <v>0.42753982300884957</v>
      </c>
      <c r="J201" s="234">
        <f t="shared" si="73"/>
        <v>-256520000</v>
      </c>
    </row>
    <row r="202" spans="1:10" x14ac:dyDescent="0.3">
      <c r="A202" s="232">
        <f t="shared" si="63"/>
        <v>1140000000</v>
      </c>
      <c r="B202" s="233">
        <f t="shared" si="74"/>
        <v>208000000</v>
      </c>
      <c r="C202" s="233">
        <f t="shared" si="69"/>
        <v>20800000</v>
      </c>
      <c r="D202" s="233">
        <f t="shared" si="70"/>
        <v>228800000</v>
      </c>
      <c r="E202" s="238">
        <f t="shared" si="76"/>
        <v>0.20070175438596491</v>
      </c>
      <c r="F202" s="233">
        <f t="shared" si="75"/>
        <v>443400000</v>
      </c>
      <c r="G202" s="233">
        <f t="shared" si="71"/>
        <v>44340000</v>
      </c>
      <c r="H202" s="233">
        <f t="shared" si="72"/>
        <v>487740000</v>
      </c>
      <c r="I202" s="238">
        <f t="shared" si="77"/>
        <v>0.42784210526315791</v>
      </c>
      <c r="J202" s="234">
        <f t="shared" si="73"/>
        <v>-258940000</v>
      </c>
    </row>
    <row r="203" spans="1:10" x14ac:dyDescent="0.3">
      <c r="A203" s="232">
        <f t="shared" si="63"/>
        <v>1150000000</v>
      </c>
      <c r="B203" s="233">
        <f t="shared" si="74"/>
        <v>210000000</v>
      </c>
      <c r="C203" s="233">
        <f t="shared" si="69"/>
        <v>21000000</v>
      </c>
      <c r="D203" s="233">
        <f t="shared" si="70"/>
        <v>231000000</v>
      </c>
      <c r="E203" s="238">
        <f t="shared" si="76"/>
        <v>0.2008695652173913</v>
      </c>
      <c r="F203" s="233">
        <f t="shared" si="75"/>
        <v>447600000</v>
      </c>
      <c r="G203" s="233">
        <f t="shared" si="71"/>
        <v>44760000</v>
      </c>
      <c r="H203" s="233">
        <f t="shared" si="72"/>
        <v>492360000</v>
      </c>
      <c r="I203" s="238">
        <f t="shared" si="77"/>
        <v>0.42813913043478263</v>
      </c>
      <c r="J203" s="234">
        <f t="shared" si="73"/>
        <v>-261360000</v>
      </c>
    </row>
    <row r="204" spans="1:10" x14ac:dyDescent="0.3">
      <c r="A204" s="232">
        <f t="shared" si="63"/>
        <v>1160000000</v>
      </c>
      <c r="B204" s="233">
        <f t="shared" si="74"/>
        <v>212000000</v>
      </c>
      <c r="C204" s="233">
        <f t="shared" si="69"/>
        <v>21200000</v>
      </c>
      <c r="D204" s="233">
        <f t="shared" si="70"/>
        <v>233200000</v>
      </c>
      <c r="E204" s="238">
        <f t="shared" si="76"/>
        <v>0.20103448275862068</v>
      </c>
      <c r="F204" s="233">
        <f t="shared" si="75"/>
        <v>451800000</v>
      </c>
      <c r="G204" s="233">
        <f t="shared" si="71"/>
        <v>45180000</v>
      </c>
      <c r="H204" s="233">
        <f t="shared" si="72"/>
        <v>496980000</v>
      </c>
      <c r="I204" s="238">
        <f t="shared" si="77"/>
        <v>0.4284310344827586</v>
      </c>
      <c r="J204" s="234">
        <f t="shared" si="73"/>
        <v>-263780000</v>
      </c>
    </row>
    <row r="205" spans="1:10" x14ac:dyDescent="0.3">
      <c r="A205" s="232">
        <f t="shared" si="63"/>
        <v>1170000000</v>
      </c>
      <c r="B205" s="233">
        <f t="shared" si="74"/>
        <v>214000000</v>
      </c>
      <c r="C205" s="233">
        <f t="shared" si="69"/>
        <v>21400000</v>
      </c>
      <c r="D205" s="233">
        <f t="shared" si="70"/>
        <v>235400000</v>
      </c>
      <c r="E205" s="238">
        <f t="shared" si="76"/>
        <v>0.20119658119658121</v>
      </c>
      <c r="F205" s="233">
        <f t="shared" si="75"/>
        <v>456000000</v>
      </c>
      <c r="G205" s="233">
        <f t="shared" si="71"/>
        <v>45600000</v>
      </c>
      <c r="H205" s="233">
        <f t="shared" si="72"/>
        <v>501600000</v>
      </c>
      <c r="I205" s="238">
        <f t="shared" si="77"/>
        <v>0.42871794871794872</v>
      </c>
      <c r="J205" s="234">
        <f t="shared" si="73"/>
        <v>-266200000</v>
      </c>
    </row>
    <row r="206" spans="1:10" x14ac:dyDescent="0.3">
      <c r="A206" s="232">
        <f t="shared" si="63"/>
        <v>1180000000</v>
      </c>
      <c r="B206" s="233">
        <f t="shared" si="74"/>
        <v>216000000</v>
      </c>
      <c r="C206" s="233">
        <f t="shared" si="69"/>
        <v>21600000</v>
      </c>
      <c r="D206" s="233">
        <f t="shared" si="70"/>
        <v>237600000</v>
      </c>
      <c r="E206" s="238">
        <f t="shared" si="76"/>
        <v>0.20135593220338982</v>
      </c>
      <c r="F206" s="233">
        <f t="shared" si="75"/>
        <v>460200000</v>
      </c>
      <c r="G206" s="233">
        <f t="shared" si="71"/>
        <v>46020000</v>
      </c>
      <c r="H206" s="233">
        <f t="shared" si="72"/>
        <v>506220000</v>
      </c>
      <c r="I206" s="238">
        <f t="shared" si="77"/>
        <v>0.42899999999999999</v>
      </c>
      <c r="J206" s="234">
        <f t="shared" si="73"/>
        <v>-268620000</v>
      </c>
    </row>
    <row r="207" spans="1:10" x14ac:dyDescent="0.3">
      <c r="A207" s="232">
        <f t="shared" si="63"/>
        <v>1190000000</v>
      </c>
      <c r="B207" s="233">
        <f t="shared" si="74"/>
        <v>218000000</v>
      </c>
      <c r="C207" s="233">
        <f t="shared" si="69"/>
        <v>21800000</v>
      </c>
      <c r="D207" s="233">
        <f t="shared" si="70"/>
        <v>239800000</v>
      </c>
      <c r="E207" s="238">
        <f t="shared" si="76"/>
        <v>0.20151260504201682</v>
      </c>
      <c r="F207" s="233">
        <f t="shared" si="75"/>
        <v>464400000</v>
      </c>
      <c r="G207" s="233">
        <f t="shared" si="71"/>
        <v>46440000</v>
      </c>
      <c r="H207" s="233">
        <f t="shared" si="72"/>
        <v>510840000</v>
      </c>
      <c r="I207" s="238">
        <f t="shared" si="77"/>
        <v>0.42927731092436977</v>
      </c>
      <c r="J207" s="234">
        <f t="shared" si="73"/>
        <v>-271040000</v>
      </c>
    </row>
    <row r="208" spans="1:10" x14ac:dyDescent="0.3">
      <c r="A208" s="232">
        <f t="shared" si="63"/>
        <v>1200000000</v>
      </c>
      <c r="B208" s="233">
        <f t="shared" si="74"/>
        <v>220000000</v>
      </c>
      <c r="C208" s="233">
        <f t="shared" si="69"/>
        <v>22000000</v>
      </c>
      <c r="D208" s="233">
        <f t="shared" si="70"/>
        <v>242000000</v>
      </c>
      <c r="E208" s="238">
        <f t="shared" si="76"/>
        <v>0.20166666666666666</v>
      </c>
      <c r="F208" s="233">
        <f t="shared" si="75"/>
        <v>468600000</v>
      </c>
      <c r="G208" s="233">
        <f t="shared" si="71"/>
        <v>46860000</v>
      </c>
      <c r="H208" s="233">
        <f t="shared" si="72"/>
        <v>515460000</v>
      </c>
      <c r="I208" s="238">
        <f t="shared" si="77"/>
        <v>0.42954999999999999</v>
      </c>
      <c r="J208" s="234">
        <f t="shared" si="73"/>
        <v>-273460000</v>
      </c>
    </row>
    <row r="209" spans="1:10" x14ac:dyDescent="0.3">
      <c r="A209" s="232">
        <f t="shared" si="63"/>
        <v>1210000000</v>
      </c>
      <c r="B209" s="233">
        <f t="shared" si="74"/>
        <v>222000000</v>
      </c>
      <c r="C209" s="233">
        <f t="shared" si="69"/>
        <v>22200000</v>
      </c>
      <c r="D209" s="233">
        <f t="shared" si="70"/>
        <v>244200000</v>
      </c>
      <c r="E209" s="238">
        <f t="shared" si="76"/>
        <v>0.20181818181818181</v>
      </c>
      <c r="F209" s="233">
        <f t="shared" si="75"/>
        <v>472800000</v>
      </c>
      <c r="G209" s="233">
        <f t="shared" si="71"/>
        <v>47280000</v>
      </c>
      <c r="H209" s="233">
        <f t="shared" si="72"/>
        <v>520080000</v>
      </c>
      <c r="I209" s="238">
        <f t="shared" si="77"/>
        <v>0.42981818181818182</v>
      </c>
      <c r="J209" s="234">
        <f t="shared" si="73"/>
        <v>-275880000</v>
      </c>
    </row>
    <row r="210" spans="1:10" x14ac:dyDescent="0.3">
      <c r="A210" s="232">
        <f t="shared" si="63"/>
        <v>1220000000</v>
      </c>
      <c r="B210" s="233">
        <f t="shared" si="74"/>
        <v>224000000</v>
      </c>
      <c r="C210" s="233">
        <f t="shared" si="69"/>
        <v>22400000</v>
      </c>
      <c r="D210" s="233">
        <f t="shared" si="70"/>
        <v>246400000</v>
      </c>
      <c r="E210" s="238">
        <f t="shared" si="76"/>
        <v>0.2019672131147541</v>
      </c>
      <c r="F210" s="233">
        <f t="shared" si="75"/>
        <v>477000000</v>
      </c>
      <c r="G210" s="233">
        <f t="shared" si="71"/>
        <v>47700000</v>
      </c>
      <c r="H210" s="233">
        <f t="shared" si="72"/>
        <v>524700000</v>
      </c>
      <c r="I210" s="238">
        <f t="shared" si="77"/>
        <v>0.43008196721311476</v>
      </c>
      <c r="J210" s="234">
        <f t="shared" si="73"/>
        <v>-278300000</v>
      </c>
    </row>
    <row r="211" spans="1:10" x14ac:dyDescent="0.3">
      <c r="A211" s="232">
        <f t="shared" si="63"/>
        <v>1230000000</v>
      </c>
      <c r="B211" s="233">
        <f t="shared" si="74"/>
        <v>226000000</v>
      </c>
      <c r="C211" s="233">
        <f t="shared" si="69"/>
        <v>22600000</v>
      </c>
      <c r="D211" s="233">
        <f t="shared" si="70"/>
        <v>248600000</v>
      </c>
      <c r="E211" s="238">
        <f t="shared" si="76"/>
        <v>0.20211382113821139</v>
      </c>
      <c r="F211" s="233">
        <f t="shared" si="75"/>
        <v>481200000</v>
      </c>
      <c r="G211" s="233">
        <f t="shared" si="71"/>
        <v>48120000</v>
      </c>
      <c r="H211" s="233">
        <f t="shared" si="72"/>
        <v>529320000</v>
      </c>
      <c r="I211" s="238">
        <f t="shared" si="77"/>
        <v>0.43034146341463414</v>
      </c>
      <c r="J211" s="234">
        <f t="shared" si="73"/>
        <v>-280720000</v>
      </c>
    </row>
    <row r="212" spans="1:10" x14ac:dyDescent="0.3">
      <c r="A212" s="232">
        <f t="shared" si="63"/>
        <v>1240000000</v>
      </c>
      <c r="B212" s="233">
        <f t="shared" si="74"/>
        <v>228000000</v>
      </c>
      <c r="C212" s="233">
        <f t="shared" si="69"/>
        <v>22800000</v>
      </c>
      <c r="D212" s="233">
        <f t="shared" si="70"/>
        <v>250800000</v>
      </c>
      <c r="E212" s="238">
        <f t="shared" si="76"/>
        <v>0.20225806451612904</v>
      </c>
      <c r="F212" s="233">
        <f t="shared" si="75"/>
        <v>485400000</v>
      </c>
      <c r="G212" s="233">
        <f t="shared" si="71"/>
        <v>48540000</v>
      </c>
      <c r="H212" s="233">
        <f t="shared" si="72"/>
        <v>533940000</v>
      </c>
      <c r="I212" s="238">
        <f t="shared" si="77"/>
        <v>0.43059677419354836</v>
      </c>
      <c r="J212" s="234">
        <f t="shared" si="73"/>
        <v>-283140000</v>
      </c>
    </row>
    <row r="213" spans="1:10" x14ac:dyDescent="0.3">
      <c r="A213" s="232">
        <f t="shared" si="63"/>
        <v>1250000000</v>
      </c>
      <c r="B213" s="233">
        <f t="shared" si="74"/>
        <v>230000000</v>
      </c>
      <c r="C213" s="233">
        <f t="shared" si="69"/>
        <v>23000000</v>
      </c>
      <c r="D213" s="233">
        <f t="shared" si="70"/>
        <v>253000000</v>
      </c>
      <c r="E213" s="238">
        <f t="shared" si="76"/>
        <v>0.2024</v>
      </c>
      <c r="F213" s="233">
        <f t="shared" si="75"/>
        <v>489600000</v>
      </c>
      <c r="G213" s="233">
        <f t="shared" si="71"/>
        <v>48960000</v>
      </c>
      <c r="H213" s="233">
        <f t="shared" si="72"/>
        <v>538560000</v>
      </c>
      <c r="I213" s="238">
        <f t="shared" si="77"/>
        <v>0.43084800000000001</v>
      </c>
      <c r="J213" s="234">
        <f t="shared" si="73"/>
        <v>-285560000</v>
      </c>
    </row>
    <row r="214" spans="1:10" x14ac:dyDescent="0.3">
      <c r="A214" s="232">
        <f t="shared" si="63"/>
        <v>1260000000</v>
      </c>
      <c r="B214" s="233">
        <f t="shared" si="74"/>
        <v>232000000</v>
      </c>
      <c r="C214" s="233">
        <f t="shared" si="69"/>
        <v>23200000</v>
      </c>
      <c r="D214" s="233">
        <f t="shared" si="70"/>
        <v>255200000</v>
      </c>
      <c r="E214" s="238">
        <f t="shared" si="76"/>
        <v>0.20253968253968255</v>
      </c>
      <c r="F214" s="233">
        <f t="shared" si="75"/>
        <v>493800000</v>
      </c>
      <c r="G214" s="233">
        <f t="shared" si="71"/>
        <v>49380000</v>
      </c>
      <c r="H214" s="233">
        <f t="shared" si="72"/>
        <v>543180000</v>
      </c>
      <c r="I214" s="238">
        <f t="shared" si="77"/>
        <v>0.43109523809523809</v>
      </c>
      <c r="J214" s="234">
        <f t="shared" si="73"/>
        <v>-287980000</v>
      </c>
    </row>
    <row r="215" spans="1:10" x14ac:dyDescent="0.3">
      <c r="A215" s="232">
        <f t="shared" si="63"/>
        <v>1270000000</v>
      </c>
      <c r="B215" s="233">
        <f t="shared" si="74"/>
        <v>234000000</v>
      </c>
      <c r="C215" s="233">
        <f t="shared" si="69"/>
        <v>23400000</v>
      </c>
      <c r="D215" s="233">
        <f t="shared" si="70"/>
        <v>257400000</v>
      </c>
      <c r="E215" s="238">
        <f t="shared" si="76"/>
        <v>0.2026771653543307</v>
      </c>
      <c r="F215" s="233">
        <f t="shared" si="75"/>
        <v>498000000</v>
      </c>
      <c r="G215" s="233">
        <f t="shared" si="71"/>
        <v>49800000</v>
      </c>
      <c r="H215" s="233">
        <f t="shared" si="72"/>
        <v>547800000</v>
      </c>
      <c r="I215" s="238">
        <f t="shared" si="77"/>
        <v>0.43133858267716535</v>
      </c>
      <c r="J215" s="234">
        <f t="shared" si="73"/>
        <v>-290400000</v>
      </c>
    </row>
    <row r="216" spans="1:10" x14ac:dyDescent="0.3">
      <c r="A216" s="232">
        <f t="shared" si="63"/>
        <v>1280000000</v>
      </c>
      <c r="B216" s="233">
        <f t="shared" si="74"/>
        <v>236000000</v>
      </c>
      <c r="C216" s="233">
        <f t="shared" si="69"/>
        <v>23600000</v>
      </c>
      <c r="D216" s="233">
        <f t="shared" si="70"/>
        <v>259600000</v>
      </c>
      <c r="E216" s="238">
        <f t="shared" si="76"/>
        <v>0.20281250000000001</v>
      </c>
      <c r="F216" s="233">
        <f t="shared" si="75"/>
        <v>502200000</v>
      </c>
      <c r="G216" s="233">
        <f t="shared" si="71"/>
        <v>50220000</v>
      </c>
      <c r="H216" s="233">
        <f t="shared" si="72"/>
        <v>552420000</v>
      </c>
      <c r="I216" s="238">
        <f t="shared" si="77"/>
        <v>0.43157812499999998</v>
      </c>
      <c r="J216" s="234">
        <f t="shared" si="73"/>
        <v>-292820000</v>
      </c>
    </row>
    <row r="217" spans="1:10" x14ac:dyDescent="0.3">
      <c r="A217" s="232">
        <f t="shared" si="63"/>
        <v>1290000000</v>
      </c>
      <c r="B217" s="233">
        <f t="shared" si="74"/>
        <v>238000000</v>
      </c>
      <c r="C217" s="233">
        <f t="shared" si="69"/>
        <v>23800000</v>
      </c>
      <c r="D217" s="233">
        <f t="shared" si="70"/>
        <v>261800000</v>
      </c>
      <c r="E217" s="238">
        <f t="shared" si="76"/>
        <v>0.20294573643410851</v>
      </c>
      <c r="F217" s="233">
        <f t="shared" si="75"/>
        <v>506400000</v>
      </c>
      <c r="G217" s="233">
        <f t="shared" si="71"/>
        <v>50640000</v>
      </c>
      <c r="H217" s="233">
        <f t="shared" si="72"/>
        <v>557040000</v>
      </c>
      <c r="I217" s="238">
        <f t="shared" si="77"/>
        <v>0.43181395348837209</v>
      </c>
      <c r="J217" s="234">
        <f t="shared" si="73"/>
        <v>-295240000</v>
      </c>
    </row>
    <row r="218" spans="1:10" x14ac:dyDescent="0.3">
      <c r="A218" s="232">
        <f t="shared" si="63"/>
        <v>1300000000</v>
      </c>
      <c r="B218" s="233">
        <f t="shared" si="74"/>
        <v>240000000</v>
      </c>
      <c r="C218" s="233">
        <f t="shared" si="69"/>
        <v>24000000</v>
      </c>
      <c r="D218" s="233">
        <f t="shared" si="70"/>
        <v>264000000</v>
      </c>
      <c r="E218" s="238">
        <f t="shared" si="76"/>
        <v>0.20307692307692307</v>
      </c>
      <c r="F218" s="233">
        <f t="shared" si="75"/>
        <v>510600000</v>
      </c>
      <c r="G218" s="233">
        <f t="shared" si="71"/>
        <v>51060000</v>
      </c>
      <c r="H218" s="233">
        <f t="shared" si="72"/>
        <v>561660000</v>
      </c>
      <c r="I218" s="238">
        <f t="shared" si="77"/>
        <v>0.43204615384615386</v>
      </c>
      <c r="J218" s="234">
        <f t="shared" si="73"/>
        <v>-297660000</v>
      </c>
    </row>
    <row r="219" spans="1:10" x14ac:dyDescent="0.3">
      <c r="A219" s="232">
        <f t="shared" si="63"/>
        <v>1310000000</v>
      </c>
      <c r="B219" s="233">
        <f t="shared" si="74"/>
        <v>242000000</v>
      </c>
      <c r="C219" s="233">
        <f t="shared" si="69"/>
        <v>24200000</v>
      </c>
      <c r="D219" s="233">
        <f t="shared" si="70"/>
        <v>266200000</v>
      </c>
      <c r="E219" s="238">
        <f t="shared" si="76"/>
        <v>0.203206106870229</v>
      </c>
      <c r="F219" s="233">
        <f t="shared" si="75"/>
        <v>514800000</v>
      </c>
      <c r="G219" s="233">
        <f t="shared" si="71"/>
        <v>51480000</v>
      </c>
      <c r="H219" s="233">
        <f t="shared" si="72"/>
        <v>566280000</v>
      </c>
      <c r="I219" s="238">
        <f t="shared" si="77"/>
        <v>0.43227480916030536</v>
      </c>
      <c r="J219" s="234">
        <f t="shared" si="73"/>
        <v>-300080000</v>
      </c>
    </row>
    <row r="220" spans="1:10" x14ac:dyDescent="0.3">
      <c r="A220" s="232">
        <f t="shared" si="63"/>
        <v>1320000000</v>
      </c>
      <c r="B220" s="233">
        <f t="shared" si="74"/>
        <v>244000000</v>
      </c>
      <c r="C220" s="233">
        <f t="shared" si="69"/>
        <v>24400000</v>
      </c>
      <c r="D220" s="233">
        <f t="shared" si="70"/>
        <v>268400000</v>
      </c>
      <c r="E220" s="238">
        <f t="shared" si="76"/>
        <v>0.20333333333333334</v>
      </c>
      <c r="F220" s="233">
        <f t="shared" si="75"/>
        <v>519000000</v>
      </c>
      <c r="G220" s="233">
        <f t="shared" si="71"/>
        <v>51900000</v>
      </c>
      <c r="H220" s="233">
        <f t="shared" si="72"/>
        <v>570900000</v>
      </c>
      <c r="I220" s="238">
        <f t="shared" si="77"/>
        <v>0.4325</v>
      </c>
      <c r="J220" s="234">
        <f t="shared" si="73"/>
        <v>-302500000</v>
      </c>
    </row>
    <row r="221" spans="1:10" x14ac:dyDescent="0.3">
      <c r="A221" s="232">
        <f t="shared" si="63"/>
        <v>1330000000</v>
      </c>
      <c r="B221" s="233">
        <f t="shared" si="74"/>
        <v>246000000</v>
      </c>
      <c r="C221" s="233">
        <f t="shared" si="69"/>
        <v>24600000</v>
      </c>
      <c r="D221" s="233">
        <f t="shared" si="70"/>
        <v>270600000</v>
      </c>
      <c r="E221" s="238">
        <f t="shared" si="76"/>
        <v>0.20345864661654137</v>
      </c>
      <c r="F221" s="233">
        <f t="shared" si="75"/>
        <v>523200000</v>
      </c>
      <c r="G221" s="233">
        <f t="shared" si="71"/>
        <v>52320000</v>
      </c>
      <c r="H221" s="233">
        <f t="shared" si="72"/>
        <v>575520000</v>
      </c>
      <c r="I221" s="238">
        <f t="shared" si="77"/>
        <v>0.43272180451127817</v>
      </c>
      <c r="J221" s="234">
        <f t="shared" si="73"/>
        <v>-304920000</v>
      </c>
    </row>
    <row r="222" spans="1:10" x14ac:dyDescent="0.3">
      <c r="A222" s="232">
        <f t="shared" si="63"/>
        <v>1340000000</v>
      </c>
      <c r="B222" s="233">
        <f t="shared" si="74"/>
        <v>248000000</v>
      </c>
      <c r="C222" s="233">
        <f t="shared" si="69"/>
        <v>24800000</v>
      </c>
      <c r="D222" s="233">
        <f t="shared" si="70"/>
        <v>272800000</v>
      </c>
      <c r="E222" s="238">
        <f t="shared" si="76"/>
        <v>0.2035820895522388</v>
      </c>
      <c r="F222" s="233">
        <f t="shared" si="75"/>
        <v>527400000</v>
      </c>
      <c r="G222" s="233">
        <f t="shared" si="71"/>
        <v>52740000</v>
      </c>
      <c r="H222" s="233">
        <f t="shared" si="72"/>
        <v>580140000</v>
      </c>
      <c r="I222" s="238">
        <f t="shared" si="77"/>
        <v>0.43294029850746268</v>
      </c>
      <c r="J222" s="234">
        <f t="shared" si="73"/>
        <v>-307340000</v>
      </c>
    </row>
    <row r="223" spans="1:10" x14ac:dyDescent="0.3">
      <c r="A223" s="232">
        <f t="shared" si="63"/>
        <v>1350000000</v>
      </c>
      <c r="B223" s="233">
        <f t="shared" si="74"/>
        <v>250000000</v>
      </c>
      <c r="C223" s="233">
        <f t="shared" si="69"/>
        <v>25000000</v>
      </c>
      <c r="D223" s="233">
        <f t="shared" si="70"/>
        <v>275000000</v>
      </c>
      <c r="E223" s="238">
        <f t="shared" si="76"/>
        <v>0.20370370370370369</v>
      </c>
      <c r="F223" s="233">
        <f t="shared" si="75"/>
        <v>531600000</v>
      </c>
      <c r="G223" s="233">
        <f t="shared" si="71"/>
        <v>53160000</v>
      </c>
      <c r="H223" s="233">
        <f t="shared" si="72"/>
        <v>584760000</v>
      </c>
      <c r="I223" s="238">
        <f t="shared" si="77"/>
        <v>0.43315555555555557</v>
      </c>
      <c r="J223" s="234">
        <f t="shared" si="73"/>
        <v>-309760000</v>
      </c>
    </row>
    <row r="224" spans="1:10" x14ac:dyDescent="0.3">
      <c r="A224" s="232">
        <f t="shared" si="63"/>
        <v>1360000000</v>
      </c>
      <c r="B224" s="233">
        <f t="shared" si="74"/>
        <v>252000000</v>
      </c>
      <c r="C224" s="233">
        <f t="shared" si="69"/>
        <v>25200000</v>
      </c>
      <c r="D224" s="233">
        <f t="shared" si="70"/>
        <v>277200000</v>
      </c>
      <c r="E224" s="238">
        <f t="shared" si="76"/>
        <v>0.20382352941176471</v>
      </c>
      <c r="F224" s="233">
        <f t="shared" si="75"/>
        <v>535800000</v>
      </c>
      <c r="G224" s="233">
        <f t="shared" si="71"/>
        <v>53580000</v>
      </c>
      <c r="H224" s="233">
        <f t="shared" si="72"/>
        <v>589380000</v>
      </c>
      <c r="I224" s="238">
        <f t="shared" si="77"/>
        <v>0.43336764705882352</v>
      </c>
      <c r="J224" s="234">
        <f t="shared" si="73"/>
        <v>-312180000</v>
      </c>
    </row>
    <row r="225" spans="1:10" x14ac:dyDescent="0.3">
      <c r="A225" s="232">
        <f t="shared" si="63"/>
        <v>1370000000</v>
      </c>
      <c r="B225" s="233">
        <f t="shared" si="74"/>
        <v>254000000</v>
      </c>
      <c r="C225" s="233">
        <f t="shared" si="69"/>
        <v>25400000</v>
      </c>
      <c r="D225" s="233">
        <f t="shared" si="70"/>
        <v>279400000</v>
      </c>
      <c r="E225" s="238">
        <f t="shared" si="76"/>
        <v>0.20394160583941606</v>
      </c>
      <c r="F225" s="233">
        <f t="shared" si="75"/>
        <v>540000000</v>
      </c>
      <c r="G225" s="233">
        <f t="shared" si="71"/>
        <v>54000000</v>
      </c>
      <c r="H225" s="233">
        <f t="shared" si="72"/>
        <v>594000000</v>
      </c>
      <c r="I225" s="238">
        <f t="shared" si="77"/>
        <v>0.43357664233576643</v>
      </c>
      <c r="J225" s="234">
        <f t="shared" si="73"/>
        <v>-314600000</v>
      </c>
    </row>
    <row r="226" spans="1:10" x14ac:dyDescent="0.3">
      <c r="A226" s="232">
        <f t="shared" si="63"/>
        <v>1380000000</v>
      </c>
      <c r="B226" s="233">
        <f t="shared" si="74"/>
        <v>256000000</v>
      </c>
      <c r="C226" s="233">
        <f t="shared" si="69"/>
        <v>25600000</v>
      </c>
      <c r="D226" s="233">
        <f t="shared" si="70"/>
        <v>281600000</v>
      </c>
      <c r="E226" s="238">
        <f t="shared" si="76"/>
        <v>0.20405797101449274</v>
      </c>
      <c r="F226" s="233">
        <f t="shared" si="75"/>
        <v>544200000</v>
      </c>
      <c r="G226" s="233">
        <f t="shared" si="71"/>
        <v>54420000</v>
      </c>
      <c r="H226" s="233">
        <f t="shared" si="72"/>
        <v>598620000</v>
      </c>
      <c r="I226" s="238">
        <f t="shared" si="77"/>
        <v>0.43378260869565216</v>
      </c>
      <c r="J226" s="234">
        <f t="shared" si="73"/>
        <v>-317020000</v>
      </c>
    </row>
    <row r="227" spans="1:10" x14ac:dyDescent="0.3">
      <c r="A227" s="232">
        <f t="shared" si="63"/>
        <v>1390000000</v>
      </c>
      <c r="B227" s="233">
        <f t="shared" si="74"/>
        <v>258000000</v>
      </c>
      <c r="C227" s="233">
        <f t="shared" si="69"/>
        <v>25800000</v>
      </c>
      <c r="D227" s="233">
        <f t="shared" si="70"/>
        <v>283800000</v>
      </c>
      <c r="E227" s="238">
        <f t="shared" si="76"/>
        <v>0.20417266187050359</v>
      </c>
      <c r="F227" s="233">
        <f t="shared" si="75"/>
        <v>548400000</v>
      </c>
      <c r="G227" s="233">
        <f t="shared" si="71"/>
        <v>54840000</v>
      </c>
      <c r="H227" s="233">
        <f t="shared" si="72"/>
        <v>603240000</v>
      </c>
      <c r="I227" s="238">
        <f t="shared" si="77"/>
        <v>0.43398561151079135</v>
      </c>
      <c r="J227" s="234">
        <f t="shared" si="73"/>
        <v>-319440000</v>
      </c>
    </row>
    <row r="228" spans="1:10" x14ac:dyDescent="0.3">
      <c r="A228" s="232">
        <f t="shared" ref="A228:A291" si="78">A227+10000000</f>
        <v>1400000000</v>
      </c>
      <c r="B228" s="233">
        <f t="shared" si="74"/>
        <v>260000000</v>
      </c>
      <c r="C228" s="233">
        <f t="shared" si="69"/>
        <v>26000000</v>
      </c>
      <c r="D228" s="233">
        <f t="shared" si="70"/>
        <v>286000000</v>
      </c>
      <c r="E228" s="238">
        <f t="shared" si="76"/>
        <v>0.20428571428571429</v>
      </c>
      <c r="F228" s="233">
        <f t="shared" si="75"/>
        <v>552600000</v>
      </c>
      <c r="G228" s="233">
        <f t="shared" si="71"/>
        <v>55260000</v>
      </c>
      <c r="H228" s="233">
        <f t="shared" si="72"/>
        <v>607860000</v>
      </c>
      <c r="I228" s="238">
        <f t="shared" si="77"/>
        <v>0.43418571428571429</v>
      </c>
      <c r="J228" s="234">
        <f t="shared" si="73"/>
        <v>-321860000</v>
      </c>
    </row>
    <row r="229" spans="1:10" x14ac:dyDescent="0.3">
      <c r="A229" s="232">
        <f t="shared" si="78"/>
        <v>1410000000</v>
      </c>
      <c r="B229" s="233">
        <f t="shared" si="74"/>
        <v>262000000</v>
      </c>
      <c r="C229" s="233">
        <f t="shared" si="69"/>
        <v>26200000</v>
      </c>
      <c r="D229" s="233">
        <f t="shared" si="70"/>
        <v>288200000</v>
      </c>
      <c r="E229" s="238">
        <f t="shared" si="76"/>
        <v>0.20439716312056738</v>
      </c>
      <c r="F229" s="233">
        <f t="shared" si="75"/>
        <v>556800000</v>
      </c>
      <c r="G229" s="233">
        <f t="shared" si="71"/>
        <v>55680000</v>
      </c>
      <c r="H229" s="233">
        <f t="shared" si="72"/>
        <v>612480000</v>
      </c>
      <c r="I229" s="238">
        <f t="shared" si="77"/>
        <v>0.43438297872340426</v>
      </c>
      <c r="J229" s="234">
        <f t="shared" si="73"/>
        <v>-324280000</v>
      </c>
    </row>
    <row r="230" spans="1:10" x14ac:dyDescent="0.3">
      <c r="A230" s="232">
        <f t="shared" si="78"/>
        <v>1420000000</v>
      </c>
      <c r="B230" s="233">
        <f t="shared" si="74"/>
        <v>264000000</v>
      </c>
      <c r="C230" s="233">
        <f t="shared" si="69"/>
        <v>26400000</v>
      </c>
      <c r="D230" s="233">
        <f t="shared" si="70"/>
        <v>290400000</v>
      </c>
      <c r="E230" s="238">
        <f t="shared" si="76"/>
        <v>0.20450704225352112</v>
      </c>
      <c r="F230" s="233">
        <f t="shared" si="75"/>
        <v>561000000</v>
      </c>
      <c r="G230" s="233">
        <f t="shared" si="71"/>
        <v>56100000</v>
      </c>
      <c r="H230" s="233">
        <f t="shared" si="72"/>
        <v>617100000</v>
      </c>
      <c r="I230" s="238">
        <f t="shared" si="77"/>
        <v>0.43457746478873238</v>
      </c>
      <c r="J230" s="234">
        <f t="shared" si="73"/>
        <v>-326700000</v>
      </c>
    </row>
    <row r="231" spans="1:10" x14ac:dyDescent="0.3">
      <c r="A231" s="232">
        <f t="shared" si="78"/>
        <v>1430000000</v>
      </c>
      <c r="B231" s="233">
        <f t="shared" si="74"/>
        <v>266000000</v>
      </c>
      <c r="C231" s="233">
        <f t="shared" si="69"/>
        <v>26600000</v>
      </c>
      <c r="D231" s="233">
        <f t="shared" si="70"/>
        <v>292600000</v>
      </c>
      <c r="E231" s="238">
        <f t="shared" si="76"/>
        <v>0.20461538461538462</v>
      </c>
      <c r="F231" s="233">
        <f t="shared" si="75"/>
        <v>565200000</v>
      </c>
      <c r="G231" s="233">
        <f t="shared" si="71"/>
        <v>56520000</v>
      </c>
      <c r="H231" s="233">
        <f t="shared" si="72"/>
        <v>621720000</v>
      </c>
      <c r="I231" s="238">
        <f t="shared" si="77"/>
        <v>0.4347692307692308</v>
      </c>
      <c r="J231" s="234">
        <f t="shared" si="73"/>
        <v>-329120000</v>
      </c>
    </row>
    <row r="232" spans="1:10" x14ac:dyDescent="0.3">
      <c r="A232" s="232">
        <f t="shared" si="78"/>
        <v>1440000000</v>
      </c>
      <c r="B232" s="233">
        <f t="shared" si="74"/>
        <v>268000000</v>
      </c>
      <c r="C232" s="233">
        <f t="shared" si="69"/>
        <v>26800000</v>
      </c>
      <c r="D232" s="233">
        <f t="shared" si="70"/>
        <v>294800000</v>
      </c>
      <c r="E232" s="238">
        <f t="shared" si="76"/>
        <v>0.20472222222222222</v>
      </c>
      <c r="F232" s="233">
        <f t="shared" si="75"/>
        <v>569400000</v>
      </c>
      <c r="G232" s="233">
        <f t="shared" si="71"/>
        <v>56940000</v>
      </c>
      <c r="H232" s="233">
        <f t="shared" si="72"/>
        <v>626340000</v>
      </c>
      <c r="I232" s="238">
        <f t="shared" si="77"/>
        <v>0.43495833333333334</v>
      </c>
      <c r="J232" s="234">
        <f t="shared" si="73"/>
        <v>-331540000</v>
      </c>
    </row>
    <row r="233" spans="1:10" x14ac:dyDescent="0.3">
      <c r="A233" s="232">
        <f t="shared" si="78"/>
        <v>1450000000</v>
      </c>
      <c r="B233" s="233">
        <f t="shared" si="74"/>
        <v>270000000</v>
      </c>
      <c r="C233" s="233">
        <f t="shared" si="69"/>
        <v>27000000</v>
      </c>
      <c r="D233" s="233">
        <f t="shared" si="70"/>
        <v>297000000</v>
      </c>
      <c r="E233" s="238">
        <f t="shared" si="76"/>
        <v>0.20482758620689656</v>
      </c>
      <c r="F233" s="233">
        <f t="shared" si="75"/>
        <v>573600000</v>
      </c>
      <c r="G233" s="233">
        <f t="shared" si="71"/>
        <v>57360000</v>
      </c>
      <c r="H233" s="233">
        <f t="shared" si="72"/>
        <v>630960000</v>
      </c>
      <c r="I233" s="238">
        <f t="shared" si="77"/>
        <v>0.43514482758620687</v>
      </c>
      <c r="J233" s="234">
        <f t="shared" si="73"/>
        <v>-333960000</v>
      </c>
    </row>
    <row r="234" spans="1:10" x14ac:dyDescent="0.3">
      <c r="A234" s="232">
        <f t="shared" si="78"/>
        <v>1460000000</v>
      </c>
      <c r="B234" s="233">
        <f t="shared" si="74"/>
        <v>272000000</v>
      </c>
      <c r="C234" s="233">
        <f t="shared" si="69"/>
        <v>27200000</v>
      </c>
      <c r="D234" s="233">
        <f t="shared" si="70"/>
        <v>299200000</v>
      </c>
      <c r="E234" s="238">
        <f t="shared" si="76"/>
        <v>0.20493150684931508</v>
      </c>
      <c r="F234" s="233">
        <f t="shared" si="75"/>
        <v>577800000</v>
      </c>
      <c r="G234" s="233">
        <f t="shared" si="71"/>
        <v>57780000</v>
      </c>
      <c r="H234" s="233">
        <f t="shared" si="72"/>
        <v>635580000</v>
      </c>
      <c r="I234" s="238">
        <f t="shared" si="77"/>
        <v>0.43532876712328766</v>
      </c>
      <c r="J234" s="234">
        <f t="shared" si="73"/>
        <v>-336380000</v>
      </c>
    </row>
    <row r="235" spans="1:10" x14ac:dyDescent="0.3">
      <c r="A235" s="232">
        <f t="shared" si="78"/>
        <v>1470000000</v>
      </c>
      <c r="B235" s="233">
        <f t="shared" si="74"/>
        <v>274000000</v>
      </c>
      <c r="C235" s="233">
        <f t="shared" si="69"/>
        <v>27400000</v>
      </c>
      <c r="D235" s="233">
        <f t="shared" si="70"/>
        <v>301400000</v>
      </c>
      <c r="E235" s="238">
        <f t="shared" si="76"/>
        <v>0.20503401360544218</v>
      </c>
      <c r="F235" s="233">
        <f t="shared" si="75"/>
        <v>582000000</v>
      </c>
      <c r="G235" s="233">
        <f t="shared" si="71"/>
        <v>58200000</v>
      </c>
      <c r="H235" s="233">
        <f t="shared" si="72"/>
        <v>640200000</v>
      </c>
      <c r="I235" s="238">
        <f t="shared" si="77"/>
        <v>0.43551020408163266</v>
      </c>
      <c r="J235" s="234">
        <f t="shared" si="73"/>
        <v>-338800000</v>
      </c>
    </row>
    <row r="236" spans="1:10" x14ac:dyDescent="0.3">
      <c r="A236" s="232">
        <f t="shared" si="78"/>
        <v>1480000000</v>
      </c>
      <c r="B236" s="233">
        <f t="shared" si="74"/>
        <v>276000000</v>
      </c>
      <c r="C236" s="233">
        <f t="shared" si="69"/>
        <v>27600000</v>
      </c>
      <c r="D236" s="233">
        <f t="shared" si="70"/>
        <v>303600000</v>
      </c>
      <c r="E236" s="238">
        <f t="shared" si="76"/>
        <v>0.20513513513513512</v>
      </c>
      <c r="F236" s="233">
        <f t="shared" si="75"/>
        <v>586200000</v>
      </c>
      <c r="G236" s="233">
        <f t="shared" si="71"/>
        <v>58620000</v>
      </c>
      <c r="H236" s="233">
        <f t="shared" si="72"/>
        <v>644820000</v>
      </c>
      <c r="I236" s="238">
        <f t="shared" si="77"/>
        <v>0.4356891891891892</v>
      </c>
      <c r="J236" s="234">
        <f t="shared" si="73"/>
        <v>-341220000</v>
      </c>
    </row>
    <row r="237" spans="1:10" x14ac:dyDescent="0.3">
      <c r="A237" s="232">
        <f t="shared" si="78"/>
        <v>1490000000</v>
      </c>
      <c r="B237" s="233">
        <f t="shared" si="74"/>
        <v>278000000</v>
      </c>
      <c r="C237" s="233">
        <f t="shared" si="69"/>
        <v>27800000</v>
      </c>
      <c r="D237" s="233">
        <f t="shared" si="70"/>
        <v>305800000</v>
      </c>
      <c r="E237" s="238">
        <f t="shared" si="76"/>
        <v>0.20523489932885905</v>
      </c>
      <c r="F237" s="233">
        <f t="shared" si="75"/>
        <v>590400000</v>
      </c>
      <c r="G237" s="233">
        <f t="shared" si="71"/>
        <v>59040000</v>
      </c>
      <c r="H237" s="233">
        <f t="shared" si="72"/>
        <v>649440000</v>
      </c>
      <c r="I237" s="238">
        <f t="shared" si="77"/>
        <v>0.43586577181208053</v>
      </c>
      <c r="J237" s="234">
        <f t="shared" si="73"/>
        <v>-343640000</v>
      </c>
    </row>
    <row r="238" spans="1:10" x14ac:dyDescent="0.3">
      <c r="A238" s="232">
        <f t="shared" si="78"/>
        <v>1500000000</v>
      </c>
      <c r="B238" s="233">
        <f t="shared" si="74"/>
        <v>280000000</v>
      </c>
      <c r="C238" s="233">
        <f t="shared" si="69"/>
        <v>28000000</v>
      </c>
      <c r="D238" s="233">
        <f t="shared" si="70"/>
        <v>308000000</v>
      </c>
      <c r="E238" s="238">
        <f t="shared" si="76"/>
        <v>0.20533333333333334</v>
      </c>
      <c r="F238" s="233">
        <f t="shared" si="75"/>
        <v>594600000</v>
      </c>
      <c r="G238" s="233">
        <f t="shared" si="71"/>
        <v>59460000</v>
      </c>
      <c r="H238" s="233">
        <f t="shared" si="72"/>
        <v>654060000</v>
      </c>
      <c r="I238" s="238">
        <f t="shared" si="77"/>
        <v>0.43603999999999998</v>
      </c>
      <c r="J238" s="234">
        <f t="shared" si="73"/>
        <v>-346060000</v>
      </c>
    </row>
    <row r="239" spans="1:10" x14ac:dyDescent="0.3">
      <c r="A239" s="232">
        <f t="shared" si="78"/>
        <v>1510000000</v>
      </c>
      <c r="B239" s="233">
        <f t="shared" si="74"/>
        <v>282000000</v>
      </c>
      <c r="C239" s="233">
        <f t="shared" si="69"/>
        <v>28200000</v>
      </c>
      <c r="D239" s="233">
        <f t="shared" si="70"/>
        <v>310200000</v>
      </c>
      <c r="E239" s="238">
        <f t="shared" si="76"/>
        <v>0.20543046357615893</v>
      </c>
      <c r="F239" s="233">
        <f t="shared" si="75"/>
        <v>598800000</v>
      </c>
      <c r="G239" s="233">
        <f t="shared" si="71"/>
        <v>59880000</v>
      </c>
      <c r="H239" s="233">
        <f t="shared" si="72"/>
        <v>658680000</v>
      </c>
      <c r="I239" s="238">
        <f t="shared" si="77"/>
        <v>0.43621192052980134</v>
      </c>
      <c r="J239" s="234">
        <f t="shared" si="73"/>
        <v>-348480000</v>
      </c>
    </row>
    <row r="240" spans="1:10" x14ac:dyDescent="0.3">
      <c r="A240" s="232">
        <f t="shared" si="78"/>
        <v>1520000000</v>
      </c>
      <c r="B240" s="233">
        <f t="shared" si="74"/>
        <v>284000000</v>
      </c>
      <c r="C240" s="233">
        <f t="shared" si="69"/>
        <v>28400000</v>
      </c>
      <c r="D240" s="233">
        <f t="shared" si="70"/>
        <v>312400000</v>
      </c>
      <c r="E240" s="238">
        <f t="shared" si="76"/>
        <v>0.2055263157894737</v>
      </c>
      <c r="F240" s="233">
        <f t="shared" si="75"/>
        <v>603000000</v>
      </c>
      <c r="G240" s="233">
        <f t="shared" si="71"/>
        <v>60300000</v>
      </c>
      <c r="H240" s="233">
        <f t="shared" si="72"/>
        <v>663300000</v>
      </c>
      <c r="I240" s="238">
        <f t="shared" si="77"/>
        <v>0.4363815789473684</v>
      </c>
      <c r="J240" s="234">
        <f t="shared" si="73"/>
        <v>-350900000</v>
      </c>
    </row>
    <row r="241" spans="1:10" x14ac:dyDescent="0.3">
      <c r="A241" s="232">
        <f t="shared" si="78"/>
        <v>1530000000</v>
      </c>
      <c r="B241" s="233">
        <f t="shared" si="74"/>
        <v>286000000</v>
      </c>
      <c r="C241" s="233">
        <f t="shared" si="69"/>
        <v>28600000</v>
      </c>
      <c r="D241" s="233">
        <f t="shared" si="70"/>
        <v>314600000</v>
      </c>
      <c r="E241" s="238">
        <f t="shared" si="76"/>
        <v>0.20562091503267974</v>
      </c>
      <c r="F241" s="233">
        <f t="shared" si="75"/>
        <v>607200000</v>
      </c>
      <c r="G241" s="233">
        <f t="shared" si="71"/>
        <v>60720000</v>
      </c>
      <c r="H241" s="233">
        <f t="shared" si="72"/>
        <v>667920000</v>
      </c>
      <c r="I241" s="238">
        <f t="shared" si="77"/>
        <v>0.43654901960784315</v>
      </c>
      <c r="J241" s="234">
        <f t="shared" si="73"/>
        <v>-353320000</v>
      </c>
    </row>
    <row r="242" spans="1:10" x14ac:dyDescent="0.3">
      <c r="A242" s="232">
        <f t="shared" si="78"/>
        <v>1540000000</v>
      </c>
      <c r="B242" s="233">
        <f t="shared" si="74"/>
        <v>288000000</v>
      </c>
      <c r="C242" s="233">
        <f t="shared" si="69"/>
        <v>28800000</v>
      </c>
      <c r="D242" s="233">
        <f t="shared" si="70"/>
        <v>316800000</v>
      </c>
      <c r="E242" s="238">
        <f t="shared" si="76"/>
        <v>0.20571428571428571</v>
      </c>
      <c r="F242" s="233">
        <f t="shared" si="75"/>
        <v>611400000</v>
      </c>
      <c r="G242" s="233">
        <f t="shared" si="71"/>
        <v>61140000</v>
      </c>
      <c r="H242" s="233">
        <f t="shared" si="72"/>
        <v>672540000</v>
      </c>
      <c r="I242" s="238">
        <f t="shared" si="77"/>
        <v>0.43671428571428572</v>
      </c>
      <c r="J242" s="234">
        <f t="shared" si="73"/>
        <v>-355740000</v>
      </c>
    </row>
    <row r="243" spans="1:10" x14ac:dyDescent="0.3">
      <c r="A243" s="232">
        <f t="shared" si="78"/>
        <v>1550000000</v>
      </c>
      <c r="B243" s="233">
        <f t="shared" si="74"/>
        <v>290000000</v>
      </c>
      <c r="C243" s="233">
        <f t="shared" si="69"/>
        <v>29000000</v>
      </c>
      <c r="D243" s="233">
        <f t="shared" si="70"/>
        <v>319000000</v>
      </c>
      <c r="E243" s="238">
        <f t="shared" si="76"/>
        <v>0.20580645161290323</v>
      </c>
      <c r="F243" s="233">
        <f t="shared" si="75"/>
        <v>615600000</v>
      </c>
      <c r="G243" s="233">
        <f t="shared" si="71"/>
        <v>61560000</v>
      </c>
      <c r="H243" s="233">
        <f t="shared" si="72"/>
        <v>677160000</v>
      </c>
      <c r="I243" s="238">
        <f t="shared" si="77"/>
        <v>0.4368774193548387</v>
      </c>
      <c r="J243" s="234">
        <f t="shared" si="73"/>
        <v>-358160000</v>
      </c>
    </row>
    <row r="244" spans="1:10" x14ac:dyDescent="0.3">
      <c r="A244" s="232">
        <f t="shared" si="78"/>
        <v>1560000000</v>
      </c>
      <c r="B244" s="233">
        <f t="shared" si="74"/>
        <v>292000000</v>
      </c>
      <c r="C244" s="233">
        <f t="shared" si="69"/>
        <v>29200000</v>
      </c>
      <c r="D244" s="233">
        <f t="shared" si="70"/>
        <v>321200000</v>
      </c>
      <c r="E244" s="238">
        <f t="shared" si="76"/>
        <v>0.20589743589743589</v>
      </c>
      <c r="F244" s="233">
        <f t="shared" si="75"/>
        <v>619800000</v>
      </c>
      <c r="G244" s="233">
        <f t="shared" si="71"/>
        <v>61980000</v>
      </c>
      <c r="H244" s="233">
        <f t="shared" si="72"/>
        <v>681780000</v>
      </c>
      <c r="I244" s="238">
        <f t="shared" si="77"/>
        <v>0.43703846153846154</v>
      </c>
      <c r="J244" s="234">
        <f t="shared" si="73"/>
        <v>-360580000</v>
      </c>
    </row>
    <row r="245" spans="1:10" x14ac:dyDescent="0.3">
      <c r="A245" s="232">
        <f t="shared" si="78"/>
        <v>1570000000</v>
      </c>
      <c r="B245" s="233">
        <f t="shared" si="74"/>
        <v>294000000</v>
      </c>
      <c r="C245" s="233">
        <f t="shared" si="69"/>
        <v>29400000</v>
      </c>
      <c r="D245" s="233">
        <f t="shared" si="70"/>
        <v>323400000</v>
      </c>
      <c r="E245" s="238">
        <f t="shared" si="76"/>
        <v>0.20598726114649682</v>
      </c>
      <c r="F245" s="233">
        <f t="shared" si="75"/>
        <v>624000000</v>
      </c>
      <c r="G245" s="233">
        <f t="shared" si="71"/>
        <v>62400000</v>
      </c>
      <c r="H245" s="233">
        <f t="shared" si="72"/>
        <v>686400000</v>
      </c>
      <c r="I245" s="238">
        <f t="shared" si="77"/>
        <v>0.43719745222929934</v>
      </c>
      <c r="J245" s="234">
        <f t="shared" si="73"/>
        <v>-363000000</v>
      </c>
    </row>
    <row r="246" spans="1:10" x14ac:dyDescent="0.3">
      <c r="A246" s="232">
        <f t="shared" si="78"/>
        <v>1580000000</v>
      </c>
      <c r="B246" s="233">
        <f t="shared" si="74"/>
        <v>296000000</v>
      </c>
      <c r="C246" s="233">
        <f t="shared" si="69"/>
        <v>29600000</v>
      </c>
      <c r="D246" s="233">
        <f t="shared" si="70"/>
        <v>325600000</v>
      </c>
      <c r="E246" s="238">
        <f t="shared" si="76"/>
        <v>0.20607594936708862</v>
      </c>
      <c r="F246" s="233">
        <f t="shared" si="75"/>
        <v>628200000</v>
      </c>
      <c r="G246" s="233">
        <f t="shared" si="71"/>
        <v>62820000</v>
      </c>
      <c r="H246" s="233">
        <f t="shared" si="72"/>
        <v>691020000</v>
      </c>
      <c r="I246" s="238">
        <f t="shared" si="77"/>
        <v>0.43735443037974686</v>
      </c>
      <c r="J246" s="234">
        <f t="shared" si="73"/>
        <v>-365420000</v>
      </c>
    </row>
    <row r="247" spans="1:10" x14ac:dyDescent="0.3">
      <c r="A247" s="232">
        <f t="shared" si="78"/>
        <v>1590000000</v>
      </c>
      <c r="B247" s="233">
        <f t="shared" si="74"/>
        <v>298000000</v>
      </c>
      <c r="C247" s="233">
        <f t="shared" si="69"/>
        <v>29800000</v>
      </c>
      <c r="D247" s="233">
        <f t="shared" si="70"/>
        <v>327800000</v>
      </c>
      <c r="E247" s="238">
        <f t="shared" si="76"/>
        <v>0.20616352201257862</v>
      </c>
      <c r="F247" s="233">
        <f t="shared" si="75"/>
        <v>632400000</v>
      </c>
      <c r="G247" s="233">
        <f t="shared" si="71"/>
        <v>63240000</v>
      </c>
      <c r="H247" s="233">
        <f t="shared" si="72"/>
        <v>695640000</v>
      </c>
      <c r="I247" s="238">
        <f t="shared" si="77"/>
        <v>0.43750943396226416</v>
      </c>
      <c r="J247" s="234">
        <f t="shared" si="73"/>
        <v>-367840000</v>
      </c>
    </row>
    <row r="248" spans="1:10" x14ac:dyDescent="0.3">
      <c r="A248" s="232">
        <f t="shared" si="78"/>
        <v>1600000000</v>
      </c>
      <c r="B248" s="233">
        <f t="shared" si="74"/>
        <v>300000000</v>
      </c>
      <c r="C248" s="233">
        <f t="shared" ref="C248:C269" si="79">B248*10%</f>
        <v>30000000</v>
      </c>
      <c r="D248" s="233">
        <f t="shared" ref="D248:D269" si="80">SUM(B248:C248)</f>
        <v>330000000</v>
      </c>
      <c r="E248" s="238">
        <f t="shared" si="76"/>
        <v>0.20624999999999999</v>
      </c>
      <c r="F248" s="233">
        <f t="shared" si="75"/>
        <v>636600000</v>
      </c>
      <c r="G248" s="233">
        <f t="shared" ref="G248:G269" si="81">F248*10%</f>
        <v>63660000</v>
      </c>
      <c r="H248" s="233">
        <f t="shared" ref="H248:H269" si="82">SUM(F248:G248)</f>
        <v>700260000</v>
      </c>
      <c r="I248" s="238">
        <f t="shared" si="77"/>
        <v>0.43766250000000001</v>
      </c>
      <c r="J248" s="234">
        <f t="shared" ref="J248:J269" si="83">D248-H248</f>
        <v>-370260000</v>
      </c>
    </row>
    <row r="249" spans="1:10" x14ac:dyDescent="0.3">
      <c r="A249" s="232">
        <f t="shared" si="78"/>
        <v>1610000000</v>
      </c>
      <c r="B249" s="233">
        <f t="shared" si="74"/>
        <v>302000000</v>
      </c>
      <c r="C249" s="233">
        <f t="shared" si="79"/>
        <v>30200000</v>
      </c>
      <c r="D249" s="233">
        <f t="shared" si="80"/>
        <v>332200000</v>
      </c>
      <c r="E249" s="238">
        <f t="shared" si="76"/>
        <v>0.20633540372670808</v>
      </c>
      <c r="F249" s="233">
        <f t="shared" si="75"/>
        <v>640800000</v>
      </c>
      <c r="G249" s="233">
        <f t="shared" si="81"/>
        <v>64080000</v>
      </c>
      <c r="H249" s="233">
        <f t="shared" si="82"/>
        <v>704880000</v>
      </c>
      <c r="I249" s="238">
        <f t="shared" si="77"/>
        <v>0.4378136645962733</v>
      </c>
      <c r="J249" s="234">
        <f t="shared" si="83"/>
        <v>-372680000</v>
      </c>
    </row>
    <row r="250" spans="1:10" x14ac:dyDescent="0.3">
      <c r="A250" s="232">
        <f t="shared" si="78"/>
        <v>1620000000</v>
      </c>
      <c r="B250" s="233">
        <f t="shared" si="74"/>
        <v>304000000</v>
      </c>
      <c r="C250" s="233">
        <f t="shared" si="79"/>
        <v>30400000</v>
      </c>
      <c r="D250" s="233">
        <f t="shared" si="80"/>
        <v>334400000</v>
      </c>
      <c r="E250" s="238">
        <f t="shared" si="76"/>
        <v>0.20641975308641974</v>
      </c>
      <c r="F250" s="233">
        <f t="shared" si="75"/>
        <v>645000000</v>
      </c>
      <c r="G250" s="233">
        <f t="shared" si="81"/>
        <v>64500000</v>
      </c>
      <c r="H250" s="233">
        <f t="shared" si="82"/>
        <v>709500000</v>
      </c>
      <c r="I250" s="238">
        <f t="shared" si="77"/>
        <v>0.43796296296296294</v>
      </c>
      <c r="J250" s="234">
        <f t="shared" si="83"/>
        <v>-375100000</v>
      </c>
    </row>
    <row r="251" spans="1:10" x14ac:dyDescent="0.3">
      <c r="A251" s="232">
        <f t="shared" si="78"/>
        <v>1630000000</v>
      </c>
      <c r="B251" s="233">
        <f t="shared" si="74"/>
        <v>306000000</v>
      </c>
      <c r="C251" s="233">
        <f t="shared" si="79"/>
        <v>30600000</v>
      </c>
      <c r="D251" s="233">
        <f t="shared" si="80"/>
        <v>336600000</v>
      </c>
      <c r="E251" s="238">
        <f t="shared" si="76"/>
        <v>0.20650306748466257</v>
      </c>
      <c r="F251" s="233">
        <f t="shared" si="75"/>
        <v>649200000</v>
      </c>
      <c r="G251" s="233">
        <f t="shared" si="81"/>
        <v>64920000</v>
      </c>
      <c r="H251" s="233">
        <f t="shared" si="82"/>
        <v>714120000</v>
      </c>
      <c r="I251" s="238">
        <f t="shared" si="77"/>
        <v>0.43811042944785278</v>
      </c>
      <c r="J251" s="234">
        <f t="shared" si="83"/>
        <v>-377520000</v>
      </c>
    </row>
    <row r="252" spans="1:10" x14ac:dyDescent="0.3">
      <c r="A252" s="232">
        <f t="shared" si="78"/>
        <v>1640000000</v>
      </c>
      <c r="B252" s="233">
        <f t="shared" si="74"/>
        <v>308000000</v>
      </c>
      <c r="C252" s="233">
        <f t="shared" si="79"/>
        <v>30800000</v>
      </c>
      <c r="D252" s="233">
        <f t="shared" si="80"/>
        <v>338800000</v>
      </c>
      <c r="E252" s="238">
        <f t="shared" si="76"/>
        <v>0.20658536585365853</v>
      </c>
      <c r="F252" s="233">
        <f t="shared" si="75"/>
        <v>653400000</v>
      </c>
      <c r="G252" s="233">
        <f t="shared" si="81"/>
        <v>65340000</v>
      </c>
      <c r="H252" s="233">
        <f t="shared" si="82"/>
        <v>718740000</v>
      </c>
      <c r="I252" s="238">
        <f t="shared" si="77"/>
        <v>0.43825609756097561</v>
      </c>
      <c r="J252" s="234">
        <f t="shared" si="83"/>
        <v>-379940000</v>
      </c>
    </row>
    <row r="253" spans="1:10" x14ac:dyDescent="0.3">
      <c r="A253" s="232">
        <f t="shared" si="78"/>
        <v>1650000000</v>
      </c>
      <c r="B253" s="233">
        <f t="shared" si="74"/>
        <v>310000000</v>
      </c>
      <c r="C253" s="233">
        <f t="shared" si="79"/>
        <v>31000000</v>
      </c>
      <c r="D253" s="233">
        <f t="shared" si="80"/>
        <v>341000000</v>
      </c>
      <c r="E253" s="238">
        <f t="shared" si="76"/>
        <v>0.20666666666666667</v>
      </c>
      <c r="F253" s="233">
        <f t="shared" si="75"/>
        <v>657600000</v>
      </c>
      <c r="G253" s="233">
        <f t="shared" si="81"/>
        <v>65760000</v>
      </c>
      <c r="H253" s="233">
        <f t="shared" si="82"/>
        <v>723360000</v>
      </c>
      <c r="I253" s="238">
        <f t="shared" si="77"/>
        <v>0.43840000000000001</v>
      </c>
      <c r="J253" s="234">
        <f t="shared" si="83"/>
        <v>-382360000</v>
      </c>
    </row>
    <row r="254" spans="1:10" x14ac:dyDescent="0.3">
      <c r="A254" s="232">
        <f t="shared" si="78"/>
        <v>1660000000</v>
      </c>
      <c r="B254" s="233">
        <f t="shared" si="74"/>
        <v>312000000</v>
      </c>
      <c r="C254" s="233">
        <f t="shared" si="79"/>
        <v>31200000</v>
      </c>
      <c r="D254" s="233">
        <f t="shared" si="80"/>
        <v>343200000</v>
      </c>
      <c r="E254" s="238">
        <f t="shared" si="76"/>
        <v>0.20674698795180724</v>
      </c>
      <c r="F254" s="233">
        <f t="shared" si="75"/>
        <v>661800000</v>
      </c>
      <c r="G254" s="233">
        <f t="shared" si="81"/>
        <v>66180000</v>
      </c>
      <c r="H254" s="233">
        <f t="shared" si="82"/>
        <v>727980000</v>
      </c>
      <c r="I254" s="238">
        <f t="shared" si="77"/>
        <v>0.43854216867469881</v>
      </c>
      <c r="J254" s="234">
        <f t="shared" si="83"/>
        <v>-384780000</v>
      </c>
    </row>
    <row r="255" spans="1:10" x14ac:dyDescent="0.3">
      <c r="A255" s="232">
        <f t="shared" si="78"/>
        <v>1670000000</v>
      </c>
      <c r="B255" s="233">
        <f t="shared" si="74"/>
        <v>314000000</v>
      </c>
      <c r="C255" s="233">
        <f t="shared" si="79"/>
        <v>31400000</v>
      </c>
      <c r="D255" s="233">
        <f t="shared" si="80"/>
        <v>345400000</v>
      </c>
      <c r="E255" s="238">
        <f t="shared" si="76"/>
        <v>0.20682634730538924</v>
      </c>
      <c r="F255" s="233">
        <f t="shared" si="75"/>
        <v>666000000</v>
      </c>
      <c r="G255" s="233">
        <f t="shared" si="81"/>
        <v>66600000</v>
      </c>
      <c r="H255" s="233">
        <f t="shared" si="82"/>
        <v>732600000</v>
      </c>
      <c r="I255" s="238">
        <f t="shared" si="77"/>
        <v>0.43868263473053892</v>
      </c>
      <c r="J255" s="234">
        <f t="shared" si="83"/>
        <v>-387200000</v>
      </c>
    </row>
    <row r="256" spans="1:10" x14ac:dyDescent="0.3">
      <c r="A256" s="232">
        <f t="shared" si="78"/>
        <v>1680000000</v>
      </c>
      <c r="B256" s="233">
        <f t="shared" si="74"/>
        <v>316000000</v>
      </c>
      <c r="C256" s="233">
        <f t="shared" si="79"/>
        <v>31600000</v>
      </c>
      <c r="D256" s="233">
        <f t="shared" si="80"/>
        <v>347600000</v>
      </c>
      <c r="E256" s="238">
        <f t="shared" si="76"/>
        <v>0.2069047619047619</v>
      </c>
      <c r="F256" s="233">
        <f t="shared" si="75"/>
        <v>670200000</v>
      </c>
      <c r="G256" s="233">
        <f t="shared" si="81"/>
        <v>67020000</v>
      </c>
      <c r="H256" s="233">
        <f t="shared" si="82"/>
        <v>737220000</v>
      </c>
      <c r="I256" s="238">
        <f t="shared" si="77"/>
        <v>0.43882142857142858</v>
      </c>
      <c r="J256" s="234">
        <f t="shared" si="83"/>
        <v>-389620000</v>
      </c>
    </row>
    <row r="257" spans="1:10" x14ac:dyDescent="0.3">
      <c r="A257" s="232">
        <f t="shared" si="78"/>
        <v>1690000000</v>
      </c>
      <c r="B257" s="233">
        <f t="shared" si="74"/>
        <v>318000000</v>
      </c>
      <c r="C257" s="233">
        <f t="shared" si="79"/>
        <v>31800000</v>
      </c>
      <c r="D257" s="233">
        <f t="shared" si="80"/>
        <v>349800000</v>
      </c>
      <c r="E257" s="238">
        <f t="shared" si="76"/>
        <v>0.20698224852071007</v>
      </c>
      <c r="F257" s="233">
        <f t="shared" si="75"/>
        <v>674400000</v>
      </c>
      <c r="G257" s="233">
        <f t="shared" si="81"/>
        <v>67440000</v>
      </c>
      <c r="H257" s="233">
        <f t="shared" si="82"/>
        <v>741840000</v>
      </c>
      <c r="I257" s="238">
        <f t="shared" si="77"/>
        <v>0.43895857988165682</v>
      </c>
      <c r="J257" s="234">
        <f t="shared" si="83"/>
        <v>-392040000</v>
      </c>
    </row>
    <row r="258" spans="1:10" x14ac:dyDescent="0.3">
      <c r="A258" s="232">
        <f t="shared" si="78"/>
        <v>1700000000</v>
      </c>
      <c r="B258" s="233">
        <f t="shared" ref="B258:B321" si="84">$A258*VLOOKUP($A258,COTAX,3)+VLOOKUP($A258,COTAX,4)</f>
        <v>320000000</v>
      </c>
      <c r="C258" s="233">
        <f t="shared" si="79"/>
        <v>32000000</v>
      </c>
      <c r="D258" s="233">
        <f t="shared" si="80"/>
        <v>352000000</v>
      </c>
      <c r="E258" s="238">
        <f t="shared" si="76"/>
        <v>0.20705882352941177</v>
      </c>
      <c r="F258" s="233">
        <f t="shared" ref="F258:F321" si="85">$A258*VLOOKUP($A258,PERTAX,3)+VLOOKUP($A258,PERTAX,4)</f>
        <v>678600000</v>
      </c>
      <c r="G258" s="233">
        <f t="shared" si="81"/>
        <v>67860000</v>
      </c>
      <c r="H258" s="233">
        <f t="shared" si="82"/>
        <v>746460000</v>
      </c>
      <c r="I258" s="238">
        <f t="shared" si="77"/>
        <v>0.4390941176470588</v>
      </c>
      <c r="J258" s="234">
        <f t="shared" si="83"/>
        <v>-394460000</v>
      </c>
    </row>
    <row r="259" spans="1:10" x14ac:dyDescent="0.3">
      <c r="A259" s="232">
        <f t="shared" si="78"/>
        <v>1710000000</v>
      </c>
      <c r="B259" s="233">
        <f t="shared" si="84"/>
        <v>322000000</v>
      </c>
      <c r="C259" s="233">
        <f t="shared" si="79"/>
        <v>32200000</v>
      </c>
      <c r="D259" s="233">
        <f t="shared" si="80"/>
        <v>354200000</v>
      </c>
      <c r="E259" s="238">
        <f t="shared" ref="E259:E322" si="86">D259/A259</f>
        <v>0.20713450292397662</v>
      </c>
      <c r="F259" s="233">
        <f t="shared" si="85"/>
        <v>682800000</v>
      </c>
      <c r="G259" s="233">
        <f t="shared" si="81"/>
        <v>68280000</v>
      </c>
      <c r="H259" s="233">
        <f t="shared" si="82"/>
        <v>751080000</v>
      </c>
      <c r="I259" s="238">
        <f t="shared" ref="I259:I322" si="87">H259/A259</f>
        <v>0.43922807017543858</v>
      </c>
      <c r="J259" s="234">
        <f t="shared" si="83"/>
        <v>-396880000</v>
      </c>
    </row>
    <row r="260" spans="1:10" x14ac:dyDescent="0.3">
      <c r="A260" s="232">
        <f t="shared" si="78"/>
        <v>1720000000</v>
      </c>
      <c r="B260" s="233">
        <f t="shared" si="84"/>
        <v>324000000</v>
      </c>
      <c r="C260" s="233">
        <f t="shared" si="79"/>
        <v>32400000</v>
      </c>
      <c r="D260" s="233">
        <f t="shared" si="80"/>
        <v>356400000</v>
      </c>
      <c r="E260" s="238">
        <f t="shared" si="86"/>
        <v>0.20720930232558141</v>
      </c>
      <c r="F260" s="233">
        <f t="shared" si="85"/>
        <v>687000000</v>
      </c>
      <c r="G260" s="233">
        <f t="shared" si="81"/>
        <v>68700000</v>
      </c>
      <c r="H260" s="233">
        <f t="shared" si="82"/>
        <v>755700000</v>
      </c>
      <c r="I260" s="238">
        <f t="shared" si="87"/>
        <v>0.43936046511627908</v>
      </c>
      <c r="J260" s="234">
        <f t="shared" si="83"/>
        <v>-399300000</v>
      </c>
    </row>
    <row r="261" spans="1:10" x14ac:dyDescent="0.3">
      <c r="A261" s="232">
        <f t="shared" si="78"/>
        <v>1730000000</v>
      </c>
      <c r="B261" s="233">
        <f t="shared" si="84"/>
        <v>326000000</v>
      </c>
      <c r="C261" s="233">
        <f t="shared" si="79"/>
        <v>32600000</v>
      </c>
      <c r="D261" s="233">
        <f t="shared" si="80"/>
        <v>358600000</v>
      </c>
      <c r="E261" s="238">
        <f t="shared" si="86"/>
        <v>0.20728323699421966</v>
      </c>
      <c r="F261" s="233">
        <f t="shared" si="85"/>
        <v>691200000</v>
      </c>
      <c r="G261" s="233">
        <f t="shared" si="81"/>
        <v>69120000</v>
      </c>
      <c r="H261" s="233">
        <f t="shared" si="82"/>
        <v>760320000</v>
      </c>
      <c r="I261" s="238">
        <f t="shared" si="87"/>
        <v>0.43949132947976877</v>
      </c>
      <c r="J261" s="234">
        <f t="shared" si="83"/>
        <v>-401720000</v>
      </c>
    </row>
    <row r="262" spans="1:10" x14ac:dyDescent="0.3">
      <c r="A262" s="232">
        <f t="shared" si="78"/>
        <v>1740000000</v>
      </c>
      <c r="B262" s="233">
        <f t="shared" si="84"/>
        <v>328000000</v>
      </c>
      <c r="C262" s="233">
        <f t="shared" si="79"/>
        <v>32800000</v>
      </c>
      <c r="D262" s="233">
        <f t="shared" si="80"/>
        <v>360800000</v>
      </c>
      <c r="E262" s="238">
        <f t="shared" si="86"/>
        <v>0.20735632183908045</v>
      </c>
      <c r="F262" s="233">
        <f t="shared" si="85"/>
        <v>695400000</v>
      </c>
      <c r="G262" s="233">
        <f t="shared" si="81"/>
        <v>69540000</v>
      </c>
      <c r="H262" s="233">
        <f t="shared" si="82"/>
        <v>764940000</v>
      </c>
      <c r="I262" s="238">
        <f t="shared" si="87"/>
        <v>0.43962068965517243</v>
      </c>
      <c r="J262" s="234">
        <f t="shared" si="83"/>
        <v>-404140000</v>
      </c>
    </row>
    <row r="263" spans="1:10" x14ac:dyDescent="0.3">
      <c r="A263" s="232">
        <f t="shared" si="78"/>
        <v>1750000000</v>
      </c>
      <c r="B263" s="233">
        <f t="shared" si="84"/>
        <v>330000000</v>
      </c>
      <c r="C263" s="233">
        <f t="shared" si="79"/>
        <v>33000000</v>
      </c>
      <c r="D263" s="233">
        <f t="shared" si="80"/>
        <v>363000000</v>
      </c>
      <c r="E263" s="238">
        <f t="shared" si="86"/>
        <v>0.20742857142857143</v>
      </c>
      <c r="F263" s="233">
        <f t="shared" si="85"/>
        <v>699600000</v>
      </c>
      <c r="G263" s="233">
        <f t="shared" si="81"/>
        <v>69960000</v>
      </c>
      <c r="H263" s="233">
        <f t="shared" si="82"/>
        <v>769560000</v>
      </c>
      <c r="I263" s="238">
        <f t="shared" si="87"/>
        <v>0.43974857142857143</v>
      </c>
      <c r="J263" s="234">
        <f t="shared" si="83"/>
        <v>-406560000</v>
      </c>
    </row>
    <row r="264" spans="1:10" x14ac:dyDescent="0.3">
      <c r="A264" s="232">
        <f t="shared" si="78"/>
        <v>1760000000</v>
      </c>
      <c r="B264" s="233">
        <f t="shared" si="84"/>
        <v>332000000</v>
      </c>
      <c r="C264" s="233">
        <f t="shared" si="79"/>
        <v>33200000</v>
      </c>
      <c r="D264" s="233">
        <f t="shared" si="80"/>
        <v>365200000</v>
      </c>
      <c r="E264" s="238">
        <f t="shared" si="86"/>
        <v>0.20749999999999999</v>
      </c>
      <c r="F264" s="233">
        <f t="shared" si="85"/>
        <v>703800000</v>
      </c>
      <c r="G264" s="233">
        <f t="shared" si="81"/>
        <v>70380000</v>
      </c>
      <c r="H264" s="233">
        <f t="shared" si="82"/>
        <v>774180000</v>
      </c>
      <c r="I264" s="238">
        <f t="shared" si="87"/>
        <v>0.43987500000000002</v>
      </c>
      <c r="J264" s="234">
        <f t="shared" si="83"/>
        <v>-408980000</v>
      </c>
    </row>
    <row r="265" spans="1:10" x14ac:dyDescent="0.3">
      <c r="A265" s="232">
        <f t="shared" si="78"/>
        <v>1770000000</v>
      </c>
      <c r="B265" s="233">
        <f t="shared" si="84"/>
        <v>334000000</v>
      </c>
      <c r="C265" s="233">
        <f t="shared" si="79"/>
        <v>33400000</v>
      </c>
      <c r="D265" s="233">
        <f t="shared" si="80"/>
        <v>367400000</v>
      </c>
      <c r="E265" s="238">
        <f t="shared" si="86"/>
        <v>0.20757062146892655</v>
      </c>
      <c r="F265" s="233">
        <f t="shared" si="85"/>
        <v>708000000</v>
      </c>
      <c r="G265" s="233">
        <f t="shared" si="81"/>
        <v>70800000</v>
      </c>
      <c r="H265" s="233">
        <f t="shared" si="82"/>
        <v>778800000</v>
      </c>
      <c r="I265" s="238">
        <f t="shared" si="87"/>
        <v>0.44</v>
      </c>
      <c r="J265" s="234">
        <f t="shared" si="83"/>
        <v>-411400000</v>
      </c>
    </row>
    <row r="266" spans="1:10" x14ac:dyDescent="0.3">
      <c r="A266" s="232">
        <f t="shared" si="78"/>
        <v>1780000000</v>
      </c>
      <c r="B266" s="233">
        <f t="shared" si="84"/>
        <v>336000000</v>
      </c>
      <c r="C266" s="233">
        <f t="shared" si="79"/>
        <v>33600000</v>
      </c>
      <c r="D266" s="233">
        <f t="shared" si="80"/>
        <v>369600000</v>
      </c>
      <c r="E266" s="238">
        <f t="shared" si="86"/>
        <v>0.20764044943820226</v>
      </c>
      <c r="F266" s="233">
        <f t="shared" si="85"/>
        <v>712200000</v>
      </c>
      <c r="G266" s="233">
        <f t="shared" si="81"/>
        <v>71220000</v>
      </c>
      <c r="H266" s="233">
        <f t="shared" si="82"/>
        <v>783420000</v>
      </c>
      <c r="I266" s="238">
        <f t="shared" si="87"/>
        <v>0.44012359550561797</v>
      </c>
      <c r="J266" s="234">
        <f t="shared" si="83"/>
        <v>-413820000</v>
      </c>
    </row>
    <row r="267" spans="1:10" x14ac:dyDescent="0.3">
      <c r="A267" s="232">
        <f t="shared" si="78"/>
        <v>1790000000</v>
      </c>
      <c r="B267" s="233">
        <f t="shared" si="84"/>
        <v>338000000</v>
      </c>
      <c r="C267" s="233">
        <f t="shared" si="79"/>
        <v>33800000</v>
      </c>
      <c r="D267" s="233">
        <f t="shared" si="80"/>
        <v>371800000</v>
      </c>
      <c r="E267" s="238">
        <f t="shared" si="86"/>
        <v>0.2077094972067039</v>
      </c>
      <c r="F267" s="233">
        <f t="shared" si="85"/>
        <v>716400000</v>
      </c>
      <c r="G267" s="233">
        <f t="shared" si="81"/>
        <v>71640000</v>
      </c>
      <c r="H267" s="233">
        <f t="shared" si="82"/>
        <v>788040000</v>
      </c>
      <c r="I267" s="238">
        <f t="shared" si="87"/>
        <v>0.44024581005586594</v>
      </c>
      <c r="J267" s="234">
        <f t="shared" si="83"/>
        <v>-416240000</v>
      </c>
    </row>
    <row r="268" spans="1:10" x14ac:dyDescent="0.3">
      <c r="A268" s="232">
        <f t="shared" si="78"/>
        <v>1800000000</v>
      </c>
      <c r="B268" s="233">
        <f t="shared" si="84"/>
        <v>340000000</v>
      </c>
      <c r="C268" s="233">
        <f t="shared" si="79"/>
        <v>34000000</v>
      </c>
      <c r="D268" s="233">
        <f t="shared" si="80"/>
        <v>374000000</v>
      </c>
      <c r="E268" s="238">
        <f t="shared" si="86"/>
        <v>0.20777777777777778</v>
      </c>
      <c r="F268" s="233">
        <f t="shared" si="85"/>
        <v>720600000</v>
      </c>
      <c r="G268" s="233">
        <f t="shared" si="81"/>
        <v>72060000</v>
      </c>
      <c r="H268" s="233">
        <f t="shared" si="82"/>
        <v>792660000</v>
      </c>
      <c r="I268" s="238">
        <f t="shared" si="87"/>
        <v>0.44036666666666668</v>
      </c>
      <c r="J268" s="234">
        <f t="shared" si="83"/>
        <v>-418660000</v>
      </c>
    </row>
    <row r="269" spans="1:10" x14ac:dyDescent="0.3">
      <c r="A269" s="232">
        <f t="shared" si="78"/>
        <v>1810000000</v>
      </c>
      <c r="B269" s="233">
        <f t="shared" si="84"/>
        <v>342000000</v>
      </c>
      <c r="C269" s="233">
        <f t="shared" si="79"/>
        <v>34200000</v>
      </c>
      <c r="D269" s="233">
        <f t="shared" si="80"/>
        <v>376200000</v>
      </c>
      <c r="E269" s="238">
        <f t="shared" si="86"/>
        <v>0.20784530386740332</v>
      </c>
      <c r="F269" s="233">
        <f t="shared" si="85"/>
        <v>724800000</v>
      </c>
      <c r="G269" s="233">
        <f t="shared" si="81"/>
        <v>72480000</v>
      </c>
      <c r="H269" s="233">
        <f t="shared" si="82"/>
        <v>797280000</v>
      </c>
      <c r="I269" s="238">
        <f t="shared" si="87"/>
        <v>0.44048618784530386</v>
      </c>
      <c r="J269" s="234">
        <f t="shared" si="83"/>
        <v>-421080000</v>
      </c>
    </row>
    <row r="270" spans="1:10" x14ac:dyDescent="0.3">
      <c r="A270" s="232">
        <f t="shared" si="78"/>
        <v>1820000000</v>
      </c>
      <c r="B270" s="233">
        <f t="shared" si="84"/>
        <v>344000000</v>
      </c>
      <c r="C270" s="233">
        <f t="shared" ref="C270:C333" si="88">B270*10%</f>
        <v>34400000</v>
      </c>
      <c r="D270" s="233">
        <f t="shared" ref="D270:D333" si="89">SUM(B270:C270)</f>
        <v>378400000</v>
      </c>
      <c r="E270" s="238">
        <f t="shared" si="86"/>
        <v>0.2079120879120879</v>
      </c>
      <c r="F270" s="233">
        <f t="shared" si="85"/>
        <v>729000000</v>
      </c>
      <c r="G270" s="233">
        <f t="shared" ref="G270:G333" si="90">F270*10%</f>
        <v>72900000</v>
      </c>
      <c r="H270" s="233">
        <f t="shared" ref="H270:H333" si="91">SUM(F270:G270)</f>
        <v>801900000</v>
      </c>
      <c r="I270" s="238">
        <f t="shared" si="87"/>
        <v>0.44060439560439563</v>
      </c>
      <c r="J270" s="234">
        <f t="shared" ref="J270:J333" si="92">D270-H270</f>
        <v>-423500000</v>
      </c>
    </row>
    <row r="271" spans="1:10" x14ac:dyDescent="0.3">
      <c r="A271" s="232">
        <f t="shared" si="78"/>
        <v>1830000000</v>
      </c>
      <c r="B271" s="233">
        <f t="shared" si="84"/>
        <v>346000000</v>
      </c>
      <c r="C271" s="233">
        <f t="shared" si="88"/>
        <v>34600000</v>
      </c>
      <c r="D271" s="233">
        <f t="shared" si="89"/>
        <v>380600000</v>
      </c>
      <c r="E271" s="238">
        <f t="shared" si="86"/>
        <v>0.20797814207650273</v>
      </c>
      <c r="F271" s="233">
        <f t="shared" si="85"/>
        <v>733200000</v>
      </c>
      <c r="G271" s="233">
        <f t="shared" si="90"/>
        <v>73320000</v>
      </c>
      <c r="H271" s="233">
        <f t="shared" si="91"/>
        <v>806520000</v>
      </c>
      <c r="I271" s="238">
        <f t="shared" si="87"/>
        <v>0.44072131147540983</v>
      </c>
      <c r="J271" s="234">
        <f t="shared" si="92"/>
        <v>-425920000</v>
      </c>
    </row>
    <row r="272" spans="1:10" x14ac:dyDescent="0.3">
      <c r="A272" s="232">
        <f t="shared" si="78"/>
        <v>1840000000</v>
      </c>
      <c r="B272" s="233">
        <f t="shared" si="84"/>
        <v>348000000</v>
      </c>
      <c r="C272" s="233">
        <f t="shared" si="88"/>
        <v>34800000</v>
      </c>
      <c r="D272" s="233">
        <f t="shared" si="89"/>
        <v>382800000</v>
      </c>
      <c r="E272" s="238">
        <f t="shared" si="86"/>
        <v>0.20804347826086955</v>
      </c>
      <c r="F272" s="233">
        <f t="shared" si="85"/>
        <v>737400000</v>
      </c>
      <c r="G272" s="233">
        <f t="shared" si="90"/>
        <v>73740000</v>
      </c>
      <c r="H272" s="233">
        <f t="shared" si="91"/>
        <v>811140000</v>
      </c>
      <c r="I272" s="238">
        <f t="shared" si="87"/>
        <v>0.44083695652173915</v>
      </c>
      <c r="J272" s="234">
        <f t="shared" si="92"/>
        <v>-428340000</v>
      </c>
    </row>
    <row r="273" spans="1:10" x14ac:dyDescent="0.3">
      <c r="A273" s="232">
        <f t="shared" si="78"/>
        <v>1850000000</v>
      </c>
      <c r="B273" s="233">
        <f t="shared" si="84"/>
        <v>350000000</v>
      </c>
      <c r="C273" s="233">
        <f t="shared" si="88"/>
        <v>35000000</v>
      </c>
      <c r="D273" s="233">
        <f t="shared" si="89"/>
        <v>385000000</v>
      </c>
      <c r="E273" s="238">
        <f t="shared" si="86"/>
        <v>0.20810810810810812</v>
      </c>
      <c r="F273" s="233">
        <f t="shared" si="85"/>
        <v>741600000</v>
      </c>
      <c r="G273" s="233">
        <f t="shared" si="90"/>
        <v>74160000</v>
      </c>
      <c r="H273" s="233">
        <f t="shared" si="91"/>
        <v>815760000</v>
      </c>
      <c r="I273" s="238">
        <f t="shared" si="87"/>
        <v>0.44095135135135133</v>
      </c>
      <c r="J273" s="234">
        <f t="shared" si="92"/>
        <v>-430760000</v>
      </c>
    </row>
    <row r="274" spans="1:10" x14ac:dyDescent="0.3">
      <c r="A274" s="232">
        <f t="shared" si="78"/>
        <v>1860000000</v>
      </c>
      <c r="B274" s="233">
        <f t="shared" si="84"/>
        <v>352000000</v>
      </c>
      <c r="C274" s="233">
        <f t="shared" si="88"/>
        <v>35200000</v>
      </c>
      <c r="D274" s="233">
        <f t="shared" si="89"/>
        <v>387200000</v>
      </c>
      <c r="E274" s="238">
        <f t="shared" si="86"/>
        <v>0.20817204301075268</v>
      </c>
      <c r="F274" s="233">
        <f t="shared" si="85"/>
        <v>745800000</v>
      </c>
      <c r="G274" s="233">
        <f t="shared" si="90"/>
        <v>74580000</v>
      </c>
      <c r="H274" s="233">
        <f t="shared" si="91"/>
        <v>820380000</v>
      </c>
      <c r="I274" s="238">
        <f t="shared" si="87"/>
        <v>0.44106451612903225</v>
      </c>
      <c r="J274" s="234">
        <f t="shared" si="92"/>
        <v>-433180000</v>
      </c>
    </row>
    <row r="275" spans="1:10" x14ac:dyDescent="0.3">
      <c r="A275" s="232">
        <f t="shared" si="78"/>
        <v>1870000000</v>
      </c>
      <c r="B275" s="233">
        <f t="shared" si="84"/>
        <v>354000000</v>
      </c>
      <c r="C275" s="233">
        <f t="shared" si="88"/>
        <v>35400000</v>
      </c>
      <c r="D275" s="233">
        <f t="shared" si="89"/>
        <v>389400000</v>
      </c>
      <c r="E275" s="238">
        <f t="shared" si="86"/>
        <v>0.20823529411764705</v>
      </c>
      <c r="F275" s="233">
        <f t="shared" si="85"/>
        <v>750000000</v>
      </c>
      <c r="G275" s="233">
        <f t="shared" si="90"/>
        <v>75000000</v>
      </c>
      <c r="H275" s="233">
        <f t="shared" si="91"/>
        <v>825000000</v>
      </c>
      <c r="I275" s="238">
        <f t="shared" si="87"/>
        <v>0.44117647058823528</v>
      </c>
      <c r="J275" s="234">
        <f t="shared" si="92"/>
        <v>-435600000</v>
      </c>
    </row>
    <row r="276" spans="1:10" x14ac:dyDescent="0.3">
      <c r="A276" s="232">
        <f t="shared" si="78"/>
        <v>1880000000</v>
      </c>
      <c r="B276" s="233">
        <f t="shared" si="84"/>
        <v>356000000</v>
      </c>
      <c r="C276" s="233">
        <f t="shared" si="88"/>
        <v>35600000</v>
      </c>
      <c r="D276" s="233">
        <f t="shared" si="89"/>
        <v>391600000</v>
      </c>
      <c r="E276" s="238">
        <f t="shared" si="86"/>
        <v>0.20829787234042554</v>
      </c>
      <c r="F276" s="233">
        <f t="shared" si="85"/>
        <v>754200000</v>
      </c>
      <c r="G276" s="233">
        <f t="shared" si="90"/>
        <v>75420000</v>
      </c>
      <c r="H276" s="233">
        <f t="shared" si="91"/>
        <v>829620000</v>
      </c>
      <c r="I276" s="238">
        <f t="shared" si="87"/>
        <v>0.44128723404255321</v>
      </c>
      <c r="J276" s="234">
        <f t="shared" si="92"/>
        <v>-438020000</v>
      </c>
    </row>
    <row r="277" spans="1:10" x14ac:dyDescent="0.3">
      <c r="A277" s="232">
        <f t="shared" si="78"/>
        <v>1890000000</v>
      </c>
      <c r="B277" s="233">
        <f t="shared" si="84"/>
        <v>358000000</v>
      </c>
      <c r="C277" s="233">
        <f t="shared" si="88"/>
        <v>35800000</v>
      </c>
      <c r="D277" s="233">
        <f t="shared" si="89"/>
        <v>393800000</v>
      </c>
      <c r="E277" s="238">
        <f t="shared" si="86"/>
        <v>0.20835978835978836</v>
      </c>
      <c r="F277" s="233">
        <f t="shared" si="85"/>
        <v>758400000</v>
      </c>
      <c r="G277" s="233">
        <f t="shared" si="90"/>
        <v>75840000</v>
      </c>
      <c r="H277" s="233">
        <f t="shared" si="91"/>
        <v>834240000</v>
      </c>
      <c r="I277" s="238">
        <f t="shared" si="87"/>
        <v>0.4413968253968254</v>
      </c>
      <c r="J277" s="234">
        <f t="shared" si="92"/>
        <v>-440440000</v>
      </c>
    </row>
    <row r="278" spans="1:10" x14ac:dyDescent="0.3">
      <c r="A278" s="232">
        <f t="shared" si="78"/>
        <v>1900000000</v>
      </c>
      <c r="B278" s="233">
        <f t="shared" si="84"/>
        <v>360000000</v>
      </c>
      <c r="C278" s="233">
        <f t="shared" si="88"/>
        <v>36000000</v>
      </c>
      <c r="D278" s="233">
        <f t="shared" si="89"/>
        <v>396000000</v>
      </c>
      <c r="E278" s="238">
        <f t="shared" si="86"/>
        <v>0.20842105263157895</v>
      </c>
      <c r="F278" s="233">
        <f t="shared" si="85"/>
        <v>762600000</v>
      </c>
      <c r="G278" s="233">
        <f t="shared" si="90"/>
        <v>76260000</v>
      </c>
      <c r="H278" s="233">
        <f t="shared" si="91"/>
        <v>838860000</v>
      </c>
      <c r="I278" s="238">
        <f t="shared" si="87"/>
        <v>0.44150526315789473</v>
      </c>
      <c r="J278" s="234">
        <f t="shared" si="92"/>
        <v>-442860000</v>
      </c>
    </row>
    <row r="279" spans="1:10" x14ac:dyDescent="0.3">
      <c r="A279" s="232">
        <f t="shared" si="78"/>
        <v>1910000000</v>
      </c>
      <c r="B279" s="233">
        <f t="shared" si="84"/>
        <v>362000000</v>
      </c>
      <c r="C279" s="233">
        <f t="shared" si="88"/>
        <v>36200000</v>
      </c>
      <c r="D279" s="233">
        <f t="shared" si="89"/>
        <v>398200000</v>
      </c>
      <c r="E279" s="238">
        <f t="shared" si="86"/>
        <v>0.20848167539267015</v>
      </c>
      <c r="F279" s="233">
        <f t="shared" si="85"/>
        <v>766800000</v>
      </c>
      <c r="G279" s="233">
        <f t="shared" si="90"/>
        <v>76680000</v>
      </c>
      <c r="H279" s="233">
        <f t="shared" si="91"/>
        <v>843480000</v>
      </c>
      <c r="I279" s="238">
        <f t="shared" si="87"/>
        <v>0.4416125654450262</v>
      </c>
      <c r="J279" s="234">
        <f t="shared" si="92"/>
        <v>-445280000</v>
      </c>
    </row>
    <row r="280" spans="1:10" x14ac:dyDescent="0.3">
      <c r="A280" s="232">
        <f t="shared" si="78"/>
        <v>1920000000</v>
      </c>
      <c r="B280" s="233">
        <f t="shared" si="84"/>
        <v>364000000</v>
      </c>
      <c r="C280" s="233">
        <f t="shared" si="88"/>
        <v>36400000</v>
      </c>
      <c r="D280" s="233">
        <f t="shared" si="89"/>
        <v>400400000</v>
      </c>
      <c r="E280" s="238">
        <f t="shared" si="86"/>
        <v>0.20854166666666665</v>
      </c>
      <c r="F280" s="233">
        <f t="shared" si="85"/>
        <v>771000000</v>
      </c>
      <c r="G280" s="233">
        <f t="shared" si="90"/>
        <v>77100000</v>
      </c>
      <c r="H280" s="233">
        <f t="shared" si="91"/>
        <v>848100000</v>
      </c>
      <c r="I280" s="238">
        <f t="shared" si="87"/>
        <v>0.44171874999999999</v>
      </c>
      <c r="J280" s="234">
        <f t="shared" si="92"/>
        <v>-447700000</v>
      </c>
    </row>
    <row r="281" spans="1:10" x14ac:dyDescent="0.3">
      <c r="A281" s="232">
        <f t="shared" si="78"/>
        <v>1930000000</v>
      </c>
      <c r="B281" s="233">
        <f t="shared" si="84"/>
        <v>366000000</v>
      </c>
      <c r="C281" s="233">
        <f t="shared" si="88"/>
        <v>36600000</v>
      </c>
      <c r="D281" s="233">
        <f t="shared" si="89"/>
        <v>402600000</v>
      </c>
      <c r="E281" s="238">
        <f t="shared" si="86"/>
        <v>0.20860103626943005</v>
      </c>
      <c r="F281" s="233">
        <f t="shared" si="85"/>
        <v>775200000</v>
      </c>
      <c r="G281" s="233">
        <f t="shared" si="90"/>
        <v>77520000</v>
      </c>
      <c r="H281" s="233">
        <f t="shared" si="91"/>
        <v>852720000</v>
      </c>
      <c r="I281" s="238">
        <f t="shared" si="87"/>
        <v>0.4418238341968912</v>
      </c>
      <c r="J281" s="234">
        <f t="shared" si="92"/>
        <v>-450120000</v>
      </c>
    </row>
    <row r="282" spans="1:10" x14ac:dyDescent="0.3">
      <c r="A282" s="232">
        <f t="shared" si="78"/>
        <v>1940000000</v>
      </c>
      <c r="B282" s="233">
        <f t="shared" si="84"/>
        <v>368000000</v>
      </c>
      <c r="C282" s="233">
        <f t="shared" si="88"/>
        <v>36800000</v>
      </c>
      <c r="D282" s="233">
        <f t="shared" si="89"/>
        <v>404800000</v>
      </c>
      <c r="E282" s="238">
        <f t="shared" si="86"/>
        <v>0.208659793814433</v>
      </c>
      <c r="F282" s="233">
        <f t="shared" si="85"/>
        <v>779400000</v>
      </c>
      <c r="G282" s="233">
        <f t="shared" si="90"/>
        <v>77940000</v>
      </c>
      <c r="H282" s="233">
        <f t="shared" si="91"/>
        <v>857340000</v>
      </c>
      <c r="I282" s="238">
        <f t="shared" si="87"/>
        <v>0.44192783505154637</v>
      </c>
      <c r="J282" s="234">
        <f t="shared" si="92"/>
        <v>-452540000</v>
      </c>
    </row>
    <row r="283" spans="1:10" x14ac:dyDescent="0.3">
      <c r="A283" s="232">
        <f t="shared" si="78"/>
        <v>1950000000</v>
      </c>
      <c r="B283" s="233">
        <f t="shared" si="84"/>
        <v>370000000</v>
      </c>
      <c r="C283" s="233">
        <f t="shared" si="88"/>
        <v>37000000</v>
      </c>
      <c r="D283" s="233">
        <f t="shared" si="89"/>
        <v>407000000</v>
      </c>
      <c r="E283" s="238">
        <f t="shared" si="86"/>
        <v>0.20871794871794871</v>
      </c>
      <c r="F283" s="233">
        <f t="shared" si="85"/>
        <v>783600000</v>
      </c>
      <c r="G283" s="233">
        <f t="shared" si="90"/>
        <v>78360000</v>
      </c>
      <c r="H283" s="233">
        <f t="shared" si="91"/>
        <v>861960000</v>
      </c>
      <c r="I283" s="238">
        <f t="shared" si="87"/>
        <v>0.44203076923076923</v>
      </c>
      <c r="J283" s="234">
        <f t="shared" si="92"/>
        <v>-454960000</v>
      </c>
    </row>
    <row r="284" spans="1:10" x14ac:dyDescent="0.3">
      <c r="A284" s="232">
        <f t="shared" si="78"/>
        <v>1960000000</v>
      </c>
      <c r="B284" s="233">
        <f t="shared" si="84"/>
        <v>372000000</v>
      </c>
      <c r="C284" s="233">
        <f t="shared" si="88"/>
        <v>37200000</v>
      </c>
      <c r="D284" s="233">
        <f t="shared" si="89"/>
        <v>409200000</v>
      </c>
      <c r="E284" s="238">
        <f t="shared" si="86"/>
        <v>0.20877551020408164</v>
      </c>
      <c r="F284" s="233">
        <f t="shared" si="85"/>
        <v>787800000</v>
      </c>
      <c r="G284" s="233">
        <f t="shared" si="90"/>
        <v>78780000</v>
      </c>
      <c r="H284" s="233">
        <f t="shared" si="91"/>
        <v>866580000</v>
      </c>
      <c r="I284" s="238">
        <f t="shared" si="87"/>
        <v>0.44213265306122451</v>
      </c>
      <c r="J284" s="234">
        <f t="shared" si="92"/>
        <v>-457380000</v>
      </c>
    </row>
    <row r="285" spans="1:10" x14ac:dyDescent="0.3">
      <c r="A285" s="232">
        <f t="shared" si="78"/>
        <v>1970000000</v>
      </c>
      <c r="B285" s="233">
        <f t="shared" si="84"/>
        <v>374000000</v>
      </c>
      <c r="C285" s="233">
        <f t="shared" si="88"/>
        <v>37400000</v>
      </c>
      <c r="D285" s="233">
        <f t="shared" si="89"/>
        <v>411400000</v>
      </c>
      <c r="E285" s="238">
        <f t="shared" si="86"/>
        <v>0.20883248730964468</v>
      </c>
      <c r="F285" s="233">
        <f t="shared" si="85"/>
        <v>792000000</v>
      </c>
      <c r="G285" s="233">
        <f t="shared" si="90"/>
        <v>79200000</v>
      </c>
      <c r="H285" s="233">
        <f t="shared" si="91"/>
        <v>871200000</v>
      </c>
      <c r="I285" s="238">
        <f t="shared" si="87"/>
        <v>0.44223350253807109</v>
      </c>
      <c r="J285" s="234">
        <f t="shared" si="92"/>
        <v>-459800000</v>
      </c>
    </row>
    <row r="286" spans="1:10" x14ac:dyDescent="0.3">
      <c r="A286" s="232">
        <f t="shared" si="78"/>
        <v>1980000000</v>
      </c>
      <c r="B286" s="233">
        <f t="shared" si="84"/>
        <v>376000000</v>
      </c>
      <c r="C286" s="233">
        <f t="shared" si="88"/>
        <v>37600000</v>
      </c>
      <c r="D286" s="233">
        <f t="shared" si="89"/>
        <v>413600000</v>
      </c>
      <c r="E286" s="238">
        <f t="shared" si="86"/>
        <v>0.2088888888888889</v>
      </c>
      <c r="F286" s="233">
        <f t="shared" si="85"/>
        <v>796200000</v>
      </c>
      <c r="G286" s="233">
        <f t="shared" si="90"/>
        <v>79620000</v>
      </c>
      <c r="H286" s="233">
        <f t="shared" si="91"/>
        <v>875820000</v>
      </c>
      <c r="I286" s="238">
        <f t="shared" si="87"/>
        <v>0.44233333333333336</v>
      </c>
      <c r="J286" s="234">
        <f t="shared" si="92"/>
        <v>-462220000</v>
      </c>
    </row>
    <row r="287" spans="1:10" x14ac:dyDescent="0.3">
      <c r="A287" s="232">
        <f t="shared" si="78"/>
        <v>1990000000</v>
      </c>
      <c r="B287" s="233">
        <f t="shared" si="84"/>
        <v>378000000</v>
      </c>
      <c r="C287" s="233">
        <f t="shared" si="88"/>
        <v>37800000</v>
      </c>
      <c r="D287" s="233">
        <f t="shared" si="89"/>
        <v>415800000</v>
      </c>
      <c r="E287" s="238">
        <f t="shared" si="86"/>
        <v>0.20894472361809044</v>
      </c>
      <c r="F287" s="233">
        <f t="shared" si="85"/>
        <v>800400000</v>
      </c>
      <c r="G287" s="233">
        <f t="shared" si="90"/>
        <v>80040000</v>
      </c>
      <c r="H287" s="233">
        <f t="shared" si="91"/>
        <v>880440000</v>
      </c>
      <c r="I287" s="238">
        <f t="shared" si="87"/>
        <v>0.44243216080402009</v>
      </c>
      <c r="J287" s="234">
        <f t="shared" si="92"/>
        <v>-464640000</v>
      </c>
    </row>
    <row r="288" spans="1:10" x14ac:dyDescent="0.3">
      <c r="A288" s="232">
        <f t="shared" si="78"/>
        <v>2000000000</v>
      </c>
      <c r="B288" s="233">
        <f t="shared" si="84"/>
        <v>380000000</v>
      </c>
      <c r="C288" s="233">
        <f t="shared" si="88"/>
        <v>38000000</v>
      </c>
      <c r="D288" s="233">
        <f t="shared" si="89"/>
        <v>418000000</v>
      </c>
      <c r="E288" s="238">
        <f t="shared" si="86"/>
        <v>0.20899999999999999</v>
      </c>
      <c r="F288" s="233">
        <f t="shared" si="85"/>
        <v>804600000</v>
      </c>
      <c r="G288" s="233">
        <f t="shared" si="90"/>
        <v>80460000</v>
      </c>
      <c r="H288" s="233">
        <f t="shared" si="91"/>
        <v>885060000</v>
      </c>
      <c r="I288" s="238">
        <f t="shared" si="87"/>
        <v>0.44252999999999998</v>
      </c>
      <c r="J288" s="234">
        <f t="shared" si="92"/>
        <v>-467060000</v>
      </c>
    </row>
    <row r="289" spans="1:10" x14ac:dyDescent="0.3">
      <c r="A289" s="232">
        <f t="shared" si="78"/>
        <v>2010000000</v>
      </c>
      <c r="B289" s="233">
        <f t="shared" si="84"/>
        <v>382000000</v>
      </c>
      <c r="C289" s="233">
        <f t="shared" si="88"/>
        <v>38200000</v>
      </c>
      <c r="D289" s="233">
        <f t="shared" si="89"/>
        <v>420200000</v>
      </c>
      <c r="E289" s="238">
        <f t="shared" si="86"/>
        <v>0.20905472636815919</v>
      </c>
      <c r="F289" s="233">
        <f t="shared" si="85"/>
        <v>808800000</v>
      </c>
      <c r="G289" s="233">
        <f t="shared" si="90"/>
        <v>80880000</v>
      </c>
      <c r="H289" s="233">
        <f t="shared" si="91"/>
        <v>889680000</v>
      </c>
      <c r="I289" s="238">
        <f t="shared" si="87"/>
        <v>0.44262686567164178</v>
      </c>
      <c r="J289" s="234">
        <f t="shared" si="92"/>
        <v>-469480000</v>
      </c>
    </row>
    <row r="290" spans="1:10" x14ac:dyDescent="0.3">
      <c r="A290" s="232">
        <f t="shared" si="78"/>
        <v>2020000000</v>
      </c>
      <c r="B290" s="233">
        <f t="shared" si="84"/>
        <v>384000000</v>
      </c>
      <c r="C290" s="233">
        <f t="shared" si="88"/>
        <v>38400000</v>
      </c>
      <c r="D290" s="233">
        <f t="shared" si="89"/>
        <v>422400000</v>
      </c>
      <c r="E290" s="238">
        <f t="shared" si="86"/>
        <v>0.2091089108910891</v>
      </c>
      <c r="F290" s="233">
        <f t="shared" si="85"/>
        <v>813000000</v>
      </c>
      <c r="G290" s="233">
        <f t="shared" si="90"/>
        <v>81300000</v>
      </c>
      <c r="H290" s="233">
        <f t="shared" si="91"/>
        <v>894300000</v>
      </c>
      <c r="I290" s="238">
        <f t="shared" si="87"/>
        <v>0.44272277227722773</v>
      </c>
      <c r="J290" s="234">
        <f t="shared" si="92"/>
        <v>-471900000</v>
      </c>
    </row>
    <row r="291" spans="1:10" x14ac:dyDescent="0.3">
      <c r="A291" s="232">
        <f t="shared" si="78"/>
        <v>2030000000</v>
      </c>
      <c r="B291" s="233">
        <f t="shared" si="84"/>
        <v>386000000</v>
      </c>
      <c r="C291" s="233">
        <f t="shared" si="88"/>
        <v>38600000</v>
      </c>
      <c r="D291" s="233">
        <f t="shared" si="89"/>
        <v>424600000</v>
      </c>
      <c r="E291" s="238">
        <f t="shared" si="86"/>
        <v>0.20916256157635468</v>
      </c>
      <c r="F291" s="233">
        <f t="shared" si="85"/>
        <v>817200000</v>
      </c>
      <c r="G291" s="233">
        <f t="shared" si="90"/>
        <v>81720000</v>
      </c>
      <c r="H291" s="233">
        <f t="shared" si="91"/>
        <v>898920000</v>
      </c>
      <c r="I291" s="238">
        <f t="shared" si="87"/>
        <v>0.44281773399014779</v>
      </c>
      <c r="J291" s="234">
        <f t="shared" si="92"/>
        <v>-474320000</v>
      </c>
    </row>
    <row r="292" spans="1:10" x14ac:dyDescent="0.3">
      <c r="A292" s="232">
        <f t="shared" ref="A292:A355" si="93">A291+10000000</f>
        <v>2040000000</v>
      </c>
      <c r="B292" s="233">
        <f t="shared" si="84"/>
        <v>388000000</v>
      </c>
      <c r="C292" s="233">
        <f t="shared" si="88"/>
        <v>38800000</v>
      </c>
      <c r="D292" s="233">
        <f t="shared" si="89"/>
        <v>426800000</v>
      </c>
      <c r="E292" s="238">
        <f t="shared" si="86"/>
        <v>0.20921568627450982</v>
      </c>
      <c r="F292" s="233">
        <f t="shared" si="85"/>
        <v>821400000</v>
      </c>
      <c r="G292" s="233">
        <f t="shared" si="90"/>
        <v>82140000</v>
      </c>
      <c r="H292" s="233">
        <f t="shared" si="91"/>
        <v>903540000</v>
      </c>
      <c r="I292" s="238">
        <f t="shared" si="87"/>
        <v>0.44291176470588234</v>
      </c>
      <c r="J292" s="234">
        <f t="shared" si="92"/>
        <v>-476740000</v>
      </c>
    </row>
    <row r="293" spans="1:10" x14ac:dyDescent="0.3">
      <c r="A293" s="232">
        <f t="shared" si="93"/>
        <v>2050000000</v>
      </c>
      <c r="B293" s="233">
        <f t="shared" si="84"/>
        <v>390000000</v>
      </c>
      <c r="C293" s="233">
        <f t="shared" si="88"/>
        <v>39000000</v>
      </c>
      <c r="D293" s="233">
        <f t="shared" si="89"/>
        <v>429000000</v>
      </c>
      <c r="E293" s="238">
        <f t="shared" si="86"/>
        <v>0.20926829268292682</v>
      </c>
      <c r="F293" s="233">
        <f t="shared" si="85"/>
        <v>825600000</v>
      </c>
      <c r="G293" s="233">
        <f t="shared" si="90"/>
        <v>82560000</v>
      </c>
      <c r="H293" s="233">
        <f t="shared" si="91"/>
        <v>908160000</v>
      </c>
      <c r="I293" s="238">
        <f t="shared" si="87"/>
        <v>0.44300487804878047</v>
      </c>
      <c r="J293" s="234">
        <f t="shared" si="92"/>
        <v>-479160000</v>
      </c>
    </row>
    <row r="294" spans="1:10" x14ac:dyDescent="0.3">
      <c r="A294" s="232">
        <f t="shared" si="93"/>
        <v>2060000000</v>
      </c>
      <c r="B294" s="233">
        <f t="shared" si="84"/>
        <v>392000000</v>
      </c>
      <c r="C294" s="233">
        <f t="shared" si="88"/>
        <v>39200000</v>
      </c>
      <c r="D294" s="233">
        <f t="shared" si="89"/>
        <v>431200000</v>
      </c>
      <c r="E294" s="238">
        <f t="shared" si="86"/>
        <v>0.20932038834951455</v>
      </c>
      <c r="F294" s="233">
        <f t="shared" si="85"/>
        <v>829800000</v>
      </c>
      <c r="G294" s="233">
        <f t="shared" si="90"/>
        <v>82980000</v>
      </c>
      <c r="H294" s="233">
        <f t="shared" si="91"/>
        <v>912780000</v>
      </c>
      <c r="I294" s="238">
        <f t="shared" si="87"/>
        <v>0.44309708737864079</v>
      </c>
      <c r="J294" s="234">
        <f t="shared" si="92"/>
        <v>-481580000</v>
      </c>
    </row>
    <row r="295" spans="1:10" x14ac:dyDescent="0.3">
      <c r="A295" s="232">
        <f t="shared" si="93"/>
        <v>2070000000</v>
      </c>
      <c r="B295" s="233">
        <f t="shared" si="84"/>
        <v>394000000</v>
      </c>
      <c r="C295" s="233">
        <f t="shared" si="88"/>
        <v>39400000</v>
      </c>
      <c r="D295" s="233">
        <f t="shared" si="89"/>
        <v>433400000</v>
      </c>
      <c r="E295" s="238">
        <f t="shared" si="86"/>
        <v>0.20937198067632851</v>
      </c>
      <c r="F295" s="233">
        <f t="shared" si="85"/>
        <v>834000000</v>
      </c>
      <c r="G295" s="233">
        <f t="shared" si="90"/>
        <v>83400000</v>
      </c>
      <c r="H295" s="233">
        <f t="shared" si="91"/>
        <v>917400000</v>
      </c>
      <c r="I295" s="238">
        <f t="shared" si="87"/>
        <v>0.44318840579710145</v>
      </c>
      <c r="J295" s="234">
        <f t="shared" si="92"/>
        <v>-484000000</v>
      </c>
    </row>
    <row r="296" spans="1:10" x14ac:dyDescent="0.3">
      <c r="A296" s="232">
        <f t="shared" si="93"/>
        <v>2080000000</v>
      </c>
      <c r="B296" s="233">
        <f t="shared" si="84"/>
        <v>396000000</v>
      </c>
      <c r="C296" s="233">
        <f t="shared" si="88"/>
        <v>39600000</v>
      </c>
      <c r="D296" s="233">
        <f t="shared" si="89"/>
        <v>435600000</v>
      </c>
      <c r="E296" s="238">
        <f t="shared" si="86"/>
        <v>0.20942307692307693</v>
      </c>
      <c r="F296" s="233">
        <f t="shared" si="85"/>
        <v>838200000</v>
      </c>
      <c r="G296" s="233">
        <f t="shared" si="90"/>
        <v>83820000</v>
      </c>
      <c r="H296" s="233">
        <f t="shared" si="91"/>
        <v>922020000</v>
      </c>
      <c r="I296" s="238">
        <f t="shared" si="87"/>
        <v>0.44327884615384616</v>
      </c>
      <c r="J296" s="234">
        <f t="shared" si="92"/>
        <v>-486420000</v>
      </c>
    </row>
    <row r="297" spans="1:10" x14ac:dyDescent="0.3">
      <c r="A297" s="232">
        <f t="shared" si="93"/>
        <v>2090000000</v>
      </c>
      <c r="B297" s="233">
        <f t="shared" si="84"/>
        <v>398000000</v>
      </c>
      <c r="C297" s="233">
        <f t="shared" si="88"/>
        <v>39800000</v>
      </c>
      <c r="D297" s="233">
        <f t="shared" si="89"/>
        <v>437800000</v>
      </c>
      <c r="E297" s="238">
        <f t="shared" si="86"/>
        <v>0.20947368421052631</v>
      </c>
      <c r="F297" s="233">
        <f t="shared" si="85"/>
        <v>842400000</v>
      </c>
      <c r="G297" s="233">
        <f t="shared" si="90"/>
        <v>84240000</v>
      </c>
      <c r="H297" s="233">
        <f t="shared" si="91"/>
        <v>926640000</v>
      </c>
      <c r="I297" s="238">
        <f t="shared" si="87"/>
        <v>0.44336842105263158</v>
      </c>
      <c r="J297" s="234">
        <f t="shared" si="92"/>
        <v>-488840000</v>
      </c>
    </row>
    <row r="298" spans="1:10" x14ac:dyDescent="0.3">
      <c r="A298" s="232">
        <f t="shared" si="93"/>
        <v>2100000000</v>
      </c>
      <c r="B298" s="233">
        <f t="shared" si="84"/>
        <v>400000000</v>
      </c>
      <c r="C298" s="233">
        <f t="shared" si="88"/>
        <v>40000000</v>
      </c>
      <c r="D298" s="233">
        <f t="shared" si="89"/>
        <v>440000000</v>
      </c>
      <c r="E298" s="238">
        <f t="shared" si="86"/>
        <v>0.20952380952380953</v>
      </c>
      <c r="F298" s="233">
        <f t="shared" si="85"/>
        <v>846600000</v>
      </c>
      <c r="G298" s="233">
        <f t="shared" si="90"/>
        <v>84660000</v>
      </c>
      <c r="H298" s="233">
        <f t="shared" si="91"/>
        <v>931260000</v>
      </c>
      <c r="I298" s="238">
        <f t="shared" si="87"/>
        <v>0.44345714285714288</v>
      </c>
      <c r="J298" s="234">
        <f t="shared" si="92"/>
        <v>-491260000</v>
      </c>
    </row>
    <row r="299" spans="1:10" x14ac:dyDescent="0.3">
      <c r="A299" s="232">
        <f t="shared" si="93"/>
        <v>2110000000</v>
      </c>
      <c r="B299" s="233">
        <f t="shared" si="84"/>
        <v>402000000</v>
      </c>
      <c r="C299" s="233">
        <f t="shared" si="88"/>
        <v>40200000</v>
      </c>
      <c r="D299" s="233">
        <f t="shared" si="89"/>
        <v>442200000</v>
      </c>
      <c r="E299" s="238">
        <f t="shared" si="86"/>
        <v>0.20957345971563981</v>
      </c>
      <c r="F299" s="233">
        <f t="shared" si="85"/>
        <v>850800000</v>
      </c>
      <c r="G299" s="233">
        <f t="shared" si="90"/>
        <v>85080000</v>
      </c>
      <c r="H299" s="233">
        <f t="shared" si="91"/>
        <v>935880000</v>
      </c>
      <c r="I299" s="238">
        <f t="shared" si="87"/>
        <v>0.44354502369668247</v>
      </c>
      <c r="J299" s="234">
        <f t="shared" si="92"/>
        <v>-493680000</v>
      </c>
    </row>
    <row r="300" spans="1:10" x14ac:dyDescent="0.3">
      <c r="A300" s="232">
        <f t="shared" si="93"/>
        <v>2120000000</v>
      </c>
      <c r="B300" s="233">
        <f t="shared" si="84"/>
        <v>404000000</v>
      </c>
      <c r="C300" s="233">
        <f t="shared" si="88"/>
        <v>40400000</v>
      </c>
      <c r="D300" s="233">
        <f t="shared" si="89"/>
        <v>444400000</v>
      </c>
      <c r="E300" s="238">
        <f t="shared" si="86"/>
        <v>0.20962264150943397</v>
      </c>
      <c r="F300" s="233">
        <f t="shared" si="85"/>
        <v>855000000</v>
      </c>
      <c r="G300" s="233">
        <f t="shared" si="90"/>
        <v>85500000</v>
      </c>
      <c r="H300" s="233">
        <f t="shared" si="91"/>
        <v>940500000</v>
      </c>
      <c r="I300" s="238">
        <f t="shared" si="87"/>
        <v>0.44363207547169814</v>
      </c>
      <c r="J300" s="234">
        <f t="shared" si="92"/>
        <v>-496100000</v>
      </c>
    </row>
    <row r="301" spans="1:10" x14ac:dyDescent="0.3">
      <c r="A301" s="232">
        <f t="shared" si="93"/>
        <v>2130000000</v>
      </c>
      <c r="B301" s="233">
        <f t="shared" si="84"/>
        <v>406000000</v>
      </c>
      <c r="C301" s="233">
        <f t="shared" si="88"/>
        <v>40600000</v>
      </c>
      <c r="D301" s="233">
        <f t="shared" si="89"/>
        <v>446600000</v>
      </c>
      <c r="E301" s="238">
        <f t="shared" si="86"/>
        <v>0.20967136150234741</v>
      </c>
      <c r="F301" s="233">
        <f t="shared" si="85"/>
        <v>859200000</v>
      </c>
      <c r="G301" s="233">
        <f t="shared" si="90"/>
        <v>85920000</v>
      </c>
      <c r="H301" s="233">
        <f t="shared" si="91"/>
        <v>945120000</v>
      </c>
      <c r="I301" s="238">
        <f t="shared" si="87"/>
        <v>0.44371830985915495</v>
      </c>
      <c r="J301" s="234">
        <f t="shared" si="92"/>
        <v>-498520000</v>
      </c>
    </row>
    <row r="302" spans="1:10" x14ac:dyDescent="0.3">
      <c r="A302" s="232">
        <f t="shared" si="93"/>
        <v>2140000000</v>
      </c>
      <c r="B302" s="233">
        <f t="shared" si="84"/>
        <v>408000000</v>
      </c>
      <c r="C302" s="233">
        <f t="shared" si="88"/>
        <v>40800000</v>
      </c>
      <c r="D302" s="233">
        <f t="shared" si="89"/>
        <v>448800000</v>
      </c>
      <c r="E302" s="238">
        <f t="shared" si="86"/>
        <v>0.20971962616822429</v>
      </c>
      <c r="F302" s="233">
        <f t="shared" si="85"/>
        <v>863400000</v>
      </c>
      <c r="G302" s="233">
        <f t="shared" si="90"/>
        <v>86340000</v>
      </c>
      <c r="H302" s="233">
        <f t="shared" si="91"/>
        <v>949740000</v>
      </c>
      <c r="I302" s="238">
        <f t="shared" si="87"/>
        <v>0.44380373831775699</v>
      </c>
      <c r="J302" s="234">
        <f t="shared" si="92"/>
        <v>-500940000</v>
      </c>
    </row>
    <row r="303" spans="1:10" x14ac:dyDescent="0.3">
      <c r="A303" s="232">
        <f t="shared" si="93"/>
        <v>2150000000</v>
      </c>
      <c r="B303" s="233">
        <f t="shared" si="84"/>
        <v>410000000</v>
      </c>
      <c r="C303" s="233">
        <f t="shared" si="88"/>
        <v>41000000</v>
      </c>
      <c r="D303" s="233">
        <f t="shared" si="89"/>
        <v>451000000</v>
      </c>
      <c r="E303" s="238">
        <f t="shared" si="86"/>
        <v>0.20976744186046511</v>
      </c>
      <c r="F303" s="233">
        <f t="shared" si="85"/>
        <v>867600000</v>
      </c>
      <c r="G303" s="233">
        <f t="shared" si="90"/>
        <v>86760000</v>
      </c>
      <c r="H303" s="233">
        <f t="shared" si="91"/>
        <v>954360000</v>
      </c>
      <c r="I303" s="238">
        <f t="shared" si="87"/>
        <v>0.44388837209302323</v>
      </c>
      <c r="J303" s="234">
        <f t="shared" si="92"/>
        <v>-503360000</v>
      </c>
    </row>
    <row r="304" spans="1:10" x14ac:dyDescent="0.3">
      <c r="A304" s="232">
        <f t="shared" si="93"/>
        <v>2160000000</v>
      </c>
      <c r="B304" s="233">
        <f t="shared" si="84"/>
        <v>412000000</v>
      </c>
      <c r="C304" s="233">
        <f t="shared" si="88"/>
        <v>41200000</v>
      </c>
      <c r="D304" s="233">
        <f t="shared" si="89"/>
        <v>453200000</v>
      </c>
      <c r="E304" s="238">
        <f t="shared" si="86"/>
        <v>0.20981481481481482</v>
      </c>
      <c r="F304" s="233">
        <f t="shared" si="85"/>
        <v>871800000</v>
      </c>
      <c r="G304" s="233">
        <f t="shared" si="90"/>
        <v>87180000</v>
      </c>
      <c r="H304" s="233">
        <f t="shared" si="91"/>
        <v>958980000</v>
      </c>
      <c r="I304" s="238">
        <f t="shared" si="87"/>
        <v>0.44397222222222221</v>
      </c>
      <c r="J304" s="234">
        <f t="shared" si="92"/>
        <v>-505780000</v>
      </c>
    </row>
    <row r="305" spans="1:10" x14ac:dyDescent="0.3">
      <c r="A305" s="232">
        <f t="shared" si="93"/>
        <v>2170000000</v>
      </c>
      <c r="B305" s="233">
        <f t="shared" si="84"/>
        <v>414000000</v>
      </c>
      <c r="C305" s="233">
        <f t="shared" si="88"/>
        <v>41400000</v>
      </c>
      <c r="D305" s="233">
        <f t="shared" si="89"/>
        <v>455400000</v>
      </c>
      <c r="E305" s="238">
        <f t="shared" si="86"/>
        <v>0.20986175115207373</v>
      </c>
      <c r="F305" s="233">
        <f t="shared" si="85"/>
        <v>876000000</v>
      </c>
      <c r="G305" s="233">
        <f t="shared" si="90"/>
        <v>87600000</v>
      </c>
      <c r="H305" s="233">
        <f t="shared" si="91"/>
        <v>963600000</v>
      </c>
      <c r="I305" s="238">
        <f t="shared" si="87"/>
        <v>0.4440552995391705</v>
      </c>
      <c r="J305" s="234">
        <f t="shared" si="92"/>
        <v>-508200000</v>
      </c>
    </row>
    <row r="306" spans="1:10" x14ac:dyDescent="0.3">
      <c r="A306" s="232">
        <f t="shared" si="93"/>
        <v>2180000000</v>
      </c>
      <c r="B306" s="233">
        <f t="shared" si="84"/>
        <v>416000000</v>
      </c>
      <c r="C306" s="233">
        <f t="shared" si="88"/>
        <v>41600000</v>
      </c>
      <c r="D306" s="233">
        <f t="shared" si="89"/>
        <v>457600000</v>
      </c>
      <c r="E306" s="238">
        <f t="shared" si="86"/>
        <v>0.20990825688073395</v>
      </c>
      <c r="F306" s="233">
        <f t="shared" si="85"/>
        <v>880200000</v>
      </c>
      <c r="G306" s="233">
        <f t="shared" si="90"/>
        <v>88020000</v>
      </c>
      <c r="H306" s="233">
        <f t="shared" si="91"/>
        <v>968220000</v>
      </c>
      <c r="I306" s="238">
        <f t="shared" si="87"/>
        <v>0.44413761467889906</v>
      </c>
      <c r="J306" s="234">
        <f t="shared" si="92"/>
        <v>-510620000</v>
      </c>
    </row>
    <row r="307" spans="1:10" x14ac:dyDescent="0.3">
      <c r="A307" s="232">
        <f t="shared" si="93"/>
        <v>2190000000</v>
      </c>
      <c r="B307" s="233">
        <f t="shared" si="84"/>
        <v>418000000</v>
      </c>
      <c r="C307" s="233">
        <f t="shared" si="88"/>
        <v>41800000</v>
      </c>
      <c r="D307" s="233">
        <f t="shared" si="89"/>
        <v>459800000</v>
      </c>
      <c r="E307" s="238">
        <f t="shared" si="86"/>
        <v>0.20995433789954338</v>
      </c>
      <c r="F307" s="233">
        <f t="shared" si="85"/>
        <v>884400000</v>
      </c>
      <c r="G307" s="233">
        <f t="shared" si="90"/>
        <v>88440000</v>
      </c>
      <c r="H307" s="233">
        <f t="shared" si="91"/>
        <v>972840000</v>
      </c>
      <c r="I307" s="238">
        <f t="shared" si="87"/>
        <v>0.4442191780821918</v>
      </c>
      <c r="J307" s="234">
        <f t="shared" si="92"/>
        <v>-513040000</v>
      </c>
    </row>
    <row r="308" spans="1:10" x14ac:dyDescent="0.3">
      <c r="A308" s="232">
        <f t="shared" si="93"/>
        <v>2200000000</v>
      </c>
      <c r="B308" s="233">
        <f t="shared" si="84"/>
        <v>420000000</v>
      </c>
      <c r="C308" s="233">
        <f t="shared" si="88"/>
        <v>42000000</v>
      </c>
      <c r="D308" s="233">
        <f t="shared" si="89"/>
        <v>462000000</v>
      </c>
      <c r="E308" s="238">
        <f t="shared" si="86"/>
        <v>0.21</v>
      </c>
      <c r="F308" s="233">
        <f t="shared" si="85"/>
        <v>888600000</v>
      </c>
      <c r="G308" s="233">
        <f t="shared" si="90"/>
        <v>88860000</v>
      </c>
      <c r="H308" s="233">
        <f t="shared" si="91"/>
        <v>977460000</v>
      </c>
      <c r="I308" s="238">
        <f t="shared" si="87"/>
        <v>0.44429999999999997</v>
      </c>
      <c r="J308" s="234">
        <f t="shared" si="92"/>
        <v>-515460000</v>
      </c>
    </row>
    <row r="309" spans="1:10" x14ac:dyDescent="0.3">
      <c r="A309" s="232">
        <f t="shared" si="93"/>
        <v>2210000000</v>
      </c>
      <c r="B309" s="233">
        <f t="shared" si="84"/>
        <v>422000000</v>
      </c>
      <c r="C309" s="233">
        <f t="shared" si="88"/>
        <v>42200000</v>
      </c>
      <c r="D309" s="233">
        <f t="shared" si="89"/>
        <v>464200000</v>
      </c>
      <c r="E309" s="238">
        <f t="shared" si="86"/>
        <v>0.21004524886877829</v>
      </c>
      <c r="F309" s="233">
        <f t="shared" si="85"/>
        <v>892800000</v>
      </c>
      <c r="G309" s="233">
        <f t="shared" si="90"/>
        <v>89280000</v>
      </c>
      <c r="H309" s="233">
        <f t="shared" si="91"/>
        <v>982080000</v>
      </c>
      <c r="I309" s="238">
        <f t="shared" si="87"/>
        <v>0.44438009049773758</v>
      </c>
      <c r="J309" s="234">
        <f t="shared" si="92"/>
        <v>-517880000</v>
      </c>
    </row>
    <row r="310" spans="1:10" x14ac:dyDescent="0.3">
      <c r="A310" s="232">
        <f t="shared" si="93"/>
        <v>2220000000</v>
      </c>
      <c r="B310" s="233">
        <f t="shared" si="84"/>
        <v>424000000</v>
      </c>
      <c r="C310" s="233">
        <f t="shared" si="88"/>
        <v>42400000</v>
      </c>
      <c r="D310" s="233">
        <f t="shared" si="89"/>
        <v>466400000</v>
      </c>
      <c r="E310" s="238">
        <f t="shared" si="86"/>
        <v>0.21009009009009008</v>
      </c>
      <c r="F310" s="233">
        <f t="shared" si="85"/>
        <v>897000000</v>
      </c>
      <c r="G310" s="233">
        <f t="shared" si="90"/>
        <v>89700000</v>
      </c>
      <c r="H310" s="233">
        <f t="shared" si="91"/>
        <v>986700000</v>
      </c>
      <c r="I310" s="238">
        <f t="shared" si="87"/>
        <v>0.44445945945945947</v>
      </c>
      <c r="J310" s="234">
        <f t="shared" si="92"/>
        <v>-520300000</v>
      </c>
    </row>
    <row r="311" spans="1:10" x14ac:dyDescent="0.3">
      <c r="A311" s="232">
        <f t="shared" si="93"/>
        <v>2230000000</v>
      </c>
      <c r="B311" s="233">
        <f t="shared" si="84"/>
        <v>426000000</v>
      </c>
      <c r="C311" s="233">
        <f t="shared" si="88"/>
        <v>42600000</v>
      </c>
      <c r="D311" s="233">
        <f t="shared" si="89"/>
        <v>468600000</v>
      </c>
      <c r="E311" s="238">
        <f t="shared" si="86"/>
        <v>0.21013452914798206</v>
      </c>
      <c r="F311" s="233">
        <f t="shared" si="85"/>
        <v>901200000</v>
      </c>
      <c r="G311" s="233">
        <f t="shared" si="90"/>
        <v>90120000</v>
      </c>
      <c r="H311" s="233">
        <f t="shared" si="91"/>
        <v>991320000</v>
      </c>
      <c r="I311" s="238">
        <f t="shared" si="87"/>
        <v>0.44453811659192827</v>
      </c>
      <c r="J311" s="234">
        <f t="shared" si="92"/>
        <v>-522720000</v>
      </c>
    </row>
    <row r="312" spans="1:10" x14ac:dyDescent="0.3">
      <c r="A312" s="232">
        <f t="shared" si="93"/>
        <v>2240000000</v>
      </c>
      <c r="B312" s="233">
        <f t="shared" si="84"/>
        <v>428000000</v>
      </c>
      <c r="C312" s="233">
        <f t="shared" si="88"/>
        <v>42800000</v>
      </c>
      <c r="D312" s="233">
        <f t="shared" si="89"/>
        <v>470800000</v>
      </c>
      <c r="E312" s="238">
        <f t="shared" si="86"/>
        <v>0.21017857142857144</v>
      </c>
      <c r="F312" s="233">
        <f t="shared" si="85"/>
        <v>905400000</v>
      </c>
      <c r="G312" s="233">
        <f t="shared" si="90"/>
        <v>90540000</v>
      </c>
      <c r="H312" s="233">
        <f t="shared" si="91"/>
        <v>995940000</v>
      </c>
      <c r="I312" s="238">
        <f t="shared" si="87"/>
        <v>0.4446160714285714</v>
      </c>
      <c r="J312" s="234">
        <f t="shared" si="92"/>
        <v>-525140000</v>
      </c>
    </row>
    <row r="313" spans="1:10" x14ac:dyDescent="0.3">
      <c r="A313" s="232">
        <f t="shared" si="93"/>
        <v>2250000000</v>
      </c>
      <c r="B313" s="233">
        <f t="shared" si="84"/>
        <v>430000000</v>
      </c>
      <c r="C313" s="233">
        <f t="shared" si="88"/>
        <v>43000000</v>
      </c>
      <c r="D313" s="233">
        <f t="shared" si="89"/>
        <v>473000000</v>
      </c>
      <c r="E313" s="238">
        <f t="shared" si="86"/>
        <v>0.21022222222222223</v>
      </c>
      <c r="F313" s="233">
        <f t="shared" si="85"/>
        <v>909600000</v>
      </c>
      <c r="G313" s="233">
        <f t="shared" si="90"/>
        <v>90960000</v>
      </c>
      <c r="H313" s="233">
        <f t="shared" si="91"/>
        <v>1000560000</v>
      </c>
      <c r="I313" s="238">
        <f t="shared" si="87"/>
        <v>0.44469333333333333</v>
      </c>
      <c r="J313" s="234">
        <f t="shared" si="92"/>
        <v>-527560000</v>
      </c>
    </row>
    <row r="314" spans="1:10" x14ac:dyDescent="0.3">
      <c r="A314" s="232">
        <f t="shared" si="93"/>
        <v>2260000000</v>
      </c>
      <c r="B314" s="233">
        <f t="shared" si="84"/>
        <v>432000000</v>
      </c>
      <c r="C314" s="233">
        <f t="shared" si="88"/>
        <v>43200000</v>
      </c>
      <c r="D314" s="233">
        <f t="shared" si="89"/>
        <v>475200000</v>
      </c>
      <c r="E314" s="238">
        <f t="shared" si="86"/>
        <v>0.21026548672566372</v>
      </c>
      <c r="F314" s="233">
        <f t="shared" si="85"/>
        <v>913800000</v>
      </c>
      <c r="G314" s="233">
        <f t="shared" si="90"/>
        <v>91380000</v>
      </c>
      <c r="H314" s="233">
        <f t="shared" si="91"/>
        <v>1005180000</v>
      </c>
      <c r="I314" s="238">
        <f t="shared" si="87"/>
        <v>0.4447699115044248</v>
      </c>
      <c r="J314" s="234">
        <f t="shared" si="92"/>
        <v>-529980000</v>
      </c>
    </row>
    <row r="315" spans="1:10" x14ac:dyDescent="0.3">
      <c r="A315" s="232">
        <f t="shared" si="93"/>
        <v>2270000000</v>
      </c>
      <c r="B315" s="233">
        <f t="shared" si="84"/>
        <v>434000000</v>
      </c>
      <c r="C315" s="233">
        <f t="shared" si="88"/>
        <v>43400000</v>
      </c>
      <c r="D315" s="233">
        <f t="shared" si="89"/>
        <v>477400000</v>
      </c>
      <c r="E315" s="238">
        <f t="shared" si="86"/>
        <v>0.21030837004405287</v>
      </c>
      <c r="F315" s="233">
        <f t="shared" si="85"/>
        <v>918000000</v>
      </c>
      <c r="G315" s="233">
        <f t="shared" si="90"/>
        <v>91800000</v>
      </c>
      <c r="H315" s="233">
        <f t="shared" si="91"/>
        <v>1009800000</v>
      </c>
      <c r="I315" s="238">
        <f t="shared" si="87"/>
        <v>0.44484581497797354</v>
      </c>
      <c r="J315" s="234">
        <f t="shared" si="92"/>
        <v>-532400000</v>
      </c>
    </row>
    <row r="316" spans="1:10" x14ac:dyDescent="0.3">
      <c r="A316" s="232">
        <f t="shared" si="93"/>
        <v>2280000000</v>
      </c>
      <c r="B316" s="233">
        <f t="shared" si="84"/>
        <v>436000000</v>
      </c>
      <c r="C316" s="233">
        <f t="shared" si="88"/>
        <v>43600000</v>
      </c>
      <c r="D316" s="233">
        <f t="shared" si="89"/>
        <v>479600000</v>
      </c>
      <c r="E316" s="238">
        <f t="shared" si="86"/>
        <v>0.21035087719298246</v>
      </c>
      <c r="F316" s="233">
        <f t="shared" si="85"/>
        <v>922200000</v>
      </c>
      <c r="G316" s="233">
        <f t="shared" si="90"/>
        <v>92220000</v>
      </c>
      <c r="H316" s="233">
        <f t="shared" si="91"/>
        <v>1014420000</v>
      </c>
      <c r="I316" s="238">
        <f t="shared" si="87"/>
        <v>0.44492105263157894</v>
      </c>
      <c r="J316" s="234">
        <f t="shared" si="92"/>
        <v>-534820000</v>
      </c>
    </row>
    <row r="317" spans="1:10" x14ac:dyDescent="0.3">
      <c r="A317" s="232">
        <f t="shared" si="93"/>
        <v>2290000000</v>
      </c>
      <c r="B317" s="233">
        <f t="shared" si="84"/>
        <v>438000000</v>
      </c>
      <c r="C317" s="233">
        <f t="shared" si="88"/>
        <v>43800000</v>
      </c>
      <c r="D317" s="233">
        <f t="shared" si="89"/>
        <v>481800000</v>
      </c>
      <c r="E317" s="238">
        <f t="shared" si="86"/>
        <v>0.21039301310043668</v>
      </c>
      <c r="F317" s="233">
        <f t="shared" si="85"/>
        <v>926400000</v>
      </c>
      <c r="G317" s="233">
        <f t="shared" si="90"/>
        <v>92640000</v>
      </c>
      <c r="H317" s="233">
        <f t="shared" si="91"/>
        <v>1019040000</v>
      </c>
      <c r="I317" s="238">
        <f t="shared" si="87"/>
        <v>0.44499563318777291</v>
      </c>
      <c r="J317" s="234">
        <f t="shared" si="92"/>
        <v>-537240000</v>
      </c>
    </row>
    <row r="318" spans="1:10" x14ac:dyDescent="0.3">
      <c r="A318" s="232">
        <f t="shared" si="93"/>
        <v>2300000000</v>
      </c>
      <c r="B318" s="233">
        <f t="shared" si="84"/>
        <v>440000000</v>
      </c>
      <c r="C318" s="233">
        <f t="shared" si="88"/>
        <v>44000000</v>
      </c>
      <c r="D318" s="233">
        <f t="shared" si="89"/>
        <v>484000000</v>
      </c>
      <c r="E318" s="238">
        <f t="shared" si="86"/>
        <v>0.21043478260869566</v>
      </c>
      <c r="F318" s="233">
        <f t="shared" si="85"/>
        <v>930600000</v>
      </c>
      <c r="G318" s="233">
        <f t="shared" si="90"/>
        <v>93060000</v>
      </c>
      <c r="H318" s="233">
        <f t="shared" si="91"/>
        <v>1023660000</v>
      </c>
      <c r="I318" s="238">
        <f t="shared" si="87"/>
        <v>0.44506956521739133</v>
      </c>
      <c r="J318" s="234">
        <f t="shared" si="92"/>
        <v>-539660000</v>
      </c>
    </row>
    <row r="319" spans="1:10" x14ac:dyDescent="0.3">
      <c r="A319" s="232">
        <f t="shared" si="93"/>
        <v>2310000000</v>
      </c>
      <c r="B319" s="233">
        <f t="shared" si="84"/>
        <v>442000000</v>
      </c>
      <c r="C319" s="233">
        <f t="shared" si="88"/>
        <v>44200000</v>
      </c>
      <c r="D319" s="233">
        <f t="shared" si="89"/>
        <v>486200000</v>
      </c>
      <c r="E319" s="238">
        <f t="shared" si="86"/>
        <v>0.21047619047619048</v>
      </c>
      <c r="F319" s="233">
        <f t="shared" si="85"/>
        <v>934800000</v>
      </c>
      <c r="G319" s="233">
        <f t="shared" si="90"/>
        <v>93480000</v>
      </c>
      <c r="H319" s="233">
        <f t="shared" si="91"/>
        <v>1028280000</v>
      </c>
      <c r="I319" s="238">
        <f t="shared" si="87"/>
        <v>0.44514285714285712</v>
      </c>
      <c r="J319" s="234">
        <f t="shared" si="92"/>
        <v>-542080000</v>
      </c>
    </row>
    <row r="320" spans="1:10" x14ac:dyDescent="0.3">
      <c r="A320" s="232">
        <f t="shared" si="93"/>
        <v>2320000000</v>
      </c>
      <c r="B320" s="233">
        <f t="shared" si="84"/>
        <v>444000000</v>
      </c>
      <c r="C320" s="233">
        <f t="shared" si="88"/>
        <v>44400000</v>
      </c>
      <c r="D320" s="233">
        <f t="shared" si="89"/>
        <v>488400000</v>
      </c>
      <c r="E320" s="238">
        <f t="shared" si="86"/>
        <v>0.21051724137931035</v>
      </c>
      <c r="F320" s="233">
        <f t="shared" si="85"/>
        <v>939000000</v>
      </c>
      <c r="G320" s="233">
        <f t="shared" si="90"/>
        <v>93900000</v>
      </c>
      <c r="H320" s="233">
        <f t="shared" si="91"/>
        <v>1032900000</v>
      </c>
      <c r="I320" s="238">
        <f t="shared" si="87"/>
        <v>0.44521551724137931</v>
      </c>
      <c r="J320" s="234">
        <f t="shared" si="92"/>
        <v>-544500000</v>
      </c>
    </row>
    <row r="321" spans="1:10" x14ac:dyDescent="0.3">
      <c r="A321" s="232">
        <f t="shared" si="93"/>
        <v>2330000000</v>
      </c>
      <c r="B321" s="233">
        <f t="shared" si="84"/>
        <v>446000000</v>
      </c>
      <c r="C321" s="233">
        <f t="shared" si="88"/>
        <v>44600000</v>
      </c>
      <c r="D321" s="233">
        <f t="shared" si="89"/>
        <v>490600000</v>
      </c>
      <c r="E321" s="238">
        <f t="shared" si="86"/>
        <v>0.21055793991416308</v>
      </c>
      <c r="F321" s="233">
        <f t="shared" si="85"/>
        <v>943200000</v>
      </c>
      <c r="G321" s="233">
        <f t="shared" si="90"/>
        <v>94320000</v>
      </c>
      <c r="H321" s="233">
        <f t="shared" si="91"/>
        <v>1037520000</v>
      </c>
      <c r="I321" s="238">
        <f t="shared" si="87"/>
        <v>0.44528755364806866</v>
      </c>
      <c r="J321" s="234">
        <f t="shared" si="92"/>
        <v>-546920000</v>
      </c>
    </row>
    <row r="322" spans="1:10" x14ac:dyDescent="0.3">
      <c r="A322" s="232">
        <f t="shared" si="93"/>
        <v>2340000000</v>
      </c>
      <c r="B322" s="233">
        <f t="shared" ref="B322:B385" si="94">$A322*VLOOKUP($A322,COTAX,3)+VLOOKUP($A322,COTAX,4)</f>
        <v>448000000</v>
      </c>
      <c r="C322" s="233">
        <f t="shared" si="88"/>
        <v>44800000</v>
      </c>
      <c r="D322" s="233">
        <f t="shared" si="89"/>
        <v>492800000</v>
      </c>
      <c r="E322" s="238">
        <f t="shared" si="86"/>
        <v>0.21059829059829061</v>
      </c>
      <c r="F322" s="233">
        <f t="shared" ref="F322:F385" si="95">$A322*VLOOKUP($A322,PERTAX,3)+VLOOKUP($A322,PERTAX,4)</f>
        <v>947400000</v>
      </c>
      <c r="G322" s="233">
        <f t="shared" si="90"/>
        <v>94740000</v>
      </c>
      <c r="H322" s="233">
        <f t="shared" si="91"/>
        <v>1042140000</v>
      </c>
      <c r="I322" s="238">
        <f t="shared" si="87"/>
        <v>0.44535897435897437</v>
      </c>
      <c r="J322" s="234">
        <f t="shared" si="92"/>
        <v>-549340000</v>
      </c>
    </row>
    <row r="323" spans="1:10" x14ac:dyDescent="0.3">
      <c r="A323" s="232">
        <f t="shared" si="93"/>
        <v>2350000000</v>
      </c>
      <c r="B323" s="233">
        <f t="shared" si="94"/>
        <v>450000000</v>
      </c>
      <c r="C323" s="233">
        <f t="shared" si="88"/>
        <v>45000000</v>
      </c>
      <c r="D323" s="233">
        <f t="shared" si="89"/>
        <v>495000000</v>
      </c>
      <c r="E323" s="238">
        <f t="shared" ref="E323:E386" si="96">D323/A323</f>
        <v>0.21063829787234042</v>
      </c>
      <c r="F323" s="233">
        <f t="shared" si="95"/>
        <v>951600000</v>
      </c>
      <c r="G323" s="233">
        <f t="shared" si="90"/>
        <v>95160000</v>
      </c>
      <c r="H323" s="233">
        <f t="shared" si="91"/>
        <v>1046760000</v>
      </c>
      <c r="I323" s="238">
        <f t="shared" ref="I323:I386" si="97">H323/A323</f>
        <v>0.44542978723404253</v>
      </c>
      <c r="J323" s="234">
        <f t="shared" si="92"/>
        <v>-551760000</v>
      </c>
    </row>
    <row r="324" spans="1:10" x14ac:dyDescent="0.3">
      <c r="A324" s="232">
        <f t="shared" si="93"/>
        <v>2360000000</v>
      </c>
      <c r="B324" s="233">
        <f t="shared" si="94"/>
        <v>452000000</v>
      </c>
      <c r="C324" s="233">
        <f t="shared" si="88"/>
        <v>45200000</v>
      </c>
      <c r="D324" s="233">
        <f t="shared" si="89"/>
        <v>497200000</v>
      </c>
      <c r="E324" s="238">
        <f t="shared" si="96"/>
        <v>0.21067796610169492</v>
      </c>
      <c r="F324" s="233">
        <f t="shared" si="95"/>
        <v>955800000</v>
      </c>
      <c r="G324" s="233">
        <f t="shared" si="90"/>
        <v>95580000</v>
      </c>
      <c r="H324" s="233">
        <f t="shared" si="91"/>
        <v>1051380000</v>
      </c>
      <c r="I324" s="238">
        <f t="shared" si="97"/>
        <v>0.44550000000000001</v>
      </c>
      <c r="J324" s="234">
        <f t="shared" si="92"/>
        <v>-554180000</v>
      </c>
    </row>
    <row r="325" spans="1:10" x14ac:dyDescent="0.3">
      <c r="A325" s="232">
        <f t="shared" si="93"/>
        <v>2370000000</v>
      </c>
      <c r="B325" s="233">
        <f t="shared" si="94"/>
        <v>454000000</v>
      </c>
      <c r="C325" s="233">
        <f t="shared" si="88"/>
        <v>45400000</v>
      </c>
      <c r="D325" s="233">
        <f t="shared" si="89"/>
        <v>499400000</v>
      </c>
      <c r="E325" s="238">
        <f t="shared" si="96"/>
        <v>0.21071729957805907</v>
      </c>
      <c r="F325" s="233">
        <f t="shared" si="95"/>
        <v>960000000</v>
      </c>
      <c r="G325" s="233">
        <f t="shared" si="90"/>
        <v>96000000</v>
      </c>
      <c r="H325" s="233">
        <f t="shared" si="91"/>
        <v>1056000000</v>
      </c>
      <c r="I325" s="238">
        <f t="shared" si="97"/>
        <v>0.44556962025316454</v>
      </c>
      <c r="J325" s="234">
        <f t="shared" si="92"/>
        <v>-556600000</v>
      </c>
    </row>
    <row r="326" spans="1:10" x14ac:dyDescent="0.3">
      <c r="A326" s="232">
        <f t="shared" si="93"/>
        <v>2380000000</v>
      </c>
      <c r="B326" s="233">
        <f t="shared" si="94"/>
        <v>456000000</v>
      </c>
      <c r="C326" s="233">
        <f t="shared" si="88"/>
        <v>45600000</v>
      </c>
      <c r="D326" s="233">
        <f t="shared" si="89"/>
        <v>501600000</v>
      </c>
      <c r="E326" s="238">
        <f t="shared" si="96"/>
        <v>0.21075630252100841</v>
      </c>
      <c r="F326" s="233">
        <f t="shared" si="95"/>
        <v>964200000</v>
      </c>
      <c r="G326" s="233">
        <f t="shared" si="90"/>
        <v>96420000</v>
      </c>
      <c r="H326" s="233">
        <f t="shared" si="91"/>
        <v>1060620000</v>
      </c>
      <c r="I326" s="238">
        <f t="shared" si="97"/>
        <v>0.4456386554621849</v>
      </c>
      <c r="J326" s="234">
        <f t="shared" si="92"/>
        <v>-559020000</v>
      </c>
    </row>
    <row r="327" spans="1:10" x14ac:dyDescent="0.3">
      <c r="A327" s="232">
        <f t="shared" si="93"/>
        <v>2390000000</v>
      </c>
      <c r="B327" s="233">
        <f t="shared" si="94"/>
        <v>458000000</v>
      </c>
      <c r="C327" s="233">
        <f t="shared" si="88"/>
        <v>45800000</v>
      </c>
      <c r="D327" s="233">
        <f t="shared" si="89"/>
        <v>503800000</v>
      </c>
      <c r="E327" s="238">
        <f t="shared" si="96"/>
        <v>0.2107949790794979</v>
      </c>
      <c r="F327" s="233">
        <f t="shared" si="95"/>
        <v>968400000</v>
      </c>
      <c r="G327" s="233">
        <f t="shared" si="90"/>
        <v>96840000</v>
      </c>
      <c r="H327" s="233">
        <f t="shared" si="91"/>
        <v>1065240000</v>
      </c>
      <c r="I327" s="238">
        <f t="shared" si="97"/>
        <v>0.44570711297071131</v>
      </c>
      <c r="J327" s="234">
        <f t="shared" si="92"/>
        <v>-561440000</v>
      </c>
    </row>
    <row r="328" spans="1:10" x14ac:dyDescent="0.3">
      <c r="A328" s="232">
        <f t="shared" si="93"/>
        <v>2400000000</v>
      </c>
      <c r="B328" s="233">
        <f t="shared" si="94"/>
        <v>460000000</v>
      </c>
      <c r="C328" s="233">
        <f t="shared" si="88"/>
        <v>46000000</v>
      </c>
      <c r="D328" s="233">
        <f t="shared" si="89"/>
        <v>506000000</v>
      </c>
      <c r="E328" s="238">
        <f t="shared" si="96"/>
        <v>0.21083333333333334</v>
      </c>
      <c r="F328" s="233">
        <f t="shared" si="95"/>
        <v>972600000</v>
      </c>
      <c r="G328" s="233">
        <f t="shared" si="90"/>
        <v>97260000</v>
      </c>
      <c r="H328" s="233">
        <f t="shared" si="91"/>
        <v>1069860000</v>
      </c>
      <c r="I328" s="238">
        <f t="shared" si="97"/>
        <v>0.44577499999999998</v>
      </c>
      <c r="J328" s="234">
        <f t="shared" si="92"/>
        <v>-563860000</v>
      </c>
    </row>
    <row r="329" spans="1:10" x14ac:dyDescent="0.3">
      <c r="A329" s="232">
        <f t="shared" si="93"/>
        <v>2410000000</v>
      </c>
      <c r="B329" s="233">
        <f t="shared" si="94"/>
        <v>462000000</v>
      </c>
      <c r="C329" s="233">
        <f t="shared" si="88"/>
        <v>46200000</v>
      </c>
      <c r="D329" s="233">
        <f t="shared" si="89"/>
        <v>508200000</v>
      </c>
      <c r="E329" s="238">
        <f t="shared" si="96"/>
        <v>0.21087136929460581</v>
      </c>
      <c r="F329" s="233">
        <f t="shared" si="95"/>
        <v>976800000</v>
      </c>
      <c r="G329" s="233">
        <f t="shared" si="90"/>
        <v>97680000</v>
      </c>
      <c r="H329" s="233">
        <f t="shared" si="91"/>
        <v>1074480000</v>
      </c>
      <c r="I329" s="238">
        <f t="shared" si="97"/>
        <v>0.44584232365145227</v>
      </c>
      <c r="J329" s="234">
        <f t="shared" si="92"/>
        <v>-566280000</v>
      </c>
    </row>
    <row r="330" spans="1:10" x14ac:dyDescent="0.3">
      <c r="A330" s="232">
        <f t="shared" si="93"/>
        <v>2420000000</v>
      </c>
      <c r="B330" s="233">
        <f t="shared" si="94"/>
        <v>464000000</v>
      </c>
      <c r="C330" s="233">
        <f t="shared" si="88"/>
        <v>46400000</v>
      </c>
      <c r="D330" s="233">
        <f t="shared" si="89"/>
        <v>510400000</v>
      </c>
      <c r="E330" s="238">
        <f t="shared" si="96"/>
        <v>0.21090909090909091</v>
      </c>
      <c r="F330" s="233">
        <f t="shared" si="95"/>
        <v>981000000</v>
      </c>
      <c r="G330" s="233">
        <f t="shared" si="90"/>
        <v>98100000</v>
      </c>
      <c r="H330" s="233">
        <f t="shared" si="91"/>
        <v>1079100000</v>
      </c>
      <c r="I330" s="238">
        <f t="shared" si="97"/>
        <v>0.44590909090909092</v>
      </c>
      <c r="J330" s="234">
        <f t="shared" si="92"/>
        <v>-568700000</v>
      </c>
    </row>
    <row r="331" spans="1:10" x14ac:dyDescent="0.3">
      <c r="A331" s="232">
        <f t="shared" si="93"/>
        <v>2430000000</v>
      </c>
      <c r="B331" s="233">
        <f t="shared" si="94"/>
        <v>466000000</v>
      </c>
      <c r="C331" s="233">
        <f t="shared" si="88"/>
        <v>46600000</v>
      </c>
      <c r="D331" s="233">
        <f t="shared" si="89"/>
        <v>512600000</v>
      </c>
      <c r="E331" s="238">
        <f t="shared" si="96"/>
        <v>0.21094650205761317</v>
      </c>
      <c r="F331" s="233">
        <f t="shared" si="95"/>
        <v>985200000</v>
      </c>
      <c r="G331" s="233">
        <f t="shared" si="90"/>
        <v>98520000</v>
      </c>
      <c r="H331" s="233">
        <f t="shared" si="91"/>
        <v>1083720000</v>
      </c>
      <c r="I331" s="238">
        <f t="shared" si="97"/>
        <v>0.44597530864197532</v>
      </c>
      <c r="J331" s="234">
        <f t="shared" si="92"/>
        <v>-571120000</v>
      </c>
    </row>
    <row r="332" spans="1:10" x14ac:dyDescent="0.3">
      <c r="A332" s="232">
        <f t="shared" si="93"/>
        <v>2440000000</v>
      </c>
      <c r="B332" s="233">
        <f t="shared" si="94"/>
        <v>468000000</v>
      </c>
      <c r="C332" s="233">
        <f t="shared" si="88"/>
        <v>46800000</v>
      </c>
      <c r="D332" s="233">
        <f t="shared" si="89"/>
        <v>514800000</v>
      </c>
      <c r="E332" s="238">
        <f t="shared" si="96"/>
        <v>0.21098360655737705</v>
      </c>
      <c r="F332" s="233">
        <f t="shared" si="95"/>
        <v>989400000</v>
      </c>
      <c r="G332" s="233">
        <f t="shared" si="90"/>
        <v>98940000</v>
      </c>
      <c r="H332" s="233">
        <f t="shared" si="91"/>
        <v>1088340000</v>
      </c>
      <c r="I332" s="238">
        <f t="shared" si="97"/>
        <v>0.44604098360655736</v>
      </c>
      <c r="J332" s="234">
        <f t="shared" si="92"/>
        <v>-573540000</v>
      </c>
    </row>
    <row r="333" spans="1:10" x14ac:dyDescent="0.3">
      <c r="A333" s="232">
        <f t="shared" si="93"/>
        <v>2450000000</v>
      </c>
      <c r="B333" s="233">
        <f t="shared" si="94"/>
        <v>470000000</v>
      </c>
      <c r="C333" s="233">
        <f t="shared" si="88"/>
        <v>47000000</v>
      </c>
      <c r="D333" s="233">
        <f t="shared" si="89"/>
        <v>517000000</v>
      </c>
      <c r="E333" s="238">
        <f t="shared" si="96"/>
        <v>0.21102040816326531</v>
      </c>
      <c r="F333" s="233">
        <f t="shared" si="95"/>
        <v>993600000</v>
      </c>
      <c r="G333" s="233">
        <f t="shared" si="90"/>
        <v>99360000</v>
      </c>
      <c r="H333" s="233">
        <f t="shared" si="91"/>
        <v>1092960000</v>
      </c>
      <c r="I333" s="238">
        <f t="shared" si="97"/>
        <v>0.44610612244897957</v>
      </c>
      <c r="J333" s="234">
        <f t="shared" si="92"/>
        <v>-575960000</v>
      </c>
    </row>
    <row r="334" spans="1:10" x14ac:dyDescent="0.3">
      <c r="A334" s="232">
        <f t="shared" si="93"/>
        <v>2460000000</v>
      </c>
      <c r="B334" s="233">
        <f t="shared" si="94"/>
        <v>472000000</v>
      </c>
      <c r="C334" s="233">
        <f t="shared" ref="C334:C351" si="98">B334*10%</f>
        <v>47200000</v>
      </c>
      <c r="D334" s="233">
        <f t="shared" ref="D334:D351" si="99">SUM(B334:C334)</f>
        <v>519200000</v>
      </c>
      <c r="E334" s="238">
        <f t="shared" si="96"/>
        <v>0.21105691056910569</v>
      </c>
      <c r="F334" s="233">
        <f t="shared" si="95"/>
        <v>997800000</v>
      </c>
      <c r="G334" s="233">
        <f t="shared" ref="G334:G351" si="100">F334*10%</f>
        <v>99780000</v>
      </c>
      <c r="H334" s="233">
        <f t="shared" ref="H334:H351" si="101">SUM(F334:G334)</f>
        <v>1097580000</v>
      </c>
      <c r="I334" s="238">
        <f t="shared" si="97"/>
        <v>0.44617073170731708</v>
      </c>
      <c r="J334" s="234">
        <f t="shared" ref="J334:J351" si="102">D334-H334</f>
        <v>-578380000</v>
      </c>
    </row>
    <row r="335" spans="1:10" x14ac:dyDescent="0.3">
      <c r="A335" s="232">
        <f t="shared" si="93"/>
        <v>2470000000</v>
      </c>
      <c r="B335" s="233">
        <f t="shared" si="94"/>
        <v>474000000</v>
      </c>
      <c r="C335" s="233">
        <f t="shared" si="98"/>
        <v>47400000</v>
      </c>
      <c r="D335" s="233">
        <f t="shared" si="99"/>
        <v>521400000</v>
      </c>
      <c r="E335" s="238">
        <f t="shared" si="96"/>
        <v>0.21109311740890688</v>
      </c>
      <c r="F335" s="233">
        <f t="shared" si="95"/>
        <v>1002000000</v>
      </c>
      <c r="G335" s="233">
        <f t="shared" si="100"/>
        <v>100200000</v>
      </c>
      <c r="H335" s="233">
        <f t="shared" si="101"/>
        <v>1102200000</v>
      </c>
      <c r="I335" s="238">
        <f t="shared" si="97"/>
        <v>0.44623481781376517</v>
      </c>
      <c r="J335" s="234">
        <f t="shared" si="102"/>
        <v>-580800000</v>
      </c>
    </row>
    <row r="336" spans="1:10" x14ac:dyDescent="0.3">
      <c r="A336" s="232">
        <f t="shared" si="93"/>
        <v>2480000000</v>
      </c>
      <c r="B336" s="233">
        <f t="shared" si="94"/>
        <v>476000000</v>
      </c>
      <c r="C336" s="233">
        <f t="shared" si="98"/>
        <v>47600000</v>
      </c>
      <c r="D336" s="233">
        <f t="shared" si="99"/>
        <v>523600000</v>
      </c>
      <c r="E336" s="238">
        <f t="shared" si="96"/>
        <v>0.21112903225806451</v>
      </c>
      <c r="F336" s="233">
        <f t="shared" si="95"/>
        <v>1006200000</v>
      </c>
      <c r="G336" s="233">
        <f t="shared" si="100"/>
        <v>100620000</v>
      </c>
      <c r="H336" s="233">
        <f t="shared" si="101"/>
        <v>1106820000</v>
      </c>
      <c r="I336" s="238">
        <f t="shared" si="97"/>
        <v>0.44629838709677422</v>
      </c>
      <c r="J336" s="234">
        <f t="shared" si="102"/>
        <v>-583220000</v>
      </c>
    </row>
    <row r="337" spans="1:10" x14ac:dyDescent="0.3">
      <c r="A337" s="232">
        <f t="shared" si="93"/>
        <v>2490000000</v>
      </c>
      <c r="B337" s="233">
        <f t="shared" si="94"/>
        <v>478000000</v>
      </c>
      <c r="C337" s="233">
        <f t="shared" si="98"/>
        <v>47800000</v>
      </c>
      <c r="D337" s="233">
        <f t="shared" si="99"/>
        <v>525800000</v>
      </c>
      <c r="E337" s="238">
        <f t="shared" si="96"/>
        <v>0.21116465863453815</v>
      </c>
      <c r="F337" s="233">
        <f t="shared" si="95"/>
        <v>1010400000</v>
      </c>
      <c r="G337" s="233">
        <f t="shared" si="100"/>
        <v>101040000</v>
      </c>
      <c r="H337" s="233">
        <f t="shared" si="101"/>
        <v>1111440000</v>
      </c>
      <c r="I337" s="238">
        <f t="shared" si="97"/>
        <v>0.44636144578313253</v>
      </c>
      <c r="J337" s="234">
        <f t="shared" si="102"/>
        <v>-585640000</v>
      </c>
    </row>
    <row r="338" spans="1:10" x14ac:dyDescent="0.3">
      <c r="A338" s="232">
        <f t="shared" si="93"/>
        <v>2500000000</v>
      </c>
      <c r="B338" s="233">
        <f t="shared" si="94"/>
        <v>480000000</v>
      </c>
      <c r="C338" s="233">
        <f t="shared" si="98"/>
        <v>48000000</v>
      </c>
      <c r="D338" s="233">
        <f t="shared" si="99"/>
        <v>528000000</v>
      </c>
      <c r="E338" s="238">
        <f t="shared" si="96"/>
        <v>0.2112</v>
      </c>
      <c r="F338" s="233">
        <f t="shared" si="95"/>
        <v>1014600000</v>
      </c>
      <c r="G338" s="233">
        <f t="shared" si="100"/>
        <v>101460000</v>
      </c>
      <c r="H338" s="233">
        <f t="shared" si="101"/>
        <v>1116060000</v>
      </c>
      <c r="I338" s="238">
        <f t="shared" si="97"/>
        <v>0.44642399999999999</v>
      </c>
      <c r="J338" s="234">
        <f t="shared" si="102"/>
        <v>-588060000</v>
      </c>
    </row>
    <row r="339" spans="1:10" x14ac:dyDescent="0.3">
      <c r="A339" s="232">
        <f t="shared" si="93"/>
        <v>2510000000</v>
      </c>
      <c r="B339" s="233">
        <f t="shared" si="94"/>
        <v>482000000</v>
      </c>
      <c r="C339" s="233">
        <f t="shared" si="98"/>
        <v>48200000</v>
      </c>
      <c r="D339" s="233">
        <f t="shared" si="99"/>
        <v>530200000</v>
      </c>
      <c r="E339" s="238">
        <f t="shared" si="96"/>
        <v>0.21123505976095616</v>
      </c>
      <c r="F339" s="233">
        <f t="shared" si="95"/>
        <v>1018800000</v>
      </c>
      <c r="G339" s="233">
        <f t="shared" si="100"/>
        <v>101880000</v>
      </c>
      <c r="H339" s="233">
        <f t="shared" si="101"/>
        <v>1120680000</v>
      </c>
      <c r="I339" s="238">
        <f t="shared" si="97"/>
        <v>0.44648605577689243</v>
      </c>
      <c r="J339" s="234">
        <f t="shared" si="102"/>
        <v>-590480000</v>
      </c>
    </row>
    <row r="340" spans="1:10" x14ac:dyDescent="0.3">
      <c r="A340" s="232">
        <f t="shared" si="93"/>
        <v>2520000000</v>
      </c>
      <c r="B340" s="233">
        <f t="shared" si="94"/>
        <v>484000000</v>
      </c>
      <c r="C340" s="233">
        <f t="shared" si="98"/>
        <v>48400000</v>
      </c>
      <c r="D340" s="233">
        <f t="shared" si="99"/>
        <v>532400000</v>
      </c>
      <c r="E340" s="238">
        <f t="shared" si="96"/>
        <v>0.21126984126984127</v>
      </c>
      <c r="F340" s="233">
        <f t="shared" si="95"/>
        <v>1023000000</v>
      </c>
      <c r="G340" s="233">
        <f t="shared" si="100"/>
        <v>102300000</v>
      </c>
      <c r="H340" s="233">
        <f t="shared" si="101"/>
        <v>1125300000</v>
      </c>
      <c r="I340" s="238">
        <f t="shared" si="97"/>
        <v>0.44654761904761903</v>
      </c>
      <c r="J340" s="234">
        <f t="shared" si="102"/>
        <v>-592900000</v>
      </c>
    </row>
    <row r="341" spans="1:10" x14ac:dyDescent="0.3">
      <c r="A341" s="232">
        <f t="shared" si="93"/>
        <v>2530000000</v>
      </c>
      <c r="B341" s="233">
        <f t="shared" si="94"/>
        <v>486000000</v>
      </c>
      <c r="C341" s="233">
        <f t="shared" si="98"/>
        <v>48600000</v>
      </c>
      <c r="D341" s="233">
        <f t="shared" si="99"/>
        <v>534600000</v>
      </c>
      <c r="E341" s="238">
        <f t="shared" si="96"/>
        <v>0.21130434782608695</v>
      </c>
      <c r="F341" s="233">
        <f t="shared" si="95"/>
        <v>1027200000</v>
      </c>
      <c r="G341" s="233">
        <f t="shared" si="100"/>
        <v>102720000</v>
      </c>
      <c r="H341" s="233">
        <f t="shared" si="101"/>
        <v>1129920000</v>
      </c>
      <c r="I341" s="238">
        <f t="shared" si="97"/>
        <v>0.44660869565217393</v>
      </c>
      <c r="J341" s="234">
        <f t="shared" si="102"/>
        <v>-595320000</v>
      </c>
    </row>
    <row r="342" spans="1:10" x14ac:dyDescent="0.3">
      <c r="A342" s="232">
        <f t="shared" si="93"/>
        <v>2540000000</v>
      </c>
      <c r="B342" s="233">
        <f t="shared" si="94"/>
        <v>488000000</v>
      </c>
      <c r="C342" s="233">
        <f t="shared" si="98"/>
        <v>48800000</v>
      </c>
      <c r="D342" s="233">
        <f t="shared" si="99"/>
        <v>536800000</v>
      </c>
      <c r="E342" s="238">
        <f t="shared" si="96"/>
        <v>0.21133858267716535</v>
      </c>
      <c r="F342" s="233">
        <f t="shared" si="95"/>
        <v>1031400000</v>
      </c>
      <c r="G342" s="233">
        <f t="shared" si="100"/>
        <v>103140000</v>
      </c>
      <c r="H342" s="233">
        <f t="shared" si="101"/>
        <v>1134540000</v>
      </c>
      <c r="I342" s="238">
        <f t="shared" si="97"/>
        <v>0.44666929133858269</v>
      </c>
      <c r="J342" s="234">
        <f t="shared" si="102"/>
        <v>-597740000</v>
      </c>
    </row>
    <row r="343" spans="1:10" x14ac:dyDescent="0.3">
      <c r="A343" s="232">
        <f t="shared" si="93"/>
        <v>2550000000</v>
      </c>
      <c r="B343" s="233">
        <f t="shared" si="94"/>
        <v>490000000</v>
      </c>
      <c r="C343" s="233">
        <f t="shared" si="98"/>
        <v>49000000</v>
      </c>
      <c r="D343" s="233">
        <f t="shared" si="99"/>
        <v>539000000</v>
      </c>
      <c r="E343" s="238">
        <f t="shared" si="96"/>
        <v>0.21137254901960784</v>
      </c>
      <c r="F343" s="233">
        <f t="shared" si="95"/>
        <v>1035600000</v>
      </c>
      <c r="G343" s="233">
        <f t="shared" si="100"/>
        <v>103560000</v>
      </c>
      <c r="H343" s="233">
        <f t="shared" si="101"/>
        <v>1139160000</v>
      </c>
      <c r="I343" s="238">
        <f t="shared" si="97"/>
        <v>0.44672941176470587</v>
      </c>
      <c r="J343" s="234">
        <f t="shared" si="102"/>
        <v>-600160000</v>
      </c>
    </row>
    <row r="344" spans="1:10" x14ac:dyDescent="0.3">
      <c r="A344" s="232">
        <f t="shared" si="93"/>
        <v>2560000000</v>
      </c>
      <c r="B344" s="233">
        <f t="shared" si="94"/>
        <v>492000000</v>
      </c>
      <c r="C344" s="233">
        <f t="shared" si="98"/>
        <v>49200000</v>
      </c>
      <c r="D344" s="233">
        <f t="shared" si="99"/>
        <v>541200000</v>
      </c>
      <c r="E344" s="238">
        <f t="shared" si="96"/>
        <v>0.21140624999999999</v>
      </c>
      <c r="F344" s="233">
        <f t="shared" si="95"/>
        <v>1039800000</v>
      </c>
      <c r="G344" s="233">
        <f t="shared" si="100"/>
        <v>103980000</v>
      </c>
      <c r="H344" s="233">
        <f t="shared" si="101"/>
        <v>1143780000</v>
      </c>
      <c r="I344" s="238">
        <f t="shared" si="97"/>
        <v>0.4467890625</v>
      </c>
      <c r="J344" s="234">
        <f t="shared" si="102"/>
        <v>-602580000</v>
      </c>
    </row>
    <row r="345" spans="1:10" x14ac:dyDescent="0.3">
      <c r="A345" s="232">
        <f t="shared" si="93"/>
        <v>2570000000</v>
      </c>
      <c r="B345" s="233">
        <f t="shared" si="94"/>
        <v>494000000</v>
      </c>
      <c r="C345" s="233">
        <f t="shared" si="98"/>
        <v>49400000</v>
      </c>
      <c r="D345" s="233">
        <f t="shared" si="99"/>
        <v>543400000</v>
      </c>
      <c r="E345" s="238">
        <f t="shared" si="96"/>
        <v>0.21143968871595331</v>
      </c>
      <c r="F345" s="233">
        <f t="shared" si="95"/>
        <v>1044000000</v>
      </c>
      <c r="G345" s="233">
        <f t="shared" si="100"/>
        <v>104400000</v>
      </c>
      <c r="H345" s="233">
        <f t="shared" si="101"/>
        <v>1148400000</v>
      </c>
      <c r="I345" s="238">
        <f t="shared" si="97"/>
        <v>0.44684824902723735</v>
      </c>
      <c r="J345" s="234">
        <f t="shared" si="102"/>
        <v>-605000000</v>
      </c>
    </row>
    <row r="346" spans="1:10" x14ac:dyDescent="0.3">
      <c r="A346" s="232">
        <f t="shared" si="93"/>
        <v>2580000000</v>
      </c>
      <c r="B346" s="233">
        <f t="shared" si="94"/>
        <v>496000000</v>
      </c>
      <c r="C346" s="233">
        <f t="shared" si="98"/>
        <v>49600000</v>
      </c>
      <c r="D346" s="233">
        <f t="shared" si="99"/>
        <v>545600000</v>
      </c>
      <c r="E346" s="238">
        <f t="shared" si="96"/>
        <v>0.21147286821705427</v>
      </c>
      <c r="F346" s="233">
        <f t="shared" si="95"/>
        <v>1048200000</v>
      </c>
      <c r="G346" s="233">
        <f t="shared" si="100"/>
        <v>104820000</v>
      </c>
      <c r="H346" s="233">
        <f t="shared" si="101"/>
        <v>1153020000</v>
      </c>
      <c r="I346" s="238">
        <f t="shared" si="97"/>
        <v>0.44690697674418606</v>
      </c>
      <c r="J346" s="234">
        <f t="shared" si="102"/>
        <v>-607420000</v>
      </c>
    </row>
    <row r="347" spans="1:10" x14ac:dyDescent="0.3">
      <c r="A347" s="232">
        <f t="shared" si="93"/>
        <v>2590000000</v>
      </c>
      <c r="B347" s="233">
        <f t="shared" si="94"/>
        <v>498000000</v>
      </c>
      <c r="C347" s="233">
        <f t="shared" si="98"/>
        <v>49800000</v>
      </c>
      <c r="D347" s="233">
        <f t="shared" si="99"/>
        <v>547800000</v>
      </c>
      <c r="E347" s="238">
        <f t="shared" si="96"/>
        <v>0.21150579150579152</v>
      </c>
      <c r="F347" s="233">
        <f t="shared" si="95"/>
        <v>1052400000</v>
      </c>
      <c r="G347" s="233">
        <f t="shared" si="100"/>
        <v>105240000</v>
      </c>
      <c r="H347" s="233">
        <f t="shared" si="101"/>
        <v>1157640000</v>
      </c>
      <c r="I347" s="238">
        <f t="shared" si="97"/>
        <v>0.44696525096525097</v>
      </c>
      <c r="J347" s="234">
        <f t="shared" si="102"/>
        <v>-609840000</v>
      </c>
    </row>
    <row r="348" spans="1:10" x14ac:dyDescent="0.3">
      <c r="A348" s="232">
        <f t="shared" si="93"/>
        <v>2600000000</v>
      </c>
      <c r="B348" s="233">
        <f t="shared" si="94"/>
        <v>500000000</v>
      </c>
      <c r="C348" s="233">
        <f t="shared" si="98"/>
        <v>50000000</v>
      </c>
      <c r="D348" s="233">
        <f t="shared" si="99"/>
        <v>550000000</v>
      </c>
      <c r="E348" s="238">
        <f t="shared" si="96"/>
        <v>0.21153846153846154</v>
      </c>
      <c r="F348" s="233">
        <f t="shared" si="95"/>
        <v>1056600000</v>
      </c>
      <c r="G348" s="233">
        <f t="shared" si="100"/>
        <v>105660000</v>
      </c>
      <c r="H348" s="233">
        <f t="shared" si="101"/>
        <v>1162260000</v>
      </c>
      <c r="I348" s="238">
        <f t="shared" si="97"/>
        <v>0.44702307692307691</v>
      </c>
      <c r="J348" s="234">
        <f t="shared" si="102"/>
        <v>-612260000</v>
      </c>
    </row>
    <row r="349" spans="1:10" x14ac:dyDescent="0.3">
      <c r="A349" s="232">
        <f t="shared" si="93"/>
        <v>2610000000</v>
      </c>
      <c r="B349" s="233">
        <f t="shared" si="94"/>
        <v>502000000</v>
      </c>
      <c r="C349" s="233">
        <f t="shared" si="98"/>
        <v>50200000</v>
      </c>
      <c r="D349" s="233">
        <f t="shared" si="99"/>
        <v>552200000</v>
      </c>
      <c r="E349" s="238">
        <f t="shared" si="96"/>
        <v>0.21157088122605364</v>
      </c>
      <c r="F349" s="233">
        <f t="shared" si="95"/>
        <v>1060800000</v>
      </c>
      <c r="G349" s="233">
        <f t="shared" si="100"/>
        <v>106080000</v>
      </c>
      <c r="H349" s="233">
        <f t="shared" si="101"/>
        <v>1166880000</v>
      </c>
      <c r="I349" s="238">
        <f t="shared" si="97"/>
        <v>0.44708045977011496</v>
      </c>
      <c r="J349" s="234">
        <f t="shared" si="102"/>
        <v>-614680000</v>
      </c>
    </row>
    <row r="350" spans="1:10" x14ac:dyDescent="0.3">
      <c r="A350" s="232">
        <f t="shared" si="93"/>
        <v>2620000000</v>
      </c>
      <c r="B350" s="233">
        <f t="shared" si="94"/>
        <v>504000000</v>
      </c>
      <c r="C350" s="233">
        <f t="shared" si="98"/>
        <v>50400000</v>
      </c>
      <c r="D350" s="233">
        <f t="shared" si="99"/>
        <v>554400000</v>
      </c>
      <c r="E350" s="238">
        <f t="shared" si="96"/>
        <v>0.21160305343511451</v>
      </c>
      <c r="F350" s="233">
        <f t="shared" si="95"/>
        <v>1065000000</v>
      </c>
      <c r="G350" s="233">
        <f t="shared" si="100"/>
        <v>106500000</v>
      </c>
      <c r="H350" s="233">
        <f t="shared" si="101"/>
        <v>1171500000</v>
      </c>
      <c r="I350" s="238">
        <f t="shared" si="97"/>
        <v>0.44713740458015266</v>
      </c>
      <c r="J350" s="234">
        <f t="shared" si="102"/>
        <v>-617100000</v>
      </c>
    </row>
    <row r="351" spans="1:10" x14ac:dyDescent="0.3">
      <c r="A351" s="232">
        <f t="shared" si="93"/>
        <v>2630000000</v>
      </c>
      <c r="B351" s="233">
        <f t="shared" si="94"/>
        <v>506000000</v>
      </c>
      <c r="C351" s="233">
        <f t="shared" si="98"/>
        <v>50600000</v>
      </c>
      <c r="D351" s="233">
        <f t="shared" si="99"/>
        <v>556600000</v>
      </c>
      <c r="E351" s="238">
        <f t="shared" si="96"/>
        <v>0.21163498098859315</v>
      </c>
      <c r="F351" s="233">
        <f t="shared" si="95"/>
        <v>1069200000</v>
      </c>
      <c r="G351" s="233">
        <f t="shared" si="100"/>
        <v>106920000</v>
      </c>
      <c r="H351" s="233">
        <f t="shared" si="101"/>
        <v>1176120000</v>
      </c>
      <c r="I351" s="238">
        <f t="shared" si="97"/>
        <v>0.44719391634980987</v>
      </c>
      <c r="J351" s="234">
        <f t="shared" si="102"/>
        <v>-619520000</v>
      </c>
    </row>
    <row r="352" spans="1:10" x14ac:dyDescent="0.3">
      <c r="A352" s="232">
        <f t="shared" si="93"/>
        <v>2640000000</v>
      </c>
      <c r="B352" s="233">
        <f t="shared" si="94"/>
        <v>508000000</v>
      </c>
      <c r="C352" s="233">
        <f t="shared" ref="C352:C396" si="103">B352*10%</f>
        <v>50800000</v>
      </c>
      <c r="D352" s="233">
        <f t="shared" ref="D352:D396" si="104">SUM(B352:C352)</f>
        <v>558800000</v>
      </c>
      <c r="E352" s="238">
        <f t="shared" si="96"/>
        <v>0.21166666666666667</v>
      </c>
      <c r="F352" s="233">
        <f t="shared" si="95"/>
        <v>1073400000</v>
      </c>
      <c r="G352" s="233">
        <f t="shared" ref="G352:G396" si="105">F352*10%</f>
        <v>107340000</v>
      </c>
      <c r="H352" s="233">
        <f t="shared" ref="H352:H396" si="106">SUM(F352:G352)</f>
        <v>1180740000</v>
      </c>
      <c r="I352" s="238">
        <f t="shared" si="97"/>
        <v>0.44724999999999998</v>
      </c>
      <c r="J352" s="234">
        <f t="shared" ref="J352:J396" si="107">D352-H352</f>
        <v>-621940000</v>
      </c>
    </row>
    <row r="353" spans="1:10" x14ac:dyDescent="0.3">
      <c r="A353" s="232">
        <f t="shared" si="93"/>
        <v>2650000000</v>
      </c>
      <c r="B353" s="233">
        <f t="shared" si="94"/>
        <v>510000000</v>
      </c>
      <c r="C353" s="233">
        <f t="shared" si="103"/>
        <v>51000000</v>
      </c>
      <c r="D353" s="233">
        <f t="shared" si="104"/>
        <v>561000000</v>
      </c>
      <c r="E353" s="238">
        <f t="shared" si="96"/>
        <v>0.21169811320754717</v>
      </c>
      <c r="F353" s="233">
        <f t="shared" si="95"/>
        <v>1077600000</v>
      </c>
      <c r="G353" s="233">
        <f t="shared" si="105"/>
        <v>107760000</v>
      </c>
      <c r="H353" s="233">
        <f t="shared" si="106"/>
        <v>1185360000</v>
      </c>
      <c r="I353" s="238">
        <f t="shared" si="97"/>
        <v>0.44730566037735847</v>
      </c>
      <c r="J353" s="234">
        <f t="shared" si="107"/>
        <v>-624360000</v>
      </c>
    </row>
    <row r="354" spans="1:10" x14ac:dyDescent="0.3">
      <c r="A354" s="232">
        <f t="shared" si="93"/>
        <v>2660000000</v>
      </c>
      <c r="B354" s="233">
        <f t="shared" si="94"/>
        <v>512000000</v>
      </c>
      <c r="C354" s="233">
        <f t="shared" si="103"/>
        <v>51200000</v>
      </c>
      <c r="D354" s="233">
        <f t="shared" si="104"/>
        <v>563200000</v>
      </c>
      <c r="E354" s="238">
        <f t="shared" si="96"/>
        <v>0.21172932330827068</v>
      </c>
      <c r="F354" s="233">
        <f t="shared" si="95"/>
        <v>1081800000</v>
      </c>
      <c r="G354" s="233">
        <f t="shared" si="105"/>
        <v>108180000</v>
      </c>
      <c r="H354" s="233">
        <f t="shared" si="106"/>
        <v>1189980000</v>
      </c>
      <c r="I354" s="238">
        <f t="shared" si="97"/>
        <v>0.44736090225563907</v>
      </c>
      <c r="J354" s="234">
        <f t="shared" si="107"/>
        <v>-626780000</v>
      </c>
    </row>
    <row r="355" spans="1:10" x14ac:dyDescent="0.3">
      <c r="A355" s="232">
        <f t="shared" si="93"/>
        <v>2670000000</v>
      </c>
      <c r="B355" s="233">
        <f t="shared" si="94"/>
        <v>514000000</v>
      </c>
      <c r="C355" s="233">
        <f t="shared" si="103"/>
        <v>51400000</v>
      </c>
      <c r="D355" s="233">
        <f t="shared" si="104"/>
        <v>565400000</v>
      </c>
      <c r="E355" s="238">
        <f t="shared" si="96"/>
        <v>0.21176029962546816</v>
      </c>
      <c r="F355" s="233">
        <f t="shared" si="95"/>
        <v>1086000000</v>
      </c>
      <c r="G355" s="233">
        <f t="shared" si="105"/>
        <v>108600000</v>
      </c>
      <c r="H355" s="233">
        <f t="shared" si="106"/>
        <v>1194600000</v>
      </c>
      <c r="I355" s="238">
        <f t="shared" si="97"/>
        <v>0.44741573033707865</v>
      </c>
      <c r="J355" s="234">
        <f t="shared" si="107"/>
        <v>-629200000</v>
      </c>
    </row>
    <row r="356" spans="1:10" x14ac:dyDescent="0.3">
      <c r="A356" s="232">
        <f t="shared" ref="A356:A398" si="108">A355+10000000</f>
        <v>2680000000</v>
      </c>
      <c r="B356" s="233">
        <f t="shared" si="94"/>
        <v>516000000</v>
      </c>
      <c r="C356" s="233">
        <f t="shared" si="103"/>
        <v>51600000</v>
      </c>
      <c r="D356" s="233">
        <f t="shared" si="104"/>
        <v>567600000</v>
      </c>
      <c r="E356" s="238">
        <f t="shared" si="96"/>
        <v>0.2117910447761194</v>
      </c>
      <c r="F356" s="233">
        <f t="shared" si="95"/>
        <v>1090200000</v>
      </c>
      <c r="G356" s="233">
        <f t="shared" si="105"/>
        <v>109020000</v>
      </c>
      <c r="H356" s="233">
        <f t="shared" si="106"/>
        <v>1199220000</v>
      </c>
      <c r="I356" s="238">
        <f t="shared" si="97"/>
        <v>0.44747014925373135</v>
      </c>
      <c r="J356" s="234">
        <f t="shared" si="107"/>
        <v>-631620000</v>
      </c>
    </row>
    <row r="357" spans="1:10" x14ac:dyDescent="0.3">
      <c r="A357" s="232">
        <f t="shared" si="108"/>
        <v>2690000000</v>
      </c>
      <c r="B357" s="233">
        <f t="shared" si="94"/>
        <v>518000000</v>
      </c>
      <c r="C357" s="233">
        <f t="shared" si="103"/>
        <v>51800000</v>
      </c>
      <c r="D357" s="233">
        <f t="shared" si="104"/>
        <v>569800000</v>
      </c>
      <c r="E357" s="238">
        <f t="shared" si="96"/>
        <v>0.21182156133828997</v>
      </c>
      <c r="F357" s="233">
        <f t="shared" si="95"/>
        <v>1094400000</v>
      </c>
      <c r="G357" s="233">
        <f t="shared" si="105"/>
        <v>109440000</v>
      </c>
      <c r="H357" s="233">
        <f t="shared" si="106"/>
        <v>1203840000</v>
      </c>
      <c r="I357" s="238">
        <f t="shared" si="97"/>
        <v>0.44752416356877323</v>
      </c>
      <c r="J357" s="234">
        <f t="shared" si="107"/>
        <v>-634040000</v>
      </c>
    </row>
    <row r="358" spans="1:10" x14ac:dyDescent="0.3">
      <c r="A358" s="232">
        <f t="shared" si="108"/>
        <v>2700000000</v>
      </c>
      <c r="B358" s="233">
        <f t="shared" si="94"/>
        <v>520000000</v>
      </c>
      <c r="C358" s="233">
        <f t="shared" si="103"/>
        <v>52000000</v>
      </c>
      <c r="D358" s="233">
        <f t="shared" si="104"/>
        <v>572000000</v>
      </c>
      <c r="E358" s="238">
        <f t="shared" si="96"/>
        <v>0.21185185185185185</v>
      </c>
      <c r="F358" s="233">
        <f t="shared" si="95"/>
        <v>1098600000</v>
      </c>
      <c r="G358" s="233">
        <f t="shared" si="105"/>
        <v>109860000</v>
      </c>
      <c r="H358" s="233">
        <f t="shared" si="106"/>
        <v>1208460000</v>
      </c>
      <c r="I358" s="238">
        <f t="shared" si="97"/>
        <v>0.4475777777777778</v>
      </c>
      <c r="J358" s="234">
        <f t="shared" si="107"/>
        <v>-636460000</v>
      </c>
    </row>
    <row r="359" spans="1:10" x14ac:dyDescent="0.3">
      <c r="A359" s="232">
        <f t="shared" si="108"/>
        <v>2710000000</v>
      </c>
      <c r="B359" s="233">
        <f t="shared" si="94"/>
        <v>522000000</v>
      </c>
      <c r="C359" s="233">
        <f t="shared" si="103"/>
        <v>52200000</v>
      </c>
      <c r="D359" s="233">
        <f t="shared" si="104"/>
        <v>574200000</v>
      </c>
      <c r="E359" s="238">
        <f t="shared" si="96"/>
        <v>0.21188191881918819</v>
      </c>
      <c r="F359" s="233">
        <f t="shared" si="95"/>
        <v>1102800000</v>
      </c>
      <c r="G359" s="233">
        <f t="shared" si="105"/>
        <v>110280000</v>
      </c>
      <c r="H359" s="233">
        <f t="shared" si="106"/>
        <v>1213080000</v>
      </c>
      <c r="I359" s="238">
        <f t="shared" si="97"/>
        <v>0.44763099630996311</v>
      </c>
      <c r="J359" s="234">
        <f t="shared" si="107"/>
        <v>-638880000</v>
      </c>
    </row>
    <row r="360" spans="1:10" x14ac:dyDescent="0.3">
      <c r="A360" s="232">
        <f t="shared" si="108"/>
        <v>2720000000</v>
      </c>
      <c r="B360" s="233">
        <f t="shared" si="94"/>
        <v>524000000</v>
      </c>
      <c r="C360" s="233">
        <f t="shared" si="103"/>
        <v>52400000</v>
      </c>
      <c r="D360" s="233">
        <f t="shared" si="104"/>
        <v>576400000</v>
      </c>
      <c r="E360" s="238">
        <f t="shared" si="96"/>
        <v>0.21191176470588236</v>
      </c>
      <c r="F360" s="233">
        <f t="shared" si="95"/>
        <v>1107000000</v>
      </c>
      <c r="G360" s="233">
        <f t="shared" si="105"/>
        <v>110700000</v>
      </c>
      <c r="H360" s="233">
        <f t="shared" si="106"/>
        <v>1217700000</v>
      </c>
      <c r="I360" s="238">
        <f t="shared" si="97"/>
        <v>0.44768382352941177</v>
      </c>
      <c r="J360" s="234">
        <f t="shared" si="107"/>
        <v>-641300000</v>
      </c>
    </row>
    <row r="361" spans="1:10" x14ac:dyDescent="0.3">
      <c r="A361" s="232">
        <f t="shared" si="108"/>
        <v>2730000000</v>
      </c>
      <c r="B361" s="233">
        <f t="shared" si="94"/>
        <v>526000000</v>
      </c>
      <c r="C361" s="233">
        <f t="shared" si="103"/>
        <v>52600000</v>
      </c>
      <c r="D361" s="233">
        <f t="shared" si="104"/>
        <v>578600000</v>
      </c>
      <c r="E361" s="238">
        <f t="shared" si="96"/>
        <v>0.21194139194139194</v>
      </c>
      <c r="F361" s="233">
        <f t="shared" si="95"/>
        <v>1111200000</v>
      </c>
      <c r="G361" s="233">
        <f t="shared" si="105"/>
        <v>111120000</v>
      </c>
      <c r="H361" s="233">
        <f t="shared" si="106"/>
        <v>1222320000</v>
      </c>
      <c r="I361" s="238">
        <f t="shared" si="97"/>
        <v>0.44773626373626374</v>
      </c>
      <c r="J361" s="234">
        <f t="shared" si="107"/>
        <v>-643720000</v>
      </c>
    </row>
    <row r="362" spans="1:10" x14ac:dyDescent="0.3">
      <c r="A362" s="232">
        <f t="shared" si="108"/>
        <v>2740000000</v>
      </c>
      <c r="B362" s="233">
        <f t="shared" si="94"/>
        <v>528000000</v>
      </c>
      <c r="C362" s="233">
        <f t="shared" si="103"/>
        <v>52800000</v>
      </c>
      <c r="D362" s="233">
        <f t="shared" si="104"/>
        <v>580800000</v>
      </c>
      <c r="E362" s="238">
        <f t="shared" si="96"/>
        <v>0.21197080291970802</v>
      </c>
      <c r="F362" s="233">
        <f t="shared" si="95"/>
        <v>1115400000</v>
      </c>
      <c r="G362" s="233">
        <f t="shared" si="105"/>
        <v>111540000</v>
      </c>
      <c r="H362" s="233">
        <f t="shared" si="106"/>
        <v>1226940000</v>
      </c>
      <c r="I362" s="238">
        <f t="shared" si="97"/>
        <v>0.4477883211678832</v>
      </c>
      <c r="J362" s="234">
        <f t="shared" si="107"/>
        <v>-646140000</v>
      </c>
    </row>
    <row r="363" spans="1:10" x14ac:dyDescent="0.3">
      <c r="A363" s="232">
        <f t="shared" si="108"/>
        <v>2750000000</v>
      </c>
      <c r="B363" s="233">
        <f t="shared" si="94"/>
        <v>530000000</v>
      </c>
      <c r="C363" s="233">
        <f t="shared" si="103"/>
        <v>53000000</v>
      </c>
      <c r="D363" s="233">
        <f t="shared" si="104"/>
        <v>583000000</v>
      </c>
      <c r="E363" s="238">
        <f t="shared" si="96"/>
        <v>0.21199999999999999</v>
      </c>
      <c r="F363" s="233">
        <f t="shared" si="95"/>
        <v>1119600000</v>
      </c>
      <c r="G363" s="233">
        <f t="shared" si="105"/>
        <v>111960000</v>
      </c>
      <c r="H363" s="233">
        <f t="shared" si="106"/>
        <v>1231560000</v>
      </c>
      <c r="I363" s="238">
        <f t="shared" si="97"/>
        <v>0.44784000000000002</v>
      </c>
      <c r="J363" s="234">
        <f t="shared" si="107"/>
        <v>-648560000</v>
      </c>
    </row>
    <row r="364" spans="1:10" x14ac:dyDescent="0.3">
      <c r="A364" s="232">
        <f t="shared" si="108"/>
        <v>2760000000</v>
      </c>
      <c r="B364" s="233">
        <f t="shared" si="94"/>
        <v>532000000</v>
      </c>
      <c r="C364" s="233">
        <f t="shared" si="103"/>
        <v>53200000</v>
      </c>
      <c r="D364" s="233">
        <f t="shared" si="104"/>
        <v>585200000</v>
      </c>
      <c r="E364" s="238">
        <f t="shared" si="96"/>
        <v>0.21202898550724639</v>
      </c>
      <c r="F364" s="233">
        <f t="shared" si="95"/>
        <v>1123800000</v>
      </c>
      <c r="G364" s="233">
        <f t="shared" si="105"/>
        <v>112380000</v>
      </c>
      <c r="H364" s="233">
        <f t="shared" si="106"/>
        <v>1236180000</v>
      </c>
      <c r="I364" s="238">
        <f t="shared" si="97"/>
        <v>0.44789130434782609</v>
      </c>
      <c r="J364" s="234">
        <f t="shared" si="107"/>
        <v>-650980000</v>
      </c>
    </row>
    <row r="365" spans="1:10" x14ac:dyDescent="0.3">
      <c r="A365" s="232">
        <f t="shared" si="108"/>
        <v>2770000000</v>
      </c>
      <c r="B365" s="233">
        <f t="shared" si="94"/>
        <v>534000000</v>
      </c>
      <c r="C365" s="233">
        <f t="shared" si="103"/>
        <v>53400000</v>
      </c>
      <c r="D365" s="233">
        <f t="shared" si="104"/>
        <v>587400000</v>
      </c>
      <c r="E365" s="238">
        <f t="shared" si="96"/>
        <v>0.21205776173285198</v>
      </c>
      <c r="F365" s="233">
        <f t="shared" si="95"/>
        <v>1128000000</v>
      </c>
      <c r="G365" s="233">
        <f t="shared" si="105"/>
        <v>112800000</v>
      </c>
      <c r="H365" s="233">
        <f t="shared" si="106"/>
        <v>1240800000</v>
      </c>
      <c r="I365" s="238">
        <f t="shared" si="97"/>
        <v>0.44794223826714802</v>
      </c>
      <c r="J365" s="234">
        <f t="shared" si="107"/>
        <v>-653400000</v>
      </c>
    </row>
    <row r="366" spans="1:10" x14ac:dyDescent="0.3">
      <c r="A366" s="232">
        <f t="shared" si="108"/>
        <v>2780000000</v>
      </c>
      <c r="B366" s="233">
        <f t="shared" si="94"/>
        <v>536000000</v>
      </c>
      <c r="C366" s="233">
        <f t="shared" si="103"/>
        <v>53600000</v>
      </c>
      <c r="D366" s="233">
        <f t="shared" si="104"/>
        <v>589600000</v>
      </c>
      <c r="E366" s="238">
        <f t="shared" si="96"/>
        <v>0.21208633093525181</v>
      </c>
      <c r="F366" s="233">
        <f t="shared" si="95"/>
        <v>1132200000</v>
      </c>
      <c r="G366" s="233">
        <f t="shared" si="105"/>
        <v>113220000</v>
      </c>
      <c r="H366" s="233">
        <f t="shared" si="106"/>
        <v>1245420000</v>
      </c>
      <c r="I366" s="238">
        <f t="shared" si="97"/>
        <v>0.44799280575539568</v>
      </c>
      <c r="J366" s="234">
        <f t="shared" si="107"/>
        <v>-655820000</v>
      </c>
    </row>
    <row r="367" spans="1:10" x14ac:dyDescent="0.3">
      <c r="A367" s="232">
        <f t="shared" si="108"/>
        <v>2790000000</v>
      </c>
      <c r="B367" s="233">
        <f t="shared" si="94"/>
        <v>538000000</v>
      </c>
      <c r="C367" s="233">
        <f t="shared" si="103"/>
        <v>53800000</v>
      </c>
      <c r="D367" s="233">
        <f t="shared" si="104"/>
        <v>591800000</v>
      </c>
      <c r="E367" s="238">
        <f t="shared" si="96"/>
        <v>0.21211469534050179</v>
      </c>
      <c r="F367" s="233">
        <f t="shared" si="95"/>
        <v>1136400000</v>
      </c>
      <c r="G367" s="233">
        <f t="shared" si="105"/>
        <v>113640000</v>
      </c>
      <c r="H367" s="233">
        <f t="shared" si="106"/>
        <v>1250040000</v>
      </c>
      <c r="I367" s="238">
        <f t="shared" si="97"/>
        <v>0.44804301075268815</v>
      </c>
      <c r="J367" s="234">
        <f t="shared" si="107"/>
        <v>-658240000</v>
      </c>
    </row>
    <row r="368" spans="1:10" x14ac:dyDescent="0.3">
      <c r="A368" s="232">
        <f t="shared" si="108"/>
        <v>2800000000</v>
      </c>
      <c r="B368" s="233">
        <f t="shared" si="94"/>
        <v>540000000</v>
      </c>
      <c r="C368" s="233">
        <f t="shared" si="103"/>
        <v>54000000</v>
      </c>
      <c r="D368" s="233">
        <f t="shared" si="104"/>
        <v>594000000</v>
      </c>
      <c r="E368" s="238">
        <f t="shared" si="96"/>
        <v>0.21214285714285713</v>
      </c>
      <c r="F368" s="233">
        <f t="shared" si="95"/>
        <v>1140600000</v>
      </c>
      <c r="G368" s="233">
        <f t="shared" si="105"/>
        <v>114060000</v>
      </c>
      <c r="H368" s="233">
        <f t="shared" si="106"/>
        <v>1254660000</v>
      </c>
      <c r="I368" s="238">
        <f t="shared" si="97"/>
        <v>0.44809285714285713</v>
      </c>
      <c r="J368" s="234">
        <f t="shared" si="107"/>
        <v>-660660000</v>
      </c>
    </row>
    <row r="369" spans="1:10" x14ac:dyDescent="0.3">
      <c r="A369" s="232">
        <f t="shared" si="108"/>
        <v>2810000000</v>
      </c>
      <c r="B369" s="233">
        <f t="shared" si="94"/>
        <v>542000000</v>
      </c>
      <c r="C369" s="233">
        <f t="shared" si="103"/>
        <v>54200000</v>
      </c>
      <c r="D369" s="233">
        <f t="shared" si="104"/>
        <v>596200000</v>
      </c>
      <c r="E369" s="238">
        <f t="shared" si="96"/>
        <v>0.21217081850533809</v>
      </c>
      <c r="F369" s="233">
        <f t="shared" si="95"/>
        <v>1144800000</v>
      </c>
      <c r="G369" s="233">
        <f t="shared" si="105"/>
        <v>114480000</v>
      </c>
      <c r="H369" s="233">
        <f t="shared" si="106"/>
        <v>1259280000</v>
      </c>
      <c r="I369" s="238">
        <f t="shared" si="97"/>
        <v>0.44814234875444842</v>
      </c>
      <c r="J369" s="234">
        <f t="shared" si="107"/>
        <v>-663080000</v>
      </c>
    </row>
    <row r="370" spans="1:10" x14ac:dyDescent="0.3">
      <c r="A370" s="232">
        <f t="shared" si="108"/>
        <v>2820000000</v>
      </c>
      <c r="B370" s="233">
        <f t="shared" si="94"/>
        <v>544000000</v>
      </c>
      <c r="C370" s="233">
        <f t="shared" si="103"/>
        <v>54400000</v>
      </c>
      <c r="D370" s="233">
        <f t="shared" si="104"/>
        <v>598400000</v>
      </c>
      <c r="E370" s="238">
        <f t="shared" si="96"/>
        <v>0.21219858156028368</v>
      </c>
      <c r="F370" s="233">
        <f t="shared" si="95"/>
        <v>1149000000</v>
      </c>
      <c r="G370" s="233">
        <f t="shared" si="105"/>
        <v>114900000</v>
      </c>
      <c r="H370" s="233">
        <f t="shared" si="106"/>
        <v>1263900000</v>
      </c>
      <c r="I370" s="238">
        <f t="shared" si="97"/>
        <v>0.44819148936170211</v>
      </c>
      <c r="J370" s="234">
        <f t="shared" si="107"/>
        <v>-665500000</v>
      </c>
    </row>
    <row r="371" spans="1:10" x14ac:dyDescent="0.3">
      <c r="A371" s="232">
        <f t="shared" si="108"/>
        <v>2830000000</v>
      </c>
      <c r="B371" s="233">
        <f t="shared" si="94"/>
        <v>546000000</v>
      </c>
      <c r="C371" s="233">
        <f t="shared" si="103"/>
        <v>54600000</v>
      </c>
      <c r="D371" s="233">
        <f t="shared" si="104"/>
        <v>600600000</v>
      </c>
      <c r="E371" s="238">
        <f t="shared" si="96"/>
        <v>0.21222614840989398</v>
      </c>
      <c r="F371" s="233">
        <f t="shared" si="95"/>
        <v>1153200000</v>
      </c>
      <c r="G371" s="233">
        <f t="shared" si="105"/>
        <v>115320000</v>
      </c>
      <c r="H371" s="233">
        <f t="shared" si="106"/>
        <v>1268520000</v>
      </c>
      <c r="I371" s="238">
        <f t="shared" si="97"/>
        <v>0.44824028268551236</v>
      </c>
      <c r="J371" s="234">
        <f t="shared" si="107"/>
        <v>-667920000</v>
      </c>
    </row>
    <row r="372" spans="1:10" x14ac:dyDescent="0.3">
      <c r="A372" s="232">
        <f t="shared" si="108"/>
        <v>2840000000</v>
      </c>
      <c r="B372" s="233">
        <f t="shared" si="94"/>
        <v>548000000</v>
      </c>
      <c r="C372" s="233">
        <f t="shared" si="103"/>
        <v>54800000</v>
      </c>
      <c r="D372" s="233">
        <f t="shared" si="104"/>
        <v>602800000</v>
      </c>
      <c r="E372" s="238">
        <f t="shared" si="96"/>
        <v>0.21225352112676057</v>
      </c>
      <c r="F372" s="233">
        <f t="shared" si="95"/>
        <v>1157400000</v>
      </c>
      <c r="G372" s="233">
        <f t="shared" si="105"/>
        <v>115740000</v>
      </c>
      <c r="H372" s="233">
        <f t="shared" si="106"/>
        <v>1273140000</v>
      </c>
      <c r="I372" s="238">
        <f t="shared" si="97"/>
        <v>0.44828873239436617</v>
      </c>
      <c r="J372" s="234">
        <f t="shared" si="107"/>
        <v>-670340000</v>
      </c>
    </row>
    <row r="373" spans="1:10" x14ac:dyDescent="0.3">
      <c r="A373" s="232">
        <f t="shared" si="108"/>
        <v>2850000000</v>
      </c>
      <c r="B373" s="233">
        <f t="shared" si="94"/>
        <v>550000000</v>
      </c>
      <c r="C373" s="233">
        <f t="shared" si="103"/>
        <v>55000000</v>
      </c>
      <c r="D373" s="233">
        <f t="shared" si="104"/>
        <v>605000000</v>
      </c>
      <c r="E373" s="238">
        <f t="shared" si="96"/>
        <v>0.21228070175438596</v>
      </c>
      <c r="F373" s="233">
        <f t="shared" si="95"/>
        <v>1161600000</v>
      </c>
      <c r="G373" s="233">
        <f t="shared" si="105"/>
        <v>116160000</v>
      </c>
      <c r="H373" s="233">
        <f t="shared" si="106"/>
        <v>1277760000</v>
      </c>
      <c r="I373" s="238">
        <f t="shared" si="97"/>
        <v>0.44833684210526314</v>
      </c>
      <c r="J373" s="234">
        <f t="shared" si="107"/>
        <v>-672760000</v>
      </c>
    </row>
    <row r="374" spans="1:10" x14ac:dyDescent="0.3">
      <c r="A374" s="232">
        <f t="shared" si="108"/>
        <v>2860000000</v>
      </c>
      <c r="B374" s="233">
        <f t="shared" si="94"/>
        <v>552000000</v>
      </c>
      <c r="C374" s="233">
        <f t="shared" si="103"/>
        <v>55200000</v>
      </c>
      <c r="D374" s="233">
        <f t="shared" si="104"/>
        <v>607200000</v>
      </c>
      <c r="E374" s="238">
        <f t="shared" si="96"/>
        <v>0.21230769230769231</v>
      </c>
      <c r="F374" s="233">
        <f t="shared" si="95"/>
        <v>1165800000</v>
      </c>
      <c r="G374" s="233">
        <f t="shared" si="105"/>
        <v>116580000</v>
      </c>
      <c r="H374" s="233">
        <f t="shared" si="106"/>
        <v>1282380000</v>
      </c>
      <c r="I374" s="238">
        <f t="shared" si="97"/>
        <v>0.44838461538461538</v>
      </c>
      <c r="J374" s="234">
        <f t="shared" si="107"/>
        <v>-675180000</v>
      </c>
    </row>
    <row r="375" spans="1:10" x14ac:dyDescent="0.3">
      <c r="A375" s="232">
        <f t="shared" si="108"/>
        <v>2870000000</v>
      </c>
      <c r="B375" s="233">
        <f t="shared" si="94"/>
        <v>554000000</v>
      </c>
      <c r="C375" s="233">
        <f t="shared" si="103"/>
        <v>55400000</v>
      </c>
      <c r="D375" s="233">
        <f t="shared" si="104"/>
        <v>609400000</v>
      </c>
      <c r="E375" s="238">
        <f t="shared" si="96"/>
        <v>0.21233449477351915</v>
      </c>
      <c r="F375" s="233">
        <f t="shared" si="95"/>
        <v>1170000000</v>
      </c>
      <c r="G375" s="233">
        <f t="shared" si="105"/>
        <v>117000000</v>
      </c>
      <c r="H375" s="233">
        <f t="shared" si="106"/>
        <v>1287000000</v>
      </c>
      <c r="I375" s="238">
        <f t="shared" si="97"/>
        <v>0.44843205574912892</v>
      </c>
      <c r="J375" s="234">
        <f t="shared" si="107"/>
        <v>-677600000</v>
      </c>
    </row>
    <row r="376" spans="1:10" x14ac:dyDescent="0.3">
      <c r="A376" s="232">
        <f t="shared" si="108"/>
        <v>2880000000</v>
      </c>
      <c r="B376" s="233">
        <f t="shared" si="94"/>
        <v>556000000</v>
      </c>
      <c r="C376" s="233">
        <f t="shared" si="103"/>
        <v>55600000</v>
      </c>
      <c r="D376" s="233">
        <f t="shared" si="104"/>
        <v>611600000</v>
      </c>
      <c r="E376" s="238">
        <f t="shared" si="96"/>
        <v>0.21236111111111111</v>
      </c>
      <c r="F376" s="233">
        <f t="shared" si="95"/>
        <v>1174200000</v>
      </c>
      <c r="G376" s="233">
        <f t="shared" si="105"/>
        <v>117420000</v>
      </c>
      <c r="H376" s="233">
        <f t="shared" si="106"/>
        <v>1291620000</v>
      </c>
      <c r="I376" s="238">
        <f t="shared" si="97"/>
        <v>0.44847916666666665</v>
      </c>
      <c r="J376" s="234">
        <f t="shared" si="107"/>
        <v>-680020000</v>
      </c>
    </row>
    <row r="377" spans="1:10" x14ac:dyDescent="0.3">
      <c r="A377" s="232">
        <f t="shared" si="108"/>
        <v>2890000000</v>
      </c>
      <c r="B377" s="233">
        <f t="shared" si="94"/>
        <v>558000000</v>
      </c>
      <c r="C377" s="233">
        <f t="shared" si="103"/>
        <v>55800000</v>
      </c>
      <c r="D377" s="233">
        <f t="shared" si="104"/>
        <v>613800000</v>
      </c>
      <c r="E377" s="238">
        <f t="shared" si="96"/>
        <v>0.21238754325259515</v>
      </c>
      <c r="F377" s="233">
        <f t="shared" si="95"/>
        <v>1178400000</v>
      </c>
      <c r="G377" s="233">
        <f t="shared" si="105"/>
        <v>117840000</v>
      </c>
      <c r="H377" s="233">
        <f t="shared" si="106"/>
        <v>1296240000</v>
      </c>
      <c r="I377" s="238">
        <f t="shared" si="97"/>
        <v>0.44852595155709341</v>
      </c>
      <c r="J377" s="234">
        <f t="shared" si="107"/>
        <v>-682440000</v>
      </c>
    </row>
    <row r="378" spans="1:10" x14ac:dyDescent="0.3">
      <c r="A378" s="232">
        <f t="shared" si="108"/>
        <v>2900000000</v>
      </c>
      <c r="B378" s="233">
        <f t="shared" si="94"/>
        <v>560000000</v>
      </c>
      <c r="C378" s="233">
        <f t="shared" si="103"/>
        <v>56000000</v>
      </c>
      <c r="D378" s="233">
        <f t="shared" si="104"/>
        <v>616000000</v>
      </c>
      <c r="E378" s="238">
        <f t="shared" si="96"/>
        <v>0.21241379310344827</v>
      </c>
      <c r="F378" s="233">
        <f t="shared" si="95"/>
        <v>1182600000</v>
      </c>
      <c r="G378" s="233">
        <f t="shared" si="105"/>
        <v>118260000</v>
      </c>
      <c r="H378" s="233">
        <f t="shared" si="106"/>
        <v>1300860000</v>
      </c>
      <c r="I378" s="238">
        <f t="shared" si="97"/>
        <v>0.44857241379310347</v>
      </c>
      <c r="J378" s="234">
        <f t="shared" si="107"/>
        <v>-684860000</v>
      </c>
    </row>
    <row r="379" spans="1:10" x14ac:dyDescent="0.3">
      <c r="A379" s="232">
        <f t="shared" si="108"/>
        <v>2910000000</v>
      </c>
      <c r="B379" s="233">
        <f t="shared" si="94"/>
        <v>562000000</v>
      </c>
      <c r="C379" s="233">
        <f t="shared" si="103"/>
        <v>56200000</v>
      </c>
      <c r="D379" s="233">
        <f t="shared" si="104"/>
        <v>618200000</v>
      </c>
      <c r="E379" s="238">
        <f t="shared" si="96"/>
        <v>0.21243986254295533</v>
      </c>
      <c r="F379" s="233">
        <f t="shared" si="95"/>
        <v>1186800000</v>
      </c>
      <c r="G379" s="233">
        <f t="shared" si="105"/>
        <v>118680000</v>
      </c>
      <c r="H379" s="233">
        <f t="shared" si="106"/>
        <v>1305480000</v>
      </c>
      <c r="I379" s="238">
        <f t="shared" si="97"/>
        <v>0.4486185567010309</v>
      </c>
      <c r="J379" s="234">
        <f t="shared" si="107"/>
        <v>-687280000</v>
      </c>
    </row>
    <row r="380" spans="1:10" x14ac:dyDescent="0.3">
      <c r="A380" s="232">
        <f t="shared" si="108"/>
        <v>2920000000</v>
      </c>
      <c r="B380" s="233">
        <f t="shared" si="94"/>
        <v>564000000</v>
      </c>
      <c r="C380" s="233">
        <f t="shared" si="103"/>
        <v>56400000</v>
      </c>
      <c r="D380" s="233">
        <f t="shared" si="104"/>
        <v>620400000</v>
      </c>
      <c r="E380" s="238">
        <f t="shared" si="96"/>
        <v>0.21246575342465754</v>
      </c>
      <c r="F380" s="233">
        <f t="shared" si="95"/>
        <v>1191000000</v>
      </c>
      <c r="G380" s="233">
        <f t="shared" si="105"/>
        <v>119100000</v>
      </c>
      <c r="H380" s="233">
        <f t="shared" si="106"/>
        <v>1310100000</v>
      </c>
      <c r="I380" s="238">
        <f t="shared" si="97"/>
        <v>0.44866438356164384</v>
      </c>
      <c r="J380" s="234">
        <f t="shared" si="107"/>
        <v>-689700000</v>
      </c>
    </row>
    <row r="381" spans="1:10" x14ac:dyDescent="0.3">
      <c r="A381" s="232">
        <f t="shared" si="108"/>
        <v>2930000000</v>
      </c>
      <c r="B381" s="233">
        <f t="shared" si="94"/>
        <v>566000000</v>
      </c>
      <c r="C381" s="233">
        <f t="shared" si="103"/>
        <v>56600000</v>
      </c>
      <c r="D381" s="233">
        <f t="shared" si="104"/>
        <v>622600000</v>
      </c>
      <c r="E381" s="238">
        <f t="shared" si="96"/>
        <v>0.2124914675767918</v>
      </c>
      <c r="F381" s="233">
        <f t="shared" si="95"/>
        <v>1195200000</v>
      </c>
      <c r="G381" s="233">
        <f t="shared" si="105"/>
        <v>119520000</v>
      </c>
      <c r="H381" s="233">
        <f t="shared" si="106"/>
        <v>1314720000</v>
      </c>
      <c r="I381" s="238">
        <f t="shared" si="97"/>
        <v>0.4487098976109215</v>
      </c>
      <c r="J381" s="234">
        <f t="shared" si="107"/>
        <v>-692120000</v>
      </c>
    </row>
    <row r="382" spans="1:10" x14ac:dyDescent="0.3">
      <c r="A382" s="232">
        <f t="shared" si="108"/>
        <v>2940000000</v>
      </c>
      <c r="B382" s="233">
        <f t="shared" si="94"/>
        <v>568000000</v>
      </c>
      <c r="C382" s="233">
        <f t="shared" si="103"/>
        <v>56800000</v>
      </c>
      <c r="D382" s="233">
        <f t="shared" si="104"/>
        <v>624800000</v>
      </c>
      <c r="E382" s="238">
        <f t="shared" si="96"/>
        <v>0.21251700680272109</v>
      </c>
      <c r="F382" s="233">
        <f t="shared" si="95"/>
        <v>1199400000</v>
      </c>
      <c r="G382" s="233">
        <f t="shared" si="105"/>
        <v>119940000</v>
      </c>
      <c r="H382" s="233">
        <f t="shared" si="106"/>
        <v>1319340000</v>
      </c>
      <c r="I382" s="238">
        <f t="shared" si="97"/>
        <v>0.44875510204081631</v>
      </c>
      <c r="J382" s="234">
        <f t="shared" si="107"/>
        <v>-694540000</v>
      </c>
    </row>
    <row r="383" spans="1:10" x14ac:dyDescent="0.3">
      <c r="A383" s="232">
        <f t="shared" si="108"/>
        <v>2950000000</v>
      </c>
      <c r="B383" s="233">
        <f t="shared" si="94"/>
        <v>570000000</v>
      </c>
      <c r="C383" s="233">
        <f t="shared" si="103"/>
        <v>57000000</v>
      </c>
      <c r="D383" s="233">
        <f t="shared" si="104"/>
        <v>627000000</v>
      </c>
      <c r="E383" s="238">
        <f t="shared" si="96"/>
        <v>0.21254237288135594</v>
      </c>
      <c r="F383" s="233">
        <f t="shared" si="95"/>
        <v>1203600000</v>
      </c>
      <c r="G383" s="233">
        <f t="shared" si="105"/>
        <v>120360000</v>
      </c>
      <c r="H383" s="233">
        <f t="shared" si="106"/>
        <v>1323960000</v>
      </c>
      <c r="I383" s="238">
        <f t="shared" si="97"/>
        <v>0.44879999999999998</v>
      </c>
      <c r="J383" s="234">
        <f t="shared" si="107"/>
        <v>-696960000</v>
      </c>
    </row>
    <row r="384" spans="1:10" x14ac:dyDescent="0.3">
      <c r="A384" s="232">
        <f t="shared" si="108"/>
        <v>2960000000</v>
      </c>
      <c r="B384" s="233">
        <f t="shared" si="94"/>
        <v>572000000</v>
      </c>
      <c r="C384" s="233">
        <f t="shared" si="103"/>
        <v>57200000</v>
      </c>
      <c r="D384" s="233">
        <f t="shared" si="104"/>
        <v>629200000</v>
      </c>
      <c r="E384" s="238">
        <f t="shared" si="96"/>
        <v>0.21256756756756756</v>
      </c>
      <c r="F384" s="233">
        <f t="shared" si="95"/>
        <v>1207800000</v>
      </c>
      <c r="G384" s="233">
        <f t="shared" si="105"/>
        <v>120780000</v>
      </c>
      <c r="H384" s="233">
        <f t="shared" si="106"/>
        <v>1328580000</v>
      </c>
      <c r="I384" s="238">
        <f t="shared" si="97"/>
        <v>0.44884459459459458</v>
      </c>
      <c r="J384" s="234">
        <f t="shared" si="107"/>
        <v>-699380000</v>
      </c>
    </row>
    <row r="385" spans="1:10" x14ac:dyDescent="0.3">
      <c r="A385" s="232">
        <f t="shared" si="108"/>
        <v>2970000000</v>
      </c>
      <c r="B385" s="233">
        <f t="shared" si="94"/>
        <v>574000000</v>
      </c>
      <c r="C385" s="233">
        <f t="shared" si="103"/>
        <v>57400000</v>
      </c>
      <c r="D385" s="233">
        <f t="shared" si="104"/>
        <v>631400000</v>
      </c>
      <c r="E385" s="238">
        <f t="shared" si="96"/>
        <v>0.21259259259259258</v>
      </c>
      <c r="F385" s="233">
        <f t="shared" si="95"/>
        <v>1212000000</v>
      </c>
      <c r="G385" s="233">
        <f t="shared" si="105"/>
        <v>121200000</v>
      </c>
      <c r="H385" s="233">
        <f t="shared" si="106"/>
        <v>1333200000</v>
      </c>
      <c r="I385" s="238">
        <f t="shared" si="97"/>
        <v>0.44888888888888889</v>
      </c>
      <c r="J385" s="234">
        <f t="shared" si="107"/>
        <v>-701800000</v>
      </c>
    </row>
    <row r="386" spans="1:10" x14ac:dyDescent="0.3">
      <c r="A386" s="232">
        <f t="shared" si="108"/>
        <v>2980000000</v>
      </c>
      <c r="B386" s="233">
        <f t="shared" ref="B386:B398" si="109">$A386*VLOOKUP($A386,COTAX,3)+VLOOKUP($A386,COTAX,4)</f>
        <v>576000000</v>
      </c>
      <c r="C386" s="233">
        <f t="shared" si="103"/>
        <v>57600000</v>
      </c>
      <c r="D386" s="233">
        <f t="shared" si="104"/>
        <v>633600000</v>
      </c>
      <c r="E386" s="238">
        <f t="shared" si="96"/>
        <v>0.21261744966442953</v>
      </c>
      <c r="F386" s="233">
        <f t="shared" ref="F386:F398" si="110">$A386*VLOOKUP($A386,PERTAX,3)+VLOOKUP($A386,PERTAX,4)</f>
        <v>1216200000</v>
      </c>
      <c r="G386" s="233">
        <f t="shared" si="105"/>
        <v>121620000</v>
      </c>
      <c r="H386" s="233">
        <f t="shared" si="106"/>
        <v>1337820000</v>
      </c>
      <c r="I386" s="238">
        <f t="shared" si="97"/>
        <v>0.44893288590604025</v>
      </c>
      <c r="J386" s="234">
        <f t="shared" si="107"/>
        <v>-704220000</v>
      </c>
    </row>
    <row r="387" spans="1:10" x14ac:dyDescent="0.3">
      <c r="A387" s="232">
        <f t="shared" si="108"/>
        <v>2990000000</v>
      </c>
      <c r="B387" s="233">
        <f t="shared" si="109"/>
        <v>578000000</v>
      </c>
      <c r="C387" s="233">
        <f t="shared" si="103"/>
        <v>57800000</v>
      </c>
      <c r="D387" s="233">
        <f t="shared" si="104"/>
        <v>635800000</v>
      </c>
      <c r="E387" s="238">
        <f t="shared" ref="E387:E398" si="111">D387/A387</f>
        <v>0.21264214046822744</v>
      </c>
      <c r="F387" s="233">
        <f t="shared" si="110"/>
        <v>1220400000</v>
      </c>
      <c r="G387" s="233">
        <f t="shared" si="105"/>
        <v>122040000</v>
      </c>
      <c r="H387" s="233">
        <f t="shared" si="106"/>
        <v>1342440000</v>
      </c>
      <c r="I387" s="238">
        <f t="shared" ref="I387:I398" si="112">H387/A387</f>
        <v>0.44897658862876255</v>
      </c>
      <c r="J387" s="234">
        <f t="shared" si="107"/>
        <v>-706640000</v>
      </c>
    </row>
    <row r="388" spans="1:10" x14ac:dyDescent="0.3">
      <c r="A388" s="232">
        <f t="shared" si="108"/>
        <v>3000000000</v>
      </c>
      <c r="B388" s="233">
        <f t="shared" si="109"/>
        <v>580000000</v>
      </c>
      <c r="C388" s="233">
        <f t="shared" si="103"/>
        <v>58000000</v>
      </c>
      <c r="D388" s="233">
        <f t="shared" si="104"/>
        <v>638000000</v>
      </c>
      <c r="E388" s="238">
        <f t="shared" si="111"/>
        <v>0.21266666666666667</v>
      </c>
      <c r="F388" s="233">
        <f t="shared" si="110"/>
        <v>1224600000</v>
      </c>
      <c r="G388" s="233">
        <f t="shared" si="105"/>
        <v>122460000</v>
      </c>
      <c r="H388" s="233">
        <f t="shared" si="106"/>
        <v>1347060000</v>
      </c>
      <c r="I388" s="238">
        <f t="shared" si="112"/>
        <v>0.44901999999999997</v>
      </c>
      <c r="J388" s="234">
        <f t="shared" si="107"/>
        <v>-709060000</v>
      </c>
    </row>
    <row r="389" spans="1:10" x14ac:dyDescent="0.3">
      <c r="A389" s="232">
        <f t="shared" si="108"/>
        <v>3010000000</v>
      </c>
      <c r="B389" s="233">
        <f t="shared" si="109"/>
        <v>582000000</v>
      </c>
      <c r="C389" s="233">
        <f t="shared" si="103"/>
        <v>58200000</v>
      </c>
      <c r="D389" s="233">
        <f t="shared" si="104"/>
        <v>640200000</v>
      </c>
      <c r="E389" s="238">
        <f t="shared" si="111"/>
        <v>0.21269102990033223</v>
      </c>
      <c r="F389" s="233">
        <f t="shared" si="110"/>
        <v>1228800000</v>
      </c>
      <c r="G389" s="233">
        <f t="shared" si="105"/>
        <v>122880000</v>
      </c>
      <c r="H389" s="233">
        <f t="shared" si="106"/>
        <v>1351680000</v>
      </c>
      <c r="I389" s="238">
        <f t="shared" si="112"/>
        <v>0.44906312292358802</v>
      </c>
      <c r="J389" s="234">
        <f t="shared" si="107"/>
        <v>-711480000</v>
      </c>
    </row>
    <row r="390" spans="1:10" x14ac:dyDescent="0.3">
      <c r="A390" s="232">
        <f t="shared" si="108"/>
        <v>3020000000</v>
      </c>
      <c r="B390" s="233">
        <f t="shared" si="109"/>
        <v>584000000</v>
      </c>
      <c r="C390" s="233">
        <f t="shared" si="103"/>
        <v>58400000</v>
      </c>
      <c r="D390" s="233">
        <f t="shared" si="104"/>
        <v>642400000</v>
      </c>
      <c r="E390" s="238">
        <f t="shared" si="111"/>
        <v>0.21271523178807947</v>
      </c>
      <c r="F390" s="233">
        <f t="shared" si="110"/>
        <v>1233000000</v>
      </c>
      <c r="G390" s="233">
        <f t="shared" si="105"/>
        <v>123300000</v>
      </c>
      <c r="H390" s="233">
        <f t="shared" si="106"/>
        <v>1356300000</v>
      </c>
      <c r="I390" s="238">
        <f t="shared" si="112"/>
        <v>0.44910596026490068</v>
      </c>
      <c r="J390" s="234">
        <f t="shared" si="107"/>
        <v>-713900000</v>
      </c>
    </row>
    <row r="391" spans="1:10" x14ac:dyDescent="0.3">
      <c r="A391" s="232">
        <f t="shared" si="108"/>
        <v>3030000000</v>
      </c>
      <c r="B391" s="233">
        <f t="shared" si="109"/>
        <v>586000000</v>
      </c>
      <c r="C391" s="233">
        <f t="shared" si="103"/>
        <v>58600000</v>
      </c>
      <c r="D391" s="233">
        <f t="shared" si="104"/>
        <v>644600000</v>
      </c>
      <c r="E391" s="238">
        <f t="shared" si="111"/>
        <v>0.21273927392739275</v>
      </c>
      <c r="F391" s="233">
        <f t="shared" si="110"/>
        <v>1237200000</v>
      </c>
      <c r="G391" s="233">
        <f t="shared" si="105"/>
        <v>123720000</v>
      </c>
      <c r="H391" s="233">
        <f t="shared" si="106"/>
        <v>1360920000</v>
      </c>
      <c r="I391" s="238">
        <f t="shared" si="112"/>
        <v>0.44914851485148516</v>
      </c>
      <c r="J391" s="234">
        <f t="shared" si="107"/>
        <v>-716320000</v>
      </c>
    </row>
    <row r="392" spans="1:10" x14ac:dyDescent="0.3">
      <c r="A392" s="232">
        <f t="shared" si="108"/>
        <v>3040000000</v>
      </c>
      <c r="B392" s="233">
        <f t="shared" si="109"/>
        <v>588000000</v>
      </c>
      <c r="C392" s="233">
        <f t="shared" si="103"/>
        <v>58800000</v>
      </c>
      <c r="D392" s="233">
        <f t="shared" si="104"/>
        <v>646800000</v>
      </c>
      <c r="E392" s="238">
        <f t="shared" si="111"/>
        <v>0.21276315789473685</v>
      </c>
      <c r="F392" s="233">
        <f t="shared" si="110"/>
        <v>1241400000</v>
      </c>
      <c r="G392" s="233">
        <f t="shared" si="105"/>
        <v>124140000</v>
      </c>
      <c r="H392" s="233">
        <f t="shared" si="106"/>
        <v>1365540000</v>
      </c>
      <c r="I392" s="238">
        <f t="shared" si="112"/>
        <v>0.44919078947368424</v>
      </c>
      <c r="J392" s="234">
        <f t="shared" si="107"/>
        <v>-718740000</v>
      </c>
    </row>
    <row r="393" spans="1:10" x14ac:dyDescent="0.3">
      <c r="A393" s="232">
        <f t="shared" si="108"/>
        <v>3050000000</v>
      </c>
      <c r="B393" s="233">
        <f t="shared" si="109"/>
        <v>590000000</v>
      </c>
      <c r="C393" s="233">
        <f t="shared" si="103"/>
        <v>59000000</v>
      </c>
      <c r="D393" s="233">
        <f t="shared" si="104"/>
        <v>649000000</v>
      </c>
      <c r="E393" s="238">
        <f t="shared" si="111"/>
        <v>0.21278688524590164</v>
      </c>
      <c r="F393" s="233">
        <f t="shared" si="110"/>
        <v>1245600000</v>
      </c>
      <c r="G393" s="233">
        <f t="shared" si="105"/>
        <v>124560000</v>
      </c>
      <c r="H393" s="233">
        <f t="shared" si="106"/>
        <v>1370160000</v>
      </c>
      <c r="I393" s="238">
        <f t="shared" si="112"/>
        <v>0.44923278688524593</v>
      </c>
      <c r="J393" s="234">
        <f t="shared" si="107"/>
        <v>-721160000</v>
      </c>
    </row>
    <row r="394" spans="1:10" x14ac:dyDescent="0.3">
      <c r="A394" s="232">
        <f t="shared" si="108"/>
        <v>3060000000</v>
      </c>
      <c r="B394" s="233">
        <f t="shared" si="109"/>
        <v>592000000</v>
      </c>
      <c r="C394" s="233">
        <f t="shared" si="103"/>
        <v>59200000</v>
      </c>
      <c r="D394" s="233">
        <f t="shared" si="104"/>
        <v>651200000</v>
      </c>
      <c r="E394" s="238">
        <f t="shared" si="111"/>
        <v>0.21281045751633987</v>
      </c>
      <c r="F394" s="233">
        <f t="shared" si="110"/>
        <v>1249800000</v>
      </c>
      <c r="G394" s="233">
        <f t="shared" si="105"/>
        <v>124980000</v>
      </c>
      <c r="H394" s="233">
        <f t="shared" si="106"/>
        <v>1374780000</v>
      </c>
      <c r="I394" s="238">
        <f t="shared" si="112"/>
        <v>0.44927450980392158</v>
      </c>
      <c r="J394" s="234">
        <f t="shared" si="107"/>
        <v>-723580000</v>
      </c>
    </row>
    <row r="395" spans="1:10" x14ac:dyDescent="0.3">
      <c r="A395" s="232">
        <f t="shared" si="108"/>
        <v>3070000000</v>
      </c>
      <c r="B395" s="233">
        <f t="shared" si="109"/>
        <v>594000000</v>
      </c>
      <c r="C395" s="233">
        <f t="shared" si="103"/>
        <v>59400000</v>
      </c>
      <c r="D395" s="233">
        <f t="shared" si="104"/>
        <v>653400000</v>
      </c>
      <c r="E395" s="238">
        <f t="shared" si="111"/>
        <v>0.21283387622149838</v>
      </c>
      <c r="F395" s="233">
        <f t="shared" si="110"/>
        <v>1254000000</v>
      </c>
      <c r="G395" s="233">
        <f t="shared" si="105"/>
        <v>125400000</v>
      </c>
      <c r="H395" s="233">
        <f t="shared" si="106"/>
        <v>1379400000</v>
      </c>
      <c r="I395" s="238">
        <f t="shared" si="112"/>
        <v>0.44931596091205211</v>
      </c>
      <c r="J395" s="234">
        <f t="shared" si="107"/>
        <v>-726000000</v>
      </c>
    </row>
    <row r="396" spans="1:10" x14ac:dyDescent="0.3">
      <c r="A396" s="232">
        <f t="shared" si="108"/>
        <v>3080000000</v>
      </c>
      <c r="B396" s="233">
        <f t="shared" si="109"/>
        <v>596000000</v>
      </c>
      <c r="C396" s="233">
        <f t="shared" si="103"/>
        <v>59600000</v>
      </c>
      <c r="D396" s="233">
        <f t="shared" si="104"/>
        <v>655600000</v>
      </c>
      <c r="E396" s="238">
        <f t="shared" si="111"/>
        <v>0.21285714285714286</v>
      </c>
      <c r="F396" s="233">
        <f t="shared" si="110"/>
        <v>1258200000</v>
      </c>
      <c r="G396" s="233">
        <f t="shared" si="105"/>
        <v>125820000</v>
      </c>
      <c r="H396" s="233">
        <f t="shared" si="106"/>
        <v>1384020000</v>
      </c>
      <c r="I396" s="238">
        <f t="shared" si="112"/>
        <v>0.44935714285714284</v>
      </c>
      <c r="J396" s="234">
        <f t="shared" si="107"/>
        <v>-728420000</v>
      </c>
    </row>
    <row r="397" spans="1:10" x14ac:dyDescent="0.3">
      <c r="A397" s="232">
        <f t="shared" si="108"/>
        <v>3090000000</v>
      </c>
      <c r="B397" s="233">
        <f t="shared" si="109"/>
        <v>598000000</v>
      </c>
      <c r="C397" s="233">
        <f t="shared" ref="C397:C398" si="113">B397*10%</f>
        <v>59800000</v>
      </c>
      <c r="D397" s="233">
        <f t="shared" ref="D397:D398" si="114">SUM(B397:C397)</f>
        <v>657800000</v>
      </c>
      <c r="E397" s="238">
        <f t="shared" si="111"/>
        <v>0.21288025889967638</v>
      </c>
      <c r="F397" s="233">
        <f t="shared" si="110"/>
        <v>1262400000</v>
      </c>
      <c r="G397" s="233">
        <f t="shared" ref="G397:G398" si="115">F397*10%</f>
        <v>126240000</v>
      </c>
      <c r="H397" s="233">
        <f t="shared" ref="H397:H398" si="116">SUM(F397:G397)</f>
        <v>1388640000</v>
      </c>
      <c r="I397" s="238">
        <f t="shared" si="112"/>
        <v>0.44939805825242718</v>
      </c>
      <c r="J397" s="234">
        <f t="shared" ref="J397:J398" si="117">D397-H397</f>
        <v>-730840000</v>
      </c>
    </row>
    <row r="398" spans="1:10" x14ac:dyDescent="0.3">
      <c r="A398" s="232">
        <f t="shared" si="108"/>
        <v>3100000000</v>
      </c>
      <c r="B398" s="233">
        <f t="shared" si="109"/>
        <v>600000000</v>
      </c>
      <c r="C398" s="233">
        <f t="shared" si="113"/>
        <v>60000000</v>
      </c>
      <c r="D398" s="233">
        <f t="shared" si="114"/>
        <v>660000000</v>
      </c>
      <c r="E398" s="238">
        <f t="shared" si="111"/>
        <v>0.2129032258064516</v>
      </c>
      <c r="F398" s="233">
        <f t="shared" si="110"/>
        <v>1266600000</v>
      </c>
      <c r="G398" s="233">
        <f t="shared" si="115"/>
        <v>126660000</v>
      </c>
      <c r="H398" s="233">
        <f t="shared" si="116"/>
        <v>1393260000</v>
      </c>
      <c r="I398" s="238">
        <f t="shared" si="112"/>
        <v>0.44943870967741933</v>
      </c>
      <c r="J398" s="234">
        <f t="shared" si="117"/>
        <v>-733260000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40"/>
  <sheetViews>
    <sheetView showGridLines="0" workbookViewId="0">
      <selection activeCell="C5" sqref="C5"/>
    </sheetView>
  </sheetViews>
  <sheetFormatPr defaultRowHeight="16.5" x14ac:dyDescent="0.3"/>
  <cols>
    <col min="1" max="1" width="15.25" customWidth="1"/>
    <col min="2" max="2" width="31.625" customWidth="1"/>
    <col min="3" max="3" width="47.5" customWidth="1"/>
    <col min="5" max="5" width="17.5" bestFit="1" customWidth="1"/>
  </cols>
  <sheetData>
    <row r="1" spans="1:3" x14ac:dyDescent="0.3">
      <c r="A1" t="s">
        <v>424</v>
      </c>
    </row>
    <row r="2" spans="1:3" x14ac:dyDescent="0.3">
      <c r="A2" s="60" t="s">
        <v>375</v>
      </c>
    </row>
    <row r="3" spans="1:3" ht="17.25" thickBot="1" x14ac:dyDescent="0.35">
      <c r="A3" s="944"/>
      <c r="B3" s="944"/>
      <c r="C3" s="944"/>
    </row>
    <row r="4" spans="1:3" ht="17.25" thickBot="1" x14ac:dyDescent="0.35">
      <c r="A4" s="51" t="s">
        <v>376</v>
      </c>
      <c r="B4" s="51" t="s">
        <v>377</v>
      </c>
      <c r="C4" s="51" t="s">
        <v>378</v>
      </c>
    </row>
    <row r="5" spans="1:3" ht="17.25" thickBot="1" x14ac:dyDescent="0.35">
      <c r="A5" s="52" t="s">
        <v>379</v>
      </c>
      <c r="B5" s="55" t="s">
        <v>381</v>
      </c>
      <c r="C5" s="56" t="s">
        <v>382</v>
      </c>
    </row>
    <row r="6" spans="1:3" x14ac:dyDescent="0.3">
      <c r="A6" s="53" t="s">
        <v>380</v>
      </c>
      <c r="B6" s="939" t="s">
        <v>383</v>
      </c>
      <c r="C6" s="57" t="s">
        <v>384</v>
      </c>
    </row>
    <row r="7" spans="1:3" x14ac:dyDescent="0.3">
      <c r="A7" s="53"/>
      <c r="B7" s="948"/>
      <c r="C7" s="58" t="s">
        <v>385</v>
      </c>
    </row>
    <row r="8" spans="1:3" ht="17.25" thickBot="1" x14ac:dyDescent="0.35">
      <c r="A8" s="53"/>
      <c r="B8" s="940"/>
      <c r="C8" s="59" t="s">
        <v>386</v>
      </c>
    </row>
    <row r="9" spans="1:3" ht="17.25" thickBot="1" x14ac:dyDescent="0.35">
      <c r="A9" s="53"/>
      <c r="B9" s="55" t="s">
        <v>387</v>
      </c>
      <c r="C9" s="56" t="s">
        <v>388</v>
      </c>
    </row>
    <row r="10" spans="1:3" x14ac:dyDescent="0.3">
      <c r="A10" s="53"/>
      <c r="B10" s="939" t="s">
        <v>389</v>
      </c>
      <c r="C10" s="57" t="s">
        <v>384</v>
      </c>
    </row>
    <row r="11" spans="1:3" x14ac:dyDescent="0.3">
      <c r="A11" s="53"/>
      <c r="B11" s="948"/>
      <c r="C11" s="58" t="s">
        <v>390</v>
      </c>
    </row>
    <row r="12" spans="1:3" ht="17.25" thickBot="1" x14ac:dyDescent="0.35">
      <c r="A12" s="54"/>
      <c r="B12" s="940"/>
      <c r="C12" s="59" t="s">
        <v>391</v>
      </c>
    </row>
    <row r="13" spans="1:3" x14ac:dyDescent="0.3">
      <c r="A13" s="52" t="s">
        <v>392</v>
      </c>
      <c r="B13" s="939" t="s">
        <v>396</v>
      </c>
      <c r="C13" s="941" t="s">
        <v>397</v>
      </c>
    </row>
    <row r="14" spans="1:3" ht="17.25" thickBot="1" x14ac:dyDescent="0.35">
      <c r="A14" s="53" t="s">
        <v>393</v>
      </c>
      <c r="B14" s="940"/>
      <c r="C14" s="943"/>
    </row>
    <row r="15" spans="1:3" ht="17.25" thickBot="1" x14ac:dyDescent="0.35">
      <c r="A15" s="53" t="s">
        <v>394</v>
      </c>
      <c r="B15" s="55" t="s">
        <v>398</v>
      </c>
      <c r="C15" s="56" t="s">
        <v>399</v>
      </c>
    </row>
    <row r="16" spans="1:3" x14ac:dyDescent="0.3">
      <c r="A16" s="53" t="s">
        <v>395</v>
      </c>
      <c r="B16" s="939" t="s">
        <v>400</v>
      </c>
      <c r="C16" s="57" t="s">
        <v>384</v>
      </c>
    </row>
    <row r="17" spans="1:3" x14ac:dyDescent="0.3">
      <c r="A17" s="53"/>
      <c r="B17" s="948"/>
      <c r="C17" s="58" t="s">
        <v>401</v>
      </c>
    </row>
    <row r="18" spans="1:3" ht="17.25" thickBot="1" x14ac:dyDescent="0.35">
      <c r="A18" s="54"/>
      <c r="B18" s="940"/>
      <c r="C18" s="59" t="s">
        <v>391</v>
      </c>
    </row>
    <row r="19" spans="1:3" ht="53.25" customHeight="1" x14ac:dyDescent="0.3">
      <c r="A19" s="52" t="s">
        <v>402</v>
      </c>
      <c r="B19" s="939" t="s">
        <v>405</v>
      </c>
      <c r="C19" s="941" t="s">
        <v>406</v>
      </c>
    </row>
    <row r="20" spans="1:3" ht="17.25" thickBot="1" x14ac:dyDescent="0.35">
      <c r="A20" s="53" t="s">
        <v>403</v>
      </c>
      <c r="B20" s="940"/>
      <c r="C20" s="943"/>
    </row>
    <row r="21" spans="1:3" ht="17.25" thickBot="1" x14ac:dyDescent="0.35">
      <c r="A21" s="54" t="s">
        <v>404</v>
      </c>
      <c r="B21" s="55" t="s">
        <v>407</v>
      </c>
      <c r="C21" s="56" t="s">
        <v>408</v>
      </c>
    </row>
    <row r="22" spans="1:3" x14ac:dyDescent="0.3">
      <c r="A22" s="945"/>
      <c r="B22" s="945"/>
      <c r="C22" s="945"/>
    </row>
    <row r="23" spans="1:3" x14ac:dyDescent="0.3">
      <c r="A23" s="946"/>
      <c r="B23" s="946"/>
      <c r="C23" s="946"/>
    </row>
    <row r="24" spans="1:3" x14ac:dyDescent="0.3">
      <c r="A24" s="946"/>
      <c r="B24" s="946"/>
      <c r="C24" s="946"/>
    </row>
    <row r="25" spans="1:3" ht="33" customHeight="1" x14ac:dyDescent="0.3">
      <c r="A25" s="947" t="s">
        <v>409</v>
      </c>
      <c r="B25" s="947"/>
    </row>
    <row r="26" spans="1:3" ht="17.25" thickBot="1" x14ac:dyDescent="0.35">
      <c r="A26" s="944"/>
      <c r="B26" s="944"/>
      <c r="C26" s="944"/>
    </row>
    <row r="27" spans="1:3" ht="17.25" thickBot="1" x14ac:dyDescent="0.35">
      <c r="A27" s="51" t="s">
        <v>376</v>
      </c>
      <c r="B27" s="51" t="s">
        <v>377</v>
      </c>
      <c r="C27" s="51" t="s">
        <v>378</v>
      </c>
    </row>
    <row r="28" spans="1:3" x14ac:dyDescent="0.3">
      <c r="A28" s="52" t="s">
        <v>410</v>
      </c>
      <c r="B28" s="939" t="s">
        <v>412</v>
      </c>
      <c r="C28" s="57" t="s">
        <v>413</v>
      </c>
    </row>
    <row r="29" spans="1:3" ht="17.25" thickBot="1" x14ac:dyDescent="0.35">
      <c r="A29" s="54" t="s">
        <v>411</v>
      </c>
      <c r="B29" s="940"/>
      <c r="C29" s="59" t="s">
        <v>414</v>
      </c>
    </row>
    <row r="30" spans="1:3" x14ac:dyDescent="0.3">
      <c r="A30" s="52" t="s">
        <v>415</v>
      </c>
      <c r="B30" s="52" t="s">
        <v>417</v>
      </c>
      <c r="C30" s="61" t="s">
        <v>425</v>
      </c>
    </row>
    <row r="31" spans="1:3" x14ac:dyDescent="0.3">
      <c r="A31" s="53" t="s">
        <v>416</v>
      </c>
      <c r="B31" s="53" t="s">
        <v>418</v>
      </c>
      <c r="C31" s="58" t="s">
        <v>428</v>
      </c>
    </row>
    <row r="32" spans="1:3" x14ac:dyDescent="0.3">
      <c r="A32" s="53"/>
      <c r="B32" s="53" t="s">
        <v>419</v>
      </c>
      <c r="C32" s="58" t="s">
        <v>429</v>
      </c>
    </row>
    <row r="33" spans="1:3" ht="17.25" thickBot="1" x14ac:dyDescent="0.35">
      <c r="A33" s="53"/>
      <c r="B33" s="54"/>
      <c r="C33" s="62" t="s">
        <v>426</v>
      </c>
    </row>
    <row r="34" spans="1:3" ht="27.75" thickBot="1" x14ac:dyDescent="0.35">
      <c r="A34" s="53"/>
      <c r="B34" s="55" t="s">
        <v>51</v>
      </c>
      <c r="C34" s="56" t="s">
        <v>420</v>
      </c>
    </row>
    <row r="35" spans="1:3" x14ac:dyDescent="0.3">
      <c r="A35" s="53"/>
      <c r="B35" s="52" t="s">
        <v>421</v>
      </c>
      <c r="C35" s="941" t="s">
        <v>432</v>
      </c>
    </row>
    <row r="36" spans="1:3" x14ac:dyDescent="0.3">
      <c r="A36" s="53"/>
      <c r="B36" s="53" t="s">
        <v>422</v>
      </c>
      <c r="C36" s="942"/>
    </row>
    <row r="37" spans="1:3" ht="17.25" thickBot="1" x14ac:dyDescent="0.35">
      <c r="A37" s="54"/>
      <c r="B37" s="54" t="s">
        <v>423</v>
      </c>
      <c r="C37" s="943"/>
    </row>
    <row r="39" spans="1:3" x14ac:dyDescent="0.3">
      <c r="A39" t="s">
        <v>424</v>
      </c>
      <c r="B39" t="s">
        <v>427</v>
      </c>
    </row>
    <row r="40" spans="1:3" x14ac:dyDescent="0.3">
      <c r="A40" t="s">
        <v>430</v>
      </c>
      <c r="B40" t="s">
        <v>431</v>
      </c>
    </row>
  </sheetData>
  <mergeCells count="15">
    <mergeCell ref="B28:B29"/>
    <mergeCell ref="C35:C37"/>
    <mergeCell ref="A3:C3"/>
    <mergeCell ref="A22:C22"/>
    <mergeCell ref="A23:C23"/>
    <mergeCell ref="A24:C24"/>
    <mergeCell ref="A26:C26"/>
    <mergeCell ref="A25:B25"/>
    <mergeCell ref="B6:B8"/>
    <mergeCell ref="B10:B12"/>
    <mergeCell ref="B13:B14"/>
    <mergeCell ref="C13:C14"/>
    <mergeCell ref="B16:B18"/>
    <mergeCell ref="B19:B20"/>
    <mergeCell ref="C19:C20"/>
  </mergeCells>
  <phoneticPr fontId="2" type="noConversion"/>
  <pageMargins left="0.7" right="0.7" top="0.75" bottom="0.75" header="0.3" footer="0.3"/>
  <pageSetup paperSize="0" orientation="portrait" horizontalDpi="0" verticalDpi="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2"/>
  <sheetViews>
    <sheetView showGridLines="0" workbookViewId="0">
      <selection activeCell="B1" sqref="B1"/>
    </sheetView>
  </sheetViews>
  <sheetFormatPr defaultRowHeight="16.5" x14ac:dyDescent="0.3"/>
  <cols>
    <col min="1" max="1" width="23.75" customWidth="1"/>
    <col min="2" max="2" width="22.625" customWidth="1"/>
    <col min="3" max="3" width="51.625" customWidth="1"/>
  </cols>
  <sheetData>
    <row r="1" spans="1:3" ht="17.25" thickBot="1" x14ac:dyDescent="0.35">
      <c r="A1" t="s">
        <v>75</v>
      </c>
    </row>
    <row r="2" spans="1:3" ht="17.25" thickBot="1" x14ac:dyDescent="0.35">
      <c r="A2" s="44" t="s">
        <v>30</v>
      </c>
      <c r="B2" s="964" t="s">
        <v>31</v>
      </c>
      <c r="C2" s="965"/>
    </row>
    <row r="3" spans="1:3" x14ac:dyDescent="0.3">
      <c r="A3" s="37" t="s">
        <v>32</v>
      </c>
      <c r="B3" s="951" t="s">
        <v>34</v>
      </c>
      <c r="C3" s="37" t="s">
        <v>35</v>
      </c>
    </row>
    <row r="4" spans="1:3" ht="27.75" thickBot="1" x14ac:dyDescent="0.35">
      <c r="A4" s="38" t="s">
        <v>33</v>
      </c>
      <c r="B4" s="952"/>
      <c r="C4" s="41" t="s">
        <v>36</v>
      </c>
    </row>
    <row r="5" spans="1:3" x14ac:dyDescent="0.3">
      <c r="A5" s="39"/>
      <c r="B5" s="951" t="s">
        <v>37</v>
      </c>
      <c r="C5" s="37" t="s">
        <v>38</v>
      </c>
    </row>
    <row r="6" spans="1:3" ht="17.25" thickBot="1" x14ac:dyDescent="0.35">
      <c r="A6" s="40"/>
      <c r="B6" s="952"/>
      <c r="C6" s="41" t="s">
        <v>39</v>
      </c>
    </row>
    <row r="7" spans="1:3" x14ac:dyDescent="0.3">
      <c r="A7" s="37" t="s">
        <v>40</v>
      </c>
      <c r="B7" s="951" t="s">
        <v>42</v>
      </c>
      <c r="C7" s="37" t="s">
        <v>43</v>
      </c>
    </row>
    <row r="8" spans="1:3" ht="27.75" thickBot="1" x14ac:dyDescent="0.35">
      <c r="A8" s="41" t="s">
        <v>41</v>
      </c>
      <c r="B8" s="952"/>
      <c r="C8" s="41" t="s">
        <v>44</v>
      </c>
    </row>
    <row r="9" spans="1:3" x14ac:dyDescent="0.3">
      <c r="A9" s="37" t="s">
        <v>45</v>
      </c>
      <c r="B9" s="951" t="s">
        <v>46</v>
      </c>
      <c r="C9" s="37" t="s">
        <v>47</v>
      </c>
    </row>
    <row r="10" spans="1:3" ht="27.75" thickBot="1" x14ac:dyDescent="0.35">
      <c r="A10" s="38" t="s">
        <v>33</v>
      </c>
      <c r="B10" s="952"/>
      <c r="C10" s="41" t="s">
        <v>48</v>
      </c>
    </row>
    <row r="11" spans="1:3" ht="17.25" thickBot="1" x14ac:dyDescent="0.35">
      <c r="A11" s="40"/>
      <c r="B11" s="42" t="s">
        <v>49</v>
      </c>
      <c r="C11" s="42" t="s">
        <v>50</v>
      </c>
    </row>
    <row r="12" spans="1:3" x14ac:dyDescent="0.3">
      <c r="A12" s="951" t="s">
        <v>51</v>
      </c>
      <c r="B12" s="953" t="s">
        <v>52</v>
      </c>
      <c r="C12" s="954"/>
    </row>
    <row r="13" spans="1:3" ht="17.25" thickBot="1" x14ac:dyDescent="0.35">
      <c r="A13" s="952"/>
      <c r="B13" s="955" t="s">
        <v>53</v>
      </c>
      <c r="C13" s="956"/>
    </row>
    <row r="14" spans="1:3" x14ac:dyDescent="0.3">
      <c r="A14" s="951" t="s">
        <v>54</v>
      </c>
      <c r="B14" s="951" t="s">
        <v>55</v>
      </c>
      <c r="C14" s="37" t="s">
        <v>56</v>
      </c>
    </row>
    <row r="15" spans="1:3" ht="17.25" thickBot="1" x14ac:dyDescent="0.35">
      <c r="A15" s="952"/>
      <c r="B15" s="952"/>
      <c r="C15" s="41" t="s">
        <v>57</v>
      </c>
    </row>
    <row r="16" spans="1:3" ht="27.75" thickBot="1" x14ac:dyDescent="0.35">
      <c r="A16" s="42" t="s">
        <v>58</v>
      </c>
      <c r="B16" s="949" t="s">
        <v>59</v>
      </c>
      <c r="C16" s="950"/>
    </row>
    <row r="17" spans="1:3" ht="17.25" thickBot="1" x14ac:dyDescent="0.35">
      <c r="A17" s="42" t="s">
        <v>60</v>
      </c>
      <c r="B17" s="949" t="s">
        <v>61</v>
      </c>
      <c r="C17" s="950"/>
    </row>
    <row r="18" spans="1:3" ht="27.75" thickBot="1" x14ac:dyDescent="0.35">
      <c r="A18" s="42" t="s">
        <v>62</v>
      </c>
      <c r="B18" s="949" t="s">
        <v>63</v>
      </c>
      <c r="C18" s="950"/>
    </row>
    <row r="19" spans="1:3" ht="17.25" thickBot="1" x14ac:dyDescent="0.35">
      <c r="A19" s="42" t="s">
        <v>64</v>
      </c>
      <c r="B19" s="949" t="s">
        <v>65</v>
      </c>
      <c r="C19" s="950"/>
    </row>
    <row r="20" spans="1:3" ht="17.25" thickBot="1" x14ac:dyDescent="0.35">
      <c r="A20" s="42" t="s">
        <v>66</v>
      </c>
      <c r="B20" s="949" t="s">
        <v>67</v>
      </c>
      <c r="C20" s="950"/>
    </row>
    <row r="21" spans="1:3" ht="27.75" thickBot="1" x14ac:dyDescent="0.35">
      <c r="A21" s="42" t="s">
        <v>68</v>
      </c>
      <c r="B21" s="949" t="s">
        <v>69</v>
      </c>
      <c r="C21" s="950"/>
    </row>
    <row r="22" spans="1:3" ht="27.75" thickBot="1" x14ac:dyDescent="0.35">
      <c r="A22" s="42" t="s">
        <v>70</v>
      </c>
      <c r="B22" s="949" t="s">
        <v>71</v>
      </c>
      <c r="C22" s="950"/>
    </row>
    <row r="23" spans="1:3" ht="27.75" thickBot="1" x14ac:dyDescent="0.35">
      <c r="A23" s="42" t="s">
        <v>72</v>
      </c>
      <c r="B23" s="949" t="s">
        <v>73</v>
      </c>
      <c r="C23" s="950"/>
    </row>
    <row r="24" spans="1:3" x14ac:dyDescent="0.3">
      <c r="A24" s="945"/>
      <c r="B24" s="945"/>
      <c r="C24" s="945"/>
    </row>
    <row r="25" spans="1:3" ht="60" customHeight="1" x14ac:dyDescent="0.3">
      <c r="A25" s="960" t="s">
        <v>74</v>
      </c>
      <c r="B25" s="960"/>
      <c r="C25" s="960"/>
    </row>
    <row r="26" spans="1:3" ht="17.25" thickBot="1" x14ac:dyDescent="0.35">
      <c r="A26" s="961" t="s">
        <v>93</v>
      </c>
      <c r="B26" s="961"/>
      <c r="C26" s="961"/>
    </row>
    <row r="27" spans="1:3" ht="17.25" thickBot="1" x14ac:dyDescent="0.35">
      <c r="A27" s="36" t="s">
        <v>30</v>
      </c>
      <c r="B27" s="962" t="s">
        <v>31</v>
      </c>
      <c r="C27" s="963"/>
    </row>
    <row r="28" spans="1:3" x14ac:dyDescent="0.3">
      <c r="A28" s="37" t="s">
        <v>32</v>
      </c>
      <c r="B28" s="951" t="s">
        <v>34</v>
      </c>
      <c r="C28" s="37" t="s">
        <v>35</v>
      </c>
    </row>
    <row r="29" spans="1:3" ht="27.75" thickBot="1" x14ac:dyDescent="0.35">
      <c r="A29" s="38" t="s">
        <v>76</v>
      </c>
      <c r="B29" s="952"/>
      <c r="C29" s="41" t="s">
        <v>36</v>
      </c>
    </row>
    <row r="30" spans="1:3" x14ac:dyDescent="0.3">
      <c r="A30" s="38" t="s">
        <v>77</v>
      </c>
      <c r="B30" s="951" t="s">
        <v>37</v>
      </c>
      <c r="C30" s="37" t="s">
        <v>38</v>
      </c>
    </row>
    <row r="31" spans="1:3" ht="17.25" thickBot="1" x14ac:dyDescent="0.35">
      <c r="A31" s="40"/>
      <c r="B31" s="952"/>
      <c r="C31" s="41" t="s">
        <v>39</v>
      </c>
    </row>
    <row r="32" spans="1:3" x14ac:dyDescent="0.3">
      <c r="A32" s="37" t="s">
        <v>40</v>
      </c>
      <c r="B32" s="951" t="s">
        <v>42</v>
      </c>
      <c r="C32" s="37" t="s">
        <v>43</v>
      </c>
    </row>
    <row r="33" spans="1:3" ht="27.75" thickBot="1" x14ac:dyDescent="0.35">
      <c r="A33" s="41" t="s">
        <v>41</v>
      </c>
      <c r="B33" s="952"/>
      <c r="C33" s="41" t="s">
        <v>44</v>
      </c>
    </row>
    <row r="34" spans="1:3" x14ac:dyDescent="0.3">
      <c r="A34" s="37" t="s">
        <v>45</v>
      </c>
      <c r="B34" s="951" t="s">
        <v>46</v>
      </c>
      <c r="C34" s="37" t="s">
        <v>47</v>
      </c>
    </row>
    <row r="35" spans="1:3" ht="27.75" thickBot="1" x14ac:dyDescent="0.35">
      <c r="A35" s="38" t="s">
        <v>76</v>
      </c>
      <c r="B35" s="952"/>
      <c r="C35" s="41" t="s">
        <v>48</v>
      </c>
    </row>
    <row r="36" spans="1:3" ht="17.25" thickBot="1" x14ac:dyDescent="0.35">
      <c r="A36" s="41" t="s">
        <v>77</v>
      </c>
      <c r="B36" s="42" t="s">
        <v>49</v>
      </c>
      <c r="C36" s="42" t="s">
        <v>50</v>
      </c>
    </row>
    <row r="37" spans="1:3" x14ac:dyDescent="0.3">
      <c r="A37" s="951" t="s">
        <v>78</v>
      </c>
      <c r="B37" s="953" t="s">
        <v>52</v>
      </c>
      <c r="C37" s="954"/>
    </row>
    <row r="38" spans="1:3" ht="17.25" thickBot="1" x14ac:dyDescent="0.35">
      <c r="A38" s="952"/>
      <c r="B38" s="955" t="s">
        <v>53</v>
      </c>
      <c r="C38" s="956"/>
    </row>
    <row r="39" spans="1:3" x14ac:dyDescent="0.3">
      <c r="A39" s="951" t="s">
        <v>79</v>
      </c>
      <c r="B39" s="951" t="s">
        <v>80</v>
      </c>
      <c r="C39" s="37" t="s">
        <v>81</v>
      </c>
    </row>
    <row r="40" spans="1:3" ht="17.25" thickBot="1" x14ac:dyDescent="0.35">
      <c r="A40" s="957"/>
      <c r="B40" s="952"/>
      <c r="C40" s="41" t="s">
        <v>82</v>
      </c>
    </row>
    <row r="41" spans="1:3" x14ac:dyDescent="0.3">
      <c r="A41" s="957"/>
      <c r="B41" s="951" t="s">
        <v>83</v>
      </c>
      <c r="C41" s="37" t="s">
        <v>84</v>
      </c>
    </row>
    <row r="42" spans="1:3" ht="17.25" thickBot="1" x14ac:dyDescent="0.35">
      <c r="A42" s="952"/>
      <c r="B42" s="952"/>
      <c r="C42" s="41" t="s">
        <v>85</v>
      </c>
    </row>
    <row r="43" spans="1:3" x14ac:dyDescent="0.3">
      <c r="A43" s="951" t="s">
        <v>54</v>
      </c>
      <c r="B43" s="953" t="s">
        <v>86</v>
      </c>
      <c r="C43" s="954"/>
    </row>
    <row r="44" spans="1:3" x14ac:dyDescent="0.3">
      <c r="A44" s="957"/>
      <c r="B44" s="958" t="s">
        <v>87</v>
      </c>
      <c r="C44" s="959"/>
    </row>
    <row r="45" spans="1:3" ht="17.25" thickBot="1" x14ac:dyDescent="0.35">
      <c r="A45" s="952"/>
      <c r="B45" s="955" t="s">
        <v>88</v>
      </c>
      <c r="C45" s="956"/>
    </row>
    <row r="46" spans="1:3" ht="17.25" thickBot="1" x14ac:dyDescent="0.35">
      <c r="A46" s="42" t="s">
        <v>60</v>
      </c>
      <c r="B46" s="949" t="s">
        <v>61</v>
      </c>
      <c r="C46" s="950"/>
    </row>
    <row r="47" spans="1:3" ht="27.75" thickBot="1" x14ac:dyDescent="0.35">
      <c r="A47" s="42" t="s">
        <v>62</v>
      </c>
      <c r="B47" s="949" t="s">
        <v>89</v>
      </c>
      <c r="C47" s="950"/>
    </row>
    <row r="48" spans="1:3" ht="17.25" thickBot="1" x14ac:dyDescent="0.35">
      <c r="A48" s="42" t="s">
        <v>64</v>
      </c>
      <c r="B48" s="949" t="s">
        <v>90</v>
      </c>
      <c r="C48" s="950"/>
    </row>
    <row r="49" spans="1:3" ht="17.25" thickBot="1" x14ac:dyDescent="0.35">
      <c r="A49" s="42" t="s">
        <v>66</v>
      </c>
      <c r="B49" s="949" t="s">
        <v>91</v>
      </c>
      <c r="C49" s="950"/>
    </row>
    <row r="50" spans="1:3" ht="27.75" thickBot="1" x14ac:dyDescent="0.35">
      <c r="A50" s="42" t="s">
        <v>68</v>
      </c>
      <c r="B50" s="949" t="s">
        <v>69</v>
      </c>
      <c r="C50" s="950"/>
    </row>
    <row r="51" spans="1:3" ht="27.75" thickBot="1" x14ac:dyDescent="0.35">
      <c r="A51" s="42" t="s">
        <v>70</v>
      </c>
      <c r="B51" s="949" t="s">
        <v>71</v>
      </c>
      <c r="C51" s="950"/>
    </row>
    <row r="52" spans="1:3" ht="27.75" thickBot="1" x14ac:dyDescent="0.35">
      <c r="A52" s="42" t="s">
        <v>72</v>
      </c>
      <c r="B52" s="949" t="s">
        <v>92</v>
      </c>
      <c r="C52" s="950"/>
    </row>
  </sheetData>
  <mergeCells count="43">
    <mergeCell ref="A12:A13"/>
    <mergeCell ref="B12:C12"/>
    <mergeCell ref="B13:C13"/>
    <mergeCell ref="B19:C19"/>
    <mergeCell ref="B2:C2"/>
    <mergeCell ref="B3:B4"/>
    <mergeCell ref="B5:B6"/>
    <mergeCell ref="B7:B8"/>
    <mergeCell ref="B9:B10"/>
    <mergeCell ref="A14:A15"/>
    <mergeCell ref="B14:B15"/>
    <mergeCell ref="B16:C16"/>
    <mergeCell ref="B17:C17"/>
    <mergeCell ref="B18:C18"/>
    <mergeCell ref="B34:B35"/>
    <mergeCell ref="B20:C20"/>
    <mergeCell ref="B21:C21"/>
    <mergeCell ref="B22:C22"/>
    <mergeCell ref="B23:C23"/>
    <mergeCell ref="A24:C24"/>
    <mergeCell ref="A25:C25"/>
    <mergeCell ref="A26:C26"/>
    <mergeCell ref="B27:C27"/>
    <mergeCell ref="B28:B29"/>
    <mergeCell ref="B30:B31"/>
    <mergeCell ref="B32:B33"/>
    <mergeCell ref="B47:C47"/>
    <mergeCell ref="A37:A38"/>
    <mergeCell ref="B37:C37"/>
    <mergeCell ref="B38:C38"/>
    <mergeCell ref="A39:A42"/>
    <mergeCell ref="B39:B40"/>
    <mergeCell ref="B41:B42"/>
    <mergeCell ref="A43:A45"/>
    <mergeCell ref="B43:C43"/>
    <mergeCell ref="B44:C44"/>
    <mergeCell ref="B45:C45"/>
    <mergeCell ref="B46:C46"/>
    <mergeCell ref="B48:C48"/>
    <mergeCell ref="B49:C49"/>
    <mergeCell ref="B50:C50"/>
    <mergeCell ref="B51:C51"/>
    <mergeCell ref="B52:C52"/>
  </mergeCells>
  <phoneticPr fontId="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05"/>
  <sheetViews>
    <sheetView showGridLines="0" workbookViewId="0">
      <selection activeCell="B1" sqref="B1"/>
    </sheetView>
  </sheetViews>
  <sheetFormatPr defaultRowHeight="16.5" x14ac:dyDescent="0.3"/>
  <cols>
    <col min="1" max="1" width="23.75" customWidth="1"/>
    <col min="2" max="2" width="22.625" customWidth="1"/>
    <col min="3" max="3" width="45.25" customWidth="1"/>
  </cols>
  <sheetData>
    <row r="1" spans="1:3" ht="17.25" thickBot="1" x14ac:dyDescent="0.35">
      <c r="A1" s="47" t="s">
        <v>182</v>
      </c>
    </row>
    <row r="2" spans="1:3" s="35" customFormat="1" ht="17.25" thickBot="1" x14ac:dyDescent="0.35">
      <c r="A2" s="44" t="s">
        <v>30</v>
      </c>
      <c r="B2" s="44" t="s">
        <v>94</v>
      </c>
      <c r="C2" s="44" t="s">
        <v>31</v>
      </c>
    </row>
    <row r="3" spans="1:3" ht="27.75" thickBot="1" x14ac:dyDescent="0.35">
      <c r="A3" s="971" t="s">
        <v>95</v>
      </c>
      <c r="B3" s="42" t="s">
        <v>37</v>
      </c>
      <c r="C3" s="42" t="s">
        <v>96</v>
      </c>
    </row>
    <row r="4" spans="1:3" ht="27.75" thickBot="1" x14ac:dyDescent="0.35">
      <c r="A4" s="973"/>
      <c r="B4" s="42" t="s">
        <v>97</v>
      </c>
      <c r="C4" s="42" t="s">
        <v>98</v>
      </c>
    </row>
    <row r="5" spans="1:3" x14ac:dyDescent="0.3">
      <c r="A5" s="973"/>
      <c r="B5" s="951" t="s">
        <v>99</v>
      </c>
      <c r="C5" s="37" t="s">
        <v>100</v>
      </c>
    </row>
    <row r="6" spans="1:3" ht="17.25" thickBot="1" x14ac:dyDescent="0.35">
      <c r="A6" s="973"/>
      <c r="B6" s="952"/>
      <c r="C6" s="41" t="s">
        <v>44</v>
      </c>
    </row>
    <row r="7" spans="1:3" ht="41.25" thickBot="1" x14ac:dyDescent="0.35">
      <c r="A7" s="973"/>
      <c r="B7" s="42" t="s">
        <v>101</v>
      </c>
      <c r="C7" s="42" t="s">
        <v>102</v>
      </c>
    </row>
    <row r="8" spans="1:3" x14ac:dyDescent="0.3">
      <c r="A8" s="973"/>
      <c r="B8" s="951" t="s">
        <v>103</v>
      </c>
      <c r="C8" s="37" t="s">
        <v>104</v>
      </c>
    </row>
    <row r="9" spans="1:3" ht="17.25" thickBot="1" x14ac:dyDescent="0.35">
      <c r="A9" s="972"/>
      <c r="B9" s="952"/>
      <c r="C9" s="41" t="s">
        <v>105</v>
      </c>
    </row>
    <row r="10" spans="1:3" ht="27.75" thickBot="1" x14ac:dyDescent="0.35">
      <c r="A10" s="46" t="s">
        <v>106</v>
      </c>
      <c r="B10" s="42" t="s">
        <v>107</v>
      </c>
      <c r="C10" s="42" t="s">
        <v>108</v>
      </c>
    </row>
    <row r="11" spans="1:3" ht="27" x14ac:dyDescent="0.3">
      <c r="A11" s="971" t="s">
        <v>109</v>
      </c>
      <c r="B11" s="951" t="s">
        <v>110</v>
      </c>
      <c r="C11" s="37" t="s">
        <v>111</v>
      </c>
    </row>
    <row r="12" spans="1:3" ht="27" x14ac:dyDescent="0.3">
      <c r="A12" s="973"/>
      <c r="B12" s="957"/>
      <c r="C12" s="38" t="s">
        <v>112</v>
      </c>
    </row>
    <row r="13" spans="1:3" ht="27.75" thickBot="1" x14ac:dyDescent="0.35">
      <c r="A13" s="972"/>
      <c r="B13" s="952"/>
      <c r="C13" s="41" t="s">
        <v>113</v>
      </c>
    </row>
    <row r="14" spans="1:3" ht="27.75" thickBot="1" x14ac:dyDescent="0.35">
      <c r="A14" s="46" t="s">
        <v>114</v>
      </c>
      <c r="B14" s="42" t="s">
        <v>115</v>
      </c>
      <c r="C14" s="42" t="s">
        <v>116</v>
      </c>
    </row>
    <row r="15" spans="1:3" x14ac:dyDescent="0.3">
      <c r="A15" s="971" t="s">
        <v>117</v>
      </c>
      <c r="B15" s="37" t="s">
        <v>118</v>
      </c>
      <c r="C15" s="37" t="s">
        <v>121</v>
      </c>
    </row>
    <row r="16" spans="1:3" ht="27" x14ac:dyDescent="0.3">
      <c r="A16" s="973"/>
      <c r="B16" s="38" t="s">
        <v>119</v>
      </c>
      <c r="C16" s="38" t="s">
        <v>122</v>
      </c>
    </row>
    <row r="17" spans="1:3" ht="41.25" thickBot="1" x14ac:dyDescent="0.35">
      <c r="A17" s="973"/>
      <c r="B17" s="41" t="s">
        <v>120</v>
      </c>
      <c r="C17" s="40"/>
    </row>
    <row r="18" spans="1:3" x14ac:dyDescent="0.3">
      <c r="A18" s="973"/>
      <c r="B18" s="951" t="s">
        <v>123</v>
      </c>
      <c r="C18" s="37" t="s">
        <v>124</v>
      </c>
    </row>
    <row r="19" spans="1:3" ht="17.25" thickBot="1" x14ac:dyDescent="0.35">
      <c r="A19" s="973"/>
      <c r="B19" s="952"/>
      <c r="C19" s="41" t="s">
        <v>125</v>
      </c>
    </row>
    <row r="20" spans="1:3" ht="27.75" thickBot="1" x14ac:dyDescent="0.35">
      <c r="A20" s="972"/>
      <c r="B20" s="42" t="s">
        <v>126</v>
      </c>
      <c r="C20" s="42" t="s">
        <v>127</v>
      </c>
    </row>
    <row r="21" spans="1:3" ht="27" x14ac:dyDescent="0.3">
      <c r="A21" s="971" t="s">
        <v>128</v>
      </c>
      <c r="B21" s="37" t="s">
        <v>129</v>
      </c>
      <c r="C21" s="37" t="s">
        <v>131</v>
      </c>
    </row>
    <row r="22" spans="1:3" ht="17.25" thickBot="1" x14ac:dyDescent="0.35">
      <c r="A22" s="972"/>
      <c r="B22" s="41" t="s">
        <v>130</v>
      </c>
      <c r="C22" s="41" t="s">
        <v>132</v>
      </c>
    </row>
    <row r="23" spans="1:3" x14ac:dyDescent="0.3">
      <c r="A23" s="971" t="s">
        <v>133</v>
      </c>
      <c r="B23" s="37" t="s">
        <v>134</v>
      </c>
      <c r="C23" s="951" t="s">
        <v>136</v>
      </c>
    </row>
    <row r="24" spans="1:3" ht="17.25" thickBot="1" x14ac:dyDescent="0.35">
      <c r="A24" s="972"/>
      <c r="B24" s="41" t="s">
        <v>135</v>
      </c>
      <c r="C24" s="952"/>
    </row>
    <row r="25" spans="1:3" ht="27" x14ac:dyDescent="0.3">
      <c r="A25" s="971" t="s">
        <v>137</v>
      </c>
      <c r="B25" s="37" t="s">
        <v>138</v>
      </c>
      <c r="C25" s="951" t="s">
        <v>140</v>
      </c>
    </row>
    <row r="26" spans="1:3" ht="27.75" thickBot="1" x14ac:dyDescent="0.35">
      <c r="A26" s="972"/>
      <c r="B26" s="41" t="s">
        <v>139</v>
      </c>
      <c r="C26" s="952"/>
    </row>
    <row r="27" spans="1:3" ht="41.25" thickBot="1" x14ac:dyDescent="0.35">
      <c r="A27" s="46" t="s">
        <v>141</v>
      </c>
      <c r="B27" s="42" t="s">
        <v>142</v>
      </c>
      <c r="C27" s="42" t="s">
        <v>143</v>
      </c>
    </row>
    <row r="28" spans="1:3" ht="27" x14ac:dyDescent="0.3">
      <c r="A28" s="971" t="s">
        <v>144</v>
      </c>
      <c r="B28" s="951" t="s">
        <v>145</v>
      </c>
      <c r="C28" s="37" t="s">
        <v>146</v>
      </c>
    </row>
    <row r="29" spans="1:3" ht="27.75" thickBot="1" x14ac:dyDescent="0.35">
      <c r="A29" s="972"/>
      <c r="B29" s="952"/>
      <c r="C29" s="41" t="s">
        <v>147</v>
      </c>
    </row>
    <row r="30" spans="1:3" x14ac:dyDescent="0.3">
      <c r="A30" s="971" t="s">
        <v>148</v>
      </c>
      <c r="B30" s="37" t="s">
        <v>149</v>
      </c>
      <c r="C30" s="37" t="s">
        <v>150</v>
      </c>
    </row>
    <row r="31" spans="1:3" x14ac:dyDescent="0.3">
      <c r="A31" s="973"/>
      <c r="B31" s="38" t="s">
        <v>130</v>
      </c>
      <c r="C31" s="38" t="s">
        <v>151</v>
      </c>
    </row>
    <row r="32" spans="1:3" ht="17.25" thickBot="1" x14ac:dyDescent="0.35">
      <c r="A32" s="973"/>
      <c r="B32" s="40"/>
      <c r="C32" s="41" t="s">
        <v>152</v>
      </c>
    </row>
    <row r="33" spans="1:3" x14ac:dyDescent="0.3">
      <c r="A33" s="973"/>
      <c r="B33" s="37" t="s">
        <v>153</v>
      </c>
      <c r="C33" s="951" t="s">
        <v>154</v>
      </c>
    </row>
    <row r="34" spans="1:3" ht="17.25" thickBot="1" x14ac:dyDescent="0.35">
      <c r="A34" s="972"/>
      <c r="B34" s="41" t="s">
        <v>130</v>
      </c>
      <c r="C34" s="952"/>
    </row>
    <row r="35" spans="1:3" ht="41.25" thickBot="1" x14ac:dyDescent="0.35">
      <c r="A35" s="46" t="s">
        <v>155</v>
      </c>
      <c r="B35" s="42" t="s">
        <v>156</v>
      </c>
      <c r="C35" s="42" t="s">
        <v>157</v>
      </c>
    </row>
    <row r="36" spans="1:3" ht="17.25" thickBot="1" x14ac:dyDescent="0.35">
      <c r="A36" s="971" t="s">
        <v>158</v>
      </c>
      <c r="B36" s="42" t="s">
        <v>159</v>
      </c>
      <c r="C36" s="42" t="s">
        <v>160</v>
      </c>
    </row>
    <row r="37" spans="1:3" ht="27.75" thickBot="1" x14ac:dyDescent="0.35">
      <c r="A37" s="972"/>
      <c r="B37" s="42" t="s">
        <v>161</v>
      </c>
      <c r="C37" s="42" t="s">
        <v>162</v>
      </c>
    </row>
    <row r="38" spans="1:3" ht="27" x14ac:dyDescent="0.3">
      <c r="A38" s="971" t="s">
        <v>163</v>
      </c>
      <c r="B38" s="37" t="s">
        <v>164</v>
      </c>
      <c r="C38" s="37" t="s">
        <v>167</v>
      </c>
    </row>
    <row r="39" spans="1:3" ht="27" x14ac:dyDescent="0.3">
      <c r="A39" s="973"/>
      <c r="B39" s="38" t="s">
        <v>165</v>
      </c>
      <c r="C39" s="38" t="s">
        <v>168</v>
      </c>
    </row>
    <row r="40" spans="1:3" ht="27" x14ac:dyDescent="0.3">
      <c r="A40" s="973"/>
      <c r="B40" s="38" t="s">
        <v>166</v>
      </c>
      <c r="C40" s="38" t="s">
        <v>169</v>
      </c>
    </row>
    <row r="41" spans="1:3" ht="17.25" thickBot="1" x14ac:dyDescent="0.35">
      <c r="A41" s="972"/>
      <c r="B41" s="40"/>
      <c r="C41" s="41" t="s">
        <v>170</v>
      </c>
    </row>
    <row r="42" spans="1:3" x14ac:dyDescent="0.3">
      <c r="A42" s="971" t="s">
        <v>171</v>
      </c>
      <c r="B42" s="951" t="s">
        <v>172</v>
      </c>
      <c r="C42" s="37" t="s">
        <v>173</v>
      </c>
    </row>
    <row r="43" spans="1:3" ht="17.25" thickBot="1" x14ac:dyDescent="0.35">
      <c r="A43" s="972"/>
      <c r="B43" s="952"/>
      <c r="C43" s="41" t="s">
        <v>174</v>
      </c>
    </row>
    <row r="44" spans="1:3" ht="27" x14ac:dyDescent="0.3">
      <c r="A44" s="971" t="s">
        <v>175</v>
      </c>
      <c r="B44" s="37" t="s">
        <v>176</v>
      </c>
      <c r="C44" s="37" t="s">
        <v>178</v>
      </c>
    </row>
    <row r="45" spans="1:3" x14ac:dyDescent="0.3">
      <c r="A45" s="973"/>
      <c r="B45" s="39"/>
      <c r="C45" s="39"/>
    </row>
    <row r="46" spans="1:3" ht="41.25" thickBot="1" x14ac:dyDescent="0.35">
      <c r="A46" s="972"/>
      <c r="B46" s="41" t="s">
        <v>177</v>
      </c>
      <c r="C46" s="41" t="s">
        <v>179</v>
      </c>
    </row>
    <row r="47" spans="1:3" x14ac:dyDescent="0.3">
      <c r="A47" s="945"/>
      <c r="B47" s="945"/>
      <c r="C47" s="945"/>
    </row>
    <row r="48" spans="1:3" ht="48" customHeight="1" x14ac:dyDescent="0.3">
      <c r="A48" s="960" t="s">
        <v>180</v>
      </c>
      <c r="B48" s="960"/>
      <c r="C48" s="960"/>
    </row>
    <row r="49" spans="1:3" x14ac:dyDescent="0.3">
      <c r="A49" s="946"/>
      <c r="B49" s="946"/>
      <c r="C49" s="946"/>
    </row>
    <row r="50" spans="1:3" ht="60" customHeight="1" x14ac:dyDescent="0.3">
      <c r="A50" s="960" t="s">
        <v>181</v>
      </c>
      <c r="B50" s="960"/>
      <c r="C50" s="960"/>
    </row>
    <row r="51" spans="1:3" ht="60" customHeight="1" x14ac:dyDescent="0.3">
      <c r="A51" s="43"/>
      <c r="B51" s="43"/>
      <c r="C51" s="43"/>
    </row>
    <row r="52" spans="1:3" ht="60" customHeight="1" thickBot="1" x14ac:dyDescent="0.35">
      <c r="A52" s="47" t="s">
        <v>201</v>
      </c>
      <c r="B52" s="43"/>
      <c r="C52" s="43"/>
    </row>
    <row r="53" spans="1:3" s="35" customFormat="1" ht="17.25" thickBot="1" x14ac:dyDescent="0.35">
      <c r="A53" s="44" t="s">
        <v>30</v>
      </c>
      <c r="B53" s="44" t="s">
        <v>94</v>
      </c>
      <c r="C53" s="44" t="s">
        <v>31</v>
      </c>
    </row>
    <row r="54" spans="1:3" ht="27.75" thickBot="1" x14ac:dyDescent="0.35">
      <c r="A54" s="966" t="s">
        <v>95</v>
      </c>
      <c r="B54" s="42" t="s">
        <v>37</v>
      </c>
      <c r="C54" s="42" t="s">
        <v>96</v>
      </c>
    </row>
    <row r="55" spans="1:3" ht="27.75" thickBot="1" x14ac:dyDescent="0.35">
      <c r="A55" s="968"/>
      <c r="B55" s="42" t="s">
        <v>97</v>
      </c>
      <c r="C55" s="42" t="s">
        <v>98</v>
      </c>
    </row>
    <row r="56" spans="1:3" x14ac:dyDescent="0.3">
      <c r="A56" s="968"/>
      <c r="B56" s="951" t="s">
        <v>99</v>
      </c>
      <c r="C56" s="37" t="s">
        <v>100</v>
      </c>
    </row>
    <row r="57" spans="1:3" ht="17.25" thickBot="1" x14ac:dyDescent="0.35">
      <c r="A57" s="968"/>
      <c r="B57" s="952"/>
      <c r="C57" s="41" t="s">
        <v>44</v>
      </c>
    </row>
    <row r="58" spans="1:3" ht="41.25" thickBot="1" x14ac:dyDescent="0.35">
      <c r="A58" s="968"/>
      <c r="B58" s="42" t="s">
        <v>101</v>
      </c>
      <c r="C58" s="42" t="s">
        <v>102</v>
      </c>
    </row>
    <row r="59" spans="1:3" ht="16.5" customHeight="1" x14ac:dyDescent="0.3">
      <c r="A59" s="968"/>
      <c r="B59" s="951" t="s">
        <v>103</v>
      </c>
      <c r="C59" s="37" t="s">
        <v>104</v>
      </c>
    </row>
    <row r="60" spans="1:3" ht="16.5" customHeight="1" thickBot="1" x14ac:dyDescent="0.35">
      <c r="A60" s="968"/>
      <c r="B60" s="952"/>
      <c r="C60" s="41" t="s">
        <v>105</v>
      </c>
    </row>
    <row r="61" spans="1:3" ht="17.25" thickBot="1" x14ac:dyDescent="0.35">
      <c r="A61" s="968"/>
      <c r="B61" s="42" t="s">
        <v>183</v>
      </c>
      <c r="C61" s="42" t="s">
        <v>184</v>
      </c>
    </row>
    <row r="62" spans="1:3" ht="27.75" thickBot="1" x14ac:dyDescent="0.35">
      <c r="A62" s="967"/>
      <c r="B62" s="42" t="s">
        <v>185</v>
      </c>
      <c r="C62" s="42" t="s">
        <v>186</v>
      </c>
    </row>
    <row r="63" spans="1:3" ht="16.5" customHeight="1" x14ac:dyDescent="0.3">
      <c r="A63" s="966" t="s">
        <v>106</v>
      </c>
      <c r="B63" s="37" t="s">
        <v>187</v>
      </c>
      <c r="C63" s="951" t="s">
        <v>188</v>
      </c>
    </row>
    <row r="64" spans="1:3" ht="16.5" customHeight="1" thickBot="1" x14ac:dyDescent="0.35">
      <c r="A64" s="967"/>
      <c r="B64" s="41" t="s">
        <v>135</v>
      </c>
      <c r="C64" s="952"/>
    </row>
    <row r="65" spans="1:3" ht="27" x14ac:dyDescent="0.3">
      <c r="A65" s="966" t="s">
        <v>109</v>
      </c>
      <c r="B65" s="951" t="s">
        <v>110</v>
      </c>
      <c r="C65" s="37" t="s">
        <v>111</v>
      </c>
    </row>
    <row r="66" spans="1:3" ht="27" x14ac:dyDescent="0.3">
      <c r="A66" s="968"/>
      <c r="B66" s="957"/>
      <c r="C66" s="38" t="s">
        <v>112</v>
      </c>
    </row>
    <row r="67" spans="1:3" ht="27.75" thickBot="1" x14ac:dyDescent="0.35">
      <c r="A67" s="967"/>
      <c r="B67" s="952"/>
      <c r="C67" s="41" t="s">
        <v>113</v>
      </c>
    </row>
    <row r="68" spans="1:3" ht="27.75" thickBot="1" x14ac:dyDescent="0.35">
      <c r="A68" s="48" t="s">
        <v>114</v>
      </c>
      <c r="B68" s="42" t="s">
        <v>189</v>
      </c>
      <c r="C68" s="42" t="s">
        <v>190</v>
      </c>
    </row>
    <row r="69" spans="1:3" x14ac:dyDescent="0.3">
      <c r="A69" s="966" t="s">
        <v>117</v>
      </c>
      <c r="B69" s="37" t="s">
        <v>118</v>
      </c>
      <c r="C69" s="37" t="s">
        <v>121</v>
      </c>
    </row>
    <row r="70" spans="1:3" ht="27" x14ac:dyDescent="0.3">
      <c r="A70" s="968"/>
      <c r="B70" s="38" t="s">
        <v>119</v>
      </c>
      <c r="C70" s="38" t="s">
        <v>122</v>
      </c>
    </row>
    <row r="71" spans="1:3" ht="27" x14ac:dyDescent="0.3">
      <c r="A71" s="968"/>
      <c r="B71" s="38" t="s">
        <v>191</v>
      </c>
      <c r="C71" s="39"/>
    </row>
    <row r="72" spans="1:3" ht="17.25" thickBot="1" x14ac:dyDescent="0.35">
      <c r="A72" s="968"/>
      <c r="B72" s="41" t="s">
        <v>192</v>
      </c>
      <c r="C72" s="40"/>
    </row>
    <row r="73" spans="1:3" ht="16.5" customHeight="1" x14ac:dyDescent="0.3">
      <c r="A73" s="968"/>
      <c r="B73" s="951" t="s">
        <v>123</v>
      </c>
      <c r="C73" s="37" t="s">
        <v>124</v>
      </c>
    </row>
    <row r="74" spans="1:3" ht="16.5" customHeight="1" thickBot="1" x14ac:dyDescent="0.35">
      <c r="A74" s="968"/>
      <c r="B74" s="952"/>
      <c r="C74" s="41" t="s">
        <v>125</v>
      </c>
    </row>
    <row r="75" spans="1:3" ht="27.75" thickBot="1" x14ac:dyDescent="0.35">
      <c r="A75" s="967"/>
      <c r="B75" s="42" t="s">
        <v>126</v>
      </c>
      <c r="C75" s="42" t="s">
        <v>127</v>
      </c>
    </row>
    <row r="76" spans="1:3" ht="27" x14ac:dyDescent="0.3">
      <c r="A76" s="966" t="s">
        <v>128</v>
      </c>
      <c r="B76" s="37" t="s">
        <v>129</v>
      </c>
      <c r="C76" s="37" t="s">
        <v>131</v>
      </c>
    </row>
    <row r="77" spans="1:3" ht="17.25" thickBot="1" x14ac:dyDescent="0.35">
      <c r="A77" s="967"/>
      <c r="B77" s="41" t="s">
        <v>130</v>
      </c>
      <c r="C77" s="41" t="s">
        <v>132</v>
      </c>
    </row>
    <row r="78" spans="1:3" x14ac:dyDescent="0.3">
      <c r="A78" s="966" t="s">
        <v>133</v>
      </c>
      <c r="B78" s="37" t="s">
        <v>134</v>
      </c>
      <c r="C78" s="951" t="s">
        <v>136</v>
      </c>
    </row>
    <row r="79" spans="1:3" ht="17.25" thickBot="1" x14ac:dyDescent="0.35">
      <c r="A79" s="967"/>
      <c r="B79" s="41" t="s">
        <v>135</v>
      </c>
      <c r="C79" s="952"/>
    </row>
    <row r="80" spans="1:3" ht="27" x14ac:dyDescent="0.3">
      <c r="A80" s="966" t="s">
        <v>137</v>
      </c>
      <c r="B80" s="37" t="s">
        <v>138</v>
      </c>
      <c r="C80" s="951" t="s">
        <v>140</v>
      </c>
    </row>
    <row r="81" spans="1:3" ht="27.75" thickBot="1" x14ac:dyDescent="0.35">
      <c r="A81" s="967"/>
      <c r="B81" s="41" t="s">
        <v>139</v>
      </c>
      <c r="C81" s="952"/>
    </row>
    <row r="82" spans="1:3" ht="41.25" thickBot="1" x14ac:dyDescent="0.35">
      <c r="A82" s="48" t="s">
        <v>141</v>
      </c>
      <c r="B82" s="42" t="s">
        <v>193</v>
      </c>
      <c r="C82" s="42" t="s">
        <v>143</v>
      </c>
    </row>
    <row r="83" spans="1:3" ht="27" x14ac:dyDescent="0.3">
      <c r="A83" s="966" t="s">
        <v>144</v>
      </c>
      <c r="B83" s="951" t="s">
        <v>145</v>
      </c>
      <c r="C83" s="37" t="s">
        <v>146</v>
      </c>
    </row>
    <row r="84" spans="1:3" ht="27.75" thickBot="1" x14ac:dyDescent="0.35">
      <c r="A84" s="967"/>
      <c r="B84" s="952"/>
      <c r="C84" s="41" t="s">
        <v>147</v>
      </c>
    </row>
    <row r="85" spans="1:3" x14ac:dyDescent="0.3">
      <c r="A85" s="966" t="s">
        <v>148</v>
      </c>
      <c r="B85" s="37" t="s">
        <v>149</v>
      </c>
      <c r="C85" s="37" t="s">
        <v>150</v>
      </c>
    </row>
    <row r="86" spans="1:3" x14ac:dyDescent="0.3">
      <c r="A86" s="968"/>
      <c r="B86" s="38" t="s">
        <v>130</v>
      </c>
      <c r="C86" s="38" t="s">
        <v>151</v>
      </c>
    </row>
    <row r="87" spans="1:3" ht="17.25" thickBot="1" x14ac:dyDescent="0.35">
      <c r="A87" s="968"/>
      <c r="B87" s="40"/>
      <c r="C87" s="41" t="s">
        <v>152</v>
      </c>
    </row>
    <row r="88" spans="1:3" x14ac:dyDescent="0.3">
      <c r="A88" s="968"/>
      <c r="B88" s="37" t="s">
        <v>153</v>
      </c>
      <c r="C88" s="951" t="s">
        <v>154</v>
      </c>
    </row>
    <row r="89" spans="1:3" ht="17.25" thickBot="1" x14ac:dyDescent="0.35">
      <c r="A89" s="967"/>
      <c r="B89" s="41" t="s">
        <v>130</v>
      </c>
      <c r="C89" s="952"/>
    </row>
    <row r="90" spans="1:3" ht="41.25" thickBot="1" x14ac:dyDescent="0.35">
      <c r="A90" s="48" t="s">
        <v>155</v>
      </c>
      <c r="B90" s="42" t="s">
        <v>156</v>
      </c>
      <c r="C90" s="42" t="s">
        <v>194</v>
      </c>
    </row>
    <row r="91" spans="1:3" ht="17.25" thickBot="1" x14ac:dyDescent="0.35">
      <c r="A91" s="966" t="s">
        <v>158</v>
      </c>
      <c r="B91" s="42" t="s">
        <v>159</v>
      </c>
      <c r="C91" s="42" t="s">
        <v>160</v>
      </c>
    </row>
    <row r="92" spans="1:3" ht="27.75" thickBot="1" x14ac:dyDescent="0.35">
      <c r="A92" s="967"/>
      <c r="B92" s="42" t="s">
        <v>161</v>
      </c>
      <c r="C92" s="42" t="s">
        <v>162</v>
      </c>
    </row>
    <row r="93" spans="1:3" ht="27" x14ac:dyDescent="0.3">
      <c r="A93" s="966" t="s">
        <v>163</v>
      </c>
      <c r="B93" s="37" t="s">
        <v>164</v>
      </c>
      <c r="C93" s="37" t="s">
        <v>167</v>
      </c>
    </row>
    <row r="94" spans="1:3" ht="27" x14ac:dyDescent="0.3">
      <c r="A94" s="968"/>
      <c r="B94" s="38" t="s">
        <v>165</v>
      </c>
      <c r="C94" s="38" t="s">
        <v>168</v>
      </c>
    </row>
    <row r="95" spans="1:3" ht="27" x14ac:dyDescent="0.3">
      <c r="A95" s="968"/>
      <c r="B95" s="38" t="s">
        <v>166</v>
      </c>
      <c r="C95" s="38" t="s">
        <v>169</v>
      </c>
    </row>
    <row r="96" spans="1:3" ht="17.25" thickBot="1" x14ac:dyDescent="0.35">
      <c r="A96" s="967"/>
      <c r="B96" s="40"/>
      <c r="C96" s="41" t="s">
        <v>170</v>
      </c>
    </row>
    <row r="97" spans="1:3" ht="16.5" customHeight="1" x14ac:dyDescent="0.3">
      <c r="A97" s="966" t="s">
        <v>175</v>
      </c>
      <c r="B97" s="951" t="s">
        <v>176</v>
      </c>
      <c r="C97" s="37" t="s">
        <v>195</v>
      </c>
    </row>
    <row r="98" spans="1:3" ht="16.5" customHeight="1" x14ac:dyDescent="0.3">
      <c r="A98" s="968"/>
      <c r="B98" s="957"/>
      <c r="C98" s="38" t="s">
        <v>196</v>
      </c>
    </row>
    <row r="99" spans="1:3" ht="17.25" thickBot="1" x14ac:dyDescent="0.35">
      <c r="A99" s="967"/>
      <c r="B99" s="952"/>
      <c r="C99" s="41" t="s">
        <v>87</v>
      </c>
    </row>
    <row r="100" spans="1:3" ht="27.75" thickBot="1" x14ac:dyDescent="0.35">
      <c r="A100" s="48" t="s">
        <v>197</v>
      </c>
      <c r="B100" s="42" t="s">
        <v>198</v>
      </c>
      <c r="C100" s="42" t="s">
        <v>199</v>
      </c>
    </row>
    <row r="101" spans="1:3" x14ac:dyDescent="0.3">
      <c r="A101" s="945"/>
      <c r="B101" s="945"/>
      <c r="C101" s="945"/>
    </row>
    <row r="102" spans="1:3" x14ac:dyDescent="0.3">
      <c r="A102" s="946"/>
      <c r="B102" s="946"/>
      <c r="C102" s="946"/>
    </row>
    <row r="103" spans="1:3" ht="24" customHeight="1" x14ac:dyDescent="0.3">
      <c r="A103" s="969" t="s">
        <v>200</v>
      </c>
      <c r="B103" s="969"/>
      <c r="C103" s="969"/>
    </row>
    <row r="104" spans="1:3" ht="24" customHeight="1" x14ac:dyDescent="0.3">
      <c r="A104" s="970"/>
      <c r="B104" s="970"/>
      <c r="C104" s="970"/>
    </row>
    <row r="105" spans="1:3" x14ac:dyDescent="0.3">
      <c r="A105" s="970"/>
      <c r="B105" s="970"/>
      <c r="C105" s="970"/>
    </row>
  </sheetData>
  <mergeCells count="52">
    <mergeCell ref="A15:A20"/>
    <mergeCell ref="B18:B19"/>
    <mergeCell ref="A21:A22"/>
    <mergeCell ref="A23:A24"/>
    <mergeCell ref="A3:A9"/>
    <mergeCell ref="B5:B6"/>
    <mergeCell ref="B8:B9"/>
    <mergeCell ref="A11:A13"/>
    <mergeCell ref="B11:B13"/>
    <mergeCell ref="C23:C24"/>
    <mergeCell ref="A25:A26"/>
    <mergeCell ref="C25:C26"/>
    <mergeCell ref="A30:A34"/>
    <mergeCell ref="C33:C34"/>
    <mergeCell ref="A28:A29"/>
    <mergeCell ref="B28:B29"/>
    <mergeCell ref="A36:A37"/>
    <mergeCell ref="A38:A41"/>
    <mergeCell ref="A42:A43"/>
    <mergeCell ref="B42:B43"/>
    <mergeCell ref="A54:A62"/>
    <mergeCell ref="B56:B57"/>
    <mergeCell ref="B59:B60"/>
    <mergeCell ref="A44:A46"/>
    <mergeCell ref="A47:C47"/>
    <mergeCell ref="A48:C48"/>
    <mergeCell ref="A49:C49"/>
    <mergeCell ref="A50:C50"/>
    <mergeCell ref="A91:A92"/>
    <mergeCell ref="A93:A96"/>
    <mergeCell ref="A76:A77"/>
    <mergeCell ref="A78:A79"/>
    <mergeCell ref="C78:C79"/>
    <mergeCell ref="A80:A81"/>
    <mergeCell ref="C80:C81"/>
    <mergeCell ref="A83:A84"/>
    <mergeCell ref="B83:B84"/>
    <mergeCell ref="A85:A89"/>
    <mergeCell ref="C88:C89"/>
    <mergeCell ref="A102:C102"/>
    <mergeCell ref="A103:C103"/>
    <mergeCell ref="A104:C104"/>
    <mergeCell ref="A105:C105"/>
    <mergeCell ref="A97:A99"/>
    <mergeCell ref="B97:B99"/>
    <mergeCell ref="A101:C101"/>
    <mergeCell ref="A63:A64"/>
    <mergeCell ref="C63:C64"/>
    <mergeCell ref="A65:A67"/>
    <mergeCell ref="B65:B67"/>
    <mergeCell ref="A69:A75"/>
    <mergeCell ref="B73:B74"/>
  </mergeCells>
  <phoneticPr fontId="2" type="noConversion"/>
  <pageMargins left="0.7" right="0.7" top="0.75" bottom="0.75" header="0.3" footer="0.3"/>
  <pageSetup paperSize="0" orientation="portrait" horizontalDpi="0" verticalDpi="0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97"/>
  <sheetViews>
    <sheetView showGridLines="0" workbookViewId="0">
      <selection activeCell="C18" sqref="C18"/>
    </sheetView>
  </sheetViews>
  <sheetFormatPr defaultRowHeight="16.5" x14ac:dyDescent="0.3"/>
  <cols>
    <col min="1" max="1" width="17" customWidth="1"/>
    <col min="2" max="2" width="35.875" customWidth="1"/>
    <col min="3" max="3" width="31" customWidth="1"/>
  </cols>
  <sheetData>
    <row r="1" spans="1:3" ht="17.25" thickBot="1" x14ac:dyDescent="0.35">
      <c r="A1" s="47" t="s">
        <v>278</v>
      </c>
    </row>
    <row r="2" spans="1:3" s="35" customFormat="1" ht="17.25" thickBot="1" x14ac:dyDescent="0.35">
      <c r="A2" s="44" t="s">
        <v>202</v>
      </c>
      <c r="B2" s="44" t="s">
        <v>203</v>
      </c>
      <c r="C2" s="44" t="s">
        <v>31</v>
      </c>
    </row>
    <row r="3" spans="1:3" ht="41.25" thickBot="1" x14ac:dyDescent="0.35">
      <c r="A3" s="46" t="s">
        <v>204</v>
      </c>
      <c r="B3" s="42" t="s">
        <v>205</v>
      </c>
      <c r="C3" s="42" t="s">
        <v>206</v>
      </c>
    </row>
    <row r="4" spans="1:3" ht="17.25" thickBot="1" x14ac:dyDescent="0.35">
      <c r="A4" s="46" t="s">
        <v>207</v>
      </c>
      <c r="B4" s="42" t="s">
        <v>208</v>
      </c>
      <c r="C4" s="42" t="s">
        <v>209</v>
      </c>
    </row>
    <row r="5" spans="1:3" ht="41.25" thickBot="1" x14ac:dyDescent="0.35">
      <c r="A5" s="971" t="s">
        <v>210</v>
      </c>
      <c r="B5" s="42" t="s">
        <v>211</v>
      </c>
      <c r="C5" s="42" t="s">
        <v>124</v>
      </c>
    </row>
    <row r="6" spans="1:3" x14ac:dyDescent="0.3">
      <c r="A6" s="973"/>
      <c r="B6" s="37" t="s">
        <v>212</v>
      </c>
      <c r="C6" s="951" t="s">
        <v>209</v>
      </c>
    </row>
    <row r="7" spans="1:3" ht="27.75" thickBot="1" x14ac:dyDescent="0.35">
      <c r="A7" s="972"/>
      <c r="B7" s="41" t="s">
        <v>213</v>
      </c>
      <c r="C7" s="952"/>
    </row>
    <row r="8" spans="1:3" ht="27.75" thickBot="1" x14ac:dyDescent="0.35">
      <c r="A8" s="45" t="s">
        <v>214</v>
      </c>
      <c r="B8" s="42" t="s">
        <v>216</v>
      </c>
      <c r="C8" s="42" t="s">
        <v>209</v>
      </c>
    </row>
    <row r="9" spans="1:3" ht="17.25" thickBot="1" x14ac:dyDescent="0.35">
      <c r="A9" s="49" t="s">
        <v>215</v>
      </c>
      <c r="B9" s="42" t="s">
        <v>217</v>
      </c>
      <c r="C9" s="42" t="s">
        <v>218</v>
      </c>
    </row>
    <row r="10" spans="1:3" ht="27" x14ac:dyDescent="0.3">
      <c r="A10" s="45" t="s">
        <v>219</v>
      </c>
      <c r="B10" s="951" t="s">
        <v>220</v>
      </c>
      <c r="C10" s="951" t="s">
        <v>209</v>
      </c>
    </row>
    <row r="11" spans="1:3" ht="17.25" thickBot="1" x14ac:dyDescent="0.35">
      <c r="A11" s="49" t="s">
        <v>215</v>
      </c>
      <c r="B11" s="952"/>
      <c r="C11" s="952"/>
    </row>
    <row r="12" spans="1:3" x14ac:dyDescent="0.3">
      <c r="A12" s="971" t="s">
        <v>221</v>
      </c>
      <c r="B12" s="951" t="s">
        <v>222</v>
      </c>
      <c r="C12" s="37" t="s">
        <v>223</v>
      </c>
    </row>
    <row r="13" spans="1:3" x14ac:dyDescent="0.3">
      <c r="A13" s="973"/>
      <c r="B13" s="957"/>
      <c r="C13" s="38" t="s">
        <v>224</v>
      </c>
    </row>
    <row r="14" spans="1:3" ht="27.75" thickBot="1" x14ac:dyDescent="0.35">
      <c r="A14" s="972"/>
      <c r="B14" s="952"/>
      <c r="C14" s="41" t="s">
        <v>225</v>
      </c>
    </row>
    <row r="15" spans="1:3" ht="27" x14ac:dyDescent="0.3">
      <c r="A15" s="971" t="s">
        <v>226</v>
      </c>
      <c r="B15" s="37" t="s">
        <v>227</v>
      </c>
      <c r="C15" s="37" t="s">
        <v>229</v>
      </c>
    </row>
    <row r="16" spans="1:3" x14ac:dyDescent="0.3">
      <c r="A16" s="973"/>
      <c r="B16" s="39"/>
      <c r="C16" s="38" t="s">
        <v>230</v>
      </c>
    </row>
    <row r="17" spans="1:3" ht="40.5" x14ac:dyDescent="0.3">
      <c r="A17" s="973"/>
      <c r="B17" s="38" t="s">
        <v>228</v>
      </c>
      <c r="C17" s="38" t="s">
        <v>231</v>
      </c>
    </row>
    <row r="18" spans="1:3" x14ac:dyDescent="0.3">
      <c r="A18" s="973"/>
      <c r="B18" s="39"/>
      <c r="C18" s="38" t="s">
        <v>232</v>
      </c>
    </row>
    <row r="19" spans="1:3" ht="54.75" thickBot="1" x14ac:dyDescent="0.35">
      <c r="A19" s="972"/>
      <c r="B19" s="40"/>
      <c r="C19" s="41" t="s">
        <v>233</v>
      </c>
    </row>
    <row r="20" spans="1:3" x14ac:dyDescent="0.3">
      <c r="A20" s="971" t="s">
        <v>234</v>
      </c>
      <c r="B20" s="37" t="s">
        <v>235</v>
      </c>
      <c r="C20" s="37" t="s">
        <v>239</v>
      </c>
    </row>
    <row r="21" spans="1:3" x14ac:dyDescent="0.3">
      <c r="A21" s="973"/>
      <c r="B21" s="38" t="s">
        <v>236</v>
      </c>
      <c r="C21" s="38" t="s">
        <v>240</v>
      </c>
    </row>
    <row r="22" spans="1:3" x14ac:dyDescent="0.3">
      <c r="A22" s="973"/>
      <c r="B22" s="38" t="s">
        <v>237</v>
      </c>
      <c r="C22" s="38" t="s">
        <v>241</v>
      </c>
    </row>
    <row r="23" spans="1:3" ht="17.25" thickBot="1" x14ac:dyDescent="0.35">
      <c r="A23" s="972"/>
      <c r="B23" s="41" t="s">
        <v>238</v>
      </c>
      <c r="C23" s="41" t="s">
        <v>242</v>
      </c>
    </row>
    <row r="24" spans="1:3" x14ac:dyDescent="0.3">
      <c r="A24" s="971" t="s">
        <v>243</v>
      </c>
      <c r="B24" s="37" t="s">
        <v>244</v>
      </c>
      <c r="C24" s="37" t="s">
        <v>246</v>
      </c>
    </row>
    <row r="25" spans="1:3" ht="41.25" thickBot="1" x14ac:dyDescent="0.35">
      <c r="A25" s="972"/>
      <c r="B25" s="41" t="s">
        <v>245</v>
      </c>
      <c r="C25" s="41" t="s">
        <v>247</v>
      </c>
    </row>
    <row r="26" spans="1:3" ht="27.75" thickBot="1" x14ac:dyDescent="0.35">
      <c r="A26" s="46" t="s">
        <v>248</v>
      </c>
      <c r="B26" s="42" t="s">
        <v>249</v>
      </c>
      <c r="C26" s="42" t="s">
        <v>250</v>
      </c>
    </row>
    <row r="27" spans="1:3" ht="41.25" thickBot="1" x14ac:dyDescent="0.35">
      <c r="A27" s="46" t="s">
        <v>251</v>
      </c>
      <c r="B27" s="42" t="s">
        <v>252</v>
      </c>
      <c r="C27" s="42" t="s">
        <v>253</v>
      </c>
    </row>
    <row r="28" spans="1:3" ht="27" x14ac:dyDescent="0.3">
      <c r="A28" s="971" t="s">
        <v>254</v>
      </c>
      <c r="B28" s="951" t="s">
        <v>255</v>
      </c>
      <c r="C28" s="37" t="s">
        <v>178</v>
      </c>
    </row>
    <row r="29" spans="1:3" ht="17.25" thickBot="1" x14ac:dyDescent="0.35">
      <c r="A29" s="972"/>
      <c r="B29" s="952"/>
      <c r="C29" s="41" t="s">
        <v>256</v>
      </c>
    </row>
    <row r="30" spans="1:3" x14ac:dyDescent="0.3">
      <c r="A30" s="971" t="s">
        <v>257</v>
      </c>
      <c r="B30" s="951" t="s">
        <v>258</v>
      </c>
      <c r="C30" s="37" t="s">
        <v>259</v>
      </c>
    </row>
    <row r="31" spans="1:3" ht="17.25" thickBot="1" x14ac:dyDescent="0.35">
      <c r="A31" s="972"/>
      <c r="B31" s="952"/>
      <c r="C31" s="41" t="s">
        <v>260</v>
      </c>
    </row>
    <row r="32" spans="1:3" x14ac:dyDescent="0.3">
      <c r="A32" s="971" t="s">
        <v>261</v>
      </c>
      <c r="B32" s="951" t="s">
        <v>262</v>
      </c>
      <c r="C32" s="37" t="s">
        <v>263</v>
      </c>
    </row>
    <row r="33" spans="1:3" ht="17.25" thickBot="1" x14ac:dyDescent="0.35">
      <c r="A33" s="972"/>
      <c r="B33" s="952"/>
      <c r="C33" s="41" t="s">
        <v>260</v>
      </c>
    </row>
    <row r="34" spans="1:3" x14ac:dyDescent="0.3">
      <c r="A34" s="971" t="s">
        <v>264</v>
      </c>
      <c r="B34" s="951" t="s">
        <v>265</v>
      </c>
      <c r="C34" s="37" t="s">
        <v>266</v>
      </c>
    </row>
    <row r="35" spans="1:3" ht="17.25" thickBot="1" x14ac:dyDescent="0.35">
      <c r="A35" s="972"/>
      <c r="B35" s="952"/>
      <c r="C35" s="41" t="s">
        <v>260</v>
      </c>
    </row>
    <row r="36" spans="1:3" ht="27" x14ac:dyDescent="0.3">
      <c r="A36" s="971" t="s">
        <v>267</v>
      </c>
      <c r="B36" s="951" t="s">
        <v>268</v>
      </c>
      <c r="C36" s="37" t="s">
        <v>269</v>
      </c>
    </row>
    <row r="37" spans="1:3" ht="17.25" thickBot="1" x14ac:dyDescent="0.35">
      <c r="A37" s="972"/>
      <c r="B37" s="952"/>
      <c r="C37" s="41" t="s">
        <v>270</v>
      </c>
    </row>
    <row r="38" spans="1:3" ht="27" x14ac:dyDescent="0.3">
      <c r="A38" s="971" t="s">
        <v>271</v>
      </c>
      <c r="B38" s="951" t="s">
        <v>272</v>
      </c>
      <c r="C38" s="37" t="s">
        <v>269</v>
      </c>
    </row>
    <row r="39" spans="1:3" ht="17.25" thickBot="1" x14ac:dyDescent="0.35">
      <c r="A39" s="972"/>
      <c r="B39" s="952"/>
      <c r="C39" s="41" t="s">
        <v>270</v>
      </c>
    </row>
    <row r="40" spans="1:3" x14ac:dyDescent="0.3">
      <c r="A40" s="953" t="s">
        <v>273</v>
      </c>
      <c r="B40" s="976"/>
      <c r="C40" s="954"/>
    </row>
    <row r="41" spans="1:3" x14ac:dyDescent="0.3">
      <c r="A41" s="977"/>
      <c r="B41" s="978"/>
      <c r="C41" s="979"/>
    </row>
    <row r="42" spans="1:3" x14ac:dyDescent="0.3">
      <c r="A42" s="958" t="s">
        <v>274</v>
      </c>
      <c r="B42" s="974"/>
      <c r="C42" s="959"/>
    </row>
    <row r="43" spans="1:3" x14ac:dyDescent="0.3">
      <c r="A43" s="958" t="s">
        <v>275</v>
      </c>
      <c r="B43" s="974"/>
      <c r="C43" s="959"/>
    </row>
    <row r="44" spans="1:3" x14ac:dyDescent="0.3">
      <c r="A44" s="958" t="s">
        <v>276</v>
      </c>
      <c r="B44" s="974"/>
      <c r="C44" s="959"/>
    </row>
    <row r="45" spans="1:3" x14ac:dyDescent="0.3">
      <c r="A45" s="977"/>
      <c r="B45" s="978"/>
      <c r="C45" s="979"/>
    </row>
    <row r="46" spans="1:3" x14ac:dyDescent="0.3">
      <c r="A46" s="958" t="s">
        <v>74</v>
      </c>
      <c r="B46" s="974"/>
      <c r="C46" s="959"/>
    </row>
    <row r="47" spans="1:3" x14ac:dyDescent="0.3">
      <c r="A47" s="977"/>
      <c r="B47" s="978"/>
      <c r="C47" s="979"/>
    </row>
    <row r="48" spans="1:3" ht="17.25" thickBot="1" x14ac:dyDescent="0.35">
      <c r="A48" s="955" t="s">
        <v>277</v>
      </c>
      <c r="B48" s="975"/>
      <c r="C48" s="956"/>
    </row>
    <row r="50" spans="1:3" x14ac:dyDescent="0.3">
      <c r="A50" s="50" t="s">
        <v>279</v>
      </c>
    </row>
    <row r="51" spans="1:3" ht="17.25" thickBot="1" x14ac:dyDescent="0.35">
      <c r="A51" s="944"/>
      <c r="B51" s="944"/>
      <c r="C51" s="944"/>
    </row>
    <row r="52" spans="1:3" s="35" customFormat="1" ht="17.25" thickBot="1" x14ac:dyDescent="0.35">
      <c r="A52" s="44" t="s">
        <v>202</v>
      </c>
      <c r="B52" s="44" t="s">
        <v>203</v>
      </c>
      <c r="C52" s="44" t="s">
        <v>31</v>
      </c>
    </row>
    <row r="53" spans="1:3" ht="27" x14ac:dyDescent="0.3">
      <c r="A53" s="971" t="s">
        <v>204</v>
      </c>
      <c r="B53" s="37" t="s">
        <v>280</v>
      </c>
      <c r="C53" s="951" t="s">
        <v>206</v>
      </c>
    </row>
    <row r="54" spans="1:3" ht="17.25" thickBot="1" x14ac:dyDescent="0.35">
      <c r="A54" s="972"/>
      <c r="B54" s="41" t="s">
        <v>281</v>
      </c>
      <c r="C54" s="952"/>
    </row>
    <row r="55" spans="1:3" ht="17.25" thickBot="1" x14ac:dyDescent="0.35">
      <c r="A55" s="46" t="s">
        <v>207</v>
      </c>
      <c r="B55" s="42" t="s">
        <v>208</v>
      </c>
      <c r="C55" s="42" t="s">
        <v>209</v>
      </c>
    </row>
    <row r="56" spans="1:3" ht="41.25" thickBot="1" x14ac:dyDescent="0.35">
      <c r="A56" s="971" t="s">
        <v>210</v>
      </c>
      <c r="B56" s="42" t="s">
        <v>211</v>
      </c>
      <c r="C56" s="42" t="s">
        <v>124</v>
      </c>
    </row>
    <row r="57" spans="1:3" x14ac:dyDescent="0.3">
      <c r="A57" s="973"/>
      <c r="B57" s="37" t="s">
        <v>282</v>
      </c>
      <c r="C57" s="951" t="s">
        <v>209</v>
      </c>
    </row>
    <row r="58" spans="1:3" ht="27.75" thickBot="1" x14ac:dyDescent="0.35">
      <c r="A58" s="972"/>
      <c r="B58" s="41" t="s">
        <v>283</v>
      </c>
      <c r="C58" s="952"/>
    </row>
    <row r="59" spans="1:3" ht="27.75" thickBot="1" x14ac:dyDescent="0.35">
      <c r="A59" s="45" t="s">
        <v>214</v>
      </c>
      <c r="B59" s="42" t="s">
        <v>216</v>
      </c>
      <c r="C59" s="42" t="s">
        <v>209</v>
      </c>
    </row>
    <row r="60" spans="1:3" ht="17.25" thickBot="1" x14ac:dyDescent="0.35">
      <c r="A60" s="49" t="s">
        <v>215</v>
      </c>
      <c r="B60" s="42" t="s">
        <v>217</v>
      </c>
      <c r="C60" s="42" t="s">
        <v>218</v>
      </c>
    </row>
    <row r="61" spans="1:3" ht="40.5" x14ac:dyDescent="0.3">
      <c r="A61" s="45" t="s">
        <v>219</v>
      </c>
      <c r="B61" s="37" t="s">
        <v>284</v>
      </c>
      <c r="C61" s="951" t="s">
        <v>209</v>
      </c>
    </row>
    <row r="62" spans="1:3" ht="27.75" thickBot="1" x14ac:dyDescent="0.35">
      <c r="A62" s="49" t="s">
        <v>215</v>
      </c>
      <c r="B62" s="41" t="s">
        <v>285</v>
      </c>
      <c r="C62" s="952"/>
    </row>
    <row r="63" spans="1:3" x14ac:dyDescent="0.3">
      <c r="A63" s="971" t="s">
        <v>221</v>
      </c>
      <c r="B63" s="951" t="s">
        <v>222</v>
      </c>
      <c r="C63" s="37" t="s">
        <v>223</v>
      </c>
    </row>
    <row r="64" spans="1:3" x14ac:dyDescent="0.3">
      <c r="A64" s="973"/>
      <c r="B64" s="957"/>
      <c r="C64" s="38" t="s">
        <v>224</v>
      </c>
    </row>
    <row r="65" spans="1:3" ht="27.75" thickBot="1" x14ac:dyDescent="0.35">
      <c r="A65" s="972"/>
      <c r="B65" s="952"/>
      <c r="C65" s="41" t="s">
        <v>225</v>
      </c>
    </row>
    <row r="66" spans="1:3" x14ac:dyDescent="0.3">
      <c r="A66" s="971" t="s">
        <v>286</v>
      </c>
      <c r="B66" s="951" t="s">
        <v>287</v>
      </c>
      <c r="C66" s="37" t="s">
        <v>288</v>
      </c>
    </row>
    <row r="67" spans="1:3" x14ac:dyDescent="0.3">
      <c r="A67" s="973"/>
      <c r="B67" s="957"/>
      <c r="C67" s="38" t="s">
        <v>289</v>
      </c>
    </row>
    <row r="68" spans="1:3" ht="54.75" thickBot="1" x14ac:dyDescent="0.35">
      <c r="A68" s="972"/>
      <c r="B68" s="952"/>
      <c r="C68" s="41" t="s">
        <v>233</v>
      </c>
    </row>
    <row r="69" spans="1:3" x14ac:dyDescent="0.3">
      <c r="A69" s="971" t="s">
        <v>234</v>
      </c>
      <c r="B69" s="37" t="s">
        <v>235</v>
      </c>
      <c r="C69" s="37" t="s">
        <v>239</v>
      </c>
    </row>
    <row r="70" spans="1:3" x14ac:dyDescent="0.3">
      <c r="A70" s="973"/>
      <c r="B70" s="38" t="s">
        <v>236</v>
      </c>
      <c r="C70" s="38" t="s">
        <v>240</v>
      </c>
    </row>
    <row r="71" spans="1:3" x14ac:dyDescent="0.3">
      <c r="A71" s="973"/>
      <c r="B71" s="38" t="s">
        <v>237</v>
      </c>
      <c r="C71" s="38" t="s">
        <v>241</v>
      </c>
    </row>
    <row r="72" spans="1:3" ht="17.25" thickBot="1" x14ac:dyDescent="0.35">
      <c r="A72" s="972"/>
      <c r="B72" s="41" t="s">
        <v>238</v>
      </c>
      <c r="C72" s="41" t="s">
        <v>242</v>
      </c>
    </row>
    <row r="73" spans="1:3" x14ac:dyDescent="0.3">
      <c r="A73" s="971" t="s">
        <v>290</v>
      </c>
      <c r="B73" s="951" t="s">
        <v>291</v>
      </c>
      <c r="C73" s="37" t="s">
        <v>292</v>
      </c>
    </row>
    <row r="74" spans="1:3" ht="17.25" thickBot="1" x14ac:dyDescent="0.35">
      <c r="A74" s="972"/>
      <c r="B74" s="952"/>
      <c r="C74" s="41" t="s">
        <v>293</v>
      </c>
    </row>
    <row r="75" spans="1:3" x14ac:dyDescent="0.3">
      <c r="A75" s="971" t="s">
        <v>294</v>
      </c>
      <c r="B75" s="37" t="s">
        <v>244</v>
      </c>
      <c r="C75" s="37" t="s">
        <v>246</v>
      </c>
    </row>
    <row r="76" spans="1:3" ht="41.25" thickBot="1" x14ac:dyDescent="0.35">
      <c r="A76" s="972"/>
      <c r="B76" s="41" t="s">
        <v>245</v>
      </c>
      <c r="C76" s="41" t="s">
        <v>247</v>
      </c>
    </row>
    <row r="77" spans="1:3" ht="27" x14ac:dyDescent="0.3">
      <c r="A77" s="45" t="s">
        <v>295</v>
      </c>
      <c r="B77" s="951" t="s">
        <v>249</v>
      </c>
      <c r="C77" s="951" t="s">
        <v>250</v>
      </c>
    </row>
    <row r="78" spans="1:3" ht="17.25" thickBot="1" x14ac:dyDescent="0.35">
      <c r="A78" s="49" t="s">
        <v>95</v>
      </c>
      <c r="B78" s="952"/>
      <c r="C78" s="952"/>
    </row>
    <row r="79" spans="1:3" ht="27" x14ac:dyDescent="0.3">
      <c r="A79" s="45" t="s">
        <v>296</v>
      </c>
      <c r="B79" s="951" t="s">
        <v>252</v>
      </c>
      <c r="C79" s="951" t="s">
        <v>253</v>
      </c>
    </row>
    <row r="80" spans="1:3" ht="17.25" thickBot="1" x14ac:dyDescent="0.35">
      <c r="A80" s="49" t="s">
        <v>297</v>
      </c>
      <c r="B80" s="952"/>
      <c r="C80" s="952"/>
    </row>
    <row r="81" spans="1:3" ht="27.75" thickBot="1" x14ac:dyDescent="0.35">
      <c r="A81" s="46" t="s">
        <v>298</v>
      </c>
      <c r="B81" s="42" t="s">
        <v>255</v>
      </c>
      <c r="C81" s="42" t="s">
        <v>299</v>
      </c>
    </row>
    <row r="82" spans="1:3" ht="27" x14ac:dyDescent="0.3">
      <c r="A82" s="45" t="s">
        <v>300</v>
      </c>
      <c r="B82" s="951" t="s">
        <v>258</v>
      </c>
      <c r="C82" s="37" t="s">
        <v>259</v>
      </c>
    </row>
    <row r="83" spans="1:3" ht="17.25" thickBot="1" x14ac:dyDescent="0.35">
      <c r="A83" s="49" t="s">
        <v>301</v>
      </c>
      <c r="B83" s="952"/>
      <c r="C83" s="41" t="s">
        <v>260</v>
      </c>
    </row>
    <row r="84" spans="1:3" ht="23.25" customHeight="1" x14ac:dyDescent="0.3">
      <c r="A84" s="971" t="s">
        <v>302</v>
      </c>
      <c r="B84" s="951" t="s">
        <v>262</v>
      </c>
      <c r="C84" s="37" t="s">
        <v>263</v>
      </c>
    </row>
    <row r="85" spans="1:3" ht="17.25" thickBot="1" x14ac:dyDescent="0.35">
      <c r="A85" s="972"/>
      <c r="B85" s="952"/>
      <c r="C85" s="41" t="s">
        <v>260</v>
      </c>
    </row>
    <row r="86" spans="1:3" ht="36.75" customHeight="1" x14ac:dyDescent="0.3">
      <c r="A86" s="971" t="s">
        <v>303</v>
      </c>
      <c r="B86" s="951" t="s">
        <v>265</v>
      </c>
      <c r="C86" s="37" t="s">
        <v>266</v>
      </c>
    </row>
    <row r="87" spans="1:3" ht="17.25" thickBot="1" x14ac:dyDescent="0.35">
      <c r="A87" s="972"/>
      <c r="B87" s="952"/>
      <c r="C87" s="41" t="s">
        <v>260</v>
      </c>
    </row>
    <row r="88" spans="1:3" ht="27" x14ac:dyDescent="0.3">
      <c r="A88" s="971" t="s">
        <v>304</v>
      </c>
      <c r="B88" s="951" t="s">
        <v>268</v>
      </c>
      <c r="C88" s="37" t="s">
        <v>269</v>
      </c>
    </row>
    <row r="89" spans="1:3" ht="17.25" thickBot="1" x14ac:dyDescent="0.35">
      <c r="A89" s="972"/>
      <c r="B89" s="952"/>
      <c r="C89" s="41" t="s">
        <v>270</v>
      </c>
    </row>
    <row r="90" spans="1:3" ht="27" x14ac:dyDescent="0.3">
      <c r="A90" s="971" t="s">
        <v>305</v>
      </c>
      <c r="B90" s="951" t="s">
        <v>272</v>
      </c>
      <c r="C90" s="37" t="s">
        <v>269</v>
      </c>
    </row>
    <row r="91" spans="1:3" ht="17.25" thickBot="1" x14ac:dyDescent="0.35">
      <c r="A91" s="972"/>
      <c r="B91" s="952"/>
      <c r="C91" s="41" t="s">
        <v>270</v>
      </c>
    </row>
    <row r="92" spans="1:3" x14ac:dyDescent="0.3">
      <c r="A92" s="953" t="s">
        <v>273</v>
      </c>
      <c r="B92" s="976"/>
      <c r="C92" s="954"/>
    </row>
    <row r="93" spans="1:3" x14ac:dyDescent="0.3">
      <c r="A93" s="958" t="s">
        <v>274</v>
      </c>
      <c r="B93" s="974"/>
      <c r="C93" s="959"/>
    </row>
    <row r="94" spans="1:3" x14ac:dyDescent="0.3">
      <c r="A94" s="958" t="s">
        <v>275</v>
      </c>
      <c r="B94" s="974"/>
      <c r="C94" s="959"/>
    </row>
    <row r="95" spans="1:3" ht="27" customHeight="1" x14ac:dyDescent="0.3">
      <c r="A95" s="958" t="s">
        <v>306</v>
      </c>
      <c r="B95" s="974"/>
      <c r="C95" s="959"/>
    </row>
    <row r="96" spans="1:3" ht="27" customHeight="1" x14ac:dyDescent="0.3">
      <c r="A96" s="958" t="s">
        <v>307</v>
      </c>
      <c r="B96" s="974"/>
      <c r="C96" s="959"/>
    </row>
    <row r="97" spans="1:3" ht="17.25" thickBot="1" x14ac:dyDescent="0.35">
      <c r="A97" s="955" t="s">
        <v>308</v>
      </c>
      <c r="B97" s="975"/>
      <c r="C97" s="956"/>
    </row>
  </sheetData>
  <mergeCells count="63">
    <mergeCell ref="A30:A31"/>
    <mergeCell ref="B30:B31"/>
    <mergeCell ref="A5:A7"/>
    <mergeCell ref="C6:C7"/>
    <mergeCell ref="B10:B11"/>
    <mergeCell ref="C10:C11"/>
    <mergeCell ref="A12:A14"/>
    <mergeCell ref="B12:B14"/>
    <mergeCell ref="A15:A19"/>
    <mergeCell ref="A20:A23"/>
    <mergeCell ref="A24:A25"/>
    <mergeCell ref="A28:A29"/>
    <mergeCell ref="B28:B29"/>
    <mergeCell ref="A32:A33"/>
    <mergeCell ref="B32:B33"/>
    <mergeCell ref="A34:A35"/>
    <mergeCell ref="B34:B35"/>
    <mergeCell ref="A36:A37"/>
    <mergeCell ref="B36:B37"/>
    <mergeCell ref="A53:A54"/>
    <mergeCell ref="C53:C54"/>
    <mergeCell ref="A38:A39"/>
    <mergeCell ref="B38:B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C77:C78"/>
    <mergeCell ref="A56:A58"/>
    <mergeCell ref="C57:C58"/>
    <mergeCell ref="C61:C62"/>
    <mergeCell ref="A63:A65"/>
    <mergeCell ref="B63:B65"/>
    <mergeCell ref="A66:A68"/>
    <mergeCell ref="B66:B68"/>
    <mergeCell ref="A86:A87"/>
    <mergeCell ref="B86:B87"/>
    <mergeCell ref="A69:A72"/>
    <mergeCell ref="A73:A74"/>
    <mergeCell ref="B73:B74"/>
    <mergeCell ref="A75:A76"/>
    <mergeCell ref="B77:B78"/>
    <mergeCell ref="A94:C94"/>
    <mergeCell ref="A95:C95"/>
    <mergeCell ref="A96:C96"/>
    <mergeCell ref="A97:C97"/>
    <mergeCell ref="A51:C51"/>
    <mergeCell ref="A88:A89"/>
    <mergeCell ref="B88:B89"/>
    <mergeCell ref="A90:A91"/>
    <mergeCell ref="B90:B91"/>
    <mergeCell ref="A92:C92"/>
    <mergeCell ref="A93:C93"/>
    <mergeCell ref="B79:B80"/>
    <mergeCell ref="C79:C80"/>
    <mergeCell ref="B82:B83"/>
    <mergeCell ref="A84:A85"/>
    <mergeCell ref="B84:B85"/>
  </mergeCells>
  <phoneticPr fontId="2" type="noConversion"/>
  <pageMargins left="0.7" right="0.7" top="0.75" bottom="0.75" header="0.3" footer="0.3"/>
  <pageSetup paperSize="0" orientation="portrait" horizontalDpi="0" verticalDpi="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5</vt:i4>
      </vt:variant>
    </vt:vector>
  </HeadingPairs>
  <TitlesOfParts>
    <vt:vector size="16" baseType="lpstr">
      <vt:lpstr>세율(배포용)</vt:lpstr>
      <vt:lpstr>세율(배포용) (2)</vt:lpstr>
      <vt:lpstr>세율(배포용) (3)</vt:lpstr>
      <vt:lpstr>누진공제구하는 식</vt:lpstr>
      <vt:lpstr>세율비교</vt:lpstr>
      <vt:lpstr>가산세-국세기본법</vt:lpstr>
      <vt:lpstr>가산세-법인세</vt:lpstr>
      <vt:lpstr>가산세-종합소득세</vt:lpstr>
      <vt:lpstr>가산세-부가가치세</vt:lpstr>
      <vt:lpstr>가산세-상증법</vt:lpstr>
      <vt:lpstr>가산세-조특법</vt:lpstr>
      <vt:lpstr>COTAX</vt:lpstr>
      <vt:lpstr>PERTAX</vt:lpstr>
      <vt:lpstr>'세율(배포용)'!Print_Area</vt:lpstr>
      <vt:lpstr>'세율(배포용) (2)'!Print_Area</vt:lpstr>
      <vt:lpstr>'세율(배포용) 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</cp:lastModifiedBy>
  <cp:lastPrinted>2019-01-10T16:55:17Z</cp:lastPrinted>
  <dcterms:created xsi:type="dcterms:W3CDTF">2012-03-08T11:02:58Z</dcterms:created>
  <dcterms:modified xsi:type="dcterms:W3CDTF">2021-05-16T04:52:53Z</dcterms:modified>
</cp:coreProperties>
</file>