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esktop\2021년 귀속 면세현황\"/>
    </mc:Choice>
  </mc:AlternateContent>
  <xr:revisionPtr revIDLastSave="0" documentId="13_ncr:1_{F9BD21B7-32F5-4BDF-BB88-E99793AA5F49}" xr6:coauthVersionLast="47" xr6:coauthVersionMax="47" xr10:uidLastSave="{00000000-0000-0000-0000-000000000000}"/>
  <bookViews>
    <workbookView xWindow="-60" yWindow="-60" windowWidth="28920" windowHeight="16320" xr2:uid="{FE38485F-D74D-466C-B21D-7F36297594D8}"/>
  </bookViews>
  <sheets>
    <sheet name="주택임대사업자 수입금액 검토표" sheetId="1" r:id="rId1"/>
    <sheet name="업종" sheetId="3" r:id="rId2"/>
    <sheet name="등록임대주택 요건 충족기간" sheetId="4" r:id="rId3"/>
    <sheet name="Sheet9" sheetId="9" r:id="rId4"/>
    <sheet name="주민번호체크 (1)" sheetId="5" r:id="rId5"/>
    <sheet name="윤년" sheetId="6" r:id="rId6"/>
    <sheet name="법인등록번호체크 (2)" sheetId="7" r:id="rId7"/>
    <sheet name="사업자등록번호 체크 (3)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8" i="8"/>
  <c r="C8" i="8"/>
  <c r="D8" i="8" s="1"/>
  <c r="D29" i="7"/>
  <c r="B29" i="7"/>
  <c r="C29" i="7" s="1"/>
  <c r="D28" i="7"/>
  <c r="B28" i="7"/>
  <c r="C28" i="7" s="1"/>
  <c r="D27" i="7"/>
  <c r="B27" i="7"/>
  <c r="C27" i="7" s="1"/>
  <c r="D26" i="7"/>
  <c r="C26" i="7"/>
  <c r="B26" i="7"/>
  <c r="D25" i="7"/>
  <c r="B25" i="7"/>
  <c r="C25" i="7" s="1"/>
  <c r="D24" i="7"/>
  <c r="B24" i="7"/>
  <c r="C24" i="7" s="1"/>
  <c r="D23" i="7"/>
  <c r="B23" i="7"/>
  <c r="C23" i="7" s="1"/>
  <c r="D22" i="7"/>
  <c r="C22" i="7"/>
  <c r="B22" i="7"/>
  <c r="D21" i="7"/>
  <c r="B21" i="7"/>
  <c r="C21" i="7" s="1"/>
  <c r="D20" i="7"/>
  <c r="B20" i="7"/>
  <c r="C20" i="7" s="1"/>
  <c r="D2" i="6"/>
  <c r="G2" i="6" s="1"/>
  <c r="M42" i="5"/>
  <c r="H42" i="5"/>
  <c r="I42" i="5" s="1"/>
  <c r="G42" i="5"/>
  <c r="F42" i="5"/>
  <c r="D42" i="5"/>
  <c r="C42" i="5"/>
  <c r="B42" i="5"/>
  <c r="M41" i="5"/>
  <c r="J41" i="5"/>
  <c r="I41" i="5"/>
  <c r="N41" i="5" s="1"/>
  <c r="H41" i="5"/>
  <c r="G41" i="5"/>
  <c r="F41" i="5"/>
  <c r="D41" i="5"/>
  <c r="B41" i="5"/>
  <c r="C41" i="5" s="1"/>
  <c r="M40" i="5"/>
  <c r="H40" i="5"/>
  <c r="I40" i="5" s="1"/>
  <c r="G40" i="5"/>
  <c r="F40" i="5"/>
  <c r="D40" i="5"/>
  <c r="C40" i="5"/>
  <c r="B40" i="5"/>
  <c r="M39" i="5"/>
  <c r="J39" i="5"/>
  <c r="I39" i="5"/>
  <c r="N39" i="5" s="1"/>
  <c r="H39" i="5"/>
  <c r="G39" i="5"/>
  <c r="F39" i="5"/>
  <c r="D39" i="5"/>
  <c r="B39" i="5"/>
  <c r="C39" i="5" s="1"/>
  <c r="M38" i="5"/>
  <c r="H38" i="5"/>
  <c r="I38" i="5" s="1"/>
  <c r="G38" i="5"/>
  <c r="F38" i="5"/>
  <c r="D38" i="5"/>
  <c r="C38" i="5"/>
  <c r="B38" i="5"/>
  <c r="M37" i="5"/>
  <c r="J37" i="5"/>
  <c r="I37" i="5"/>
  <c r="N37" i="5" s="1"/>
  <c r="H37" i="5"/>
  <c r="G37" i="5"/>
  <c r="F37" i="5"/>
  <c r="D37" i="5"/>
  <c r="B37" i="5"/>
  <c r="C37" i="5" s="1"/>
  <c r="M36" i="5"/>
  <c r="H36" i="5"/>
  <c r="I36" i="5" s="1"/>
  <c r="G36" i="5"/>
  <c r="F36" i="5"/>
  <c r="D36" i="5"/>
  <c r="B36" i="5"/>
  <c r="C36" i="5" s="1"/>
  <c r="M35" i="5"/>
  <c r="K35" i="5"/>
  <c r="L35" i="5" s="1"/>
  <c r="H35" i="5"/>
  <c r="I35" i="5" s="1"/>
  <c r="G35" i="5"/>
  <c r="F35" i="5"/>
  <c r="D35" i="5"/>
  <c r="B35" i="5"/>
  <c r="C35" i="5" s="1"/>
  <c r="M34" i="5"/>
  <c r="K34" i="5"/>
  <c r="L34" i="5" s="1"/>
  <c r="H34" i="5"/>
  <c r="I34" i="5" s="1"/>
  <c r="G34" i="5"/>
  <c r="F34" i="5"/>
  <c r="D34" i="5"/>
  <c r="B34" i="5"/>
  <c r="C34" i="5" s="1"/>
  <c r="M33" i="5"/>
  <c r="K33" i="5"/>
  <c r="L33" i="5" s="1"/>
  <c r="H33" i="5"/>
  <c r="I33" i="5" s="1"/>
  <c r="G33" i="5"/>
  <c r="F33" i="5"/>
  <c r="D33" i="5"/>
  <c r="B33" i="5"/>
  <c r="C33" i="5" s="1"/>
  <c r="P31" i="5"/>
  <c r="M29" i="5"/>
  <c r="M28" i="5"/>
  <c r="D28" i="5"/>
  <c r="C27" i="5"/>
  <c r="J26" i="5"/>
  <c r="J25" i="5"/>
  <c r="J24" i="5"/>
  <c r="J23" i="5"/>
  <c r="M23" i="5" s="1"/>
  <c r="N35" i="5" l="1"/>
  <c r="J35" i="5"/>
  <c r="J42" i="5"/>
  <c r="N42" i="5"/>
  <c r="N34" i="5"/>
  <c r="J34" i="5"/>
  <c r="J40" i="5"/>
  <c r="N40" i="5"/>
  <c r="J36" i="5"/>
  <c r="N36" i="5"/>
  <c r="N33" i="5"/>
  <c r="J33" i="5"/>
  <c r="J38" i="5"/>
  <c r="N38" i="5"/>
  <c r="E1" i="6"/>
  <c r="E2" i="6"/>
  <c r="F1" i="6"/>
  <c r="F2" i="6"/>
  <c r="G1" i="6"/>
  <c r="Q16" i="1" l="1"/>
  <c r="R16" i="1"/>
  <c r="S16" i="1"/>
  <c r="T16" i="1"/>
  <c r="U16" i="1"/>
  <c r="V16" i="1"/>
  <c r="W16" i="1"/>
  <c r="X16" i="1"/>
  <c r="Y16" i="1"/>
  <c r="Z16" i="1"/>
  <c r="AA16" i="1"/>
  <c r="AB16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K13" i="1"/>
  <c r="G13" i="1"/>
  <c r="C29" i="1"/>
  <c r="C28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K30" i="1"/>
  <c r="G30" i="1"/>
  <c r="D30" i="1"/>
  <c r="P16" i="1"/>
  <c r="O16" i="1"/>
  <c r="N16" i="1"/>
  <c r="K16" i="1"/>
  <c r="G16" i="1"/>
  <c r="J34" i="1"/>
  <c r="C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I8" authorId="0" shapeId="0" xr:uid="{9F9C45B0-0165-42B1-90BF-323E1136B055}">
      <text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홈택스</t>
        </r>
        <r>
          <rPr>
            <b/>
            <sz val="9"/>
            <color indexed="81"/>
            <rFont val="Tahoma"/>
            <family val="2"/>
          </rPr>
          <t xml:space="preserve"> (www.hometax.go.kr)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조회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 xml:space="preserve">발급
</t>
        </r>
        <r>
          <rPr>
            <b/>
            <sz val="9"/>
            <color indexed="81"/>
            <rFont val="Tahoma"/>
            <family val="2"/>
          </rPr>
          <t xml:space="preserve">     &gt;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조회
</t>
        </r>
        <r>
          <rPr>
            <b/>
            <sz val="9"/>
            <color indexed="81"/>
            <rFont val="Tahoma"/>
            <family val="2"/>
          </rPr>
          <t xml:space="preserve">     &gt; </t>
        </r>
        <r>
          <rPr>
            <b/>
            <sz val="9"/>
            <color indexed="81"/>
            <rFont val="돋움"/>
            <family val="3"/>
            <charset val="129"/>
          </rPr>
          <t>기준·단순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경비율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업종코드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15" authorId="0" shapeId="0" xr:uid="{90E29040-4BDA-45F7-8248-1FC4D3A0C1E6}">
      <text>
        <r>
          <rPr>
            <b/>
            <sz val="9"/>
            <color indexed="81"/>
            <rFont val="Tahoma"/>
            <family val="2"/>
          </rPr>
          <t>3. "</t>
        </r>
        <r>
          <rPr>
            <b/>
            <sz val="9"/>
            <color indexed="81"/>
            <rFont val="돋움"/>
            <family val="3"/>
            <charset val="129"/>
          </rPr>
          <t>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주택소재지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다세대건물의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동ㆍ호수까지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주택의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종류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종류별로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    </t>
        </r>
        <r>
          <rPr>
            <b/>
            <sz val="9"/>
            <color indexed="81"/>
            <rFont val="돋움"/>
            <family val="3"/>
            <charset val="129"/>
          </rPr>
          <t>ㆍ단독주택</t>
        </r>
        <r>
          <rPr>
            <b/>
            <sz val="9"/>
            <color indexed="81"/>
            <rFont val="Tahoma"/>
            <family val="2"/>
          </rPr>
          <t xml:space="preserve">(11), </t>
        </r>
        <r>
          <rPr>
            <b/>
            <sz val="9"/>
            <color indexed="81"/>
            <rFont val="돋움"/>
            <family val="3"/>
            <charset val="129"/>
          </rPr>
          <t>다가구주택</t>
        </r>
        <r>
          <rPr>
            <b/>
            <sz val="9"/>
            <color indexed="81"/>
            <rFont val="Tahoma"/>
            <family val="2"/>
          </rPr>
          <t xml:space="preserve">(14), </t>
        </r>
        <r>
          <rPr>
            <b/>
            <sz val="9"/>
            <color indexed="81"/>
            <rFont val="돋움"/>
            <family val="3"/>
            <charset val="129"/>
          </rPr>
          <t>아파트</t>
        </r>
        <r>
          <rPr>
            <b/>
            <sz val="9"/>
            <color indexed="81"/>
            <rFont val="Tahoma"/>
            <family val="2"/>
          </rPr>
          <t xml:space="preserve">(15), </t>
        </r>
        <r>
          <rPr>
            <b/>
            <sz val="9"/>
            <color indexed="81"/>
            <rFont val="돋움"/>
            <family val="3"/>
            <charset val="129"/>
          </rPr>
          <t>연립주택</t>
        </r>
        <r>
          <rPr>
            <b/>
            <sz val="9"/>
            <color indexed="81"/>
            <rFont val="Tahoma"/>
            <family val="2"/>
          </rPr>
          <t xml:space="preserve">(16), </t>
        </r>
        <r>
          <rPr>
            <b/>
            <sz val="9"/>
            <color indexed="81"/>
            <rFont val="돋움"/>
            <family val="3"/>
            <charset val="129"/>
          </rPr>
          <t>다세대주택</t>
        </r>
        <r>
          <rPr>
            <b/>
            <sz val="9"/>
            <color indexed="81"/>
            <rFont val="Tahoma"/>
            <family val="2"/>
          </rPr>
          <t xml:space="preserve">(17), </t>
        </r>
        <r>
          <rPr>
            <b/>
            <sz val="9"/>
            <color indexed="81"/>
            <rFont val="돋움"/>
            <family val="3"/>
            <charset val="129"/>
          </rPr>
          <t>오피스텔</t>
        </r>
        <r>
          <rPr>
            <b/>
            <sz val="9"/>
            <color indexed="81"/>
            <rFont val="Tahoma"/>
            <family val="2"/>
          </rPr>
          <t xml:space="preserve">(18),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(99)
</t>
        </r>
      </text>
    </comment>
    <comment ref="A16" authorId="0" shapeId="0" xr:uid="{1895871E-6823-4AC9-B043-6D170FA0CD7B}">
      <text>
        <r>
          <rPr>
            <b/>
            <sz val="9"/>
            <color indexed="81"/>
            <rFont val="Tahoma"/>
            <family val="2"/>
          </rPr>
          <t xml:space="preserve">
4. "</t>
        </r>
        <r>
          <rPr>
            <b/>
            <sz val="9"/>
            <color indexed="81"/>
            <rFont val="돋움"/>
            <family val="3"/>
            <charset val="129"/>
          </rPr>
          <t>⑪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신축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일자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임대물건의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소유권이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18" authorId="0" shapeId="0" xr:uid="{13CD3C1F-2916-4DC9-B1FE-7E6E83B8C219}">
      <text>
        <r>
          <rPr>
            <b/>
            <sz val="9"/>
            <color indexed="81"/>
            <rFont val="Tahoma"/>
            <family val="2"/>
          </rPr>
          <t xml:space="preserve">
5. "</t>
        </r>
        <r>
          <rPr>
            <b/>
            <sz val="9"/>
            <color indexed="81"/>
            <rFont val="돋움"/>
            <family val="3"/>
            <charset val="129"/>
          </rPr>
          <t>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등록임대주택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충족기간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요건을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충족하는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인별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총수입금액이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천만원을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등록임대주택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충족기간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 xml:space="preserve">).
   1.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것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>「민간임대주택에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공공지원민간임대주택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나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>「민간임대주택에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장기일반민간임대주택</t>
        </r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아파트를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민간매입임대주택의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2020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7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「민간임대주택에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17482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민간임대주택에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일부개정법률에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개정되기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같음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임대할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등록사항의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같음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한정</t>
        </r>
        <r>
          <rPr>
            <b/>
            <sz val="9"/>
            <color indexed="81"/>
            <rFont val="Tahoma"/>
            <family val="2"/>
          </rPr>
          <t xml:space="preserve">]
    </t>
        </r>
        <r>
          <rPr>
            <b/>
            <sz val="9"/>
            <color indexed="81"/>
            <rFont val="돋움"/>
            <family val="3"/>
            <charset val="129"/>
          </rPr>
          <t>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종전의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「민간임대주택에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단기민간임대주택</t>
        </r>
        <r>
          <rPr>
            <b/>
            <sz val="9"/>
            <color indexed="81"/>
            <rFont val="Tahoma"/>
            <family val="2"/>
          </rPr>
          <t>(2020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7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한정</t>
        </r>
        <r>
          <rPr>
            <b/>
            <sz val="9"/>
            <color indexed="81"/>
            <rFont val="Tahoma"/>
            <family val="2"/>
          </rPr>
          <t xml:space="preserve">)
   2. </t>
        </r>
        <r>
          <rPr>
            <b/>
            <sz val="9"/>
            <color indexed="81"/>
            <rFont val="돋움"/>
            <family val="3"/>
            <charset val="129"/>
          </rPr>
          <t>「소득세법」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168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것
</t>
        </r>
        <r>
          <rPr>
            <b/>
            <sz val="9"/>
            <color indexed="81"/>
            <rFont val="Tahoma"/>
            <family val="2"/>
          </rPr>
          <t xml:space="preserve">   3. </t>
        </r>
        <r>
          <rPr>
            <b/>
            <sz val="9"/>
            <color indexed="81"/>
            <rFont val="돋움"/>
            <family val="3"/>
            <charset val="129"/>
          </rPr>
          <t>임대보증금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증가율이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임대료등의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임대차계약의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약정한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임대료등의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못하고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임대사업자가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임대료등의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증액을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임대보증금과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월임대료를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전환하는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「민간임대주택에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44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준용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재증액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전환비율은</t>
        </r>
        <r>
          <rPr>
            <b/>
            <sz val="9"/>
            <color indexed="81"/>
            <rFont val="Tahoma"/>
            <family val="2"/>
          </rPr>
          <t xml:space="preserve"> 2020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임대차계약을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체결ㆍ갱신하거나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전환하는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B22" authorId="0" shapeId="0" xr:uid="{9CDCAFAD-648C-475D-AAF6-5F27B48C4DC5}">
      <text>
        <r>
          <rPr>
            <b/>
            <sz val="9"/>
            <color indexed="81"/>
            <rFont val="돋움"/>
            <family val="3"/>
            <charset val="129"/>
          </rPr>
          <t>6. "⑮ 임차인 등록번호"란은 임차인의 주민등록번호 또는 사업자등록번호, 법인등록번호 등을 적습니다.</t>
        </r>
      </text>
    </comment>
    <comment ref="A23" authorId="0" shapeId="0" xr:uid="{036811F1-35A5-410F-894A-3D95A524C15F}">
      <text>
        <r>
          <rPr>
            <b/>
            <sz val="9"/>
            <color indexed="81"/>
            <rFont val="Tahoma"/>
            <family val="2"/>
          </rPr>
          <t xml:space="preserve">7. " </t>
        </r>
        <r>
          <rPr>
            <b/>
            <sz val="9"/>
            <color indexed="81"/>
            <rFont val="돋움"/>
            <family val="3"/>
            <charset val="129"/>
          </rPr>
          <t>임대기간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임대기간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시작일과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종료일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27" authorId="0" shapeId="0" xr:uid="{907B43DE-4333-4764-9106-6424712068E8}">
      <text>
        <r>
          <rPr>
            <b/>
            <sz val="9"/>
            <color indexed="81"/>
            <rFont val="Tahoma"/>
            <family val="2"/>
          </rPr>
          <t xml:space="preserve">8. " </t>
        </r>
        <r>
          <rPr>
            <b/>
            <sz val="9"/>
            <color indexed="81"/>
            <rFont val="돋움"/>
            <family val="3"/>
            <charset val="129"/>
          </rPr>
          <t>월세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수입금액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29" authorId="0" shapeId="0" xr:uid="{3AAA0352-73BE-4D1A-A481-8D147A153193}">
      <text>
        <r>
          <rPr>
            <b/>
            <sz val="9"/>
            <color indexed="81"/>
            <rFont val="Tahoma"/>
            <family val="2"/>
          </rPr>
          <t xml:space="preserve">9. </t>
        </r>
        <r>
          <rPr>
            <b/>
            <sz val="9"/>
            <color indexed="81"/>
            <rFont val="돋움"/>
            <family val="3"/>
            <charset val="129"/>
          </rPr>
          <t>전세보증금에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과세는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소유하고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보증금합계가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억원을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다주택자를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하며</t>
        </r>
        <r>
          <rPr>
            <b/>
            <sz val="9"/>
            <color indexed="81"/>
            <rFont val="Tahoma"/>
            <family val="2"/>
          </rPr>
          <t>, "</t>
        </r>
        <r>
          <rPr>
            <b/>
            <sz val="9"/>
            <color indexed="81"/>
            <rFont val="MS Gothic"/>
            <family val="3"/>
            <charset val="128"/>
          </rPr>
          <t>⑳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수입금액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전세보증금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합계에서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초과분의</t>
        </r>
        <r>
          <rPr>
            <b/>
            <sz val="9"/>
            <color indexed="81"/>
            <rFont val="Tahoma"/>
            <family val="2"/>
          </rPr>
          <t xml:space="preserve"> 60%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이자상당액을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  </t>
        </r>
        <r>
          <rPr>
            <b/>
            <sz val="9"/>
            <color indexed="81"/>
            <rFont val="돋움"/>
            <family val="3"/>
            <charset val="129"/>
          </rPr>
          <t>ㆍ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예시</t>
        </r>
        <r>
          <rPr>
            <b/>
            <sz val="9"/>
            <color indexed="81"/>
            <rFont val="Tahoma"/>
            <family val="2"/>
          </rPr>
          <t>) 3</t>
        </r>
        <r>
          <rPr>
            <b/>
            <sz val="9"/>
            <color indexed="81"/>
            <rFont val="돋움"/>
            <family val="3"/>
            <charset val="129"/>
          </rPr>
          <t>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총액이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억원의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
    : [(10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- 3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) × 365] × 60% × </t>
        </r>
        <r>
          <rPr>
            <b/>
            <sz val="9"/>
            <color indexed="81"/>
            <rFont val="돋움"/>
            <family val="3"/>
            <charset val="129"/>
          </rPr>
          <t>기획재정부령으로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이자율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시행규칙」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) × 1/365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내 문서</author>
  </authors>
  <commentList>
    <comment ref="A2" authorId="0" shapeId="0" xr:uid="{1FC2949B-5383-487F-853A-3AD417A37DCF}">
      <text>
        <r>
          <rPr>
            <b/>
            <sz val="9"/>
            <color indexed="81"/>
            <rFont val="Tahoma"/>
            <family val="2"/>
          </rPr>
          <t>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북한의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특수부대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청와대를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습격하여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박정희를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살해하려던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사건이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일어났다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정부에서</t>
        </r>
        <r>
          <rPr>
            <b/>
            <sz val="9"/>
            <color indexed="81"/>
            <rFont val="Tahoma"/>
            <family val="2"/>
          </rPr>
          <t xml:space="preserve"> 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발급하면서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전국민에게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처음에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자리였고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적혀있지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박정희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대통령은</t>
        </r>
        <r>
          <rPr>
            <b/>
            <sz val="9"/>
            <color indexed="81"/>
            <rFont val="Tahoma"/>
            <family val="2"/>
          </rPr>
          <t xml:space="preserve"> 110101-100001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영부인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육영수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여사는</t>
        </r>
        <r>
          <rPr>
            <b/>
            <sz val="9"/>
            <color indexed="81"/>
            <rFont val="Tahoma"/>
            <family val="2"/>
          </rPr>
          <t xml:space="preserve"> 110101-200002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부여받았다</t>
        </r>
        <r>
          <rPr>
            <b/>
            <sz val="9"/>
            <color indexed="81"/>
            <rFont val="Tahoma"/>
            <family val="2"/>
          </rPr>
          <t>.[1] 1975</t>
        </r>
        <r>
          <rPr>
            <b/>
            <sz val="9"/>
            <color indexed="81"/>
            <rFont val="돋움"/>
            <family val="3"/>
            <charset val="129"/>
          </rPr>
          <t>년부터</t>
        </r>
        <r>
          <rPr>
            <b/>
            <sz val="9"/>
            <color indexed="81"/>
            <rFont val="Tahoma"/>
            <family val="2"/>
          </rPr>
          <t xml:space="preserve"> 13</t>
        </r>
        <r>
          <rPr>
            <b/>
            <sz val="9"/>
            <color indexed="81"/>
            <rFont val="돋움"/>
            <family val="3"/>
            <charset val="129"/>
          </rPr>
          <t>자리로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바뀌고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앞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자리는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남북통일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이후에는</t>
        </r>
        <r>
          <rPr>
            <b/>
            <sz val="9"/>
            <color indexed="81"/>
            <rFont val="Tahoma"/>
            <family val="2"/>
          </rPr>
          <t xml:space="preserve"> 14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전망이다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8" authorId="0" shapeId="0" xr:uid="{A2C3C12B-B22A-489E-9DA8-D76B7DC2EF9B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ㄱㄴㄷㄹㅁㅂ</t>
        </r>
        <r>
          <rPr>
            <b/>
            <sz val="9"/>
            <color indexed="81"/>
            <rFont val="Tahoma"/>
            <family val="2"/>
          </rPr>
          <t xml:space="preserve">’ </t>
        </r>
        <r>
          <rPr>
            <b/>
            <sz val="9"/>
            <color indexed="81"/>
            <rFont val="돋움"/>
            <family val="3"/>
            <charset val="129"/>
          </rPr>
          <t>여섯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</t>
        </r>
        <r>
          <rPr>
            <b/>
            <sz val="9"/>
            <color indexed="81"/>
            <rFont val="Tahoma"/>
            <family val="2"/>
          </rPr>
          <t xml:space="preserve"> 1995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사람에게는</t>
        </r>
        <r>
          <rPr>
            <b/>
            <sz val="9"/>
            <color indexed="81"/>
            <rFont val="Tahoma"/>
            <family val="2"/>
          </rPr>
          <t xml:space="preserve"> 950630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8" authorId="0" shapeId="0" xr:uid="{0B12CCBA-61C8-486B-8A3D-FF6AD2FE4453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ㅅ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나타낸다</t>
        </r>
        <r>
          <rPr>
            <b/>
            <sz val="9"/>
            <color indexed="81"/>
            <rFont val="Tahoma"/>
            <family val="2"/>
          </rPr>
          <t>. 
9: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0: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1: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2: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3: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4: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5: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6: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7: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8: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뒷자리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5,6,7,8</t>
        </r>
        <r>
          <rPr>
            <b/>
            <sz val="9"/>
            <color indexed="81"/>
            <rFont val="돋움"/>
            <family val="3"/>
            <charset val="129"/>
          </rPr>
          <t>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등록번호이다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8" authorId="0" shapeId="0" xr:uid="{9962A3D7-2DDF-43E3-AA1E-AC2E37DC3B4B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출생신고한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행정안전부에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
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자체만으로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파악할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예를들어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출생지이지만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하였다면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주민등록번호상에서는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나온다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E8" authorId="0" shapeId="0" xr:uid="{C5EFB81B-25A1-4014-9C7B-4CF06BC782BA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 : 00~08, </t>
        </r>
        <r>
          <rPr>
            <b/>
            <sz val="9"/>
            <color indexed="81"/>
            <rFont val="돋움"/>
            <family val="3"/>
            <charset val="129"/>
          </rPr>
          <t>부산</t>
        </r>
        <r>
          <rPr>
            <b/>
            <sz val="9"/>
            <color indexed="81"/>
            <rFont val="Tahoma"/>
            <family val="2"/>
          </rPr>
          <t xml:space="preserve"> : 09~12,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 : 13~15 
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주요도시</t>
        </r>
        <r>
          <rPr>
            <b/>
            <sz val="9"/>
            <color indexed="81"/>
            <rFont val="Tahoma"/>
            <family val="2"/>
          </rPr>
          <t xml:space="preserve"> : 16~18, </t>
        </r>
        <r>
          <rPr>
            <b/>
            <sz val="9"/>
            <color indexed="81"/>
            <rFont val="돋움"/>
            <family val="3"/>
            <charset val="129"/>
          </rPr>
          <t>그외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 xml:space="preserve"> : 19~25 
</t>
        </r>
        <r>
          <rPr>
            <b/>
            <sz val="9"/>
            <color indexed="81"/>
            <rFont val="돋움"/>
            <family val="3"/>
            <charset val="129"/>
          </rPr>
          <t>강원도</t>
        </r>
        <r>
          <rPr>
            <b/>
            <sz val="9"/>
            <color indexed="81"/>
            <rFont val="Tahoma"/>
            <family val="2"/>
          </rPr>
          <t xml:space="preserve"> : 26~34, </t>
        </r>
        <r>
          <rPr>
            <b/>
            <sz val="9"/>
            <color indexed="81"/>
            <rFont val="돋움"/>
            <family val="3"/>
            <charset val="129"/>
          </rPr>
          <t>충청북도</t>
        </r>
        <r>
          <rPr>
            <b/>
            <sz val="9"/>
            <color indexed="81"/>
            <rFont val="Tahoma"/>
            <family val="2"/>
          </rPr>
          <t xml:space="preserve"> : 35~39, </t>
        </r>
        <r>
          <rPr>
            <b/>
            <sz val="9"/>
            <color indexed="81"/>
            <rFont val="돋움"/>
            <family val="3"/>
            <charset val="129"/>
          </rPr>
          <t>충청남도</t>
        </r>
        <r>
          <rPr>
            <b/>
            <sz val="9"/>
            <color indexed="81"/>
            <rFont val="Tahoma"/>
            <family val="2"/>
          </rPr>
          <t xml:space="preserve"> : 40~47 
</t>
        </r>
        <r>
          <rPr>
            <b/>
            <sz val="9"/>
            <color indexed="81"/>
            <rFont val="돋움"/>
            <family val="3"/>
            <charset val="129"/>
          </rPr>
          <t>전라북도</t>
        </r>
        <r>
          <rPr>
            <b/>
            <sz val="9"/>
            <color indexed="81"/>
            <rFont val="Tahoma"/>
            <family val="2"/>
          </rPr>
          <t xml:space="preserve"> : 48~54, </t>
        </r>
        <r>
          <rPr>
            <b/>
            <sz val="9"/>
            <color indexed="81"/>
            <rFont val="돋움"/>
            <family val="3"/>
            <charset val="129"/>
          </rPr>
          <t>전라남도</t>
        </r>
        <r>
          <rPr>
            <b/>
            <sz val="9"/>
            <color indexed="81"/>
            <rFont val="Tahoma"/>
            <family val="2"/>
          </rPr>
          <t xml:space="preserve"> 55~66, </t>
        </r>
        <r>
          <rPr>
            <b/>
            <sz val="9"/>
            <color indexed="81"/>
            <rFont val="돋움"/>
            <family val="3"/>
            <charset val="129"/>
          </rPr>
          <t>경상남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북도</t>
        </r>
        <r>
          <rPr>
            <b/>
            <sz val="9"/>
            <color indexed="81"/>
            <rFont val="Tahoma"/>
            <family val="2"/>
          </rPr>
          <t xml:space="preserve"> : 67~90 
</t>
        </r>
      </text>
    </comment>
    <comment ref="F8" authorId="0" shapeId="0" xr:uid="{B55D3E56-2365-431F-8DDD-FE90A9EC3145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동사무소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G8" authorId="0" shapeId="0" xr:uid="{10E0CE21-20DB-40F3-A46C-515B3760F0DE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ㅌ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일련번호로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순서이다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출생지역의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순번</t>
        </r>
        <r>
          <rPr>
            <b/>
            <sz val="9"/>
            <color indexed="81"/>
            <rFont val="Tahoma"/>
            <family val="2"/>
          </rPr>
          <t xml:space="preserve">
(9) </t>
        </r>
        <r>
          <rPr>
            <b/>
            <sz val="9"/>
            <color indexed="81"/>
            <rFont val="돋움"/>
            <family val="3"/>
            <charset val="129"/>
          </rPr>
          <t>순수외국인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(8) 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(7) </t>
        </r>
        <r>
          <rPr>
            <b/>
            <sz val="9"/>
            <color indexed="81"/>
            <rFont val="돋움"/>
            <family val="3"/>
            <charset val="129"/>
          </rPr>
          <t>외국국적동포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해외국적동포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8" authorId="0" shapeId="0" xr:uid="{A7B74F01-B9AA-445F-A77B-2BC69170AD89}">
      <text>
        <r>
          <rPr>
            <sz val="9"/>
            <color indexed="81"/>
            <rFont val="돋움"/>
            <family val="3"/>
            <charset val="129"/>
          </rPr>
          <t>검증숫자</t>
        </r>
        <r>
          <rPr>
            <sz val="9"/>
            <color indexed="81"/>
            <rFont val="Tahoma"/>
            <family val="2"/>
          </rPr>
          <t xml:space="preserve">
‘</t>
        </r>
        <r>
          <rPr>
            <sz val="9"/>
            <color indexed="81"/>
            <rFont val="돋움"/>
            <family val="3"/>
            <charset val="129"/>
          </rPr>
          <t>ㅍ</t>
        </r>
        <r>
          <rPr>
            <sz val="9"/>
            <color indexed="81"/>
            <rFont val="Tahoma"/>
            <family val="2"/>
          </rPr>
          <t>’</t>
        </r>
        <r>
          <rPr>
            <sz val="9"/>
            <color indexed="81"/>
            <rFont val="돋움"/>
            <family val="3"/>
            <charset val="129"/>
          </rPr>
          <t>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특수한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규칙으로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만든다</t>
        </r>
        <r>
          <rPr>
            <sz val="9"/>
            <color indexed="81"/>
            <rFont val="Tahoma"/>
            <family val="2"/>
          </rPr>
          <t xml:space="preserve">.[6] </t>
        </r>
      </text>
    </comment>
    <comment ref="A32" authorId="1" shapeId="0" xr:uid="{6B7DB34D-5AFA-4193-BDF5-DE556BB88E90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B32" authorId="0" shapeId="0" xr:uid="{79B1B362-D342-4CA8-BCA7-45CF773B1449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D32" authorId="0" shapeId="0" xr:uid="{AA01630A-A766-4D58-B7AE-3446F7A78AAF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K32" authorId="0" shapeId="0" xr:uid="{FA893889-1539-4C2C-B2E7-C79B6820DDF8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내 문서</author>
  </authors>
  <commentList>
    <comment ref="A2" authorId="0" shapeId="0" xr:uid="{E25822F8-85B1-4D4C-9326-2EA550BD5D8D}">
      <text>
        <r>
          <rPr>
            <b/>
            <sz val="9"/>
            <color indexed="81"/>
            <rFont val="Tahoma"/>
            <family val="2"/>
          </rPr>
          <t>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북한의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특수부대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청와대를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습격하여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박정희를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살해하려던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사건이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일어났다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정부에서</t>
        </r>
        <r>
          <rPr>
            <b/>
            <sz val="9"/>
            <color indexed="81"/>
            <rFont val="Tahoma"/>
            <family val="2"/>
          </rPr>
          <t xml:space="preserve"> 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발급하면서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전국민에게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처음에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자리였고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적혀있지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박정희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대통령은</t>
        </r>
        <r>
          <rPr>
            <b/>
            <sz val="9"/>
            <color indexed="81"/>
            <rFont val="Tahoma"/>
            <family val="2"/>
          </rPr>
          <t xml:space="preserve"> 110101-100001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영부인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육영수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여사는</t>
        </r>
        <r>
          <rPr>
            <b/>
            <sz val="9"/>
            <color indexed="81"/>
            <rFont val="Tahoma"/>
            <family val="2"/>
          </rPr>
          <t xml:space="preserve"> 110101-200002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부여받았다</t>
        </r>
        <r>
          <rPr>
            <b/>
            <sz val="9"/>
            <color indexed="81"/>
            <rFont val="Tahoma"/>
            <family val="2"/>
          </rPr>
          <t>.[1] 1975</t>
        </r>
        <r>
          <rPr>
            <b/>
            <sz val="9"/>
            <color indexed="81"/>
            <rFont val="돋움"/>
            <family val="3"/>
            <charset val="129"/>
          </rPr>
          <t>년부터</t>
        </r>
        <r>
          <rPr>
            <b/>
            <sz val="9"/>
            <color indexed="81"/>
            <rFont val="Tahoma"/>
            <family val="2"/>
          </rPr>
          <t xml:space="preserve"> 13</t>
        </r>
        <r>
          <rPr>
            <b/>
            <sz val="9"/>
            <color indexed="81"/>
            <rFont val="돋움"/>
            <family val="3"/>
            <charset val="129"/>
          </rPr>
          <t>자리로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바뀌고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앞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자리는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남북통일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이후에는</t>
        </r>
        <r>
          <rPr>
            <b/>
            <sz val="9"/>
            <color indexed="81"/>
            <rFont val="Tahoma"/>
            <family val="2"/>
          </rPr>
          <t xml:space="preserve"> 14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전망이다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8" authorId="0" shapeId="0" xr:uid="{27F8C279-FD89-4902-9982-EE86383B6842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ㄱㄴㄷㄹㅁㅂ</t>
        </r>
        <r>
          <rPr>
            <b/>
            <sz val="9"/>
            <color indexed="81"/>
            <rFont val="Tahoma"/>
            <family val="2"/>
          </rPr>
          <t xml:space="preserve">’ </t>
        </r>
        <r>
          <rPr>
            <b/>
            <sz val="9"/>
            <color indexed="81"/>
            <rFont val="돋움"/>
            <family val="3"/>
            <charset val="129"/>
          </rPr>
          <t>여섯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</t>
        </r>
        <r>
          <rPr>
            <b/>
            <sz val="9"/>
            <color indexed="81"/>
            <rFont val="Tahoma"/>
            <family val="2"/>
          </rPr>
          <t xml:space="preserve"> 1995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사람에게는</t>
        </r>
        <r>
          <rPr>
            <b/>
            <sz val="9"/>
            <color indexed="81"/>
            <rFont val="Tahoma"/>
            <family val="2"/>
          </rPr>
          <t xml:space="preserve"> 950630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8" authorId="0" shapeId="0" xr:uid="{472B6AEF-F172-4D51-81D9-F5E185A3975E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ㅅ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나타낸다</t>
        </r>
        <r>
          <rPr>
            <b/>
            <sz val="9"/>
            <color indexed="81"/>
            <rFont val="Tahoma"/>
            <family val="2"/>
          </rPr>
          <t>. 
9: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0: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1: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2: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3: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4: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5: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6: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7: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8: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뒷자리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5,6,7,8</t>
        </r>
        <r>
          <rPr>
            <b/>
            <sz val="9"/>
            <color indexed="81"/>
            <rFont val="돋움"/>
            <family val="3"/>
            <charset val="129"/>
          </rPr>
          <t>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등록번호이다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8" authorId="0" shapeId="0" xr:uid="{6AD58295-1439-41FB-AB40-F491127BA44D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출생신고한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행정안전부에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
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자체만으로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파악할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예를들어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출생지이지만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하였다면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주민등록번호상에서는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나온다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E8" authorId="0" shapeId="0" xr:uid="{5BF6F4EF-9740-40DA-85E8-B81C2A040FDE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 : 00~08, </t>
        </r>
        <r>
          <rPr>
            <b/>
            <sz val="9"/>
            <color indexed="81"/>
            <rFont val="돋움"/>
            <family val="3"/>
            <charset val="129"/>
          </rPr>
          <t>부산</t>
        </r>
        <r>
          <rPr>
            <b/>
            <sz val="9"/>
            <color indexed="81"/>
            <rFont val="Tahoma"/>
            <family val="2"/>
          </rPr>
          <t xml:space="preserve"> : 09~12,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 : 13~15 
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주요도시</t>
        </r>
        <r>
          <rPr>
            <b/>
            <sz val="9"/>
            <color indexed="81"/>
            <rFont val="Tahoma"/>
            <family val="2"/>
          </rPr>
          <t xml:space="preserve"> : 16~18, </t>
        </r>
        <r>
          <rPr>
            <b/>
            <sz val="9"/>
            <color indexed="81"/>
            <rFont val="돋움"/>
            <family val="3"/>
            <charset val="129"/>
          </rPr>
          <t>그외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 xml:space="preserve"> : 19~25 
</t>
        </r>
        <r>
          <rPr>
            <b/>
            <sz val="9"/>
            <color indexed="81"/>
            <rFont val="돋움"/>
            <family val="3"/>
            <charset val="129"/>
          </rPr>
          <t>강원도</t>
        </r>
        <r>
          <rPr>
            <b/>
            <sz val="9"/>
            <color indexed="81"/>
            <rFont val="Tahoma"/>
            <family val="2"/>
          </rPr>
          <t xml:space="preserve"> : 26~34, </t>
        </r>
        <r>
          <rPr>
            <b/>
            <sz val="9"/>
            <color indexed="81"/>
            <rFont val="돋움"/>
            <family val="3"/>
            <charset val="129"/>
          </rPr>
          <t>충청북도</t>
        </r>
        <r>
          <rPr>
            <b/>
            <sz val="9"/>
            <color indexed="81"/>
            <rFont val="Tahoma"/>
            <family val="2"/>
          </rPr>
          <t xml:space="preserve"> : 35~39, </t>
        </r>
        <r>
          <rPr>
            <b/>
            <sz val="9"/>
            <color indexed="81"/>
            <rFont val="돋움"/>
            <family val="3"/>
            <charset val="129"/>
          </rPr>
          <t>충청남도</t>
        </r>
        <r>
          <rPr>
            <b/>
            <sz val="9"/>
            <color indexed="81"/>
            <rFont val="Tahoma"/>
            <family val="2"/>
          </rPr>
          <t xml:space="preserve"> : 40~47 
</t>
        </r>
        <r>
          <rPr>
            <b/>
            <sz val="9"/>
            <color indexed="81"/>
            <rFont val="돋움"/>
            <family val="3"/>
            <charset val="129"/>
          </rPr>
          <t>전라북도</t>
        </r>
        <r>
          <rPr>
            <b/>
            <sz val="9"/>
            <color indexed="81"/>
            <rFont val="Tahoma"/>
            <family val="2"/>
          </rPr>
          <t xml:space="preserve"> : 48~54, </t>
        </r>
        <r>
          <rPr>
            <b/>
            <sz val="9"/>
            <color indexed="81"/>
            <rFont val="돋움"/>
            <family val="3"/>
            <charset val="129"/>
          </rPr>
          <t>전라남도</t>
        </r>
        <r>
          <rPr>
            <b/>
            <sz val="9"/>
            <color indexed="81"/>
            <rFont val="Tahoma"/>
            <family val="2"/>
          </rPr>
          <t xml:space="preserve"> 55~66, </t>
        </r>
        <r>
          <rPr>
            <b/>
            <sz val="9"/>
            <color indexed="81"/>
            <rFont val="돋움"/>
            <family val="3"/>
            <charset val="129"/>
          </rPr>
          <t>경상남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북도</t>
        </r>
        <r>
          <rPr>
            <b/>
            <sz val="9"/>
            <color indexed="81"/>
            <rFont val="Tahoma"/>
            <family val="2"/>
          </rPr>
          <t xml:space="preserve"> : 67~90 
</t>
        </r>
      </text>
    </comment>
    <comment ref="F8" authorId="0" shapeId="0" xr:uid="{FB9BAC3B-D3E9-4BD4-B18C-6A75D580C1D3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동사무소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G8" authorId="0" shapeId="0" xr:uid="{ACC0B56D-3B36-46EC-A71B-8377EE15F6B1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ㅌ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일련번호로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순서이다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출생지역의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순번</t>
        </r>
        <r>
          <rPr>
            <b/>
            <sz val="9"/>
            <color indexed="81"/>
            <rFont val="Tahoma"/>
            <family val="2"/>
          </rPr>
          <t xml:space="preserve">
(9) </t>
        </r>
        <r>
          <rPr>
            <b/>
            <sz val="9"/>
            <color indexed="81"/>
            <rFont val="돋움"/>
            <family val="3"/>
            <charset val="129"/>
          </rPr>
          <t>순수외국인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(8) 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(7) </t>
        </r>
        <r>
          <rPr>
            <b/>
            <sz val="9"/>
            <color indexed="81"/>
            <rFont val="돋움"/>
            <family val="3"/>
            <charset val="129"/>
          </rPr>
          <t>외국국적동포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해외국적동포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8" authorId="0" shapeId="0" xr:uid="{99A65C20-506F-429A-A1E6-00DA736980B2}">
      <text>
        <r>
          <rPr>
            <sz val="9"/>
            <color indexed="81"/>
            <rFont val="돋움"/>
            <family val="3"/>
            <charset val="129"/>
          </rPr>
          <t>검증숫자</t>
        </r>
        <r>
          <rPr>
            <sz val="9"/>
            <color indexed="81"/>
            <rFont val="Tahoma"/>
            <family val="2"/>
          </rPr>
          <t xml:space="preserve">
‘</t>
        </r>
        <r>
          <rPr>
            <sz val="9"/>
            <color indexed="81"/>
            <rFont val="돋움"/>
            <family val="3"/>
            <charset val="129"/>
          </rPr>
          <t>ㅍ</t>
        </r>
        <r>
          <rPr>
            <sz val="9"/>
            <color indexed="81"/>
            <rFont val="Tahoma"/>
            <family val="2"/>
          </rPr>
          <t>’</t>
        </r>
        <r>
          <rPr>
            <sz val="9"/>
            <color indexed="81"/>
            <rFont val="돋움"/>
            <family val="3"/>
            <charset val="129"/>
          </rPr>
          <t>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특수한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규칙으로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만든다</t>
        </r>
        <r>
          <rPr>
            <sz val="9"/>
            <color indexed="81"/>
            <rFont val="Tahoma"/>
            <family val="2"/>
          </rPr>
          <t xml:space="preserve">.[6] </t>
        </r>
      </text>
    </comment>
    <comment ref="A19" authorId="1" shapeId="0" xr:uid="{4881358F-6D1C-4AD0-8851-B9C53EBC8ADC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B19" authorId="0" shapeId="0" xr:uid="{CF2B2A65-162A-4CE8-AC0D-061508421323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내 문서</author>
    <author>user</author>
  </authors>
  <commentList>
    <comment ref="B7" authorId="0" shapeId="0" xr:uid="{608D5883-815E-47C9-8F48-2C9A795F94E4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C7" authorId="1" shapeId="0" xr:uid="{67A17C39-E4DB-4044-935F-AD08E7F4AA5E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</commentList>
</comments>
</file>

<file path=xl/sharedStrings.xml><?xml version="1.0" encoding="utf-8"?>
<sst xmlns="http://schemas.openxmlformats.org/spreadsheetml/2006/main" count="262" uniqueCount="181">
  <si>
    <t>■ 소득세법 시행규칙 [별지 제19호의7서식] &lt;개정 2021. 3. 16.&gt;</t>
    <phoneticPr fontId="2" type="noConversion"/>
  </si>
  <si>
    <t>주택임대사업자 수입금액 검토표</t>
    <phoneticPr fontId="2" type="noConversion"/>
  </si>
  <si>
    <t>(앞쪽)</t>
    <phoneticPr fontId="2" type="noConversion"/>
  </si>
  <si>
    <t xml:space="preserve"> 1. 기본사항  </t>
    <phoneticPr fontId="2" type="noConversion"/>
  </si>
  <si>
    <t>① 사업자(주민)등록번호</t>
    <phoneticPr fontId="2" type="noConversion"/>
  </si>
  <si>
    <t>④ 임대업등록번호</t>
    <phoneticPr fontId="2" type="noConversion"/>
  </si>
  <si>
    <t>⑦ 생  년  월  일</t>
    <phoneticPr fontId="2" type="noConversion"/>
  </si>
  <si>
    <t>② 상    호</t>
    <phoneticPr fontId="2" type="noConversion"/>
  </si>
  <si>
    <t>⑤ 종    목</t>
    <phoneticPr fontId="2" type="noConversion"/>
  </si>
  <si>
    <t>⑧ 전화번호</t>
    <phoneticPr fontId="2" type="noConversion"/>
  </si>
  <si>
    <t xml:space="preserve"> 2. 총수입금액 명세(별지 작성 가능)    </t>
    <phoneticPr fontId="2" type="noConversion"/>
  </si>
  <si>
    <t>(단위: ㎡, 원)</t>
    <phoneticPr fontId="2" type="noConversion"/>
  </si>
  <si>
    <t>구    분</t>
    <phoneticPr fontId="2" type="noConversion"/>
  </si>
  <si>
    <t>③ 성 명</t>
  </si>
  <si>
    <t>⑥ 업종코드</t>
    <phoneticPr fontId="2" type="noConversion"/>
  </si>
  <si>
    <t>월세여부</t>
    <phoneticPr fontId="2" type="noConversion"/>
  </si>
  <si>
    <t>⑩ 주택소재지</t>
    <phoneticPr fontId="2" type="noConversion"/>
  </si>
  <si>
    <t>- 주택의 종류</t>
    <phoneticPr fontId="2" type="noConversion"/>
  </si>
  <si>
    <t>⑪ 취득(신축)일자</t>
    <phoneticPr fontId="2" type="noConversion"/>
  </si>
  <si>
    <t>⑫ 건물면적</t>
    <phoneticPr fontId="2" type="noConversion"/>
  </si>
  <si>
    <t>⑬ 등록임대주택 요건 
충족기간</t>
    <phoneticPr fontId="2" type="noConversion"/>
  </si>
  <si>
    <t>임
차
인</t>
    <phoneticPr fontId="2" type="noConversion"/>
  </si>
  <si>
    <t>⑭ 성    명</t>
    <phoneticPr fontId="2" type="noConversion"/>
  </si>
  <si>
    <t>⑮ 임차인등록번호</t>
    <phoneticPr fontId="2" type="noConversion"/>
  </si>
  <si>
    <t>16. 임 대 기 간</t>
    <phoneticPr fontId="2" type="noConversion"/>
  </si>
  <si>
    <t>임대
계약
내용</t>
    <phoneticPr fontId="2" type="noConversion"/>
  </si>
  <si>
    <t>18. 월     세</t>
    <phoneticPr fontId="2" type="noConversion"/>
  </si>
  <si>
    <t>17. 보  증  금</t>
    <phoneticPr fontId="2" type="noConversion"/>
  </si>
  <si>
    <t>19. 월세 수입금액</t>
    <phoneticPr fontId="2" type="noConversion"/>
  </si>
  <si>
    <t>20. 보증금 등의 수입금액
(보증금 3억원 초과분의
60%에 대한 이자상당액)</t>
    <phoneticPr fontId="2" type="noConversion"/>
  </si>
  <si>
    <t>21. 임대료 수입금액
=(19. + 20.)</t>
    <phoneticPr fontId="2" type="noConversion"/>
  </si>
  <si>
    <t>~</t>
    <phoneticPr fontId="2" type="noConversion"/>
  </si>
  <si>
    <t>주택임대사업자에 대한 수입금액 및 기본현황을 위와 같이 신고합니다.</t>
    <phoneticPr fontId="2" type="noConversion"/>
  </si>
  <si>
    <t xml:space="preserve">사  업  자: </t>
    <phoneticPr fontId="2" type="noConversion"/>
  </si>
  <si>
    <t>세무대리인:</t>
    <phoneticPr fontId="2" type="noConversion"/>
  </si>
  <si>
    <t>(관리번호</t>
    <phoneticPr fontId="2" type="noConversion"/>
  </si>
  <si>
    <t>세무서장 귀하</t>
    <phoneticPr fontId="2" type="noConversion"/>
  </si>
  <si>
    <t>210㎜×297㎜(백상지 80g/㎡)</t>
    <phoneticPr fontId="2" type="noConversion"/>
  </si>
  <si>
    <t xml:space="preserve"> (서명 또는 인)</t>
    <phoneticPr fontId="2" type="noConversion"/>
  </si>
  <si>
    <t>)</t>
    <phoneticPr fontId="2" type="noConversion"/>
  </si>
  <si>
    <t>천안</t>
    <phoneticPr fontId="2" type="noConversion"/>
  </si>
  <si>
    <t>⑨ 합    계</t>
    <phoneticPr fontId="2" type="noConversion"/>
  </si>
  <si>
    <t>임대물건(1)</t>
    <phoneticPr fontId="2" type="noConversion"/>
  </si>
  <si>
    <t>임대물건(2)</t>
    <phoneticPr fontId="2" type="noConversion"/>
  </si>
  <si>
    <t>임대물건(3)</t>
    <phoneticPr fontId="2" type="noConversion"/>
  </si>
  <si>
    <t>임대물건(4)</t>
    <phoneticPr fontId="2" type="noConversion"/>
  </si>
  <si>
    <t>임대물건(5)</t>
    <phoneticPr fontId="2" type="noConversion"/>
  </si>
  <si>
    <t>임대물건(6)</t>
    <phoneticPr fontId="2" type="noConversion"/>
  </si>
  <si>
    <t>임대물건(7)</t>
  </si>
  <si>
    <t>임대물건(8)</t>
  </si>
  <si>
    <t>임대물건(9)</t>
  </si>
  <si>
    <t>임대물건(10)</t>
  </si>
  <si>
    <t>임대물건(11)</t>
  </si>
  <si>
    <t>임대물건(12)</t>
  </si>
  <si>
    <t>임대물건(13)</t>
  </si>
  <si>
    <t>14.다가구주택</t>
  </si>
  <si>
    <t>임대물건(14)</t>
  </si>
  <si>
    <t>임대물건(15)</t>
  </si>
  <si>
    <t>임대물건(16)</t>
  </si>
  <si>
    <t>임대물건(17)</t>
  </si>
  <si>
    <t>임대물건(18)</t>
  </si>
  <si>
    <t>선우회계법인</t>
    <phoneticPr fontId="2" type="noConversion"/>
  </si>
  <si>
    <t>주거용건물임대업</t>
    <phoneticPr fontId="2" type="noConversion"/>
  </si>
  <si>
    <r>
      <t xml:space="preserve">[ </t>
    </r>
    <r>
      <rPr>
        <b/>
        <sz val="12"/>
        <color rgb="FF7030A0"/>
        <rFont val="맑은 고딕"/>
        <family val="3"/>
        <charset val="129"/>
        <scheme val="minor"/>
      </rPr>
      <t>√</t>
    </r>
    <r>
      <rPr>
        <sz val="10"/>
        <color theme="1"/>
        <rFont val="맑은 고딕"/>
        <family val="2"/>
        <charset val="129"/>
        <scheme val="minor"/>
      </rPr>
      <t xml:space="preserve"> ] 여  [  ] 부</t>
    </r>
  </si>
  <si>
    <t>202호</t>
    <phoneticPr fontId="2" type="noConversion"/>
  </si>
  <si>
    <t>5. "⑬ 등록임대주택 요건 충족기간"란은 다음 각 호의 요건을 모두 충족하는 기간을 적습니다.</t>
    <phoneticPr fontId="2" type="noConversion"/>
  </si>
  <si>
    <t xml:space="preserve">   (인별 주택임대 총수입금액이 2천만원을 초과하는 경우에는 "⑬ 등록임대주택 요건 충족기간"란을 적지 않습니다).</t>
    <phoneticPr fontId="2" type="noConversion"/>
  </si>
  <si>
    <t>1. 다음 각 목의 어느 하나에 해당하는 주택일 것</t>
    <phoneticPr fontId="2" type="noConversion"/>
  </si>
  <si>
    <t>가.  「민간임대주택에 관한 특별법」 제5조에 따른 임대사업자등록을 한 자가 임대 중인 같은 법 제2조제4호에 따른 공공지원민간임대주택</t>
    <phoneticPr fontId="2" type="noConversion"/>
  </si>
  <si>
    <t xml:space="preserve">다. 종전의 「민간임대주택에 관한 특별법」 제5조에 따른 임대사업자등록을 한 자가 임대 중인 같은 법 제2조제6호에 따른 </t>
    <phoneticPr fontId="2" type="noConversion"/>
  </si>
  <si>
    <t xml:space="preserve">     단기민간임대주택(2020년 7월 10일 이전에 등록을 신청한 것으로 한정)</t>
    <phoneticPr fontId="2" type="noConversion"/>
  </si>
  <si>
    <t xml:space="preserve"> 3. 임대보증금 또는 임대료의 증가율이 100분의 5를 초과하지 않을 것.</t>
    <phoneticPr fontId="2" type="noConversion"/>
  </si>
  <si>
    <t>이 경우 임대료등의 증액 청구는 임대차계약의 체결 또는 약정한 임대료등의 증액이 있은 후 1년 이내에는 하지 못하고,</t>
    <phoneticPr fontId="2" type="noConversion"/>
  </si>
  <si>
    <t xml:space="preserve">임대사업자가 임대료등의 증액을 청구하면서 임대보증금과 월임대료를 상호 간에 전환하는 경우에는 </t>
    <phoneticPr fontId="2" type="noConversion"/>
  </si>
  <si>
    <t>「민간임대주택에 관한 특별법」 제44조제4항의 전환 규정을 준용</t>
    <phoneticPr fontId="2" type="noConversion"/>
  </si>
  <si>
    <t>(1년 이내 임대료 재증액 불가 및 임대료 전환비율은 2020년 2월 11일 이후 임대차계약을 체결ㆍ갱신하거나 전환하는 분부터 적용)</t>
    <phoneticPr fontId="2" type="noConversion"/>
  </si>
  <si>
    <t>나.  「민간임대주택에 관한 특별법」 제5조에 따른 임대사업자등록을 한 자가 임대 중인 같은 법 제2조제5호에 따른</t>
    <phoneticPr fontId="2" type="noConversion"/>
  </si>
  <si>
    <t xml:space="preserve">        장기일반민간임대주택[아파트를 임대하는 민간매입임대주택의 경우에는 2020년 7월 10일 이전에 종전의 「민간임대주택에 관한 특별법」</t>
    <phoneticPr fontId="2" type="noConversion"/>
  </si>
  <si>
    <t xml:space="preserve">        (임대할 주택을 추가하기 위해 등록사항의 변경 신고를 한 경우를 포함하며 이하 같음)한 것에 한정]</t>
    <phoneticPr fontId="2" type="noConversion"/>
  </si>
  <si>
    <t xml:space="preserve">        (법률 제17482호 민간임대주택에 관한 특별법 일부개정법률에 따라 개정되기 전의 것을 말하며 이하 같음) 제5조에 따라 등록을 신청</t>
    <phoneticPr fontId="2" type="noConversion"/>
  </si>
  <si>
    <t xml:space="preserve"> 2. 「소득세법」 제168조(사업자등록 및 고유번호의 부여)에 따른 사업자의 임대주택일 것</t>
    <phoneticPr fontId="2" type="noConversion"/>
  </si>
  <si>
    <t>서식출처 다음카페 : 조세실</t>
    <phoneticPr fontId="2" type="noConversion"/>
  </si>
  <si>
    <t>http://café.daum.net/transtax</t>
    <phoneticPr fontId="2" type="noConversion"/>
  </si>
  <si>
    <t xml:space="preserve">주민등록번호(住民登錄番號, Resident Registration Number, RRN)는 주민등록법에 의해 부여되며, 대한민국에서 대한민국 이외에 거주하지 않는 모든 국민에게 발급하는 주민등록증에 적혀있는 식별 번호이다. </t>
    <phoneticPr fontId="2" type="noConversion"/>
  </si>
  <si>
    <t xml:space="preserve">1968년 11월 21일부터 간첩 식별 편의 등의 목적으로 주민등록증이 발급되면서 부여되기 시작했다.
</t>
    <phoneticPr fontId="2" type="noConversion"/>
  </si>
  <si>
    <r>
      <t>외국인등록번호(국내거소신고번호) 부여체계 개선 시행 -&gt;</t>
    </r>
    <r>
      <rPr>
        <b/>
        <sz val="11"/>
        <color rgb="FFFF0000"/>
        <rFont val="맑은 고딕"/>
        <family val="3"/>
        <charset val="129"/>
        <scheme val="minor"/>
      </rPr>
      <t xml:space="preserve"> 2012.6.1이후</t>
    </r>
    <r>
      <rPr>
        <sz val="11"/>
        <color theme="1"/>
        <rFont val="맑은 고딕"/>
        <family val="2"/>
        <charset val="129"/>
        <scheme val="minor"/>
      </rPr>
      <t>부터 신분 식별번호를 없애고 주민등록번호와 같이 맨 마지막 검증번호만을 관리하는 1인 1번호 체계로 시행</t>
    </r>
    <phoneticPr fontId="2" type="noConversion"/>
  </si>
  <si>
    <r>
      <rPr>
        <sz val="11"/>
        <color theme="1"/>
        <rFont val="맑은 고딕"/>
        <family val="3"/>
        <charset val="129"/>
        <scheme val="minor"/>
      </rPr>
      <t>=IF(OR(MID(A1,8,1)="1",MID(A1,81,1)="3")," 남","여")</t>
    </r>
    <phoneticPr fontId="2" type="noConversion"/>
  </si>
  <si>
    <t xml:space="preserve">현재 주민등록번호는 총 13자리의 숫자로, 다음과 같이 표기한다.
</t>
    <phoneticPr fontId="2" type="noConversion"/>
  </si>
  <si>
    <t xml:space="preserve">ㄱㄴㄷㄹㅁㅂ ‒ ㅅㅇㅈㅊㅋㅌㅍ 
</t>
    <phoneticPr fontId="2" type="noConversion"/>
  </si>
  <si>
    <t>ㄱㄴㄷㄹ ㅁ ㅂ</t>
    <phoneticPr fontId="2" type="noConversion"/>
  </si>
  <si>
    <t>ㅅ</t>
    <phoneticPr fontId="2" type="noConversion"/>
  </si>
  <si>
    <t>ㅇㅈㅊㅋ</t>
    <phoneticPr fontId="2" type="noConversion"/>
  </si>
  <si>
    <t>ㅇㅈ</t>
    <phoneticPr fontId="2" type="noConversion"/>
  </si>
  <si>
    <t>ㅊㅋ</t>
    <phoneticPr fontId="2" type="noConversion"/>
  </si>
  <si>
    <t>ㅌ</t>
    <phoneticPr fontId="2" type="noConversion"/>
  </si>
  <si>
    <t>ㅍ</t>
    <phoneticPr fontId="2" type="noConversion"/>
  </si>
  <si>
    <t>8 9 10 11</t>
    <phoneticPr fontId="2" type="noConversion"/>
  </si>
  <si>
    <t>8 9</t>
    <phoneticPr fontId="2" type="noConversion"/>
  </si>
  <si>
    <t>10 11</t>
    <phoneticPr fontId="2" type="noConversion"/>
  </si>
  <si>
    <t>12</t>
    <phoneticPr fontId="2" type="noConversion"/>
  </si>
  <si>
    <t>13</t>
    <phoneticPr fontId="2" type="noConversion"/>
  </si>
  <si>
    <t>생년월일</t>
    <phoneticPr fontId="2" type="noConversion"/>
  </si>
  <si>
    <t xml:space="preserve">‘ㅅ’은 성별을 나타낸다. </t>
    <phoneticPr fontId="2" type="noConversion"/>
  </si>
  <si>
    <t>출생등록지(신고한) 고유번호</t>
    <phoneticPr fontId="2" type="noConversion"/>
  </si>
  <si>
    <t>00~08:서울</t>
    <phoneticPr fontId="2" type="noConversion"/>
  </si>
  <si>
    <t>출생등록 읍명동사무소</t>
    <phoneticPr fontId="2" type="noConversion"/>
  </si>
  <si>
    <t>9-순수외국인</t>
    <phoneticPr fontId="2" type="noConversion"/>
  </si>
  <si>
    <t>검증숫자</t>
    <phoneticPr fontId="2" type="noConversion"/>
  </si>
  <si>
    <t>외국국적동포</t>
    <phoneticPr fontId="2" type="noConversion"/>
  </si>
  <si>
    <t xml:space="preserve">9: 1800 ~ 1899년에 태어난 남성 </t>
    <phoneticPr fontId="2" type="noConversion"/>
  </si>
  <si>
    <t>09~12:부산</t>
    <phoneticPr fontId="2" type="noConversion"/>
  </si>
  <si>
    <t>8-재외국민</t>
    <phoneticPr fontId="2" type="noConversion"/>
  </si>
  <si>
    <t>재외국민</t>
    <phoneticPr fontId="2" type="noConversion"/>
  </si>
  <si>
    <t xml:space="preserve">0: 1800 ~ 1899년에 태어난 여성 </t>
    <phoneticPr fontId="2" type="noConversion"/>
  </si>
  <si>
    <t>13~15:인천</t>
    <phoneticPr fontId="2" type="noConversion"/>
  </si>
  <si>
    <t>7-외국국적동포</t>
    <phoneticPr fontId="2" type="noConversion"/>
  </si>
  <si>
    <t>순수외국인</t>
    <phoneticPr fontId="2" type="noConversion"/>
  </si>
  <si>
    <t xml:space="preserve">1: 1900 ~ 1999년에 태어난 남성 </t>
    <phoneticPr fontId="2" type="noConversion"/>
  </si>
  <si>
    <t>16~18:경기주요도시</t>
    <phoneticPr fontId="2" type="noConversion"/>
  </si>
  <si>
    <t xml:space="preserve">2: 1900 ~ 1999년에 태어난 여성 </t>
    <phoneticPr fontId="2" type="noConversion"/>
  </si>
  <si>
    <t>19~25:그외경기도지역</t>
    <phoneticPr fontId="2" type="noConversion"/>
  </si>
  <si>
    <t xml:space="preserve">3: 2000 ~ 2099년에 태어난 남성 </t>
    <phoneticPr fontId="2" type="noConversion"/>
  </si>
  <si>
    <t>26~34:강원도</t>
    <phoneticPr fontId="2" type="noConversion"/>
  </si>
  <si>
    <t xml:space="preserve">4: 2000 ~ 2099년에 태어난 여성 </t>
    <phoneticPr fontId="2" type="noConversion"/>
  </si>
  <si>
    <t>35~39:충청북도</t>
    <phoneticPr fontId="2" type="noConversion"/>
  </si>
  <si>
    <t xml:space="preserve">5: 1900 ~ 1999년에 태어난 외국인 남성 </t>
    <phoneticPr fontId="2" type="noConversion"/>
  </si>
  <si>
    <t>40~47:충청남도</t>
    <phoneticPr fontId="2" type="noConversion"/>
  </si>
  <si>
    <t xml:space="preserve">6: 1900 ~ 1999년에 태어난 외국인 여성 </t>
    <phoneticPr fontId="2" type="noConversion"/>
  </si>
  <si>
    <t>44,96 : 세종특별자치시</t>
    <phoneticPr fontId="2" type="noConversion"/>
  </si>
  <si>
    <t>내국인</t>
    <phoneticPr fontId="2" type="noConversion"/>
  </si>
  <si>
    <t>if(((11 - (sum % 11)) % 10) == Number(ssn.substr(12,1)))</t>
    <phoneticPr fontId="2" type="noConversion"/>
  </si>
  <si>
    <t xml:space="preserve">7: 2000 ~ 2099년에 태어난 외국인 남성 </t>
    <phoneticPr fontId="2" type="noConversion"/>
  </si>
  <si>
    <t>48~54:전라북도</t>
    <phoneticPr fontId="2" type="noConversion"/>
  </si>
  <si>
    <t>외국인</t>
    <phoneticPr fontId="2" type="noConversion"/>
  </si>
  <si>
    <r>
      <t xml:space="preserve">if((((11 - (sum % 11)) % 10 </t>
    </r>
    <r>
      <rPr>
        <sz val="11"/>
        <color rgb="FFFF0000"/>
        <rFont val="맑은 고딕"/>
        <family val="3"/>
        <charset val="129"/>
        <scheme val="minor"/>
      </rPr>
      <t>+ 2) % 10</t>
    </r>
    <r>
      <rPr>
        <sz val="11"/>
        <color theme="1"/>
        <rFont val="맑은 고딕"/>
        <family val="2"/>
        <charset val="129"/>
        <scheme val="minor"/>
      </rPr>
      <t>) == Number(ssn.substr(12, 1)))</t>
    </r>
    <phoneticPr fontId="2" type="noConversion"/>
  </si>
  <si>
    <t xml:space="preserve">8: 2000 ~ 2099년에 태어난 외국인 여성 </t>
    <phoneticPr fontId="2" type="noConversion"/>
  </si>
  <si>
    <t>55~66:전라남도</t>
    <phoneticPr fontId="2" type="noConversion"/>
  </si>
  <si>
    <t xml:space="preserve">뒷자리 첫 번호가 5,6,7,8번으로 시작하면 주민등록번호가 아닌 외국인 등록번호이다 </t>
    <phoneticPr fontId="2" type="noConversion"/>
  </si>
  <si>
    <t>81~90:경상남도</t>
    <phoneticPr fontId="2" type="noConversion"/>
  </si>
  <si>
    <t>67~81경상북도</t>
    <phoneticPr fontId="2" type="noConversion"/>
  </si>
  <si>
    <t>65,66:광주</t>
    <phoneticPr fontId="2" type="noConversion"/>
  </si>
  <si>
    <t>67~70:대구</t>
    <phoneticPr fontId="2" type="noConversion"/>
  </si>
  <si>
    <t>85:울산</t>
    <phoneticPr fontId="2" type="noConversion"/>
  </si>
  <si>
    <t>91~95:제주특별자치도</t>
    <phoneticPr fontId="2" type="noConversion"/>
  </si>
  <si>
    <t>ㅇ. 일용직 반드시 사업용계좌 또는 법인계좌에서 이체시킬것.</t>
    <phoneticPr fontId="2" type="noConversion"/>
  </si>
  <si>
    <t>ㅇ. 일용직조사 - 일용직근로자 수령자 부인,군대,장기입원,해외,교도서 수감자</t>
    <phoneticPr fontId="2" type="noConversion"/>
  </si>
  <si>
    <t>ㅇ. 신분증복사본보관(학생은 학생증보관)</t>
    <phoneticPr fontId="2" type="noConversion"/>
  </si>
  <si>
    <t>ㅇ. 4대보험가입주의</t>
    <phoneticPr fontId="2" type="noConversion"/>
  </si>
  <si>
    <t>출입국관리사무소및 비자종류CHECK</t>
    <phoneticPr fontId="2" type="noConversion"/>
  </si>
  <si>
    <t>주민등록번호</t>
    <phoneticPr fontId="2" type="noConversion"/>
  </si>
  <si>
    <t>맨 끝검정코드</t>
    <phoneticPr fontId="2" type="noConversion"/>
  </si>
  <si>
    <t>오류체크</t>
    <phoneticPr fontId="2" type="noConversion"/>
  </si>
  <si>
    <t>만나이(오늘)</t>
    <phoneticPr fontId="2" type="noConversion"/>
  </si>
  <si>
    <t>만(기준일)</t>
    <phoneticPr fontId="2" type="noConversion"/>
  </si>
  <si>
    <t>만나이(기준일)</t>
    <phoneticPr fontId="2" type="noConversion"/>
  </si>
  <si>
    <t>성별</t>
    <phoneticPr fontId="2" type="noConversion"/>
  </si>
  <si>
    <t>내.외번호</t>
    <phoneticPr fontId="2" type="noConversion"/>
  </si>
  <si>
    <t>내,외</t>
    <phoneticPr fontId="2" type="noConversion"/>
  </si>
  <si>
    <t>고용허가</t>
    <phoneticPr fontId="2" type="noConversion"/>
  </si>
  <si>
    <t>ㅇㅈ-검증</t>
    <phoneticPr fontId="2" type="noConversion"/>
  </si>
  <si>
    <t>체크</t>
    <phoneticPr fontId="2" type="noConversion"/>
  </si>
  <si>
    <t>길이CHECK</t>
    <phoneticPr fontId="2" type="noConversion"/>
  </si>
  <si>
    <t>외국인구분</t>
    <phoneticPr fontId="2" type="noConversion"/>
  </si>
  <si>
    <t>1단계</t>
    <phoneticPr fontId="2" type="noConversion"/>
  </si>
  <si>
    <t>윤년은 4년에 한번있고</t>
    <phoneticPr fontId="2" type="noConversion"/>
  </si>
  <si>
    <t>2단계</t>
    <phoneticPr fontId="2" type="noConversion"/>
  </si>
  <si>
    <t>100년 200년 처럼 100년에 한번은 윤년이 아님</t>
    <phoneticPr fontId="2" type="noConversion"/>
  </si>
  <si>
    <t>3단계</t>
    <phoneticPr fontId="2" type="noConversion"/>
  </si>
  <si>
    <t>하지만 400년에 한번은 윤년임</t>
    <phoneticPr fontId="2" type="noConversion"/>
  </si>
  <si>
    <t>법인등록번호</t>
    <phoneticPr fontId="2" type="noConversion"/>
  </si>
  <si>
    <t>길이</t>
    <phoneticPr fontId="2" type="noConversion"/>
  </si>
  <si>
    <t>㈜이에스아이엔디</t>
    <phoneticPr fontId="2" type="noConversion"/>
  </si>
  <si>
    <t>사업자등록번호</t>
    <phoneticPr fontId="2" type="noConversion"/>
  </si>
  <si>
    <t>코드</t>
    <phoneticPr fontId="2" type="noConversion"/>
  </si>
  <si>
    <t>701101 (고가주택임대)</t>
    <phoneticPr fontId="2" type="noConversion"/>
  </si>
  <si>
    <t>701102 (일반주택임대)</t>
  </si>
  <si>
    <t>701102 (일반주택임대)</t>
    <phoneticPr fontId="2" type="noConversion"/>
  </si>
  <si>
    <t>701103 (장기임대공동주택)</t>
    <phoneticPr fontId="2" type="noConversion"/>
  </si>
  <si>
    <t>701104 (장기임대다가구주택)</t>
    <phoneticPr fontId="2" type="noConversion"/>
  </si>
  <si>
    <t>701301 (주거용 전대·전전대)</t>
    <phoneticPr fontId="2" type="noConversion"/>
  </si>
  <si>
    <t>주택임대소득 과세대상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</si>
</sst>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yyyy&quot;년&quot;\ m&quot;월&quot;\ d&quot;일&quot;;@"/>
    <numFmt numFmtId="177" formatCode="yyyy&quot;년&quot;\ mm&quot;월&quot;\ dd&quot;일&quot;;@"/>
    <numFmt numFmtId="178" formatCode="#,##0.0000_-&quot;㎡&quot;"/>
    <numFmt numFmtId="179" formatCode="#,##0_-&quot;원&quot;"/>
    <numFmt numFmtId="180" formatCode="000000\-0000000"/>
    <numFmt numFmtId="181" formatCode="###\-##\-#####"/>
    <numFmt numFmtId="182" formatCode="0_ "/>
    <numFmt numFmtId="183" formatCode="&quot;( &quot;####&quot;년 귀속 )&quot;"/>
  </numFmts>
  <fonts count="4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6"/>
      <color theme="1"/>
      <name val="HY견고딕"/>
      <family val="1"/>
      <charset val="129"/>
    </font>
    <font>
      <sz val="8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7030A0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10"/>
      <color rgb="FF002060"/>
      <name val="맑은 고딕"/>
      <family val="2"/>
      <charset val="129"/>
      <scheme val="minor"/>
    </font>
    <font>
      <sz val="10"/>
      <color rgb="FF7030A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rgb="FF7030A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sz val="11"/>
      <color rgb="FF00B05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rgb="FF7030A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sz val="9"/>
      <color rgb="FF7030A0"/>
      <name val="맑은 고딕"/>
      <family val="3"/>
      <charset val="129"/>
      <scheme val="minor"/>
    </font>
    <font>
      <sz val="7.5"/>
      <color rgb="FF7030A0"/>
      <name val="맑은 고딕"/>
      <family val="2"/>
      <charset val="129"/>
      <scheme val="minor"/>
    </font>
    <font>
      <u/>
      <sz val="10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b/>
      <u/>
      <sz val="11"/>
      <color rgb="FFC00000"/>
      <name val="맑은 고딕"/>
      <family val="3"/>
      <charset val="129"/>
      <scheme val="minor"/>
    </font>
    <font>
      <b/>
      <sz val="9"/>
      <color indexed="81"/>
      <name val="MS Gothic"/>
      <family val="3"/>
      <charset val="128"/>
    </font>
    <font>
      <u/>
      <sz val="9.35"/>
      <color theme="1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16"/>
      <color rgb="FF7030A0"/>
      <name val="HY견고딕"/>
      <family val="1"/>
      <charset val="129"/>
    </font>
    <font>
      <sz val="11"/>
      <color theme="10"/>
      <name val="맑은 고딕"/>
      <family val="2"/>
      <charset val="129"/>
      <scheme val="minor"/>
    </font>
    <font>
      <sz val="10"/>
      <color theme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9" fontId="19" fillId="0" borderId="2" xfId="1" applyNumberFormat="1" applyFont="1" applyBorder="1">
      <alignment vertical="center"/>
    </xf>
    <xf numFmtId="179" fontId="20" fillId="0" borderId="2" xfId="1" applyNumberFormat="1" applyFont="1" applyBorder="1">
      <alignment vertical="center"/>
    </xf>
    <xf numFmtId="179" fontId="22" fillId="0" borderId="1" xfId="0" applyNumberFormat="1" applyFont="1" applyBorder="1" applyAlignment="1">
      <alignment horizontal="right" vertical="center" indent="1"/>
    </xf>
    <xf numFmtId="179" fontId="22" fillId="0" borderId="0" xfId="0" applyNumberFormat="1" applyFont="1" applyAlignment="1">
      <alignment horizontal="right" vertical="center" indent="1"/>
    </xf>
    <xf numFmtId="179" fontId="23" fillId="0" borderId="0" xfId="0" applyNumberFormat="1" applyFont="1" applyAlignment="1">
      <alignment horizontal="right" vertical="center" indent="1"/>
    </xf>
    <xf numFmtId="179" fontId="20" fillId="0" borderId="1" xfId="0" applyNumberFormat="1" applyFont="1" applyBorder="1" applyAlignment="1">
      <alignment horizontal="right" vertical="center" indent="1"/>
    </xf>
    <xf numFmtId="179" fontId="24" fillId="0" borderId="2" xfId="1" applyNumberFormat="1" applyFont="1" applyBorder="1">
      <alignment vertical="center"/>
    </xf>
    <xf numFmtId="179" fontId="21" fillId="0" borderId="1" xfId="0" applyNumberFormat="1" applyFont="1" applyBorder="1" applyAlignment="1">
      <alignment horizontal="right" vertical="center" indent="1"/>
    </xf>
    <xf numFmtId="179" fontId="21" fillId="0" borderId="0" xfId="0" applyNumberFormat="1" applyFont="1" applyAlignment="1">
      <alignment horizontal="right" vertical="center" indent="1"/>
    </xf>
    <xf numFmtId="181" fontId="11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77" fontId="13" fillId="0" borderId="1" xfId="0" applyNumberFormat="1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4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177" fontId="14" fillId="0" borderId="14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7" fillId="0" borderId="0" xfId="2">
      <alignment vertical="center"/>
    </xf>
    <xf numFmtId="0" fontId="30" fillId="0" borderId="0" xfId="0" applyFont="1">
      <alignment vertical="center"/>
    </xf>
    <xf numFmtId="180" fontId="0" fillId="0" borderId="0" xfId="0" applyNumberFormat="1" applyAlignment="1">
      <alignment horizontal="center" vertical="center"/>
    </xf>
    <xf numFmtId="0" fontId="32" fillId="0" borderId="0" xfId="3" applyAlignment="1" applyProtection="1">
      <alignment vertical="center"/>
    </xf>
    <xf numFmtId="180" fontId="0" fillId="0" borderId="0" xfId="0" applyNumberFormat="1" applyAlignment="1">
      <alignment horizontal="left" vertical="center"/>
    </xf>
    <xf numFmtId="180" fontId="0" fillId="0" borderId="0" xfId="0" quotePrefix="1" applyNumberFormat="1" applyAlignment="1">
      <alignment horizontal="left" vertical="center"/>
    </xf>
    <xf numFmtId="180" fontId="0" fillId="0" borderId="1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80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quotePrefix="1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34" fillId="0" borderId="0" xfId="0" quotePrefix="1" applyFont="1" applyAlignment="1">
      <alignment vertical="center" shrinkToFit="1"/>
    </xf>
    <xf numFmtId="0" fontId="34" fillId="0" borderId="0" xfId="0" applyFont="1" applyAlignment="1">
      <alignment vertical="center" shrinkToFit="1"/>
    </xf>
    <xf numFmtId="14" fontId="0" fillId="0" borderId="0" xfId="0" applyNumberFormat="1" applyAlignment="1">
      <alignment horizontal="center" vertical="center" shrinkToFit="1"/>
    </xf>
    <xf numFmtId="0" fontId="36" fillId="3" borderId="1" xfId="0" applyFont="1" applyFill="1" applyBorder="1" applyAlignment="1">
      <alignment horizontal="center" vertical="center"/>
    </xf>
    <xf numFmtId="180" fontId="37" fillId="0" borderId="1" xfId="0" quotePrefix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1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82" fontId="0" fillId="4" borderId="1" xfId="0" applyNumberFormat="1" applyFill="1" applyBorder="1" applyAlignment="1">
      <alignment horizontal="center" vertical="center"/>
    </xf>
    <xf numFmtId="0" fontId="0" fillId="0" borderId="0" xfId="0" quotePrefix="1">
      <alignment vertical="center"/>
    </xf>
    <xf numFmtId="3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0" fontId="0" fillId="6" borderId="0" xfId="0" applyFill="1">
      <alignment vertical="center"/>
    </xf>
    <xf numFmtId="181" fontId="37" fillId="0" borderId="1" xfId="0" quotePrefix="1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8" fontId="10" fillId="0" borderId="1" xfId="1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0" fontId="14" fillId="0" borderId="10" xfId="0" quotePrefix="1" applyFont="1" applyBorder="1" applyAlignment="1">
      <alignment horizontal="center" vertical="center"/>
    </xf>
    <xf numFmtId="0" fontId="14" fillId="0" borderId="15" xfId="0" quotePrefix="1" applyFont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10" fillId="0" borderId="7" xfId="0" quotePrefix="1" applyNumberFormat="1" applyFont="1" applyBorder="1" applyAlignment="1">
      <alignment horizontal="center" vertical="center"/>
    </xf>
    <xf numFmtId="177" fontId="10" fillId="0" borderId="5" xfId="0" quotePrefix="1" applyNumberFormat="1" applyFont="1" applyBorder="1" applyAlignment="1">
      <alignment horizontal="center" vertical="center"/>
    </xf>
    <xf numFmtId="177" fontId="10" fillId="0" borderId="8" xfId="0" quotePrefix="1" applyNumberFormat="1" applyFont="1" applyBorder="1" applyAlignment="1">
      <alignment horizontal="center" vertical="center"/>
    </xf>
    <xf numFmtId="177" fontId="14" fillId="0" borderId="10" xfId="0" quotePrefix="1" applyNumberFormat="1" applyFont="1" applyBorder="1" applyAlignment="1">
      <alignment horizontal="center" vertical="center"/>
    </xf>
    <xf numFmtId="177" fontId="14" fillId="0" borderId="15" xfId="0" quotePrefix="1" applyNumberFormat="1" applyFont="1" applyBorder="1" applyAlignment="1">
      <alignment horizontal="center" vertical="center"/>
    </xf>
    <xf numFmtId="177" fontId="14" fillId="0" borderId="11" xfId="0" quotePrefix="1" applyNumberFormat="1" applyFont="1" applyBorder="1" applyAlignment="1">
      <alignment horizontal="center" vertical="center"/>
    </xf>
    <xf numFmtId="179" fontId="21" fillId="0" borderId="2" xfId="1" applyNumberFormat="1" applyFont="1" applyBorder="1" applyAlignment="1">
      <alignment horizontal="right" vertical="center" indent="1"/>
    </xf>
    <xf numFmtId="179" fontId="21" fillId="0" borderId="6" xfId="1" applyNumberFormat="1" applyFont="1" applyBorder="1" applyAlignment="1">
      <alignment horizontal="right" vertical="center" indent="1"/>
    </xf>
    <xf numFmtId="179" fontId="21" fillId="0" borderId="2" xfId="0" applyNumberFormat="1" applyFont="1" applyBorder="1" applyAlignment="1">
      <alignment horizontal="right" vertical="center" indent="1"/>
    </xf>
    <xf numFmtId="179" fontId="21" fillId="0" borderId="6" xfId="0" applyNumberFormat="1" applyFont="1" applyBorder="1" applyAlignment="1">
      <alignment horizontal="right" vertical="center" indent="1"/>
    </xf>
    <xf numFmtId="179" fontId="21" fillId="0" borderId="3" xfId="0" applyNumberFormat="1" applyFont="1" applyBorder="1" applyAlignment="1">
      <alignment horizontal="right" vertical="center" indent="1"/>
    </xf>
    <xf numFmtId="179" fontId="22" fillId="0" borderId="2" xfId="0" applyNumberFormat="1" applyFont="1" applyBorder="1" applyAlignment="1">
      <alignment horizontal="right" vertical="center" indent="1"/>
    </xf>
    <xf numFmtId="179" fontId="22" fillId="0" borderId="6" xfId="0" applyNumberFormat="1" applyFont="1" applyBorder="1" applyAlignment="1">
      <alignment horizontal="right" vertical="center" indent="1"/>
    </xf>
    <xf numFmtId="179" fontId="22" fillId="0" borderId="3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179" fontId="20" fillId="0" borderId="2" xfId="0" applyNumberFormat="1" applyFont="1" applyBorder="1" applyAlignment="1">
      <alignment horizontal="right" vertical="center" indent="1"/>
    </xf>
    <xf numFmtId="179" fontId="20" fillId="0" borderId="6" xfId="0" applyNumberFormat="1" applyFont="1" applyBorder="1" applyAlignment="1">
      <alignment horizontal="right" vertical="center" indent="1"/>
    </xf>
    <xf numFmtId="179" fontId="20" fillId="0" borderId="3" xfId="0" applyNumberFormat="1" applyFont="1" applyBorder="1" applyAlignment="1">
      <alignment horizontal="right" vertical="center" indent="1"/>
    </xf>
    <xf numFmtId="0" fontId="29" fillId="0" borderId="4" xfId="0" quotePrefix="1" applyFont="1" applyBorder="1" applyAlignment="1">
      <alignment horizontal="center" vertical="center"/>
    </xf>
    <xf numFmtId="0" fontId="29" fillId="0" borderId="0" xfId="0" quotePrefix="1" applyFont="1" applyBorder="1" applyAlignment="1">
      <alignment horizontal="center" vertical="center"/>
    </xf>
    <xf numFmtId="0" fontId="29" fillId="0" borderId="9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3" fontId="39" fillId="0" borderId="0" xfId="0" applyNumberFormat="1" applyFont="1" applyAlignment="1">
      <alignment horizontal="center" vertical="center"/>
    </xf>
    <xf numFmtId="0" fontId="27" fillId="0" borderId="0" xfId="2" applyFont="1" applyFill="1">
      <alignment vertical="center"/>
    </xf>
    <xf numFmtId="0" fontId="28" fillId="0" borderId="0" xfId="2" applyFont="1" applyFill="1">
      <alignment vertical="center"/>
    </xf>
    <xf numFmtId="176" fontId="18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41" fillId="0" borderId="1" xfId="2" quotePrefix="1" applyFont="1" applyBorder="1" applyAlignment="1">
      <alignment horizontal="center" vertical="center" wrapText="1"/>
    </xf>
    <xf numFmtId="0" fontId="41" fillId="0" borderId="1" xfId="2" applyFont="1" applyBorder="1" applyAlignment="1">
      <alignment horizontal="center" vertical="center"/>
    </xf>
    <xf numFmtId="0" fontId="40" fillId="0" borderId="0" xfId="2" applyFont="1">
      <alignment vertical="center"/>
    </xf>
    <xf numFmtId="3" fontId="0" fillId="0" borderId="0" xfId="0" applyNumberForma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">
    <cellStyle name="쉼표 [0]" xfId="1" builtinId="6"/>
    <cellStyle name="표준" xfId="0" builtinId="0"/>
    <cellStyle name="하이퍼링크" xfId="2" builtinId="8"/>
    <cellStyle name="하이퍼링크 2" xfId="3" xr:uid="{E35F5289-C288-4951-97E2-007805348445}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1057275</xdr:colOff>
      <xdr:row>0</xdr:row>
      <xdr:rowOff>0</xdr:rowOff>
    </xdr:from>
    <xdr:to>
      <xdr:col>19</xdr:col>
      <xdr:colOff>714375</xdr:colOff>
      <xdr:row>9</xdr:row>
      <xdr:rowOff>114502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4D712D0-0720-4A55-B6D6-4F299460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0"/>
          <a:ext cx="7772400" cy="2200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20</xdr:row>
      <xdr:rowOff>0</xdr:rowOff>
    </xdr:from>
    <xdr:to>
      <xdr:col>10</xdr:col>
      <xdr:colOff>180975</xdr:colOff>
      <xdr:row>40</xdr:row>
      <xdr:rowOff>58432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2A4FA90-148A-4FB1-916A-64092FE9E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09550"/>
          <a:ext cx="7772400" cy="424943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24</xdr:col>
      <xdr:colOff>228600</xdr:colOff>
      <xdr:row>41</xdr:row>
      <xdr:rowOff>201216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52A75458-DBBF-428B-B838-9883C105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209550"/>
          <a:ext cx="7772400" cy="460176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152400</xdr:colOff>
      <xdr:row>64</xdr:row>
      <xdr:rowOff>95308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EEC39EC7-031B-4546-BEB6-AC96AFF45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238750"/>
          <a:ext cx="7772400" cy="428630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44</xdr:row>
      <xdr:rowOff>0</xdr:rowOff>
    </xdr:from>
    <xdr:to>
      <xdr:col>24</xdr:col>
      <xdr:colOff>228600</xdr:colOff>
      <xdr:row>64</xdr:row>
      <xdr:rowOff>40551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5D5B699D-FD50-49E4-9073-8B7CB9A16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5238750"/>
          <a:ext cx="7772400" cy="42315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10</xdr:col>
      <xdr:colOff>152400</xdr:colOff>
      <xdr:row>86</xdr:row>
      <xdr:rowOff>60772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F4AD3C5C-827E-4F48-A759-784971CD8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9848850"/>
          <a:ext cx="7772400" cy="4251772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8</xdr:row>
      <xdr:rowOff>19050</xdr:rowOff>
    </xdr:from>
    <xdr:to>
      <xdr:col>7</xdr:col>
      <xdr:colOff>286978</xdr:colOff>
      <xdr:row>19</xdr:row>
      <xdr:rowOff>123824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571306EB-1780-4AB2-8062-1C0CBFA14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85900"/>
          <a:ext cx="5582878" cy="2409824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9</xdr:row>
      <xdr:rowOff>171450</xdr:rowOff>
    </xdr:from>
    <xdr:to>
      <xdr:col>21</xdr:col>
      <xdr:colOff>247650</xdr:colOff>
      <xdr:row>19</xdr:row>
      <xdr:rowOff>543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90ED9AA6-B504-43C1-BC95-8E10C80B7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1847850"/>
          <a:ext cx="7772400" cy="19245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28575</xdr:colOff>
      <xdr:row>25</xdr:row>
      <xdr:rowOff>5368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CD6A34A-D1B5-42D9-B455-F01392BA9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09550"/>
          <a:ext cx="7772400" cy="503456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24</xdr:col>
      <xdr:colOff>228600</xdr:colOff>
      <xdr:row>25</xdr:row>
      <xdr:rowOff>40749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DA7F7EDC-43AA-4EF9-B31A-5E971D02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209550"/>
          <a:ext cx="7772400" cy="50699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8</xdr:col>
      <xdr:colOff>580352</xdr:colOff>
      <xdr:row>49</xdr:row>
      <xdr:rowOff>56540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13F96FA7-58A3-4347-B299-4ACCBE323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448300"/>
          <a:ext cx="5380952" cy="48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228600</xdr:colOff>
      <xdr:row>25</xdr:row>
      <xdr:rowOff>182209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708D766-AE50-4E64-9F88-472390A8B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628650"/>
          <a:ext cx="7772400" cy="47923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728382</xdr:colOff>
      <xdr:row>12</xdr:row>
      <xdr:rowOff>89647</xdr:rowOff>
    </xdr:from>
    <xdr:to>
      <xdr:col>16</xdr:col>
      <xdr:colOff>71070</xdr:colOff>
      <xdr:row>16</xdr:row>
      <xdr:rowOff>133475</xdr:rowOff>
    </xdr:to>
    <xdr:pic>
      <xdr:nvPicPr>
        <xdr:cNvPr id="2" name="그림 1" descr="주민번호검증.png">
          <a:extLst>
            <a:ext uri="{FF2B5EF4-FFF2-40B4-BE49-F238E27FC236}">
              <a16:creationId xmlns:a16="http://schemas.microsoft.com/office/drawing/2014/main" id="{47F496A5-D9E6-4668-8A4D-0F9E6E921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67357" y="2623297"/>
          <a:ext cx="7419888" cy="882028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11</xdr:row>
      <xdr:rowOff>66675</xdr:rowOff>
    </xdr:from>
    <xdr:to>
      <xdr:col>1</xdr:col>
      <xdr:colOff>120875</xdr:colOff>
      <xdr:row>17</xdr:row>
      <xdr:rowOff>180975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863CDF1-23D8-48C9-BAD1-10DCE6F0B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390775"/>
          <a:ext cx="1940150" cy="1371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9</xdr:row>
      <xdr:rowOff>38100</xdr:rowOff>
    </xdr:from>
    <xdr:to>
      <xdr:col>0</xdr:col>
      <xdr:colOff>1987775</xdr:colOff>
      <xdr:row>15</xdr:row>
      <xdr:rowOff>152400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D61E417-1040-44EF-B155-2A10EF6D3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43100"/>
          <a:ext cx="1940150" cy="1371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9</xdr:row>
      <xdr:rowOff>200025</xdr:rowOff>
    </xdr:from>
    <xdr:to>
      <xdr:col>17</xdr:col>
      <xdr:colOff>400050</xdr:colOff>
      <xdr:row>40</xdr:row>
      <xdr:rowOff>33594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5874B07-E558-4B33-A0EB-7B9C64845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2095500"/>
          <a:ext cx="7772400" cy="63296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1</xdr:rowOff>
    </xdr:from>
    <xdr:to>
      <xdr:col>8</xdr:col>
      <xdr:colOff>568550</xdr:colOff>
      <xdr:row>7</xdr:row>
      <xdr:rowOff>114301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A0E5614-7F82-4CC1-B8BA-CCEFBD922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09551"/>
          <a:ext cx="194015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ts.go.kr/nts/na/ntt/selectNttList.do?mi=6510&amp;bbsId=30655" TargetMode="External"/><Relationship Id="rId1" Type="http://schemas.openxmlformats.org/officeDocument/2006/relationships/hyperlink" Target="https://www.hometax.go.kr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lawnb.com/Info/ContentView?sid=L000000243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nts.go.kr/nts/na/ntt/selectNttList.do?mi=6509&amp;bbsId=3065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af&#233;.daum.net/transtax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af&#233;.daum.net/transtax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4599-4ABC-425E-A516-88B085B70A73}">
  <sheetPr>
    <tabColor rgb="FF0070C0"/>
  </sheetPr>
  <dimension ref="A1:AB42"/>
  <sheetViews>
    <sheetView showGridLines="0" tabSelected="1" workbookViewId="0">
      <selection activeCell="C7" sqref="C7"/>
    </sheetView>
  </sheetViews>
  <sheetFormatPr defaultRowHeight="13.5" x14ac:dyDescent="0.3"/>
  <cols>
    <col min="1" max="1" width="5.875" style="1" customWidth="1"/>
    <col min="2" max="2" width="15.5" style="1" customWidth="1"/>
    <col min="3" max="3" width="17.75" style="1" customWidth="1"/>
    <col min="4" max="4" width="7.75" style="1" customWidth="1"/>
    <col min="5" max="5" width="2.25" style="1" customWidth="1"/>
    <col min="6" max="6" width="7.375" style="1" customWidth="1"/>
    <col min="7" max="7" width="5.875" style="1" customWidth="1"/>
    <col min="8" max="9" width="1.875" style="1" customWidth="1"/>
    <col min="10" max="10" width="7.875" style="1" customWidth="1"/>
    <col min="11" max="11" width="7.625" style="1" customWidth="1"/>
    <col min="12" max="12" width="1.625" style="1" customWidth="1"/>
    <col min="13" max="13" width="8.375" style="1" customWidth="1"/>
    <col min="14" max="86" width="17.75" style="1" customWidth="1"/>
    <col min="87" max="16384" width="9" style="1"/>
  </cols>
  <sheetData>
    <row r="1" spans="1:28" customFormat="1" ht="16.5" x14ac:dyDescent="0.3">
      <c r="A1" s="2" t="s">
        <v>0</v>
      </c>
      <c r="B1" s="2"/>
    </row>
    <row r="2" spans="1:28" customFormat="1" ht="9.75" customHeight="1" x14ac:dyDescent="0.3"/>
    <row r="3" spans="1:28" customFormat="1" ht="20.25" x14ac:dyDescent="0.3">
      <c r="A3" s="1"/>
      <c r="B3" s="148">
        <v>2021</v>
      </c>
      <c r="C3" s="148"/>
      <c r="D3" s="77" t="s">
        <v>1</v>
      </c>
      <c r="E3" s="77"/>
      <c r="F3" s="77"/>
      <c r="G3" s="77"/>
      <c r="H3" s="77"/>
      <c r="I3" s="77"/>
      <c r="J3" s="77"/>
      <c r="K3" s="77"/>
      <c r="L3" s="77"/>
      <c r="M3" s="77"/>
    </row>
    <row r="4" spans="1:28" customFormat="1" ht="16.5" x14ac:dyDescent="0.3">
      <c r="K4" s="1"/>
      <c r="L4" s="3"/>
      <c r="M4" s="3" t="s">
        <v>2</v>
      </c>
      <c r="N4" s="3"/>
      <c r="O4" s="1"/>
      <c r="P4" s="1"/>
      <c r="S4" s="3"/>
      <c r="T4" s="1"/>
      <c r="U4" s="1"/>
      <c r="X4" s="3"/>
      <c r="Y4" s="1"/>
      <c r="Z4" s="1"/>
    </row>
    <row r="5" spans="1:28" customFormat="1" ht="9.75" customHeight="1" x14ac:dyDescent="0.3"/>
    <row r="6" spans="1:28" customFormat="1" ht="16.5" x14ac:dyDescent="0.3">
      <c r="A6" s="1" t="s">
        <v>3</v>
      </c>
      <c r="B6" s="1"/>
    </row>
    <row r="7" spans="1:28" ht="30" customHeight="1" x14ac:dyDescent="0.3">
      <c r="A7" s="11" t="s">
        <v>4</v>
      </c>
      <c r="B7" s="12"/>
      <c r="C7" s="31"/>
      <c r="D7" s="13" t="s">
        <v>7</v>
      </c>
      <c r="E7" s="13"/>
      <c r="F7" s="154"/>
      <c r="G7" s="154"/>
      <c r="H7" s="154"/>
      <c r="I7" s="155" t="s">
        <v>13</v>
      </c>
      <c r="J7" s="155"/>
      <c r="K7" s="80"/>
      <c r="L7" s="152"/>
      <c r="M7" s="152"/>
    </row>
    <row r="8" spans="1:28" ht="22.5" customHeight="1" x14ac:dyDescent="0.3">
      <c r="A8" s="11" t="s">
        <v>5</v>
      </c>
      <c r="B8" s="12"/>
      <c r="C8" s="32"/>
      <c r="D8" s="13" t="s">
        <v>8</v>
      </c>
      <c r="E8" s="13"/>
      <c r="F8" s="80" t="s">
        <v>62</v>
      </c>
      <c r="G8" s="152"/>
      <c r="H8" s="152"/>
      <c r="I8" s="149" t="s">
        <v>14</v>
      </c>
      <c r="J8" s="150"/>
      <c r="K8" s="153" t="s">
        <v>175</v>
      </c>
      <c r="L8" s="153"/>
      <c r="M8" s="153"/>
    </row>
    <row r="9" spans="1:28" ht="22.5" customHeight="1" x14ac:dyDescent="0.3">
      <c r="A9" s="11" t="s">
        <v>6</v>
      </c>
      <c r="B9" s="12"/>
      <c r="C9" s="33"/>
      <c r="D9" s="13" t="s">
        <v>9</v>
      </c>
      <c r="E9" s="13"/>
      <c r="F9" s="80"/>
      <c r="G9" s="152"/>
      <c r="H9" s="152"/>
      <c r="I9" s="84" t="s">
        <v>15</v>
      </c>
      <c r="J9" s="84"/>
      <c r="K9" s="84" t="s">
        <v>63</v>
      </c>
      <c r="L9" s="84"/>
      <c r="M9" s="84"/>
    </row>
    <row r="11" spans="1:28" x14ac:dyDescent="0.3">
      <c r="A11" s="1" t="s">
        <v>10</v>
      </c>
      <c r="L11" s="3"/>
      <c r="M11" s="3" t="s">
        <v>11</v>
      </c>
      <c r="N11" s="3"/>
      <c r="R11" s="3" t="s">
        <v>11</v>
      </c>
      <c r="S11" s="3"/>
      <c r="W11" s="3" t="s">
        <v>11</v>
      </c>
      <c r="X11" s="3"/>
      <c r="AB11" s="3" t="s">
        <v>11</v>
      </c>
    </row>
    <row r="12" spans="1:28" ht="22.5" customHeight="1" x14ac:dyDescent="0.3">
      <c r="A12" s="84" t="s">
        <v>12</v>
      </c>
      <c r="B12" s="84"/>
      <c r="C12" s="8" t="s">
        <v>41</v>
      </c>
      <c r="D12" s="84" t="s">
        <v>42</v>
      </c>
      <c r="E12" s="84"/>
      <c r="F12" s="84"/>
      <c r="G12" s="84" t="s">
        <v>43</v>
      </c>
      <c r="H12" s="84"/>
      <c r="I12" s="84"/>
      <c r="J12" s="84"/>
      <c r="K12" s="145" t="s">
        <v>44</v>
      </c>
      <c r="L12" s="146"/>
      <c r="M12" s="147"/>
      <c r="N12" s="5" t="s">
        <v>45</v>
      </c>
      <c r="O12" s="5" t="s">
        <v>46</v>
      </c>
      <c r="P12" s="5" t="s">
        <v>47</v>
      </c>
      <c r="Q12" s="5" t="s">
        <v>48</v>
      </c>
      <c r="R12" s="5" t="s">
        <v>49</v>
      </c>
      <c r="S12" s="5" t="s">
        <v>50</v>
      </c>
      <c r="T12" s="5" t="s">
        <v>51</v>
      </c>
      <c r="U12" s="5" t="s">
        <v>52</v>
      </c>
      <c r="V12" s="5" t="s">
        <v>53</v>
      </c>
      <c r="W12" s="5" t="s">
        <v>54</v>
      </c>
      <c r="X12" s="5" t="s">
        <v>56</v>
      </c>
      <c r="Y12" s="5" t="s">
        <v>57</v>
      </c>
      <c r="Z12" s="5" t="s">
        <v>58</v>
      </c>
      <c r="AA12" s="5" t="s">
        <v>59</v>
      </c>
      <c r="AB12" s="5" t="s">
        <v>60</v>
      </c>
    </row>
    <row r="13" spans="1:28" ht="52.5" customHeight="1" x14ac:dyDescent="0.3">
      <c r="A13" s="88" t="s">
        <v>16</v>
      </c>
      <c r="B13" s="89"/>
      <c r="C13" s="10"/>
      <c r="D13" s="94"/>
      <c r="E13" s="95"/>
      <c r="F13" s="95"/>
      <c r="G13" s="79">
        <f>$D$13</f>
        <v>0</v>
      </c>
      <c r="H13" s="79"/>
      <c r="I13" s="79"/>
      <c r="J13" s="79"/>
      <c r="K13" s="79">
        <f>D13</f>
        <v>0</v>
      </c>
      <c r="L13" s="79"/>
      <c r="M13" s="79"/>
      <c r="N13" s="34">
        <f>$D$13</f>
        <v>0</v>
      </c>
      <c r="O13" s="34">
        <f t="shared" ref="O13:AB13" si="0">$D$13</f>
        <v>0</v>
      </c>
      <c r="P13" s="34">
        <f t="shared" si="0"/>
        <v>0</v>
      </c>
      <c r="Q13" s="34">
        <f t="shared" si="0"/>
        <v>0</v>
      </c>
      <c r="R13" s="34">
        <f t="shared" si="0"/>
        <v>0</v>
      </c>
      <c r="S13" s="34">
        <f t="shared" si="0"/>
        <v>0</v>
      </c>
      <c r="T13" s="34">
        <f t="shared" si="0"/>
        <v>0</v>
      </c>
      <c r="U13" s="34">
        <f t="shared" si="0"/>
        <v>0</v>
      </c>
      <c r="V13" s="34">
        <f t="shared" si="0"/>
        <v>0</v>
      </c>
      <c r="W13" s="34">
        <f t="shared" si="0"/>
        <v>0</v>
      </c>
      <c r="X13" s="34">
        <f t="shared" si="0"/>
        <v>0</v>
      </c>
      <c r="Y13" s="34">
        <f t="shared" si="0"/>
        <v>0</v>
      </c>
      <c r="Z13" s="34">
        <f t="shared" si="0"/>
        <v>0</v>
      </c>
      <c r="AA13" s="34">
        <f t="shared" si="0"/>
        <v>0</v>
      </c>
      <c r="AB13" s="34">
        <f t="shared" si="0"/>
        <v>0</v>
      </c>
    </row>
    <row r="14" spans="1:28" s="18" customFormat="1" ht="17.25" customHeight="1" x14ac:dyDescent="0.3">
      <c r="A14" s="90"/>
      <c r="B14" s="91"/>
      <c r="C14" s="10"/>
      <c r="D14" s="85" t="s">
        <v>64</v>
      </c>
      <c r="E14" s="86"/>
      <c r="F14" s="87"/>
      <c r="G14" s="85"/>
      <c r="H14" s="160"/>
      <c r="I14" s="160"/>
      <c r="J14" s="161"/>
      <c r="K14" s="85"/>
      <c r="L14" s="160"/>
      <c r="M14" s="161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</row>
    <row r="15" spans="1:28" s="18" customFormat="1" ht="22.5" customHeight="1" x14ac:dyDescent="0.3">
      <c r="A15" s="81" t="s">
        <v>17</v>
      </c>
      <c r="B15" s="82"/>
      <c r="C15" s="10"/>
      <c r="D15" s="80" t="s">
        <v>55</v>
      </c>
      <c r="E15" s="80"/>
      <c r="F15" s="80"/>
      <c r="G15" s="80" t="s">
        <v>55</v>
      </c>
      <c r="H15" s="80"/>
      <c r="I15" s="80"/>
      <c r="J15" s="80"/>
      <c r="K15" s="80" t="s">
        <v>55</v>
      </c>
      <c r="L15" s="80"/>
      <c r="M15" s="80"/>
      <c r="N15" s="17" t="s">
        <v>55</v>
      </c>
      <c r="O15" s="17" t="s">
        <v>55</v>
      </c>
      <c r="P15" s="17" t="s">
        <v>55</v>
      </c>
      <c r="Q15" s="17" t="s">
        <v>55</v>
      </c>
      <c r="R15" s="17" t="s">
        <v>55</v>
      </c>
      <c r="S15" s="17" t="s">
        <v>55</v>
      </c>
      <c r="T15" s="17" t="s">
        <v>55</v>
      </c>
      <c r="U15" s="17" t="s">
        <v>55</v>
      </c>
      <c r="V15" s="17" t="s">
        <v>55</v>
      </c>
      <c r="W15" s="17" t="s">
        <v>55</v>
      </c>
      <c r="X15" s="17" t="s">
        <v>55</v>
      </c>
      <c r="Y15" s="17" t="s">
        <v>55</v>
      </c>
      <c r="Z15" s="17" t="s">
        <v>55</v>
      </c>
      <c r="AA15" s="17" t="s">
        <v>55</v>
      </c>
      <c r="AB15" s="17" t="s">
        <v>55</v>
      </c>
    </row>
    <row r="16" spans="1:28" s="20" customFormat="1" ht="22.5" customHeight="1" x14ac:dyDescent="0.3">
      <c r="A16" s="81" t="s">
        <v>18</v>
      </c>
      <c r="B16" s="82"/>
      <c r="C16" s="10"/>
      <c r="D16" s="102">
        <v>43588</v>
      </c>
      <c r="E16" s="102"/>
      <c r="F16" s="102"/>
      <c r="G16" s="103">
        <f>$D$16</f>
        <v>43588</v>
      </c>
      <c r="H16" s="103"/>
      <c r="I16" s="103"/>
      <c r="J16" s="103"/>
      <c r="K16" s="103">
        <f>$D$16</f>
        <v>43588</v>
      </c>
      <c r="L16" s="103"/>
      <c r="M16" s="103"/>
      <c r="N16" s="35">
        <f t="shared" ref="N16:AB16" si="1">$D$16</f>
        <v>43588</v>
      </c>
      <c r="O16" s="35">
        <f t="shared" si="1"/>
        <v>43588</v>
      </c>
      <c r="P16" s="35">
        <f t="shared" si="1"/>
        <v>43588</v>
      </c>
      <c r="Q16" s="35">
        <f t="shared" si="1"/>
        <v>43588</v>
      </c>
      <c r="R16" s="35">
        <f t="shared" si="1"/>
        <v>43588</v>
      </c>
      <c r="S16" s="35">
        <f t="shared" si="1"/>
        <v>43588</v>
      </c>
      <c r="T16" s="35">
        <f t="shared" si="1"/>
        <v>43588</v>
      </c>
      <c r="U16" s="35">
        <f t="shared" si="1"/>
        <v>43588</v>
      </c>
      <c r="V16" s="35">
        <f t="shared" si="1"/>
        <v>43588</v>
      </c>
      <c r="W16" s="35">
        <f t="shared" si="1"/>
        <v>43588</v>
      </c>
      <c r="X16" s="35">
        <f t="shared" si="1"/>
        <v>43588</v>
      </c>
      <c r="Y16" s="35">
        <f t="shared" si="1"/>
        <v>43588</v>
      </c>
      <c r="Z16" s="35">
        <f t="shared" si="1"/>
        <v>43588</v>
      </c>
      <c r="AA16" s="35">
        <f t="shared" si="1"/>
        <v>43588</v>
      </c>
      <c r="AB16" s="35">
        <f t="shared" si="1"/>
        <v>43588</v>
      </c>
    </row>
    <row r="17" spans="1:28" s="19" customFormat="1" ht="22.5" customHeight="1" x14ac:dyDescent="0.3">
      <c r="A17" s="81" t="s">
        <v>19</v>
      </c>
      <c r="B17" s="82"/>
      <c r="C17" s="10"/>
      <c r="D17" s="104">
        <v>51.83</v>
      </c>
      <c r="E17" s="104"/>
      <c r="F17" s="104"/>
      <c r="G17" s="104">
        <v>51.914999999999999</v>
      </c>
      <c r="H17" s="104"/>
      <c r="I17" s="104"/>
      <c r="J17" s="104"/>
      <c r="K17" s="105">
        <v>51.83</v>
      </c>
      <c r="L17" s="105"/>
      <c r="M17" s="105"/>
      <c r="N17" s="21">
        <v>51.83</v>
      </c>
      <c r="O17" s="21">
        <v>51.914999999999999</v>
      </c>
      <c r="P17" s="21">
        <v>51.914999999999999</v>
      </c>
      <c r="Q17" s="21">
        <v>51.914999999999999</v>
      </c>
      <c r="R17" s="21">
        <v>51.914999999999999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s="38" customFormat="1" ht="15.75" customHeight="1" x14ac:dyDescent="0.3">
      <c r="A18" s="106" t="s">
        <v>20</v>
      </c>
      <c r="B18" s="107"/>
      <c r="C18" s="112"/>
      <c r="D18" s="115"/>
      <c r="E18" s="116"/>
      <c r="F18" s="117"/>
      <c r="G18" s="115"/>
      <c r="H18" s="116"/>
      <c r="I18" s="116"/>
      <c r="J18" s="117"/>
      <c r="K18" s="115"/>
      <c r="L18" s="116"/>
      <c r="M18" s="117"/>
      <c r="N18" s="36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s="45" customFormat="1" x14ac:dyDescent="0.3">
      <c r="A19" s="108"/>
      <c r="B19" s="109"/>
      <c r="C19" s="113"/>
      <c r="D19" s="142" t="s">
        <v>31</v>
      </c>
      <c r="E19" s="143"/>
      <c r="F19" s="144"/>
      <c r="G19" s="142" t="s">
        <v>31</v>
      </c>
      <c r="H19" s="143"/>
      <c r="I19" s="143"/>
      <c r="J19" s="144"/>
      <c r="K19" s="142" t="s">
        <v>31</v>
      </c>
      <c r="L19" s="143"/>
      <c r="M19" s="144"/>
      <c r="N19" s="44" t="s">
        <v>31</v>
      </c>
      <c r="O19" s="44" t="s">
        <v>31</v>
      </c>
      <c r="P19" s="44" t="s">
        <v>31</v>
      </c>
      <c r="Q19" s="44" t="s">
        <v>31</v>
      </c>
      <c r="R19" s="44" t="s">
        <v>31</v>
      </c>
      <c r="S19" s="44" t="s">
        <v>31</v>
      </c>
      <c r="T19" s="44" t="s">
        <v>31</v>
      </c>
      <c r="U19" s="44" t="s">
        <v>31</v>
      </c>
      <c r="V19" s="44" t="s">
        <v>31</v>
      </c>
      <c r="W19" s="44" t="s">
        <v>31</v>
      </c>
      <c r="X19" s="44" t="s">
        <v>31</v>
      </c>
      <c r="Y19" s="44" t="s">
        <v>31</v>
      </c>
      <c r="Z19" s="44" t="s">
        <v>31</v>
      </c>
      <c r="AA19" s="44" t="s">
        <v>31</v>
      </c>
      <c r="AB19" s="44" t="s">
        <v>31</v>
      </c>
    </row>
    <row r="20" spans="1:28" s="38" customFormat="1" ht="15.75" customHeight="1" x14ac:dyDescent="0.3">
      <c r="A20" s="110"/>
      <c r="B20" s="111"/>
      <c r="C20" s="114"/>
      <c r="D20" s="118"/>
      <c r="E20" s="119"/>
      <c r="F20" s="120"/>
      <c r="G20" s="118"/>
      <c r="H20" s="119"/>
      <c r="I20" s="119"/>
      <c r="J20" s="120"/>
      <c r="K20" s="118"/>
      <c r="L20" s="119"/>
      <c r="M20" s="120"/>
      <c r="N20" s="39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s="38" customFormat="1" ht="22.5" customHeight="1" x14ac:dyDescent="0.3">
      <c r="A21" s="83" t="s">
        <v>21</v>
      </c>
      <c r="B21" s="6" t="s">
        <v>22</v>
      </c>
      <c r="C21" s="10"/>
      <c r="D21" s="121"/>
      <c r="E21" s="122"/>
      <c r="F21" s="123"/>
      <c r="G21" s="121"/>
      <c r="H21" s="122"/>
      <c r="I21" s="122"/>
      <c r="J21" s="123"/>
      <c r="K21" s="121"/>
      <c r="L21" s="122"/>
      <c r="M21" s="123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spans="1:28" s="38" customFormat="1" ht="22.5" customHeight="1" x14ac:dyDescent="0.3">
      <c r="A22" s="84"/>
      <c r="B22" s="6" t="s">
        <v>23</v>
      </c>
      <c r="C22" s="10"/>
      <c r="D22" s="121"/>
      <c r="E22" s="122"/>
      <c r="F22" s="123"/>
      <c r="G22" s="121"/>
      <c r="H22" s="122"/>
      <c r="I22" s="122"/>
      <c r="J22" s="123"/>
      <c r="K22" s="121"/>
      <c r="L22" s="122"/>
      <c r="M22" s="123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</row>
    <row r="23" spans="1:28" s="20" customFormat="1" ht="15.75" customHeight="1" x14ac:dyDescent="0.3">
      <c r="A23" s="96" t="s">
        <v>24</v>
      </c>
      <c r="B23" s="97"/>
      <c r="C23" s="112"/>
      <c r="D23" s="124">
        <v>43663</v>
      </c>
      <c r="E23" s="125"/>
      <c r="F23" s="126"/>
      <c r="G23" s="124">
        <v>43705</v>
      </c>
      <c r="H23" s="125"/>
      <c r="I23" s="125"/>
      <c r="J23" s="126"/>
      <c r="K23" s="124">
        <v>44176</v>
      </c>
      <c r="L23" s="125"/>
      <c r="M23" s="126"/>
      <c r="N23" s="42">
        <v>44450</v>
      </c>
      <c r="O23" s="42">
        <v>44244</v>
      </c>
      <c r="P23" s="42">
        <v>44335</v>
      </c>
      <c r="Q23" s="42">
        <v>44317</v>
      </c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s="45" customFormat="1" ht="11.25" customHeight="1" x14ac:dyDescent="0.3">
      <c r="A24" s="98"/>
      <c r="B24" s="99"/>
      <c r="C24" s="113"/>
      <c r="D24" s="142" t="s">
        <v>31</v>
      </c>
      <c r="E24" s="143"/>
      <c r="F24" s="144"/>
      <c r="G24" s="142" t="s">
        <v>31</v>
      </c>
      <c r="H24" s="143"/>
      <c r="I24" s="143"/>
      <c r="J24" s="144"/>
      <c r="K24" s="142" t="s">
        <v>31</v>
      </c>
      <c r="L24" s="143"/>
      <c r="M24" s="144"/>
      <c r="N24" s="44" t="s">
        <v>31</v>
      </c>
      <c r="O24" s="44" t="s">
        <v>31</v>
      </c>
      <c r="P24" s="44" t="s">
        <v>31</v>
      </c>
      <c r="Q24" s="44" t="s">
        <v>31</v>
      </c>
      <c r="R24" s="44" t="s">
        <v>31</v>
      </c>
      <c r="S24" s="44" t="s">
        <v>31</v>
      </c>
      <c r="T24" s="44" t="s">
        <v>31</v>
      </c>
      <c r="U24" s="44" t="s">
        <v>31</v>
      </c>
      <c r="V24" s="44" t="s">
        <v>31</v>
      </c>
      <c r="W24" s="44" t="s">
        <v>31</v>
      </c>
      <c r="X24" s="44" t="s">
        <v>31</v>
      </c>
      <c r="Y24" s="44" t="s">
        <v>31</v>
      </c>
      <c r="Z24" s="44" t="s">
        <v>31</v>
      </c>
      <c r="AA24" s="44" t="s">
        <v>31</v>
      </c>
      <c r="AB24" s="44" t="s">
        <v>31</v>
      </c>
    </row>
    <row r="25" spans="1:28" s="20" customFormat="1" ht="15.75" customHeight="1" x14ac:dyDescent="0.3">
      <c r="A25" s="100"/>
      <c r="B25" s="101"/>
      <c r="C25" s="114"/>
      <c r="D25" s="127">
        <v>44243</v>
      </c>
      <c r="E25" s="128"/>
      <c r="F25" s="129"/>
      <c r="G25" s="127">
        <v>44435</v>
      </c>
      <c r="H25" s="128"/>
      <c r="I25" s="128"/>
      <c r="J25" s="129"/>
      <c r="K25" s="127">
        <v>44449</v>
      </c>
      <c r="L25" s="128"/>
      <c r="M25" s="129"/>
      <c r="N25" s="43">
        <v>45179</v>
      </c>
      <c r="O25" s="43">
        <v>44332</v>
      </c>
      <c r="P25" s="43">
        <v>45064</v>
      </c>
      <c r="Q25" s="43">
        <v>45046</v>
      </c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s="30" customFormat="1" ht="22.5" customHeight="1" x14ac:dyDescent="0.3">
      <c r="A26" s="83" t="s">
        <v>25</v>
      </c>
      <c r="B26" s="6" t="s">
        <v>27</v>
      </c>
      <c r="C26" s="10"/>
      <c r="D26" s="130">
        <v>10000000</v>
      </c>
      <c r="E26" s="131"/>
      <c r="F26" s="131"/>
      <c r="G26" s="132">
        <v>110000000</v>
      </c>
      <c r="H26" s="133"/>
      <c r="I26" s="133"/>
      <c r="J26" s="134"/>
      <c r="K26" s="133">
        <v>500000</v>
      </c>
      <c r="L26" s="133"/>
      <c r="M26" s="134"/>
      <c r="N26" s="29">
        <v>5000000</v>
      </c>
      <c r="O26" s="29">
        <v>5000000</v>
      </c>
      <c r="P26" s="29">
        <v>5000000</v>
      </c>
      <c r="Q26" s="29">
        <v>5000000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28" s="25" customFormat="1" ht="22.5" customHeight="1" x14ac:dyDescent="0.3">
      <c r="A27" s="84"/>
      <c r="B27" s="6" t="s">
        <v>26</v>
      </c>
      <c r="C27" s="10"/>
      <c r="D27" s="135">
        <v>600000</v>
      </c>
      <c r="E27" s="136"/>
      <c r="F27" s="136"/>
      <c r="G27" s="135"/>
      <c r="H27" s="136"/>
      <c r="I27" s="136"/>
      <c r="J27" s="137"/>
      <c r="K27" s="136">
        <v>630000</v>
      </c>
      <c r="L27" s="136"/>
      <c r="M27" s="137"/>
      <c r="N27" s="24">
        <v>630000</v>
      </c>
      <c r="O27" s="24">
        <v>630000</v>
      </c>
      <c r="P27" s="24">
        <v>630000</v>
      </c>
      <c r="Q27" s="24">
        <v>750000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s="25" customFormat="1" ht="29.25" customHeight="1" x14ac:dyDescent="0.3">
      <c r="A28" s="92" t="s">
        <v>28</v>
      </c>
      <c r="B28" s="84"/>
      <c r="C28" s="22">
        <f>SUM(D28:AB28)</f>
        <v>20859000</v>
      </c>
      <c r="D28" s="135">
        <v>600000</v>
      </c>
      <c r="E28" s="136"/>
      <c r="F28" s="137"/>
      <c r="G28" s="135"/>
      <c r="H28" s="136"/>
      <c r="I28" s="136"/>
      <c r="J28" s="137"/>
      <c r="K28" s="136">
        <v>5040000</v>
      </c>
      <c r="L28" s="136"/>
      <c r="M28" s="137"/>
      <c r="N28" s="24">
        <v>2520000</v>
      </c>
      <c r="O28" s="24">
        <v>1659000</v>
      </c>
      <c r="P28" s="24">
        <v>5040000</v>
      </c>
      <c r="Q28" s="24">
        <v>6000000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s="30" customFormat="1" ht="49.5" customHeight="1" x14ac:dyDescent="0.3">
      <c r="A29" s="156" t="s">
        <v>29</v>
      </c>
      <c r="B29" s="157"/>
      <c r="C29" s="28">
        <f t="shared" ref="C29:C30" si="2">SUM(D29:AB29)</f>
        <v>0</v>
      </c>
      <c r="D29" s="132"/>
      <c r="E29" s="133"/>
      <c r="F29" s="134"/>
      <c r="G29" s="132"/>
      <c r="H29" s="133"/>
      <c r="I29" s="133"/>
      <c r="J29" s="134"/>
      <c r="K29" s="133"/>
      <c r="L29" s="133"/>
      <c r="M29" s="134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28" s="26" customFormat="1" ht="29.25" customHeight="1" x14ac:dyDescent="0.3">
      <c r="A30" s="93" t="s">
        <v>30</v>
      </c>
      <c r="B30" s="84"/>
      <c r="C30" s="23">
        <f t="shared" si="2"/>
        <v>20859000</v>
      </c>
      <c r="D30" s="139">
        <f>D28+D29</f>
        <v>600000</v>
      </c>
      <c r="E30" s="140"/>
      <c r="F30" s="141"/>
      <c r="G30" s="139">
        <f>G28+G29</f>
        <v>0</v>
      </c>
      <c r="H30" s="140"/>
      <c r="I30" s="140"/>
      <c r="J30" s="141"/>
      <c r="K30" s="140">
        <f>K28+K29</f>
        <v>5040000</v>
      </c>
      <c r="L30" s="140"/>
      <c r="M30" s="141"/>
      <c r="N30" s="27">
        <f>N28+N29</f>
        <v>2520000</v>
      </c>
      <c r="O30" s="27">
        <f>O28+O29</f>
        <v>1659000</v>
      </c>
      <c r="P30" s="27">
        <f t="shared" ref="P30:AB30" si="3">P28+P29</f>
        <v>5040000</v>
      </c>
      <c r="Q30" s="27">
        <f t="shared" si="3"/>
        <v>6000000</v>
      </c>
      <c r="R30" s="27">
        <f t="shared" si="3"/>
        <v>0</v>
      </c>
      <c r="S30" s="27">
        <f t="shared" si="3"/>
        <v>0</v>
      </c>
      <c r="T30" s="27">
        <f t="shared" si="3"/>
        <v>0</v>
      </c>
      <c r="U30" s="27">
        <f t="shared" si="3"/>
        <v>0</v>
      </c>
      <c r="V30" s="27">
        <f t="shared" si="3"/>
        <v>0</v>
      </c>
      <c r="W30" s="27">
        <f t="shared" si="3"/>
        <v>0</v>
      </c>
      <c r="X30" s="27">
        <f t="shared" si="3"/>
        <v>0</v>
      </c>
      <c r="Y30" s="27">
        <f t="shared" si="3"/>
        <v>0</v>
      </c>
      <c r="Z30" s="27">
        <f t="shared" si="3"/>
        <v>0</v>
      </c>
      <c r="AA30" s="27">
        <f t="shared" si="3"/>
        <v>0</v>
      </c>
      <c r="AB30" s="27">
        <f t="shared" si="3"/>
        <v>0</v>
      </c>
    </row>
    <row r="31" spans="1:28" ht="3.75" customHeight="1" x14ac:dyDescent="0.3"/>
    <row r="32" spans="1:28" x14ac:dyDescent="0.3">
      <c r="A32" s="1" t="s">
        <v>32</v>
      </c>
    </row>
    <row r="33" spans="1:13" ht="7.5" customHeight="1" x14ac:dyDescent="0.3"/>
    <row r="34" spans="1:13" ht="16.5" customHeight="1" x14ac:dyDescent="0.3">
      <c r="J34" s="151">
        <f ca="1">TODAY()</f>
        <v>44593</v>
      </c>
      <c r="K34" s="151"/>
      <c r="L34" s="151"/>
      <c r="M34" s="151"/>
    </row>
    <row r="35" spans="1:13" ht="7.5" customHeight="1" x14ac:dyDescent="0.3"/>
    <row r="36" spans="1:13" x14ac:dyDescent="0.3">
      <c r="D36" s="4" t="s">
        <v>33</v>
      </c>
      <c r="E36" s="138">
        <f>K7</f>
        <v>0</v>
      </c>
      <c r="F36" s="138"/>
      <c r="G36" s="138"/>
      <c r="H36" s="138"/>
      <c r="I36" s="138"/>
      <c r="J36" s="138"/>
      <c r="K36" s="1" t="s">
        <v>38</v>
      </c>
    </row>
    <row r="37" spans="1:13" x14ac:dyDescent="0.3">
      <c r="D37" s="4" t="s">
        <v>34</v>
      </c>
      <c r="E37" s="138" t="s">
        <v>61</v>
      </c>
      <c r="F37" s="138"/>
      <c r="G37" s="138"/>
      <c r="H37" s="138"/>
      <c r="I37" s="138"/>
      <c r="J37" s="138"/>
      <c r="K37" s="1" t="s">
        <v>38</v>
      </c>
    </row>
    <row r="38" spans="1:13" x14ac:dyDescent="0.3">
      <c r="D38" s="1" t="s">
        <v>35</v>
      </c>
      <c r="E38" s="138"/>
      <c r="F38" s="138"/>
      <c r="G38" s="138"/>
      <c r="H38" s="138"/>
      <c r="I38" s="138"/>
      <c r="J38" s="138"/>
      <c r="K38" s="1" t="s">
        <v>39</v>
      </c>
    </row>
    <row r="39" spans="1:13" ht="7.5" customHeight="1" x14ac:dyDescent="0.3"/>
    <row r="40" spans="1:13" ht="17.25" x14ac:dyDescent="0.3">
      <c r="A40" s="9"/>
      <c r="B40" s="15" t="s">
        <v>40</v>
      </c>
      <c r="C40" s="9" t="s">
        <v>36</v>
      </c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5.25" customHeight="1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3">
      <c r="M42" s="4" t="s">
        <v>37</v>
      </c>
    </row>
  </sheetData>
  <mergeCells count="85">
    <mergeCell ref="K12:M12"/>
    <mergeCell ref="B3:C3"/>
    <mergeCell ref="I8:J8"/>
    <mergeCell ref="I9:J9"/>
    <mergeCell ref="J34:M34"/>
    <mergeCell ref="K7:M7"/>
    <mergeCell ref="K8:M8"/>
    <mergeCell ref="K9:M9"/>
    <mergeCell ref="F7:H7"/>
    <mergeCell ref="F8:H8"/>
    <mergeCell ref="F9:H9"/>
    <mergeCell ref="I7:J7"/>
    <mergeCell ref="K28:M28"/>
    <mergeCell ref="D29:F29"/>
    <mergeCell ref="G29:J29"/>
    <mergeCell ref="K29:M29"/>
    <mergeCell ref="E38:J38"/>
    <mergeCell ref="E36:J36"/>
    <mergeCell ref="E37:J37"/>
    <mergeCell ref="K14:M14"/>
    <mergeCell ref="G14:J14"/>
    <mergeCell ref="D30:F30"/>
    <mergeCell ref="G30:J30"/>
    <mergeCell ref="K30:M30"/>
    <mergeCell ref="D19:F19"/>
    <mergeCell ref="G19:J19"/>
    <mergeCell ref="K19:M19"/>
    <mergeCell ref="D24:F24"/>
    <mergeCell ref="G24:J24"/>
    <mergeCell ref="K24:M24"/>
    <mergeCell ref="D28:F28"/>
    <mergeCell ref="G28:J28"/>
    <mergeCell ref="D26:F26"/>
    <mergeCell ref="G26:J26"/>
    <mergeCell ref="K26:M26"/>
    <mergeCell ref="D27:F27"/>
    <mergeCell ref="G27:J27"/>
    <mergeCell ref="K27:M27"/>
    <mergeCell ref="D22:F22"/>
    <mergeCell ref="G22:J22"/>
    <mergeCell ref="K22:M22"/>
    <mergeCell ref="C23:C25"/>
    <mergeCell ref="D23:F23"/>
    <mergeCell ref="G23:J23"/>
    <mergeCell ref="K23:M23"/>
    <mergeCell ref="D25:F25"/>
    <mergeCell ref="G25:J25"/>
    <mergeCell ref="K25:M25"/>
    <mergeCell ref="G20:J20"/>
    <mergeCell ref="K20:M20"/>
    <mergeCell ref="D21:F21"/>
    <mergeCell ref="G21:J21"/>
    <mergeCell ref="K21:M21"/>
    <mergeCell ref="A26:A27"/>
    <mergeCell ref="A28:B28"/>
    <mergeCell ref="A29:B29"/>
    <mergeCell ref="A30:B30"/>
    <mergeCell ref="G12:J12"/>
    <mergeCell ref="D13:F13"/>
    <mergeCell ref="G13:J13"/>
    <mergeCell ref="A23:B25"/>
    <mergeCell ref="D12:F12"/>
    <mergeCell ref="A12:B12"/>
    <mergeCell ref="D16:F16"/>
    <mergeCell ref="G16:J16"/>
    <mergeCell ref="D17:F17"/>
    <mergeCell ref="G17:J17"/>
    <mergeCell ref="A18:B20"/>
    <mergeCell ref="C18:C20"/>
    <mergeCell ref="K13:M13"/>
    <mergeCell ref="D15:F15"/>
    <mergeCell ref="A16:B16"/>
    <mergeCell ref="A17:B17"/>
    <mergeCell ref="A21:A22"/>
    <mergeCell ref="A15:B15"/>
    <mergeCell ref="G15:J15"/>
    <mergeCell ref="D14:F14"/>
    <mergeCell ref="A13:B14"/>
    <mergeCell ref="K15:M15"/>
    <mergeCell ref="K16:M16"/>
    <mergeCell ref="K17:M17"/>
    <mergeCell ref="D18:F18"/>
    <mergeCell ref="G18:J18"/>
    <mergeCell ref="K18:M18"/>
    <mergeCell ref="D20:F20"/>
  </mergeCells>
  <phoneticPr fontId="2" type="noConversion"/>
  <dataValidations count="1">
    <dataValidation type="list" allowBlank="1" showInputMessage="1" showErrorMessage="1" sqref="D15:AB15" xr:uid="{93C18C05-FD7C-4126-B5B5-EF256E45BFBB}">
      <formula1>"11.단독주택,14.다가구주택,15.아파트,16.연립주택,17.다세대주택,18.오피스텔,99.기타"</formula1>
    </dataValidation>
  </dataValidations>
  <hyperlinks>
    <hyperlink ref="I8:J8" r:id="rId1" display="⑥ 업종코드" xr:uid="{D01C83F3-CF12-49B7-9C81-2816515A219F}"/>
    <hyperlink ref="A29:B29" r:id="rId2" location="none" display="https://www.nts.go.kr/nts/na/ntt/selectNttList.do?mi=6510&amp;bbsId=30655 - none" xr:uid="{D08142F4-A0A1-4D62-8924-4D49C461F387}"/>
  </hyperlinks>
  <pageMargins left="0.19685039370078741" right="0.19685039370078741" top="0.55118110236220474" bottom="0.35433070866141736" header="0" footer="0.19685039370078741"/>
  <pageSetup paperSize="9" orientation="portrait" verticalDpi="0" r:id="rId3"/>
  <headerFooter>
    <oddFooter>&amp;R&amp;P/&amp;N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556533-3357-4EFF-85FB-FE8F28455854}">
          <x14:formula1>
            <xm:f>업종!$B$3:$B$7</xm:f>
          </x14:formula1>
          <xm:sqref>K8:M8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4C2A-99CF-40EE-9A70-02D10EDEFA7C}">
  <dimension ref="B2:B7"/>
  <sheetViews>
    <sheetView showGridLines="0" workbookViewId="0">
      <selection activeCell="B3" sqref="B3"/>
    </sheetView>
  </sheetViews>
  <sheetFormatPr defaultRowHeight="16.5" x14ac:dyDescent="0.3"/>
  <cols>
    <col min="2" max="2" width="28" bestFit="1" customWidth="1"/>
  </cols>
  <sheetData>
    <row r="2" spans="2:2" s="16" customFormat="1" x14ac:dyDescent="0.3">
      <c r="B2" s="53" t="s">
        <v>173</v>
      </c>
    </row>
    <row r="3" spans="2:2" x14ac:dyDescent="0.3">
      <c r="B3" s="78" t="s">
        <v>174</v>
      </c>
    </row>
    <row r="4" spans="2:2" x14ac:dyDescent="0.3">
      <c r="B4" s="78" t="s">
        <v>176</v>
      </c>
    </row>
    <row r="5" spans="2:2" x14ac:dyDescent="0.3">
      <c r="B5" s="78" t="s">
        <v>177</v>
      </c>
    </row>
    <row r="6" spans="2:2" x14ac:dyDescent="0.3">
      <c r="B6" s="78" t="s">
        <v>178</v>
      </c>
    </row>
    <row r="7" spans="2:2" x14ac:dyDescent="0.3">
      <c r="B7" s="78" t="s">
        <v>179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BAB-BB2A-4493-8412-B2EB30052D94}">
  <dimension ref="K27:L46"/>
  <sheetViews>
    <sheetView showGridLines="0" workbookViewId="0">
      <selection activeCell="M47" sqref="M47"/>
    </sheetView>
  </sheetViews>
  <sheetFormatPr defaultRowHeight="16.5" x14ac:dyDescent="0.3"/>
  <cols>
    <col min="11" max="11" width="2.625" customWidth="1"/>
  </cols>
  <sheetData>
    <row r="27" spans="11:12" x14ac:dyDescent="0.3">
      <c r="K27" t="s">
        <v>65</v>
      </c>
    </row>
    <row r="28" spans="11:12" x14ac:dyDescent="0.3">
      <c r="K28" t="s">
        <v>66</v>
      </c>
    </row>
    <row r="30" spans="11:12" x14ac:dyDescent="0.3">
      <c r="K30" t="s">
        <v>67</v>
      </c>
    </row>
    <row r="31" spans="11:12" x14ac:dyDescent="0.3">
      <c r="L31" s="46" t="s">
        <v>68</v>
      </c>
    </row>
    <row r="32" spans="11:12" x14ac:dyDescent="0.3">
      <c r="L32" t="s">
        <v>76</v>
      </c>
    </row>
    <row r="33" spans="11:12" x14ac:dyDescent="0.3">
      <c r="L33" t="s">
        <v>77</v>
      </c>
    </row>
    <row r="34" spans="11:12" x14ac:dyDescent="0.3">
      <c r="L34" t="s">
        <v>79</v>
      </c>
    </row>
    <row r="35" spans="11:12" x14ac:dyDescent="0.3">
      <c r="L35" t="s">
        <v>78</v>
      </c>
    </row>
    <row r="37" spans="11:12" x14ac:dyDescent="0.3">
      <c r="L37" t="s">
        <v>69</v>
      </c>
    </row>
    <row r="38" spans="11:12" x14ac:dyDescent="0.3">
      <c r="L38" s="47" t="s">
        <v>70</v>
      </c>
    </row>
    <row r="40" spans="11:12" x14ac:dyDescent="0.3">
      <c r="K40" t="s">
        <v>80</v>
      </c>
    </row>
    <row r="42" spans="11:12" x14ac:dyDescent="0.3">
      <c r="K42" t="s">
        <v>71</v>
      </c>
    </row>
    <row r="43" spans="11:12" x14ac:dyDescent="0.3">
      <c r="L43" t="s">
        <v>72</v>
      </c>
    </row>
    <row r="44" spans="11:12" x14ac:dyDescent="0.3">
      <c r="L44" t="s">
        <v>73</v>
      </c>
    </row>
    <row r="45" spans="11:12" x14ac:dyDescent="0.3">
      <c r="L45" t="s">
        <v>74</v>
      </c>
    </row>
    <row r="46" spans="11:12" x14ac:dyDescent="0.3">
      <c r="L46" t="s">
        <v>75</v>
      </c>
    </row>
  </sheetData>
  <phoneticPr fontId="2" type="noConversion"/>
  <hyperlinks>
    <hyperlink ref="L31" r:id="rId1" xr:uid="{2B632EE6-F369-4D27-8A97-F77B60E1157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CB45-56EA-40B6-9FF6-69919A9167AD}">
  <dimension ref="B2:P9"/>
  <sheetViews>
    <sheetView showGridLines="0" workbookViewId="0">
      <selection activeCell="P11" sqref="P11"/>
    </sheetView>
  </sheetViews>
  <sheetFormatPr defaultRowHeight="16.5" x14ac:dyDescent="0.3"/>
  <cols>
    <col min="16" max="16" width="10.25" bestFit="1" customWidth="1"/>
  </cols>
  <sheetData>
    <row r="2" spans="2:16" x14ac:dyDescent="0.3">
      <c r="B2" s="158" t="s">
        <v>180</v>
      </c>
    </row>
    <row r="7" spans="2:16" x14ac:dyDescent="0.3">
      <c r="P7" s="159"/>
    </row>
    <row r="9" spans="2:16" x14ac:dyDescent="0.3">
      <c r="P9" s="159"/>
    </row>
  </sheetData>
  <phoneticPr fontId="2" type="noConversion"/>
  <hyperlinks>
    <hyperlink ref="B2" r:id="rId1" location="none" xr:uid="{4DB3BDD5-A412-4903-A569-FDFBAD0A9BD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F5E4-D3A4-4487-B3AA-D9AF1789F483}">
  <dimension ref="A1:P46"/>
  <sheetViews>
    <sheetView showGridLines="0" topLeftCell="A10" zoomScaleNormal="100" workbookViewId="0">
      <selection activeCell="D43" sqref="D43"/>
    </sheetView>
  </sheetViews>
  <sheetFormatPr defaultRowHeight="16.5" x14ac:dyDescent="0.3"/>
  <cols>
    <col min="1" max="1" width="28.375" style="48" customWidth="1"/>
    <col min="2" max="2" width="13.25" customWidth="1"/>
    <col min="3" max="3" width="24" style="16" customWidth="1"/>
    <col min="4" max="4" width="12.375" bestFit="1" customWidth="1"/>
    <col min="5" max="6" width="14.375" bestFit="1" customWidth="1"/>
    <col min="8" max="8" width="9" style="16"/>
    <col min="10" max="10" width="21.5" customWidth="1"/>
    <col min="11" max="12" width="0" hidden="1" customWidth="1"/>
    <col min="13" max="13" width="12.125" bestFit="1" customWidth="1"/>
    <col min="14" max="14" width="13" bestFit="1" customWidth="1"/>
  </cols>
  <sheetData>
    <row r="1" spans="1:14" x14ac:dyDescent="0.3">
      <c r="A1" s="48" t="s">
        <v>81</v>
      </c>
      <c r="B1" s="49" t="s">
        <v>82</v>
      </c>
    </row>
    <row r="2" spans="1:14" x14ac:dyDescent="0.3">
      <c r="A2" s="50" t="s">
        <v>83</v>
      </c>
    </row>
    <row r="3" spans="1:14" x14ac:dyDescent="0.3">
      <c r="A3" s="50" t="s">
        <v>84</v>
      </c>
    </row>
    <row r="4" spans="1:14" x14ac:dyDescent="0.3">
      <c r="A4" s="50"/>
    </row>
    <row r="5" spans="1:14" x14ac:dyDescent="0.3">
      <c r="A5" s="50" t="s">
        <v>85</v>
      </c>
    </row>
    <row r="6" spans="1:14" x14ac:dyDescent="0.3">
      <c r="A6" s="50"/>
      <c r="G6" s="51" t="s">
        <v>86</v>
      </c>
    </row>
    <row r="7" spans="1:14" ht="17.25" thickBot="1" x14ac:dyDescent="0.35">
      <c r="A7" s="50" t="s">
        <v>87</v>
      </c>
    </row>
    <row r="8" spans="1:14" s="16" customFormat="1" ht="17.25" thickBot="1" x14ac:dyDescent="0.35">
      <c r="A8" s="52" t="s">
        <v>88</v>
      </c>
      <c r="B8" s="53" t="s">
        <v>89</v>
      </c>
      <c r="C8" s="53" t="s">
        <v>90</v>
      </c>
      <c r="D8" s="53" t="s">
        <v>91</v>
      </c>
      <c r="E8" s="53" t="s">
        <v>92</v>
      </c>
      <c r="F8" s="53" t="s">
        <v>93</v>
      </c>
      <c r="G8" s="53" t="s">
        <v>94</v>
      </c>
      <c r="H8" s="53" t="s">
        <v>95</v>
      </c>
    </row>
    <row r="9" spans="1:14" s="16" customFormat="1" x14ac:dyDescent="0.3">
      <c r="A9" s="48"/>
      <c r="B9" s="16">
        <v>123456</v>
      </c>
      <c r="C9" s="16">
        <v>7</v>
      </c>
      <c r="D9" s="54" t="s">
        <v>96</v>
      </c>
      <c r="E9" s="54" t="s">
        <v>97</v>
      </c>
      <c r="F9" s="54" t="s">
        <v>98</v>
      </c>
      <c r="G9" s="54" t="s">
        <v>99</v>
      </c>
      <c r="H9" s="54" t="s">
        <v>100</v>
      </c>
    </row>
    <row r="10" spans="1:14" s="57" customFormat="1" x14ac:dyDescent="0.3">
      <c r="A10" s="55"/>
      <c r="B10" s="56" t="s">
        <v>101</v>
      </c>
      <c r="C10" s="56" t="s">
        <v>102</v>
      </c>
      <c r="D10" s="57" t="s">
        <v>103</v>
      </c>
      <c r="E10" s="58" t="s">
        <v>104</v>
      </c>
      <c r="F10" s="57" t="s">
        <v>105</v>
      </c>
      <c r="G10" s="59" t="s">
        <v>106</v>
      </c>
      <c r="H10" s="56" t="s">
        <v>107</v>
      </c>
      <c r="M10" s="60">
        <v>7</v>
      </c>
      <c r="N10" s="60" t="s">
        <v>108</v>
      </c>
    </row>
    <row r="11" spans="1:14" s="57" customFormat="1" x14ac:dyDescent="0.3">
      <c r="A11" s="55"/>
      <c r="C11" s="56" t="s">
        <v>109</v>
      </c>
      <c r="E11" s="58" t="s">
        <v>110</v>
      </c>
      <c r="G11" s="61" t="s">
        <v>111</v>
      </c>
      <c r="H11" s="56"/>
      <c r="M11" s="60">
        <v>8</v>
      </c>
      <c r="N11" s="60" t="s">
        <v>112</v>
      </c>
    </row>
    <row r="12" spans="1:14" s="57" customFormat="1" x14ac:dyDescent="0.3">
      <c r="A12" s="55"/>
      <c r="C12" s="56" t="s">
        <v>113</v>
      </c>
      <c r="E12" s="58" t="s">
        <v>114</v>
      </c>
      <c r="G12" s="62" t="s">
        <v>115</v>
      </c>
      <c r="H12" s="56"/>
      <c r="M12" s="60">
        <v>9</v>
      </c>
      <c r="N12" s="60" t="s">
        <v>116</v>
      </c>
    </row>
    <row r="13" spans="1:14" s="57" customFormat="1" x14ac:dyDescent="0.3">
      <c r="A13" s="55"/>
      <c r="C13" s="56" t="s">
        <v>117</v>
      </c>
      <c r="E13" s="58" t="s">
        <v>118</v>
      </c>
      <c r="G13" s="61"/>
      <c r="H13" s="56"/>
    </row>
    <row r="14" spans="1:14" s="57" customFormat="1" x14ac:dyDescent="0.3">
      <c r="A14" s="55"/>
      <c r="C14" s="56" t="s">
        <v>119</v>
      </c>
      <c r="E14" s="58" t="s">
        <v>120</v>
      </c>
      <c r="G14" s="61"/>
      <c r="H14" s="56"/>
    </row>
    <row r="15" spans="1:14" s="57" customFormat="1" x14ac:dyDescent="0.3">
      <c r="A15" s="55"/>
      <c r="C15" s="56" t="s">
        <v>121</v>
      </c>
      <c r="E15" s="58" t="s">
        <v>122</v>
      </c>
      <c r="G15" s="61"/>
      <c r="H15" s="56"/>
    </row>
    <row r="16" spans="1:14" s="57" customFormat="1" x14ac:dyDescent="0.3">
      <c r="A16" s="55"/>
      <c r="C16" s="56" t="s">
        <v>123</v>
      </c>
      <c r="E16" s="58" t="s">
        <v>124</v>
      </c>
      <c r="G16" s="61"/>
      <c r="H16" s="56"/>
    </row>
    <row r="17" spans="1:16" s="57" customFormat="1" x14ac:dyDescent="0.3">
      <c r="A17" s="55"/>
      <c r="C17" s="56" t="s">
        <v>125</v>
      </c>
      <c r="E17" s="58" t="s">
        <v>126</v>
      </c>
      <c r="G17" s="61"/>
      <c r="H17" s="56"/>
    </row>
    <row r="18" spans="1:16" s="57" customFormat="1" x14ac:dyDescent="0.3">
      <c r="A18" s="55"/>
      <c r="C18" s="56" t="s">
        <v>127</v>
      </c>
      <c r="E18" s="57" t="s">
        <v>128</v>
      </c>
      <c r="G18" s="62" t="s">
        <v>129</v>
      </c>
      <c r="H18" s="7" t="s">
        <v>130</v>
      </c>
    </row>
    <row r="19" spans="1:16" s="57" customFormat="1" x14ac:dyDescent="0.3">
      <c r="A19" s="55"/>
      <c r="C19" s="56" t="s">
        <v>131</v>
      </c>
      <c r="E19" s="58" t="s">
        <v>132</v>
      </c>
      <c r="G19" s="62" t="s">
        <v>133</v>
      </c>
      <c r="H19" s="7" t="s">
        <v>134</v>
      </c>
    </row>
    <row r="20" spans="1:16" s="57" customFormat="1" x14ac:dyDescent="0.3">
      <c r="A20" s="55"/>
      <c r="C20" s="56" t="s">
        <v>135</v>
      </c>
      <c r="E20" s="58" t="s">
        <v>136</v>
      </c>
      <c r="G20" s="61"/>
      <c r="H20" s="56"/>
    </row>
    <row r="21" spans="1:16" s="57" customFormat="1" x14ac:dyDescent="0.3">
      <c r="A21" s="7" t="s">
        <v>137</v>
      </c>
      <c r="E21" s="58" t="s">
        <v>138</v>
      </c>
      <c r="G21" s="61"/>
      <c r="H21" s="56"/>
    </row>
    <row r="22" spans="1:16" s="57" customFormat="1" x14ac:dyDescent="0.3">
      <c r="A22" s="55"/>
      <c r="C22" s="56"/>
      <c r="E22" s="58" t="s">
        <v>139</v>
      </c>
      <c r="G22" s="61"/>
      <c r="H22" s="56"/>
    </row>
    <row r="23" spans="1:16" s="57" customFormat="1" x14ac:dyDescent="0.3">
      <c r="A23" s="55"/>
      <c r="C23" s="56"/>
      <c r="E23" s="57" t="s">
        <v>140</v>
      </c>
      <c r="G23" s="61"/>
      <c r="H23" s="56">
        <v>13</v>
      </c>
      <c r="I23" s="57">
        <v>7</v>
      </c>
      <c r="J23" s="57">
        <f>H23-I23</f>
        <v>6</v>
      </c>
      <c r="M23" s="57">
        <f>H23-J23</f>
        <v>7</v>
      </c>
    </row>
    <row r="24" spans="1:16" s="57" customFormat="1" x14ac:dyDescent="0.3">
      <c r="A24" s="55"/>
      <c r="C24" s="56"/>
      <c r="E24" s="58" t="s">
        <v>141</v>
      </c>
      <c r="G24" s="61"/>
      <c r="H24" s="56">
        <v>12</v>
      </c>
      <c r="I24" s="57">
        <v>6</v>
      </c>
      <c r="J24" s="57">
        <f>H24-I24</f>
        <v>6</v>
      </c>
    </row>
    <row r="25" spans="1:16" s="57" customFormat="1" x14ac:dyDescent="0.3">
      <c r="A25" s="55"/>
      <c r="C25" s="56"/>
      <c r="E25" s="57" t="s">
        <v>142</v>
      </c>
      <c r="G25" s="61"/>
      <c r="H25" s="56">
        <v>11</v>
      </c>
      <c r="I25" s="57">
        <v>5</v>
      </c>
      <c r="J25" s="57">
        <f t="shared" ref="J25:J26" si="0">H25-I25</f>
        <v>6</v>
      </c>
    </row>
    <row r="26" spans="1:16" s="57" customFormat="1" x14ac:dyDescent="0.3">
      <c r="A26" s="55"/>
      <c r="C26" s="56"/>
      <c r="E26" s="57" t="s">
        <v>143</v>
      </c>
      <c r="G26" s="61"/>
      <c r="H26" s="56">
        <v>10</v>
      </c>
      <c r="I26" s="57">
        <v>4</v>
      </c>
      <c r="J26" s="57">
        <f t="shared" si="0"/>
        <v>6</v>
      </c>
    </row>
    <row r="27" spans="1:16" s="57" customFormat="1" x14ac:dyDescent="0.3">
      <c r="A27" s="55"/>
      <c r="C27" s="63">
        <f>DATE(2000,MID(A35,1,1),MID(A35,2,2))</f>
        <v>36548</v>
      </c>
      <c r="E27" s="58"/>
      <c r="G27" s="61"/>
      <c r="H27" s="56"/>
    </row>
    <row r="28" spans="1:16" s="57" customFormat="1" x14ac:dyDescent="0.3">
      <c r="A28" s="55"/>
      <c r="C28" s="56"/>
      <c r="D28" s="57">
        <f>CHOOSE(14-LEN(CLEAN(A33)),1,2,3)</f>
        <v>1</v>
      </c>
      <c r="E28" s="58"/>
      <c r="G28" s="61"/>
      <c r="H28" s="56"/>
      <c r="M28" s="57">
        <f>LEN(CLEAN(A33))</f>
        <v>13</v>
      </c>
    </row>
    <row r="29" spans="1:16" s="57" customFormat="1" x14ac:dyDescent="0.3">
      <c r="A29" s="55"/>
      <c r="C29" s="56"/>
      <c r="G29" s="61"/>
      <c r="H29" s="56"/>
      <c r="M29" s="57" t="str">
        <f>MID(A33,LEN(CLEAN(A33))-6,1)</f>
        <v>5</v>
      </c>
    </row>
    <row r="30" spans="1:16" s="57" customFormat="1" x14ac:dyDescent="0.3">
      <c r="A30" s="50" t="s">
        <v>144</v>
      </c>
      <c r="C30" s="50"/>
      <c r="D30" s="50" t="s">
        <v>145</v>
      </c>
      <c r="G30" s="62"/>
      <c r="H30" s="56"/>
    </row>
    <row r="31" spans="1:16" s="57" customFormat="1" x14ac:dyDescent="0.3">
      <c r="A31" s="50" t="s">
        <v>146</v>
      </c>
      <c r="C31" s="56"/>
      <c r="D31" s="50" t="s">
        <v>147</v>
      </c>
      <c r="H31" s="56"/>
      <c r="J31" s="57" t="s">
        <v>148</v>
      </c>
      <c r="P31" s="57" t="str">
        <f>MID(A33,12,1)</f>
        <v>5</v>
      </c>
    </row>
    <row r="32" spans="1:16" s="16" customFormat="1" x14ac:dyDescent="0.3">
      <c r="A32" s="64" t="s">
        <v>149</v>
      </c>
      <c r="B32" s="64" t="s">
        <v>150</v>
      </c>
      <c r="C32" s="64" t="s">
        <v>151</v>
      </c>
      <c r="D32" s="64" t="s">
        <v>152</v>
      </c>
      <c r="E32" s="64" t="s">
        <v>153</v>
      </c>
      <c r="F32" s="64" t="s">
        <v>154</v>
      </c>
      <c r="G32" s="64" t="s">
        <v>155</v>
      </c>
      <c r="H32" s="64" t="s">
        <v>156</v>
      </c>
      <c r="I32" s="64" t="s">
        <v>157</v>
      </c>
      <c r="J32" s="64" t="s">
        <v>158</v>
      </c>
      <c r="K32" s="64" t="s">
        <v>159</v>
      </c>
      <c r="L32" s="64" t="s">
        <v>160</v>
      </c>
      <c r="M32" s="64" t="s">
        <v>161</v>
      </c>
      <c r="N32" s="64" t="s">
        <v>162</v>
      </c>
    </row>
    <row r="33" spans="1:14" s="16" customFormat="1" ht="17.25" x14ac:dyDescent="0.3">
      <c r="A33" s="65">
        <v>5005015123451</v>
      </c>
      <c r="B33" s="66">
        <f>IF(LEN(CLEAN(A33))=10,IF(AND(VALUE(MID(A33,4,1))&gt;=1,VALUE(MID(A33,4,1))&lt;=4),MOD(11-MOD(0*2+0*3+0*4+MID(A33,1,1)*5+MID(A33,2,1)*6+MID(A33,3,1)*7+MID(A33,4,1)*8+MID(A33,5,1)*9+MID(A33,6,1)*2+MID(A33,7,1)*3+MID(A33,8,1)*4+MID(A33,9,1)*5,11),10),IF(AND(VALUE(MID(A33,4,1))&gt;=5,VALUE(MID(A33,4,1))&lt;=8),MOD(11-MOD(0*2+0*3+0*4+MID(A33,1,1)*5+MID(A33,2,1)*6+MID(A33,3,1)*7+MID(A33,4,1)*8+MID(A33,5,1)*9+MID(A33,6,1)*2+MID(A33,7,1)*3+MID(A33,8,1)*4+MID(A33,9,1)*5,11),10),"오류")),IF(LEN(CLEAN(A33))=11,IF(AND(VALUE(MID(A33,5,1))&gt;=1,VALUE(MID(A33,5,1))&lt;=4),MOD(11-MOD(0*2+0*3+MID(A33,1,1)*4+MID(A33,2,1)*5+MID(A33,3,1)*6+MID(A33,4,1)*7+MID(A33,5,1)*8+MID(A33,6,1)*9+MID(A33,7,1)*2+MID(A33,8,1)*3+MID(A33,9,1)*4+MID(A33,10,1)*5,11),10),IF(AND(VALUE(MID(A33,5,1))&gt;=5,VALUE(MID(A33,5,1))&lt;=8),MOD(11-MOD(0*2+0*3+MID(A33,1,1)*4+MID(A33,2,1)*5+MID(A33,3,1)*6+MID(A33,4,1)*7+MID(A33,5,1)*8+MID(A33,6,1)*9+MID(A33,7,1)*2+MID(A33,8,1)*3+MID(A33,9,1)*4+MID(A33,10,1)*5,11),10),"오류")),IF(LEN(CLEAN(A33))=12,IF(AND(VALUE(MID(A33,6,1))&gt;=1,VALUE(MID(A33,6,1))&lt;=4),MOD(11-MOD(0*2+MID(A33,1,1)*3+MID(A33,2,1)*4+MID(A33,3,1)*5+MID(A33,4,1)*6+MID(A33,5,1)*7+MID(A33,6,1)*8+MID(A33,7,1)*9+MID(A33,8,1)*2+MID(A33,9,1)*3+MID(A33,10,1)*4+MID(A33,11,1)*5,11),10),IF(AND(VALUE(MID(A33,7,1))&gt;=5,VALUE(MID(A33,7,1))&lt;=8),MOD(11-MOD(0*2+MID(A33,1,1)*3+MID(A33,2,1)*4+MID(A33,3,1)*5+MID(A33,4,1)*6+MID(A33,5,1)*7+MID(A33,6,1)*8+MID(A33,7,1)*9+MID(A33,8,1)*2+MID(A33,9,1)*3+MID(A33,10,1)*4+MID(A33,11,1)*5,11),10),"오류")),IF(AND(VALUE(MID(A33,7,1))&gt;=1,VALUE(MID(A33,7,1))&lt;=4),MOD(11-MOD(MID(A33,1,1)*2+MID(A33,2,1)*3+MID(A33,3,1)*4+MID(A33,4,1)*5+MID(A33,5,1)*6+MID(A33,6,1)*7+MID(A33,7,1)*8+MID(A33,8,1)*9+MID(A33,9,1)*2+MID(A33,10,1)*3+MID(A33,11,1)*4+MID(A33,12,1)*5,11),10),IF(AND(VALUE(MID(A33,7,1))&gt;=5,VALUE(MID(A33,7,1))&lt;=8),IF(LEN(CLEAN(A33))=12,MOD(MOD(11-MOD(0*2+MID(A33,1,1)*3+MID(A33,2,1)*4+MID(A33,3,1)*5+MID(A33,4,1)*6+MID(A33,5,1)*7+MID(A33,6,1)*8+MID(A33,7,1)*9+MID(A33,8,1)*2+MID(A33,9,1)*3+MID(A33,10,1)*4+MID(A33,11,1)*5,11),10)+2,10),MOD(MOD(11-MOD(MID(A33,1,1)*2+MID(A33,2,1)*3+MID(A33,3,1)*4+MID(A33,4,1)*5+MID(A33,5,1)*6+MID(A33,6,1)*7+MID(A33,7,1)*8+MID(A33,8,1)*9+MID(A33,9,1)*2+MID(A33,10,1)*3+MID(A33,11,1)*4+MID(A33,12,1)*5,11),10)+2,10)))))))</f>
        <v>1</v>
      </c>
      <c r="C33" s="66" t="str">
        <f>IF(INT(RIGHT(A33,1))=B33,"OK","주민오류")</f>
        <v>OK</v>
      </c>
      <c r="D33" s="67">
        <f t="shared" ref="D33:D42" ca="1" si="1">DATEDIF(IF(OR(MID(A33,LEN(CLEAN(A33))-6,1)&lt;="2",MID(A33,LEN(CLEAN(A33))-6,1)="5",MID(A33,LEN(CLEAN(A33))-6,1)="6"),DATE(MID(A33,1,2),MID(A33,3,2),MID(A33,5,2)),CHOOSE(14-LEN(CLEAN(A33)), DATE(MID(A33,1,2)+100,MID(A33,3,2),MID(A33,5,2)), DATE(MID(A33,1,1)+100,MID(A33,2,2),MID(A33,4,2)),DATE(2000,MID(A33,1,2),MID(A33,3,2)),DATE(2000,MID(A33,1,1),MID(A33,2,2)))),TODAY(),"y")</f>
        <v>71</v>
      </c>
      <c r="E33" s="68">
        <v>42004</v>
      </c>
      <c r="F33" s="67">
        <f>DATEDIF(IF(OR(MID(A33,LEN(CLEAN(A33))-6,1)&lt;="2",MID(A33,LEN(CLEAN(A33))-6,1)="5",MID(A33,LEN(CLEAN(A33))-6,1)="6"),DATE(MID(A33,1,2),MID(A33,3,2),MID(A33,5,2)),CHOOSE(14-LEN(CLEAN(A33)), DATE(MID(A33,1,2)+100,MID(A33,3,2),MID(A33,5,2)), DATE(MID(A33,1,1)+100,MID(A33,2,2),MID(A33,4,2)),DATE(2000,MID(A33,1,2),MID(A33,3,2)),DATE(2000,MID(A33,1,1),MID(A33,2,2)))),E33,"y")</f>
        <v>64</v>
      </c>
      <c r="G33" s="66" t="str">
        <f>CHOOSE(14-LEN(CLEAN(A33)),CHOOSE(MID(A33,7,1),"남","여","남","여","남","여","남","여","남","여"),CHOOSE(MID(A33,6,1),"남","여","남","여","남","여","남","여","남","여"),CHOOSE(MID(A33,5,1),"남","여","남","여","남","여","남","여","남","여"),CHOOSE(MID(A33,4,1),"남","여","남","여","남","여","남","여","남","여"),CHOOSE(MID(A33,3,1),"남","여","남","여","남","여","남","여","남","여"))</f>
        <v>남</v>
      </c>
      <c r="H33" s="66" t="str">
        <f>CHOOSE(14-LEN(CLEAN(A33)),MID(A33,7,1),MID(A33,6,1),MID(A33,5,1),MID(A33,4,1))</f>
        <v>5</v>
      </c>
      <c r="I33" s="66" t="str">
        <f>CHOOSE(H33,"내국인","내국인","내국인","내국인","외국인","외국인","외국인","외국인")</f>
        <v>외국인</v>
      </c>
      <c r="J33" s="66" t="str">
        <f>IF(I33="외국인","고용허가체크","")</f>
        <v>고용허가체크</v>
      </c>
      <c r="K33" s="66">
        <f>IF(LEN(CLEAN(A33))=12,MOD(MID(A33,7,1)*10+MID(A33,8,1),2),MOD(MID(A33,8,1)*10+MID(A33,9,1),2))</f>
        <v>0</v>
      </c>
      <c r="L33" s="66" t="str">
        <f>IF(K33=0,"OK","")</f>
        <v>OK</v>
      </c>
      <c r="M33" s="66">
        <f>LEN(CLEAN(A33))</f>
        <v>13</v>
      </c>
      <c r="N33" s="69" t="e">
        <f>IF(I33="외국인",VLOOKUP(VALUE(MID(A33,12,1)),$M$10:$N$12,2),"")</f>
        <v>#N/A</v>
      </c>
    </row>
    <row r="34" spans="1:14" ht="17.25" x14ac:dyDescent="0.3">
      <c r="A34" s="65">
        <v>612313234569</v>
      </c>
      <c r="B34" s="66">
        <f t="shared" ref="B34:B39" si="2">IF(LEN(CLEAN(A34))=10,IF(AND(VALUE(MID(A34,4,1))&gt;=1,VALUE(MID(A34,4,1))&lt;=4),MOD(11-MOD(0*2+0*3+0*4+MID(A34,1,1)*5+MID(A34,2,1)*6+MID(A34,3,1)*7+MID(A34,4,1)*8+MID(A34,5,1)*9+MID(A34,6,1)*2+MID(A34,7,1)*3+MID(A34,8,1)*4+MID(A34,9,1)*5,11),10),IF(AND(VALUE(MID(A34,4,1))&gt;=5,VALUE(MID(A34,4,1))&lt;=8),MOD(11-MOD(0*2+0*3+0*4+MID(A34,1,1)*5+MID(A34,2,1)*6+MID(A34,3,1)*7+MID(A34,4,1)*8+MID(A34,5,1)*9+MID(A34,6,1)*2+MID(A34,7,1)*3+MID(A34,8,1)*4+MID(A34,9,1)*5,11),10),"오류")),IF(LEN(CLEAN(A34))=11,IF(AND(VALUE(MID(A34,5,1))&gt;=1,VALUE(MID(A34,5,1))&lt;=4),MOD(11-MOD(0*2+0*3+MID(A34,1,1)*4+MID(A34,2,1)*5+MID(A34,3,1)*6+MID(A34,4,1)*7+MID(A34,5,1)*8+MID(A34,6,1)*9+MID(A34,7,1)*2+MID(A34,8,1)*3+MID(A34,9,1)*4+MID(A34,10,1)*5,11),10),IF(AND(VALUE(MID(A34,5,1))&gt;=5,VALUE(MID(A34,5,1))&lt;=8),MOD(11-MOD(0*2+0*3+MID(A34,1,1)*4+MID(A34,2,1)*5+MID(A34,3,1)*6+MID(A34,4,1)*7+MID(A34,5,1)*8+MID(A34,6,1)*9+MID(A34,7,1)*2+MID(A34,8,1)*3+MID(A34,9,1)*4+MID(A34,10,1)*5,11),10),"오류")),IF(LEN(CLEAN(A34))=12,IF(AND(VALUE(MID(A34,6,1))&gt;=1,VALUE(MID(A34,6,1))&lt;=4),MOD(11-MOD(0*2+MID(A34,1,1)*3+MID(A34,2,1)*4+MID(A34,3,1)*5+MID(A34,4,1)*6+MID(A34,5,1)*7+MID(A34,6,1)*8+MID(A34,7,1)*9+MID(A34,8,1)*2+MID(A34,9,1)*3+MID(A34,10,1)*4+MID(A34,11,1)*5,11),10),IF(AND(VALUE(MID(A34,7,1))&gt;=5,VALUE(MID(A34,7,1))&lt;=8),MOD(11-MOD(0*2+MID(A34,1,1)*3+MID(A34,2,1)*4+MID(A34,3,1)*5+MID(A34,4,1)*6+MID(A34,5,1)*7+MID(A34,6,1)*8+MID(A34,7,1)*9+MID(A34,8,1)*2+MID(A34,9,1)*3+MID(A34,10,1)*4+MID(A34,11,1)*5,11),10),"오류")),IF(AND(VALUE(MID(A34,7,1))&gt;=1,VALUE(MID(A34,7,1))&lt;=4),MOD(11-MOD(MID(A34,1,1)*2+MID(A34,2,1)*3+MID(A34,3,1)*4+MID(A34,4,1)*5+MID(A34,5,1)*6+MID(A34,6,1)*7+MID(A34,7,1)*8+MID(A34,8,1)*9+MID(A34,9,1)*2+MID(A34,10,1)*3+MID(A34,11,1)*4+MID(A34,12,1)*5,11),10),IF(AND(VALUE(MID(A34,7,1))&gt;=5,VALUE(MID(A34,7,1))&lt;=8),IF(LEN(CLEAN(A34))=12,MOD(MOD(11-MOD(0*2+MID(A34,1,1)*3+MID(A34,2,1)*4+MID(A34,3,1)*5+MID(A34,4,1)*6+MID(A34,5,1)*7+MID(A34,6,1)*8+MID(A34,7,1)*9+MID(A34,8,1)*2+MID(A34,9,1)*3+MID(A34,10,1)*4+MID(A34,11,1)*5,11),10)+2,10),MOD(MOD(11-MOD(MID(A34,1,1)*2+MID(A34,2,1)*3+MID(A34,3,1)*4+MID(A34,4,1)*5+MID(A34,5,1)*6+MID(A34,6,1)*7+MID(A34,7,1)*8+MID(A34,8,1)*9+MID(A34,9,1)*2+MID(A34,10,1)*3+MID(A34,11,1)*4+MID(A34,12,1)*5,11),10)+2,10)))))))</f>
        <v>9</v>
      </c>
      <c r="C34" s="66" t="str">
        <f>IF(INT(RIGHT(A34,1))=B34,"OK","주민오류")</f>
        <v>OK</v>
      </c>
      <c r="D34" s="67">
        <f t="shared" ca="1" si="1"/>
        <v>15</v>
      </c>
      <c r="E34" s="68">
        <v>42004</v>
      </c>
      <c r="F34" s="67">
        <f t="shared" ref="F34:F42" si="3">DATEDIF(IF(OR(MID(A34,LEN(CLEAN(A34))-6,1)&lt;="2",MID(A34,LEN(CLEAN(A34))-6,1)="5",MID(A34,LEN(CLEAN(A34))-6,1)="6"),DATE(MID(A34,1,2),MID(A34,3,2),MID(A34,5,2)),CHOOSE(14-LEN(CLEAN(A34)), DATE(MID(A34,1,2)+100,MID(A34,3,2),MID(A34,5,2)), DATE(MID(A34,1,1)+100,MID(A34,2,2),MID(A34,4,2)),DATE(2000,MID(A34,1,2),MID(A34,3,2)),DATE(2000,MID(A34,1,1),MID(A34,2,2)))),E34,"y")</f>
        <v>8</v>
      </c>
      <c r="G34" s="66" t="str">
        <f t="shared" ref="G34:G42" si="4">CHOOSE(14-LEN(CLEAN(A34)),CHOOSE(MID(A34,7,1),"남","여","남","여","남","여","남","여","남","여"),CHOOSE(MID(A34,6,1),"남","여","남","여","남","여","남","여","남","여"),CHOOSE(MID(A34,5,1),"남","여","남","여","남","여","남","여","남","여"),CHOOSE(MID(A34,4,1),"남","여","남","여","남","여","남","여","남","여"),CHOOSE(MID(A34,3,1),"남","여","남","여","남","여","남","여","남","여"))</f>
        <v>남</v>
      </c>
      <c r="H34" s="66" t="str">
        <f t="shared" ref="H34:H39" si="5">CHOOSE(14-LEN(CLEAN(A34)),MID(A34,7,1),MID(A34,6,1),MID(A34,5,1),MID(A34,4,1))</f>
        <v>3</v>
      </c>
      <c r="I34" s="66" t="str">
        <f>CHOOSE(H34,"내국인","내국인","내국인","내국인","외국인","외국인","외국인","외국인")</f>
        <v>내국인</v>
      </c>
      <c r="J34" s="66" t="str">
        <f>IF(I34="외국인","고용허가체크","")</f>
        <v/>
      </c>
      <c r="K34" s="70">
        <f t="shared" ref="K34:K35" si="6">IF(LEN(CLEAN(A34))=12,MOD(MID(A34,7,1)*10+MID(A34,8,1),2),MOD(MID(A34,8,1)*10+MID(A34,9,1),2))</f>
        <v>1</v>
      </c>
      <c r="L34" s="66" t="str">
        <f>IF(K34=0,"OK","")</f>
        <v/>
      </c>
      <c r="M34" s="66">
        <f t="shared" ref="M34:M42" si="7">LEN(CLEAN(A34))</f>
        <v>12</v>
      </c>
      <c r="N34" s="69" t="str">
        <f t="shared" ref="N34:N42" si="8">IF(I34="외국인",VLOOKUP(VALUE(MID(A34,12,1)),$M$10:$N$12,2),"")</f>
        <v/>
      </c>
    </row>
    <row r="35" spans="1:14" ht="17.25" x14ac:dyDescent="0.3">
      <c r="A35" s="65">
        <v>12314234598</v>
      </c>
      <c r="B35" s="66">
        <f t="shared" si="2"/>
        <v>4</v>
      </c>
      <c r="C35" s="66" t="str">
        <f>IF(INT(RIGHT(A35,1))=B35,"OK","주민오류")</f>
        <v>주민오류</v>
      </c>
      <c r="D35" s="67">
        <f t="shared" ca="1" si="1"/>
        <v>21</v>
      </c>
      <c r="E35" s="68">
        <v>42004</v>
      </c>
      <c r="F35" s="67">
        <f t="shared" si="3"/>
        <v>14</v>
      </c>
      <c r="G35" s="66" t="str">
        <f t="shared" si="4"/>
        <v>여</v>
      </c>
      <c r="H35" s="66" t="str">
        <f t="shared" si="5"/>
        <v>4</v>
      </c>
      <c r="I35" s="66" t="str">
        <f>CHOOSE(H35,"내국인","내국인","내국인","내국인","외국인","외국인","외국인","외국인")</f>
        <v>내국인</v>
      </c>
      <c r="J35" s="66" t="str">
        <f>IF(I35="외국인","고용허가체크","")</f>
        <v/>
      </c>
      <c r="K35" s="70">
        <f t="shared" si="6"/>
        <v>1</v>
      </c>
      <c r="L35" s="66" t="str">
        <f>IF(K35=0,"OK","")</f>
        <v/>
      </c>
      <c r="M35" s="66">
        <f t="shared" si="7"/>
        <v>11</v>
      </c>
      <c r="N35" s="69" t="str">
        <f t="shared" si="8"/>
        <v/>
      </c>
    </row>
    <row r="36" spans="1:14" ht="17.25" x14ac:dyDescent="0.3">
      <c r="A36" s="65">
        <v>7004306123454</v>
      </c>
      <c r="B36" s="66">
        <f t="shared" si="2"/>
        <v>4</v>
      </c>
      <c r="C36" s="66" t="str">
        <f t="shared" ref="C36:C42" si="9">IF(INT(RIGHT(A36,1))=B36,"OK","주민오류")</f>
        <v>OK</v>
      </c>
      <c r="D36" s="67">
        <f t="shared" ca="1" si="1"/>
        <v>51</v>
      </c>
      <c r="E36" s="68">
        <v>42005</v>
      </c>
      <c r="F36" s="67">
        <f t="shared" si="3"/>
        <v>44</v>
      </c>
      <c r="G36" s="66" t="str">
        <f t="shared" si="4"/>
        <v>여</v>
      </c>
      <c r="H36" s="66" t="str">
        <f t="shared" si="5"/>
        <v>6</v>
      </c>
      <c r="I36" s="66" t="str">
        <f t="shared" ref="I36:I42" si="10">CHOOSE(H36,"내국인","내국인","내국인","내국인","외국인","외국인","외국인","외국인")</f>
        <v>외국인</v>
      </c>
      <c r="J36" s="66" t="str">
        <f t="shared" ref="J36:J42" si="11">IF(I36="외국인","고용허가체크","")</f>
        <v>고용허가체크</v>
      </c>
      <c r="M36" s="66">
        <f t="shared" si="7"/>
        <v>13</v>
      </c>
      <c r="N36" s="69" t="e">
        <f t="shared" si="8"/>
        <v>#N/A</v>
      </c>
    </row>
    <row r="37" spans="1:14" ht="17.25" x14ac:dyDescent="0.3">
      <c r="A37" s="65">
        <v>1304074123451</v>
      </c>
      <c r="B37" s="66">
        <f t="shared" si="2"/>
        <v>1</v>
      </c>
      <c r="C37" s="66" t="str">
        <f t="shared" si="9"/>
        <v>OK</v>
      </c>
      <c r="D37" s="67">
        <f t="shared" ca="1" si="1"/>
        <v>8</v>
      </c>
      <c r="E37" s="68">
        <v>41735</v>
      </c>
      <c r="F37" s="67">
        <f t="shared" si="3"/>
        <v>0</v>
      </c>
      <c r="G37" s="66" t="str">
        <f t="shared" si="4"/>
        <v>여</v>
      </c>
      <c r="H37" s="66" t="str">
        <f t="shared" si="5"/>
        <v>4</v>
      </c>
      <c r="I37" s="66" t="str">
        <f t="shared" si="10"/>
        <v>내국인</v>
      </c>
      <c r="J37" s="66" t="str">
        <f t="shared" si="11"/>
        <v/>
      </c>
      <c r="M37" s="66">
        <f t="shared" si="7"/>
        <v>13</v>
      </c>
      <c r="N37" s="69" t="str">
        <f t="shared" si="8"/>
        <v/>
      </c>
    </row>
    <row r="38" spans="1:14" ht="17.25" x14ac:dyDescent="0.3">
      <c r="A38" s="65">
        <v>1401014123451</v>
      </c>
      <c r="B38" s="66">
        <f t="shared" si="2"/>
        <v>1</v>
      </c>
      <c r="C38" s="66" t="str">
        <f t="shared" si="9"/>
        <v>OK</v>
      </c>
      <c r="D38" s="67">
        <f t="shared" ca="1" si="1"/>
        <v>8</v>
      </c>
      <c r="E38" s="68">
        <v>42007</v>
      </c>
      <c r="F38" s="67">
        <f t="shared" si="3"/>
        <v>1</v>
      </c>
      <c r="G38" s="66" t="str">
        <f t="shared" si="4"/>
        <v>여</v>
      </c>
      <c r="H38" s="66" t="str">
        <f t="shared" si="5"/>
        <v>4</v>
      </c>
      <c r="I38" s="66" t="str">
        <f t="shared" si="10"/>
        <v>내국인</v>
      </c>
      <c r="J38" s="66" t="str">
        <f t="shared" si="11"/>
        <v/>
      </c>
      <c r="M38" s="66">
        <f t="shared" si="7"/>
        <v>13</v>
      </c>
      <c r="N38" s="69" t="str">
        <f t="shared" si="8"/>
        <v/>
      </c>
    </row>
    <row r="39" spans="1:14" ht="17.25" x14ac:dyDescent="0.3">
      <c r="A39" s="65">
        <v>7301011234563</v>
      </c>
      <c r="B39" s="66">
        <f t="shared" si="2"/>
        <v>3</v>
      </c>
      <c r="C39" s="66" t="str">
        <f t="shared" si="9"/>
        <v>OK</v>
      </c>
      <c r="D39" s="67">
        <f t="shared" ca="1" si="1"/>
        <v>49</v>
      </c>
      <c r="E39" s="68">
        <v>42004</v>
      </c>
      <c r="F39" s="67">
        <f t="shared" si="3"/>
        <v>41</v>
      </c>
      <c r="G39" s="66" t="str">
        <f t="shared" si="4"/>
        <v>남</v>
      </c>
      <c r="H39" s="66" t="str">
        <f t="shared" si="5"/>
        <v>1</v>
      </c>
      <c r="I39" s="66" t="str">
        <f t="shared" si="10"/>
        <v>내국인</v>
      </c>
      <c r="J39" s="66" t="str">
        <f t="shared" si="11"/>
        <v/>
      </c>
      <c r="M39" s="66">
        <f t="shared" si="7"/>
        <v>13</v>
      </c>
      <c r="N39" s="69" t="str">
        <f t="shared" si="8"/>
        <v/>
      </c>
    </row>
    <row r="40" spans="1:14" ht="17.25" x14ac:dyDescent="0.3">
      <c r="A40" s="65"/>
      <c r="B40" s="66" t="e">
        <f t="shared" ref="B40:B42" si="12">IF(LEN(CLEAN(A40))=11,IF(AND(VALUE(MID(A40,5,1))&gt;=1,VALUE(MID(A40,5,1))&lt;=4),MOD(11-MOD(0*2+0*3+MID(A40,1,1)*4+MID(A40,2,1)*5+MID(A40,3,1)*6+MID(A40,4,1)*7+MID(A40,5,1)*8+MID(A40,6,1)*9+MID(A40,7,1)*2+MID(A40,8,1)*3+MID(A40,9,1)*4+MID(A40,10,1)*5,11),10),IF(AND(VALUE(MID(A40,5,1))&gt;=5,VALUE(MID(A40,5,1))&lt;=8),MOD(11-MOD(0*2+0*3+MID(A40,1,1)*4+MID(A40,2,1)*5+MID(A40,3,1)*6+MID(A40,4,1)*7+MID(A40,5,1)*8+MID(A40,6,1)*9+MID(A40,7,1)*2+MID(A40,8,1)*3+MID(A40,9,1)*4+MID(A40,10,1)*5,11),10),"오류")),IF(LEN(CLEAN(A40))=10,IF(AND(VALUE(MID(A40,4,1))&gt;=1,VALUE(MID(A40,4,1))&lt;=4),MOD(11-MOD(0*2+0*3+0*4+MID(A40,1,1)*5+MID(A40,2,1)*6+MID(A40,3,1)*7+MID(A40,4,1)*8+MID(A40,5,1)*9+MID(A40,6,1)*2+MID(A40,7,1)*3+MID(A40,8,1)*4+MID(A40,9,1)*5,11),10),IF(AND(VALUE(MID(A40,4,1))&gt;=5,VALUE(MID(A40,4,1))&lt;=8),MOD(11-MOD(0*2+0*3+0*4+MID(A40,1,1)*5+MID(A40,2,1)*6+MID(A40,3,1)*7+MID(A40,4,1)*8+MID(A40,5,1)*9+MID(A40,6,1)*2+MID(A40,7,1)*3+MID(A40,8,1)*4+MID(A40,9,1)*5,11),10),"오류")),IF(LEN(CLEAN(A40))=12,IF(AND(VALUE(MID(A40,6,1))&gt;=1,VALUE(MID(A40,6,1))&lt;=4),MOD(11-MOD(0*2+MID(A40,1,1)*3+MID(A40,2,1)*4+MID(A40,3,1)*5+MID(A40,4,1)*6+MID(A40,5,1)*7+MID(A40,6,1)*8+MID(A40,7,1)*9+MID(A40,8,1)*2+MID(A40,9,1)*3+MID(A40,10,1)*4+MID(A40,11,1)*5,11),10),IF(AND(VALUE(MID(A40,7,1))&gt;=5,VALUE(MID(A40,7,1))&lt;=8),MOD(11-MOD(0*2+MID(A40,1,1)*3+MID(A40,2,1)*4+MID(A40,3,1)*5+MID(A40,4,1)*6+MID(A40,5,1)*7+MID(A40,6,1)*8+MID(A40,7,1)*9+MID(A40,8,1)*2+MID(A40,9,1)*3+MID(A40,10,1)*4+MID(A40,11,1)*5,11),10),"오류")),IF(AND(VALUE(MID(A40,7,1))&gt;=1,VALUE(MID(A40,7,1))&lt;=4),MOD(11-MOD(MID(A40,1,1)*2+MID(A40,2,1)*3+MID(A40,3,1)*4+MID(A40,4,1)*5+MID(A40,5,1)*6+MID(A40,6,1)*7+MID(A40,7,1)*8+MID(A40,8,1)*9+MID(A40,9,1)*2+MID(A40,10,1)*3+MID(A40,11,1)*4+MID(A40,12,1)*5,11),10),IF(AND(VALUE(MID(A40,7,1))&gt;=5,VALUE(MID(A40,7,1))&lt;=8),IF(LEN(CLEAN(A40))=12,MOD(MOD(11-MOD(0*2+MID(A40,1,1)*3+MID(A40,2,1)*4+MID(A40,3,1)*5+MID(A40,4,1)*6+MID(A40,5,1)*7+MID(A40,6,1)*8+MID(A40,7,1)*9+MID(A40,8,1)*2+MID(A40,9,1)*3+MID(A40,10,1)*4+MID(A40,11,1)*5,11),10)+2,10),MOD(MOD(11-MOD(MID(A40,1,1)*2+MID(A40,2,1)*3+MID(A40,3,1)*4+MID(A40,4,1)*5+MID(A40,5,1)*6+MID(A40,6,1)*7+MID(A40,7,1)*8+MID(A40,8,1)*9+MID(A40,9,1)*2+MID(A40,10,1)*3+MID(A40,11,1)*4+MID(A40,12,1)*5,11),10)+2,10)))))))</f>
        <v>#VALUE!</v>
      </c>
      <c r="C40" s="66" t="e">
        <f t="shared" si="9"/>
        <v>#VALUE!</v>
      </c>
      <c r="D40" s="67" t="e">
        <f t="shared" ca="1" si="1"/>
        <v>#VALUE!</v>
      </c>
      <c r="E40" s="68">
        <v>42009</v>
      </c>
      <c r="F40" s="67" t="e">
        <f t="shared" si="3"/>
        <v>#VALUE!</v>
      </c>
      <c r="G40" s="66" t="e">
        <f t="shared" si="4"/>
        <v>#VALUE!</v>
      </c>
      <c r="H40" s="66" t="str">
        <f t="shared" ref="H40:H42" si="13">IF(LEN(CLEAN(A40))=12,MID(A40,6,1),MID(A40,7,1))</f>
        <v/>
      </c>
      <c r="I40" s="66" t="e">
        <f t="shared" si="10"/>
        <v>#VALUE!</v>
      </c>
      <c r="J40" s="66" t="e">
        <f t="shared" si="11"/>
        <v>#VALUE!</v>
      </c>
      <c r="M40" s="66">
        <f t="shared" si="7"/>
        <v>0</v>
      </c>
      <c r="N40" s="69" t="e">
        <f t="shared" si="8"/>
        <v>#VALUE!</v>
      </c>
    </row>
    <row r="41" spans="1:14" ht="17.25" x14ac:dyDescent="0.3">
      <c r="A41" s="65"/>
      <c r="B41" s="66" t="e">
        <f t="shared" si="12"/>
        <v>#VALUE!</v>
      </c>
      <c r="C41" s="66" t="e">
        <f t="shared" si="9"/>
        <v>#VALUE!</v>
      </c>
      <c r="D41" s="67" t="e">
        <f t="shared" ca="1" si="1"/>
        <v>#VALUE!</v>
      </c>
      <c r="E41" s="68">
        <v>42010</v>
      </c>
      <c r="F41" s="67" t="e">
        <f t="shared" si="3"/>
        <v>#VALUE!</v>
      </c>
      <c r="G41" s="66" t="e">
        <f t="shared" si="4"/>
        <v>#VALUE!</v>
      </c>
      <c r="H41" s="66" t="str">
        <f t="shared" si="13"/>
        <v/>
      </c>
      <c r="I41" s="66" t="e">
        <f t="shared" si="10"/>
        <v>#VALUE!</v>
      </c>
      <c r="J41" s="66" t="e">
        <f t="shared" si="11"/>
        <v>#VALUE!</v>
      </c>
      <c r="M41" s="66">
        <f t="shared" si="7"/>
        <v>0</v>
      </c>
      <c r="N41" s="69" t="e">
        <f t="shared" si="8"/>
        <v>#VALUE!</v>
      </c>
    </row>
    <row r="42" spans="1:14" ht="17.25" x14ac:dyDescent="0.3">
      <c r="A42" s="65"/>
      <c r="B42" s="66" t="e">
        <f t="shared" si="12"/>
        <v>#VALUE!</v>
      </c>
      <c r="C42" s="66" t="e">
        <f t="shared" si="9"/>
        <v>#VALUE!</v>
      </c>
      <c r="D42" s="67" t="e">
        <f t="shared" ca="1" si="1"/>
        <v>#VALUE!</v>
      </c>
      <c r="E42" s="68">
        <v>42011</v>
      </c>
      <c r="F42" s="67" t="e">
        <f t="shared" si="3"/>
        <v>#VALUE!</v>
      </c>
      <c r="G42" s="66" t="e">
        <f t="shared" si="4"/>
        <v>#VALUE!</v>
      </c>
      <c r="H42" s="66" t="str">
        <f t="shared" si="13"/>
        <v/>
      </c>
      <c r="I42" s="66" t="e">
        <f t="shared" si="10"/>
        <v>#VALUE!</v>
      </c>
      <c r="J42" s="66" t="e">
        <f t="shared" si="11"/>
        <v>#VALUE!</v>
      </c>
      <c r="M42" s="66">
        <f t="shared" si="7"/>
        <v>0</v>
      </c>
      <c r="N42" s="69" t="e">
        <f t="shared" si="8"/>
        <v>#VALUE!</v>
      </c>
    </row>
    <row r="44" spans="1:14" x14ac:dyDescent="0.3">
      <c r="A44" s="71"/>
    </row>
    <row r="46" spans="1:14" x14ac:dyDescent="0.3">
      <c r="A46" s="72"/>
    </row>
  </sheetData>
  <phoneticPr fontId="2" type="noConversion"/>
  <conditionalFormatting sqref="K33:K1048576">
    <cfRule type="cellIs" dxfId="18" priority="6" operator="greaterThan">
      <formula>0</formula>
    </cfRule>
  </conditionalFormatting>
  <conditionalFormatting sqref="L33:L1048576 C33:C1048576">
    <cfRule type="cellIs" dxfId="17" priority="5" operator="equal">
      <formula>"주민오류"</formula>
    </cfRule>
  </conditionalFormatting>
  <conditionalFormatting sqref="I33:I1048576">
    <cfRule type="cellIs" dxfId="16" priority="4" operator="equal">
      <formula>"외국인"</formula>
    </cfRule>
  </conditionalFormatting>
  <conditionalFormatting sqref="J33:J1048576">
    <cfRule type="cellIs" dxfId="15" priority="3" operator="equal">
      <formula>"고용허가체크"</formula>
    </cfRule>
  </conditionalFormatting>
  <conditionalFormatting sqref="M33:M42">
    <cfRule type="cellIs" dxfId="14" priority="1" operator="equal">
      <formula>13</formula>
    </cfRule>
    <cfRule type="cellIs" dxfId="13" priority="2" operator="equal">
      <formula>"고용허가체크"</formula>
    </cfRule>
  </conditionalFormatting>
  <hyperlinks>
    <hyperlink ref="B1" r:id="rId1" xr:uid="{EEEBB1DC-4E8E-4097-B120-FFA87EA9A6CE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E027-0BC5-4930-9A7C-180459DA01E6}">
  <dimension ref="B1:G6"/>
  <sheetViews>
    <sheetView showGridLines="0" workbookViewId="0">
      <selection activeCell="A33" sqref="A33"/>
    </sheetView>
  </sheetViews>
  <sheetFormatPr defaultRowHeight="16.5" x14ac:dyDescent="0.3"/>
  <cols>
    <col min="2" max="2" width="11.125" bestFit="1" customWidth="1"/>
  </cols>
  <sheetData>
    <row r="1" spans="2:7" x14ac:dyDescent="0.3">
      <c r="E1" s="16">
        <f>MOD(D2,4)</f>
        <v>0</v>
      </c>
      <c r="F1" s="16">
        <f>MOD(D2,100)</f>
        <v>12</v>
      </c>
      <c r="G1" s="16">
        <f>MOD(D2,400)</f>
        <v>12</v>
      </c>
    </row>
    <row r="2" spans="2:7" x14ac:dyDescent="0.3">
      <c r="B2" s="73">
        <v>40968</v>
      </c>
      <c r="D2" s="16" t="str">
        <f>TEXT(B2,"YYYY")</f>
        <v>2012</v>
      </c>
      <c r="E2" s="74" t="b">
        <f>IF(MOD(D2,4)=0,TRUE,FALSE)</f>
        <v>1</v>
      </c>
      <c r="F2" t="b">
        <f>IF(MOD(D2,100)=0,FALSE,TRUE)</f>
        <v>1</v>
      </c>
      <c r="G2" t="b">
        <f>IF(MOD(D2,400)=0,TRUE,FALSE)</f>
        <v>0</v>
      </c>
    </row>
    <row r="4" spans="2:7" x14ac:dyDescent="0.3">
      <c r="B4" s="16" t="s">
        <v>163</v>
      </c>
      <c r="C4" t="s">
        <v>164</v>
      </c>
    </row>
    <row r="5" spans="2:7" x14ac:dyDescent="0.3">
      <c r="B5" s="16" t="s">
        <v>165</v>
      </c>
      <c r="C5" t="s">
        <v>166</v>
      </c>
    </row>
    <row r="6" spans="2:7" x14ac:dyDescent="0.3">
      <c r="B6" s="16" t="s">
        <v>167</v>
      </c>
      <c r="C6" t="s">
        <v>168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6653-C9E7-4B66-A37A-5D13CE9F3003}">
  <dimension ref="A1:H33"/>
  <sheetViews>
    <sheetView showGridLines="0" topLeftCell="A10" zoomScaleNormal="100" workbookViewId="0">
      <selection activeCell="A33" sqref="A33"/>
    </sheetView>
  </sheetViews>
  <sheetFormatPr defaultRowHeight="16.5" x14ac:dyDescent="0.3"/>
  <cols>
    <col min="1" max="1" width="28.375" style="48" customWidth="1"/>
    <col min="2" max="2" width="13.25" customWidth="1"/>
    <col min="3" max="3" width="24" style="16" customWidth="1"/>
    <col min="4" max="4" width="12.375" bestFit="1" customWidth="1"/>
    <col min="5" max="5" width="17.25" bestFit="1" customWidth="1"/>
    <col min="6" max="6" width="14.375" bestFit="1" customWidth="1"/>
    <col min="8" max="8" width="9" style="16"/>
  </cols>
  <sheetData>
    <row r="1" spans="1:8" x14ac:dyDescent="0.3">
      <c r="A1" s="48" t="s">
        <v>81</v>
      </c>
      <c r="B1" s="49" t="s">
        <v>82</v>
      </c>
    </row>
    <row r="2" spans="1:8" x14ac:dyDescent="0.3">
      <c r="A2" s="50" t="s">
        <v>83</v>
      </c>
    </row>
    <row r="3" spans="1:8" x14ac:dyDescent="0.3">
      <c r="A3" s="50" t="s">
        <v>84</v>
      </c>
    </row>
    <row r="4" spans="1:8" x14ac:dyDescent="0.3">
      <c r="A4" s="50"/>
    </row>
    <row r="5" spans="1:8" x14ac:dyDescent="0.3">
      <c r="A5" s="50" t="s">
        <v>85</v>
      </c>
    </row>
    <row r="6" spans="1:8" x14ac:dyDescent="0.3">
      <c r="A6" s="50"/>
      <c r="G6" s="51" t="s">
        <v>86</v>
      </c>
    </row>
    <row r="7" spans="1:8" ht="17.25" thickBot="1" x14ac:dyDescent="0.35">
      <c r="A7" s="50" t="s">
        <v>87</v>
      </c>
    </row>
    <row r="8" spans="1:8" s="16" customFormat="1" ht="17.25" thickBot="1" x14ac:dyDescent="0.35">
      <c r="A8" s="52" t="s">
        <v>88</v>
      </c>
      <c r="B8" s="53" t="s">
        <v>89</v>
      </c>
      <c r="C8" s="53" t="s">
        <v>90</v>
      </c>
      <c r="D8" s="53" t="s">
        <v>91</v>
      </c>
      <c r="E8" s="53" t="s">
        <v>92</v>
      </c>
      <c r="F8" s="53" t="s">
        <v>93</v>
      </c>
      <c r="G8" s="53" t="s">
        <v>94</v>
      </c>
      <c r="H8" s="53" t="s">
        <v>95</v>
      </c>
    </row>
    <row r="9" spans="1:8" s="16" customFormat="1" x14ac:dyDescent="0.3">
      <c r="A9" s="48"/>
      <c r="B9" s="16">
        <v>123456</v>
      </c>
      <c r="C9" s="16">
        <v>7</v>
      </c>
      <c r="D9" s="54" t="s">
        <v>96</v>
      </c>
      <c r="E9" s="54" t="s">
        <v>97</v>
      </c>
      <c r="F9" s="54" t="s">
        <v>98</v>
      </c>
      <c r="G9" s="54" t="s">
        <v>99</v>
      </c>
      <c r="H9" s="54" t="s">
        <v>100</v>
      </c>
    </row>
    <row r="10" spans="1:8" s="57" customFormat="1" x14ac:dyDescent="0.3">
      <c r="A10" s="55"/>
      <c r="B10" s="56"/>
      <c r="C10" s="56"/>
      <c r="E10" s="58"/>
      <c r="G10" s="59"/>
      <c r="H10" s="56"/>
    </row>
    <row r="11" spans="1:8" s="57" customFormat="1" x14ac:dyDescent="0.3">
      <c r="A11" s="55"/>
      <c r="C11" s="56"/>
      <c r="E11" s="58"/>
      <c r="G11" s="61"/>
      <c r="H11" s="56"/>
    </row>
    <row r="12" spans="1:8" s="57" customFormat="1" x14ac:dyDescent="0.3">
      <c r="A12" s="55"/>
      <c r="C12" s="56"/>
      <c r="E12" s="58"/>
      <c r="G12" s="62"/>
      <c r="H12" s="56"/>
    </row>
    <row r="13" spans="1:8" s="57" customFormat="1" x14ac:dyDescent="0.3">
      <c r="A13" s="55"/>
      <c r="C13" s="56"/>
      <c r="E13" s="58"/>
      <c r="G13" s="61"/>
      <c r="H13" s="56"/>
    </row>
    <row r="14" spans="1:8" s="57" customFormat="1" x14ac:dyDescent="0.3">
      <c r="A14" s="55"/>
      <c r="C14" s="56"/>
      <c r="E14" s="58"/>
      <c r="G14" s="61"/>
      <c r="H14" s="56"/>
    </row>
    <row r="15" spans="1:8" s="57" customFormat="1" x14ac:dyDescent="0.3">
      <c r="A15" s="55"/>
      <c r="C15" s="56"/>
      <c r="E15" s="58"/>
      <c r="G15" s="61"/>
      <c r="H15" s="56"/>
    </row>
    <row r="16" spans="1:8" s="57" customFormat="1" x14ac:dyDescent="0.3">
      <c r="A16" s="55"/>
      <c r="C16" s="56"/>
      <c r="E16" s="58"/>
      <c r="G16" s="61"/>
      <c r="H16" s="56"/>
    </row>
    <row r="17" spans="1:8" s="57" customFormat="1" x14ac:dyDescent="0.3">
      <c r="A17" s="55"/>
      <c r="C17" s="56"/>
      <c r="E17" s="58"/>
      <c r="G17" s="61"/>
      <c r="H17" s="56"/>
    </row>
    <row r="18" spans="1:8" s="57" customFormat="1" x14ac:dyDescent="0.3">
      <c r="A18" s="55"/>
      <c r="C18" s="56"/>
      <c r="G18" s="62"/>
      <c r="H18" s="7"/>
    </row>
    <row r="19" spans="1:8" s="16" customFormat="1" x14ac:dyDescent="0.3">
      <c r="A19" s="64" t="s">
        <v>169</v>
      </c>
      <c r="B19" s="64" t="s">
        <v>150</v>
      </c>
      <c r="C19" s="64" t="s">
        <v>151</v>
      </c>
      <c r="D19" s="64" t="s">
        <v>170</v>
      </c>
    </row>
    <row r="20" spans="1:8" s="16" customFormat="1" ht="17.25" x14ac:dyDescent="0.3">
      <c r="A20" s="65">
        <v>1648110021919</v>
      </c>
      <c r="B20" s="66">
        <f t="shared" ref="B20:B24" si="0">IF(10=10-MOD((MID(A20,1,1)*1+MID(A20,2,1)*2+MID(A20,3,1)*1+MID(A20,4,1)*2+MID(A20,5,1)*1+MID(A20,6,1)*2+MID(A20,7,1)*1+MID(A20,8,1)*2+MID(A20,9,1)*1+MID(A20,10,1)*2+MID(A20,11,1)*1+MID(A20,12,1)*2),10),0,10-MOD((MID(A20,1,1)*1+MID(A20,2,1)*2+MID(A20,3,1)*1+MID(A20,4,1)*2+MID(A20,5,1)*1+MID(A20,6,1)*2+MID(A20,7,1)*1+MID(A20,8,1)*2+MID(A20,9,1)*1+MID(A20,10,1)*2+MID(A20,11,1)*1+MID(A20,12,1)*2),10))</f>
        <v>9</v>
      </c>
      <c r="C20" s="66" t="str">
        <f t="shared" ref="C20:C29" si="1">IF(INT(RIGHT(A20,1))=B20,"OK","법인오류")</f>
        <v>OK</v>
      </c>
      <c r="D20" s="66">
        <f>LEN(A20)</f>
        <v>13</v>
      </c>
      <c r="E20" s="7" t="s">
        <v>171</v>
      </c>
    </row>
    <row r="21" spans="1:8" ht="17.25" x14ac:dyDescent="0.3">
      <c r="A21" s="65">
        <v>1648110082292</v>
      </c>
      <c r="B21" s="66">
        <f t="shared" si="0"/>
        <v>2</v>
      </c>
      <c r="C21" s="66" t="str">
        <f t="shared" si="1"/>
        <v>OK</v>
      </c>
      <c r="D21" s="66">
        <f t="shared" ref="D21:D29" si="2">LEN(A21)</f>
        <v>13</v>
      </c>
      <c r="H21"/>
    </row>
    <row r="22" spans="1:8" ht="17.25" x14ac:dyDescent="0.3">
      <c r="A22" s="65">
        <v>1615110085138</v>
      </c>
      <c r="B22" s="66">
        <f t="shared" si="0"/>
        <v>8</v>
      </c>
      <c r="C22" s="66" t="str">
        <f t="shared" si="1"/>
        <v>OK</v>
      </c>
      <c r="D22" s="66">
        <f t="shared" si="2"/>
        <v>13</v>
      </c>
      <c r="H22"/>
    </row>
    <row r="23" spans="1:8" ht="17.25" x14ac:dyDescent="0.3">
      <c r="A23" s="65">
        <v>1615110085138</v>
      </c>
      <c r="B23" s="66">
        <f t="shared" si="0"/>
        <v>8</v>
      </c>
      <c r="C23" s="66" t="str">
        <f t="shared" si="1"/>
        <v>OK</v>
      </c>
      <c r="D23" s="66">
        <f t="shared" si="2"/>
        <v>13</v>
      </c>
      <c r="H23"/>
    </row>
    <row r="24" spans="1:8" ht="17.25" x14ac:dyDescent="0.3">
      <c r="A24" s="65">
        <v>1648110069844</v>
      </c>
      <c r="B24" s="66">
        <f t="shared" si="0"/>
        <v>4</v>
      </c>
      <c r="C24" s="66" t="str">
        <f t="shared" si="1"/>
        <v>OK</v>
      </c>
      <c r="D24" s="66">
        <f t="shared" si="2"/>
        <v>13</v>
      </c>
      <c r="H24"/>
    </row>
    <row r="25" spans="1:8" ht="17.25" x14ac:dyDescent="0.3">
      <c r="A25" s="65">
        <v>1648110064430</v>
      </c>
      <c r="B25" s="66">
        <f>IF(10=10-MOD((MID(A25,1,1)*1+MID(A25,2,1)*2+MID(A25,3,1)*1+MID(A25,4,1)*2+MID(A25,5,1)*1+MID(A25,6,1)*2+MID(A25,7,1)*1+MID(A25,8,1)*2+MID(A25,9,1)*1+MID(A25,10,1)*2+MID(A25,11,1)*1+MID(A25,12,1)*2),10),0,10-MOD((MID(A25,1,1)*1+MID(A25,2,1)*2+MID(A25,3,1)*1+MID(A25,4,1)*2+MID(A25,5,1)*1+MID(A25,6,1)*2+MID(A25,7,1)*1+MID(A25,8,1)*2+MID(A25,9,1)*1+MID(A25,10,1)*2+MID(A25,11,1)*1+MID(A25,12,1)*2),10))</f>
        <v>0</v>
      </c>
      <c r="C25" s="66" t="str">
        <f t="shared" si="1"/>
        <v>OK</v>
      </c>
      <c r="D25" s="66">
        <f t="shared" si="2"/>
        <v>13</v>
      </c>
      <c r="H25"/>
    </row>
    <row r="26" spans="1:8" ht="17.25" x14ac:dyDescent="0.3">
      <c r="A26" s="65">
        <v>1650110056606</v>
      </c>
      <c r="B26" s="66">
        <f t="shared" ref="B26:B29" si="3">IF(10=10-MOD((MID(A26,1,1)*1+MID(A26,2,1)*2+MID(A26,3,1)*1+MID(A26,4,1)*2+MID(A26,5,1)*1+MID(A26,6,1)*2+MID(A26,7,1)*1+MID(A26,8,1)*2+MID(A26,9,1)*1+MID(A26,10,1)*2+MID(A26,11,1)*1+MID(A26,12,1)*2),10),0,10-MOD((MID(A26,1,1)*1+MID(A26,2,1)*2+MID(A26,3,1)*1+MID(A26,4,1)*2+MID(A26,5,1)*1+MID(A26,6,1)*2+MID(A26,7,1)*1+MID(A26,8,1)*2+MID(A26,9,1)*1+MID(A26,10,1)*2+MID(A26,11,1)*1+MID(A26,12,1)*2),10))</f>
        <v>6</v>
      </c>
      <c r="C26" s="66" t="str">
        <f t="shared" si="1"/>
        <v>OK</v>
      </c>
      <c r="D26" s="66">
        <f t="shared" si="2"/>
        <v>13</v>
      </c>
      <c r="H26"/>
    </row>
    <row r="27" spans="1:8" ht="17.25" x14ac:dyDescent="0.3">
      <c r="A27" s="65">
        <v>1301110047539</v>
      </c>
      <c r="B27" s="66">
        <f t="shared" si="3"/>
        <v>9</v>
      </c>
      <c r="C27" s="66" t="str">
        <f t="shared" si="1"/>
        <v>OK</v>
      </c>
      <c r="D27" s="66">
        <f t="shared" si="2"/>
        <v>13</v>
      </c>
      <c r="H27"/>
    </row>
    <row r="28" spans="1:8" ht="17.25" x14ac:dyDescent="0.3">
      <c r="A28" s="65">
        <v>1650110023803</v>
      </c>
      <c r="B28" s="66">
        <f t="shared" si="3"/>
        <v>3</v>
      </c>
      <c r="C28" s="66" t="str">
        <f t="shared" si="1"/>
        <v>OK</v>
      </c>
      <c r="D28" s="66">
        <f t="shared" si="2"/>
        <v>13</v>
      </c>
      <c r="H28"/>
    </row>
    <row r="29" spans="1:8" ht="17.25" x14ac:dyDescent="0.3">
      <c r="A29" s="65">
        <v>1615110020994</v>
      </c>
      <c r="B29" s="66">
        <f t="shared" si="3"/>
        <v>4</v>
      </c>
      <c r="C29" s="66" t="str">
        <f t="shared" si="1"/>
        <v>OK</v>
      </c>
      <c r="D29" s="66">
        <f t="shared" si="2"/>
        <v>13</v>
      </c>
      <c r="H29"/>
    </row>
    <row r="31" spans="1:8" x14ac:dyDescent="0.3">
      <c r="A31" s="71"/>
    </row>
    <row r="33" spans="1:1" x14ac:dyDescent="0.3">
      <c r="A33" s="72"/>
    </row>
  </sheetData>
  <phoneticPr fontId="2" type="noConversion"/>
  <conditionalFormatting sqref="C20:C1048576">
    <cfRule type="cellIs" dxfId="12" priority="5" operator="equal">
      <formula>"주민오류"</formula>
    </cfRule>
  </conditionalFormatting>
  <conditionalFormatting sqref="I30:I1048576">
    <cfRule type="cellIs" dxfId="11" priority="4" operator="equal">
      <formula>"외국인"</formula>
    </cfRule>
  </conditionalFormatting>
  <conditionalFormatting sqref="D20:D29">
    <cfRule type="cellIs" dxfId="10" priority="1" operator="greaterThan">
      <formula>13</formula>
    </cfRule>
    <cfRule type="cellIs" dxfId="9" priority="2" operator="lessThan">
      <formula>13</formula>
    </cfRule>
    <cfRule type="cellIs" dxfId="8" priority="3" operator="equal">
      <formula>13</formula>
    </cfRule>
  </conditionalFormatting>
  <hyperlinks>
    <hyperlink ref="B1" r:id="rId1" xr:uid="{F23B5ADD-665B-4ABD-AF13-E7D17A5CD76E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800C-7E0B-4E3D-8CD7-E076C2BEFEE0}">
  <dimension ref="B7:E8"/>
  <sheetViews>
    <sheetView showGridLines="0" workbookViewId="0">
      <selection activeCell="A33" sqref="A33"/>
    </sheetView>
  </sheetViews>
  <sheetFormatPr defaultRowHeight="16.5" x14ac:dyDescent="0.3"/>
  <cols>
    <col min="2" max="2" width="20.125" customWidth="1"/>
    <col min="3" max="3" width="14" bestFit="1" customWidth="1"/>
    <col min="5" max="5" width="11.875" bestFit="1" customWidth="1"/>
  </cols>
  <sheetData>
    <row r="7" spans="2:5" x14ac:dyDescent="0.3">
      <c r="B7" s="64" t="s">
        <v>172</v>
      </c>
      <c r="C7" s="64" t="s">
        <v>150</v>
      </c>
      <c r="D7" s="64" t="s">
        <v>151</v>
      </c>
      <c r="E7" s="64" t="s">
        <v>161</v>
      </c>
    </row>
    <row r="8" spans="2:5" ht="17.25" x14ac:dyDescent="0.3">
      <c r="B8" s="75">
        <v>3128512347</v>
      </c>
      <c r="C8" s="76">
        <f>IF(10-MOD(MID(B8,1,1)*1+MID(B8,2,1)*3+MID(B8,3,1)*7+MID(B8,4,1)*1+MID(B8,5,1)*3+MID(B8,6,1)*7+MID(B8,7,1)*1+MID(B8,8,1)*3+INT((MID(B8,9,1)*5)/10)+MOD(MID(B8,9,1)*5,10),10)=10,0,10-MOD(MID(B8,1,1)*1+MID(B8,2,1)*3+MID(B8,3,1)*7+MID(B8,4,1)*1+MID(B8,5,1)*3+MID(B8,6,1)*7+MID(B8,7,1)*1+MID(B8,8,1)*3+INT((MID(B8,9,1)*5)/10)+MOD(MID(B8,9,1)*5,10),10))</f>
        <v>7</v>
      </c>
      <c r="D8" s="66" t="str">
        <f>IF(INT(RIGHT(B8,1))=C8,"OK","주민오류")</f>
        <v>OK</v>
      </c>
      <c r="E8" s="66">
        <f>LEN(CLEAN(B8))</f>
        <v>10</v>
      </c>
    </row>
  </sheetData>
  <phoneticPr fontId="2" type="noConversion"/>
  <conditionalFormatting sqref="D8">
    <cfRule type="containsText" dxfId="7" priority="1" operator="containsText" text="오류">
      <formula>NOT(ISERROR(SEARCH("오류",D8)))</formula>
    </cfRule>
    <cfRule type="cellIs" dxfId="6" priority="2" operator="equal">
      <formula>"ok"</formula>
    </cfRule>
    <cfRule type="cellIs" dxfId="5" priority="8" operator="equal">
      <formula>"주민오류"</formula>
    </cfRule>
  </conditionalFormatting>
  <conditionalFormatting sqref="E8">
    <cfRule type="cellIs" dxfId="4" priority="3" operator="lessThan">
      <formula>10</formula>
    </cfRule>
    <cfRule type="cellIs" dxfId="3" priority="4" operator="greaterThan">
      <formula>10</formula>
    </cfRule>
    <cfRule type="cellIs" dxfId="2" priority="5" operator="equal">
      <formula>10</formula>
    </cfRule>
    <cfRule type="cellIs" dxfId="1" priority="6" operator="equal">
      <formula>13</formula>
    </cfRule>
    <cfRule type="cellIs" dxfId="0" priority="7" operator="equal">
      <formula>"고용허가체크"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주택임대사업자 수입금액 검토표</vt:lpstr>
      <vt:lpstr>업종</vt:lpstr>
      <vt:lpstr>등록임대주택 요건 충족기간</vt:lpstr>
      <vt:lpstr>Sheet9</vt:lpstr>
      <vt:lpstr>주민번호체크 (1)</vt:lpstr>
      <vt:lpstr>윤년</vt:lpstr>
      <vt:lpstr>법인등록번호체크 (2)</vt:lpstr>
      <vt:lpstr>사업자등록번호 체크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2022-01-31T04:59:02Z</cp:lastPrinted>
  <dcterms:created xsi:type="dcterms:W3CDTF">2022-01-31T03:28:47Z</dcterms:created>
  <dcterms:modified xsi:type="dcterms:W3CDTF">2022-01-31T19:22:55Z</dcterms:modified>
</cp:coreProperties>
</file>