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12.xml" ContentType="application/vnd.openxmlformats-officedocument.spreadsheetml.comments+xml"/>
  <Override PartName="/xl/drawings/drawing11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15.xml" ContentType="application/vnd.openxmlformats-officedocument.spreadsheetml.comments+xml"/>
  <Override PartName="/xl/drawings/drawing14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7.xml" ContentType="application/vnd.openxmlformats-officedocument.spreadsheetml.comments+xml"/>
  <Override PartName="/xl/drawings/drawing16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기타소득\"/>
    </mc:Choice>
  </mc:AlternateContent>
  <xr:revisionPtr revIDLastSave="0" documentId="13_ncr:1_{41FBEF3F-EAFE-4083-9B04-98979A41A69D}" xr6:coauthVersionLast="47" xr6:coauthVersionMax="47" xr10:uidLastSave="{00000000-0000-0000-0000-000000000000}"/>
  <bookViews>
    <workbookView xWindow="-60" yWindow="-60" windowWidth="28920" windowHeight="16320" activeTab="3" xr2:uid="{00000000-000D-0000-FFFF-FFFF00000000}"/>
  </bookViews>
  <sheets>
    <sheet name="기타소득원천징수영수증" sheetId="4" r:id="rId1"/>
    <sheet name="기타소득지급명세서" sheetId="6" r:id="rId2"/>
    <sheet name="기타소득지급명세서 (수정)" sheetId="63" r:id="rId3"/>
    <sheet name="종목" sheetId="13" r:id="rId4"/>
    <sheet name="기타소득대장" sheetId="12" r:id="rId5"/>
    <sheet name="기본입력사항" sheetId="62" r:id="rId6"/>
    <sheet name="2021년01월" sheetId="50" r:id="rId7"/>
    <sheet name="2021년02월" sheetId="51" r:id="rId8"/>
    <sheet name="2021년03월" sheetId="52" r:id="rId9"/>
    <sheet name="2021년04월" sheetId="53" r:id="rId10"/>
    <sheet name="2021년05월" sheetId="54" r:id="rId11"/>
    <sheet name="2021년06월" sheetId="55" r:id="rId12"/>
    <sheet name="2021년07월" sheetId="56" r:id="rId13"/>
    <sheet name="2021년08월" sheetId="57" r:id="rId14"/>
    <sheet name="2021년09월" sheetId="58" r:id="rId15"/>
    <sheet name="2021년10월" sheetId="59" r:id="rId16"/>
    <sheet name="2021년11월" sheetId="60" r:id="rId17"/>
    <sheet name="2021년12월" sheetId="61" r:id="rId18"/>
  </sheets>
  <externalReferences>
    <externalReference r:id="rId19"/>
  </externalReferences>
  <definedNames>
    <definedName name="_xlnm.Print_Area" localSheetId="0">기타소득원천징수영수증!$A$1:$AK$61</definedName>
    <definedName name="_xlnm.Print_Area" localSheetId="1">기타소득지급명세서!$A$1:$BK$44</definedName>
    <definedName name="_xlnm.Print_Area" localSheetId="2">'기타소득지급명세서 (수정)'!$A$1:$BK$55</definedName>
    <definedName name="종목" localSheetId="5">[1]종목!$B$6:$C$35</definedName>
    <definedName name="종목">종목!$B$5:$D$22</definedName>
  </definedNames>
  <calcPr calcId="181029"/>
  <fileRecoveryPr autoRecover="0"/>
</workbook>
</file>

<file path=xl/calcChain.xml><?xml version="1.0" encoding="utf-8"?>
<calcChain xmlns="http://schemas.openxmlformats.org/spreadsheetml/2006/main">
  <c r="BF12" i="63" l="1"/>
  <c r="BF11" i="63"/>
  <c r="BC12" i="63"/>
  <c r="BC11" i="63"/>
  <c r="AZ12" i="63"/>
  <c r="AZ11" i="63"/>
  <c r="AT12" i="63"/>
  <c r="AT11" i="63"/>
  <c r="AN12" i="63"/>
  <c r="AN11" i="63"/>
  <c r="AH12" i="63"/>
  <c r="AH11" i="63"/>
  <c r="AE11" i="63"/>
  <c r="AB11" i="63"/>
  <c r="O11" i="63"/>
  <c r="H11" i="63"/>
  <c r="A11" i="63"/>
  <c r="E3" i="63"/>
  <c r="BF36" i="63"/>
  <c r="BC36" i="63"/>
  <c r="AZ36" i="63"/>
  <c r="BI36" i="63" s="1"/>
  <c r="AW36" i="63"/>
  <c r="AK36" i="63"/>
  <c r="AE36" i="63"/>
  <c r="Y36" i="63"/>
  <c r="AQ36" i="63" s="1"/>
  <c r="W36" i="63"/>
  <c r="U36" i="63"/>
  <c r="R36" i="63"/>
  <c r="K36" i="63"/>
  <c r="G36" i="63"/>
  <c r="C36" i="63"/>
  <c r="BF34" i="63"/>
  <c r="BC34" i="63"/>
  <c r="AZ34" i="63"/>
  <c r="BI34" i="63" s="1"/>
  <c r="AW34" i="63"/>
  <c r="AK34" i="63"/>
  <c r="AE34" i="63"/>
  <c r="Y34" i="63"/>
  <c r="AQ34" i="63" s="1"/>
  <c r="W34" i="63"/>
  <c r="U34" i="63"/>
  <c r="R34" i="63"/>
  <c r="K34" i="63"/>
  <c r="G34" i="63"/>
  <c r="C34" i="63"/>
  <c r="BF32" i="63"/>
  <c r="BC32" i="63"/>
  <c r="AZ32" i="63"/>
  <c r="BI32" i="63" s="1"/>
  <c r="AW32" i="63"/>
  <c r="AK32" i="63"/>
  <c r="AE32" i="63"/>
  <c r="Y32" i="63"/>
  <c r="AQ32" i="63" s="1"/>
  <c r="W32" i="63"/>
  <c r="U32" i="63"/>
  <c r="R32" i="63"/>
  <c r="K32" i="63"/>
  <c r="G32" i="63"/>
  <c r="C32" i="63"/>
  <c r="BF30" i="63"/>
  <c r="BC30" i="63"/>
  <c r="AZ30" i="63"/>
  <c r="BI30" i="63" s="1"/>
  <c r="AW30" i="63"/>
  <c r="AK30" i="63"/>
  <c r="AE30" i="63"/>
  <c r="Y30" i="63"/>
  <c r="AQ30" i="63" s="1"/>
  <c r="W30" i="63"/>
  <c r="U30" i="63"/>
  <c r="R30" i="63"/>
  <c r="K30" i="63"/>
  <c r="G30" i="63"/>
  <c r="C30" i="63"/>
  <c r="BF28" i="63"/>
  <c r="BC28" i="63"/>
  <c r="AZ28" i="63"/>
  <c r="BI28" i="63" s="1"/>
  <c r="AW28" i="63"/>
  <c r="AK28" i="63"/>
  <c r="AE28" i="63"/>
  <c r="Y28" i="63"/>
  <c r="AQ28" i="63" s="1"/>
  <c r="W28" i="63"/>
  <c r="U28" i="63"/>
  <c r="R28" i="63"/>
  <c r="K28" i="63"/>
  <c r="G28" i="63"/>
  <c r="C28" i="63"/>
  <c r="BF26" i="63"/>
  <c r="BC26" i="63"/>
  <c r="AZ26" i="63"/>
  <c r="BI26" i="63" s="1"/>
  <c r="AW26" i="63"/>
  <c r="AK26" i="63"/>
  <c r="AE26" i="63"/>
  <c r="Y26" i="63"/>
  <c r="AQ26" i="63" s="1"/>
  <c r="W26" i="63"/>
  <c r="U26" i="63"/>
  <c r="R26" i="63"/>
  <c r="K26" i="63"/>
  <c r="G26" i="63"/>
  <c r="C26" i="63"/>
  <c r="BF24" i="63"/>
  <c r="BC24" i="63"/>
  <c r="AZ24" i="63"/>
  <c r="BI24" i="63" s="1"/>
  <c r="AW24" i="63"/>
  <c r="AK24" i="63"/>
  <c r="AE24" i="63"/>
  <c r="Y24" i="63"/>
  <c r="AQ24" i="63" s="1"/>
  <c r="W24" i="63"/>
  <c r="U24" i="63"/>
  <c r="R24" i="63"/>
  <c r="K24" i="63"/>
  <c r="G24" i="63"/>
  <c r="C24" i="63"/>
  <c r="BF22" i="63"/>
  <c r="BC22" i="63"/>
  <c r="AZ22" i="63"/>
  <c r="BI22" i="63" s="1"/>
  <c r="AW22" i="63"/>
  <c r="AK22" i="63"/>
  <c r="AE22" i="63"/>
  <c r="Y22" i="63"/>
  <c r="AQ22" i="63" s="1"/>
  <c r="W22" i="63"/>
  <c r="U22" i="63"/>
  <c r="R22" i="63"/>
  <c r="K22" i="63"/>
  <c r="G22" i="63"/>
  <c r="C22" i="63"/>
  <c r="BF20" i="63"/>
  <c r="BC20" i="63"/>
  <c r="AZ20" i="63"/>
  <c r="BI20" i="63" s="1"/>
  <c r="AW20" i="63"/>
  <c r="AK20" i="63"/>
  <c r="AE20" i="63"/>
  <c r="Y20" i="63"/>
  <c r="AQ20" i="63" s="1"/>
  <c r="W20" i="63"/>
  <c r="U20" i="63"/>
  <c r="R20" i="63"/>
  <c r="K20" i="63"/>
  <c r="G20" i="63"/>
  <c r="C20" i="63"/>
  <c r="BI18" i="63"/>
  <c r="BF18" i="63"/>
  <c r="BC18" i="63"/>
  <c r="AZ18" i="63"/>
  <c r="AW18" i="63"/>
  <c r="AQ18" i="63"/>
  <c r="AK18" i="63"/>
  <c r="AE18" i="63"/>
  <c r="Y18" i="63"/>
  <c r="W18" i="63"/>
  <c r="U18" i="63"/>
  <c r="K18" i="63"/>
  <c r="G18" i="63"/>
  <c r="C18" i="63"/>
  <c r="BI35" i="63"/>
  <c r="BI33" i="63"/>
  <c r="BI31" i="63"/>
  <c r="BI29" i="63"/>
  <c r="BI27" i="63"/>
  <c r="BI25" i="63"/>
  <c r="BI23" i="63"/>
  <c r="BI21" i="63"/>
  <c r="BI19" i="63"/>
  <c r="BI17" i="63"/>
  <c r="AQ35" i="63"/>
  <c r="AQ33" i="63"/>
  <c r="AQ31" i="63"/>
  <c r="AQ29" i="63"/>
  <c r="AQ27" i="63"/>
  <c r="AQ25" i="63"/>
  <c r="AQ23" i="63"/>
  <c r="AQ21" i="63"/>
  <c r="AQ19" i="63"/>
  <c r="AQ17" i="63"/>
  <c r="BF35" i="63"/>
  <c r="BC35" i="63"/>
  <c r="AZ35" i="63"/>
  <c r="AW35" i="63"/>
  <c r="AK35" i="63"/>
  <c r="AE35" i="63"/>
  <c r="Y35" i="63"/>
  <c r="W35" i="63"/>
  <c r="U35" i="63"/>
  <c r="R35" i="63"/>
  <c r="K35" i="63"/>
  <c r="G35" i="63"/>
  <c r="C35" i="63"/>
  <c r="BF33" i="63"/>
  <c r="BC33" i="63"/>
  <c r="AZ33" i="63"/>
  <c r="AW33" i="63"/>
  <c r="AK33" i="63"/>
  <c r="AE33" i="63"/>
  <c r="Y33" i="63"/>
  <c r="W33" i="63"/>
  <c r="U33" i="63"/>
  <c r="R33" i="63"/>
  <c r="K33" i="63"/>
  <c r="G33" i="63"/>
  <c r="C33" i="63"/>
  <c r="BF31" i="63"/>
  <c r="BC31" i="63"/>
  <c r="AZ31" i="63"/>
  <c r="AW31" i="63"/>
  <c r="AK31" i="63"/>
  <c r="AE31" i="63"/>
  <c r="Y31" i="63"/>
  <c r="W31" i="63"/>
  <c r="U31" i="63"/>
  <c r="R31" i="63"/>
  <c r="K31" i="63"/>
  <c r="G31" i="63"/>
  <c r="C31" i="63"/>
  <c r="BF29" i="63"/>
  <c r="BC29" i="63"/>
  <c r="AZ29" i="63"/>
  <c r="AW29" i="63"/>
  <c r="AK29" i="63"/>
  <c r="Y29" i="63"/>
  <c r="AE29" i="63"/>
  <c r="W29" i="63"/>
  <c r="U29" i="63"/>
  <c r="R29" i="63"/>
  <c r="K29" i="63"/>
  <c r="G29" i="63"/>
  <c r="C29" i="63"/>
  <c r="BF27" i="63"/>
  <c r="BC27" i="63"/>
  <c r="AZ27" i="63"/>
  <c r="AW27" i="63"/>
  <c r="AK27" i="63"/>
  <c r="AE27" i="63"/>
  <c r="Y27" i="63"/>
  <c r="W27" i="63"/>
  <c r="U27" i="63"/>
  <c r="R27" i="63"/>
  <c r="K27" i="63"/>
  <c r="G27" i="63"/>
  <c r="C27" i="63"/>
  <c r="BF25" i="63"/>
  <c r="BC25" i="63"/>
  <c r="AZ25" i="63"/>
  <c r="AW25" i="63"/>
  <c r="AK25" i="63"/>
  <c r="AE25" i="63"/>
  <c r="Y25" i="63"/>
  <c r="W25" i="63"/>
  <c r="U25" i="63"/>
  <c r="R25" i="63"/>
  <c r="K25" i="63"/>
  <c r="G25" i="63"/>
  <c r="C25" i="63"/>
  <c r="BF23" i="63"/>
  <c r="BC23" i="63"/>
  <c r="AZ23" i="63"/>
  <c r="AW23" i="63"/>
  <c r="AK23" i="63"/>
  <c r="AE23" i="63"/>
  <c r="Y23" i="63"/>
  <c r="W23" i="63"/>
  <c r="U23" i="63"/>
  <c r="R23" i="63"/>
  <c r="K23" i="63"/>
  <c r="G23" i="63"/>
  <c r="C23" i="63"/>
  <c r="BF21" i="63"/>
  <c r="BC21" i="63"/>
  <c r="AZ21" i="63"/>
  <c r="AW21" i="63"/>
  <c r="AK21" i="63"/>
  <c r="AE21" i="63"/>
  <c r="Y21" i="63"/>
  <c r="W21" i="63"/>
  <c r="U21" i="63"/>
  <c r="R21" i="63"/>
  <c r="K21" i="63"/>
  <c r="G21" i="63"/>
  <c r="C21" i="63"/>
  <c r="BF19" i="63"/>
  <c r="BC19" i="63"/>
  <c r="AZ19" i="63"/>
  <c r="AW19" i="63"/>
  <c r="AK19" i="63"/>
  <c r="AE19" i="63"/>
  <c r="Y19" i="63"/>
  <c r="W19" i="63"/>
  <c r="U19" i="63"/>
  <c r="R19" i="63"/>
  <c r="K19" i="63"/>
  <c r="G19" i="63"/>
  <c r="C19" i="63"/>
  <c r="BF17" i="63"/>
  <c r="BC17" i="63"/>
  <c r="AZ17" i="63"/>
  <c r="AW17" i="63"/>
  <c r="AK17" i="63"/>
  <c r="AE17" i="63"/>
  <c r="Y17" i="63"/>
  <c r="W17" i="63"/>
  <c r="U17" i="63"/>
  <c r="R17" i="63"/>
  <c r="R18" i="63" s="1"/>
  <c r="K17" i="63"/>
  <c r="G17" i="63"/>
  <c r="C17" i="63"/>
  <c r="A21" i="63"/>
  <c r="A23" i="63" s="1"/>
  <c r="A25" i="63" s="1"/>
  <c r="A27" i="63" s="1"/>
  <c r="A29" i="63" s="1"/>
  <c r="A31" i="63" s="1"/>
  <c r="A33" i="63" s="1"/>
  <c r="A35" i="63" s="1"/>
  <c r="A19" i="63"/>
  <c r="T32" i="4"/>
  <c r="T33" i="4"/>
  <c r="T34" i="4"/>
  <c r="T35" i="4"/>
  <c r="T36" i="4"/>
  <c r="T37" i="4"/>
  <c r="T38" i="4"/>
  <c r="T39" i="4"/>
  <c r="T40" i="4"/>
  <c r="T41" i="4"/>
  <c r="T42" i="4"/>
  <c r="T43" i="4"/>
  <c r="T31" i="4"/>
  <c r="AQ17" i="6"/>
  <c r="AQ18" i="6"/>
  <c r="AQ19" i="6"/>
  <c r="AQ20" i="6"/>
  <c r="AT11" i="6" s="1"/>
  <c r="AQ21" i="6"/>
  <c r="AQ22" i="6"/>
  <c r="AQ23" i="6"/>
  <c r="AQ24" i="6"/>
  <c r="AQ25" i="6"/>
  <c r="AQ16" i="6"/>
  <c r="BI17" i="6"/>
  <c r="BI18" i="6"/>
  <c r="BI19" i="6"/>
  <c r="BI20" i="6"/>
  <c r="BI21" i="6"/>
  <c r="BI22" i="6"/>
  <c r="BI23" i="6"/>
  <c r="BI24" i="6"/>
  <c r="BI25" i="6"/>
  <c r="BI16" i="6"/>
  <c r="BI11" i="6"/>
  <c r="BF11" i="6"/>
  <c r="BC11" i="6"/>
  <c r="AZ11" i="6"/>
  <c r="AN11" i="6"/>
  <c r="N32" i="4"/>
  <c r="N33" i="4"/>
  <c r="Q33" i="4" s="1"/>
  <c r="N34" i="4"/>
  <c r="N35" i="4"/>
  <c r="Q35" i="4" s="1"/>
  <c r="N36" i="4"/>
  <c r="N37" i="4"/>
  <c r="N38" i="4"/>
  <c r="N39" i="4"/>
  <c r="Q39" i="4" s="1"/>
  <c r="N40" i="4"/>
  <c r="N41" i="4"/>
  <c r="N42" i="4"/>
  <c r="N43" i="4"/>
  <c r="Q43" i="4" s="1"/>
  <c r="N31" i="4"/>
  <c r="Q32" i="4"/>
  <c r="Q34" i="4"/>
  <c r="Q36" i="4"/>
  <c r="Q37" i="4"/>
  <c r="Q38" i="4"/>
  <c r="Q40" i="4"/>
  <c r="Q41" i="4"/>
  <c r="Q42" i="4"/>
  <c r="E27" i="61"/>
  <c r="E26" i="61"/>
  <c r="E25" i="61"/>
  <c r="E24" i="61"/>
  <c r="E23" i="61"/>
  <c r="E22" i="61"/>
  <c r="E21" i="61"/>
  <c r="E20" i="61"/>
  <c r="E19" i="61"/>
  <c r="E18" i="61"/>
  <c r="E17" i="61"/>
  <c r="E16" i="61"/>
  <c r="E15" i="61"/>
  <c r="E14" i="61"/>
  <c r="E13" i="61"/>
  <c r="E12" i="61"/>
  <c r="E11" i="61"/>
  <c r="E10" i="61"/>
  <c r="E9" i="61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E12" i="60"/>
  <c r="E11" i="60"/>
  <c r="E10" i="60"/>
  <c r="E9" i="60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E9" i="57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E9" i="56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9" i="54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61"/>
  <c r="E8" i="60"/>
  <c r="E8" i="59"/>
  <c r="E8" i="58"/>
  <c r="E8" i="57"/>
  <c r="E8" i="56"/>
  <c r="E8" i="55"/>
  <c r="E8" i="54"/>
  <c r="E8" i="53"/>
  <c r="E8" i="52"/>
  <c r="E8" i="51"/>
  <c r="E8" i="12"/>
  <c r="E8" i="50"/>
  <c r="AN67" i="4"/>
  <c r="BI11" i="63" l="1"/>
  <c r="E4" i="61"/>
  <c r="E4" i="60"/>
  <c r="E4" i="59"/>
  <c r="E4" i="58"/>
  <c r="E4" i="57"/>
  <c r="E4" i="56"/>
  <c r="E4" i="55"/>
  <c r="E4" i="54"/>
  <c r="E4" i="53"/>
  <c r="E4" i="52"/>
  <c r="E4" i="51"/>
  <c r="E4" i="50"/>
  <c r="C4" i="61"/>
  <c r="C4" i="60"/>
  <c r="C4" i="59"/>
  <c r="C4" i="58"/>
  <c r="C4" i="57"/>
  <c r="C4" i="56"/>
  <c r="C4" i="55"/>
  <c r="C4" i="54"/>
  <c r="C4" i="53"/>
  <c r="C4" i="52"/>
  <c r="C4" i="51"/>
  <c r="C4" i="50"/>
  <c r="E3" i="61"/>
  <c r="E3" i="60"/>
  <c r="E3" i="59"/>
  <c r="E3" i="58"/>
  <c r="E3" i="57"/>
  <c r="E3" i="56"/>
  <c r="E3" i="55"/>
  <c r="E3" i="54"/>
  <c r="E3" i="53"/>
  <c r="E3" i="52"/>
  <c r="E3" i="51"/>
  <c r="E3" i="50"/>
  <c r="C3" i="61"/>
  <c r="C3" i="60"/>
  <c r="C3" i="59"/>
  <c r="C3" i="58"/>
  <c r="C3" i="57"/>
  <c r="C3" i="56"/>
  <c r="C3" i="55"/>
  <c r="C3" i="54"/>
  <c r="C3" i="53"/>
  <c r="C3" i="52"/>
  <c r="C3" i="51"/>
  <c r="C3" i="50"/>
  <c r="F4" i="62"/>
  <c r="G4" i="62" s="1"/>
  <c r="BI12" i="63" l="1"/>
  <c r="G31" i="4"/>
  <c r="A31" i="4"/>
  <c r="E31" i="4" s="1"/>
  <c r="U16" i="6"/>
  <c r="Q31" i="4"/>
  <c r="I28" i="61" l="1"/>
  <c r="C28" i="61"/>
  <c r="AL27" i="61"/>
  <c r="AJ27" i="61"/>
  <c r="AK27" i="61" s="1"/>
  <c r="AG27" i="61"/>
  <c r="AH27" i="61" s="1"/>
  <c r="AI27" i="61" s="1"/>
  <c r="AF27" i="61"/>
  <c r="AD27" i="61"/>
  <c r="AE27" i="61" s="1"/>
  <c r="AC27" i="61"/>
  <c r="AB27" i="61"/>
  <c r="AA27" i="61"/>
  <c r="T27" i="61"/>
  <c r="S27" i="61"/>
  <c r="J27" i="61"/>
  <c r="N27" i="61" s="1"/>
  <c r="G27" i="61"/>
  <c r="H27" i="61" s="1"/>
  <c r="F27" i="61"/>
  <c r="D27" i="61"/>
  <c r="AL26" i="61"/>
  <c r="AJ26" i="61"/>
  <c r="AK26" i="61" s="1"/>
  <c r="AG26" i="61"/>
  <c r="AH26" i="61" s="1"/>
  <c r="AI26" i="61" s="1"/>
  <c r="AF26" i="61"/>
  <c r="AD26" i="61"/>
  <c r="AE26" i="61" s="1"/>
  <c r="AC26" i="61"/>
  <c r="AA26" i="61"/>
  <c r="AB26" i="61" s="1"/>
  <c r="T26" i="61"/>
  <c r="S26" i="61"/>
  <c r="J26" i="61"/>
  <c r="N26" i="61" s="1"/>
  <c r="G26" i="61"/>
  <c r="H26" i="61" s="1"/>
  <c r="F26" i="61"/>
  <c r="D26" i="61"/>
  <c r="AL25" i="61"/>
  <c r="AJ25" i="61"/>
  <c r="AK25" i="61" s="1"/>
  <c r="AG25" i="61"/>
  <c r="AH25" i="61" s="1"/>
  <c r="AI25" i="61" s="1"/>
  <c r="AF25" i="61"/>
  <c r="AD25" i="61"/>
  <c r="AE25" i="61" s="1"/>
  <c r="AC25" i="61"/>
  <c r="AB25" i="61"/>
  <c r="AA25" i="61"/>
  <c r="T25" i="61"/>
  <c r="S25" i="61"/>
  <c r="J25" i="61"/>
  <c r="N25" i="61" s="1"/>
  <c r="G25" i="61"/>
  <c r="H25" i="61" s="1"/>
  <c r="F25" i="61"/>
  <c r="D25" i="61"/>
  <c r="AL24" i="61"/>
  <c r="AJ24" i="61"/>
  <c r="AK24" i="61" s="1"/>
  <c r="AG24" i="61"/>
  <c r="AH24" i="61" s="1"/>
  <c r="AI24" i="61" s="1"/>
  <c r="AF24" i="61"/>
  <c r="AD24" i="61"/>
  <c r="AE24" i="61" s="1"/>
  <c r="AC24" i="61"/>
  <c r="AB24" i="61"/>
  <c r="AA24" i="61"/>
  <c r="T24" i="61"/>
  <c r="S24" i="61"/>
  <c r="J24" i="61"/>
  <c r="N24" i="61" s="1"/>
  <c r="G24" i="61"/>
  <c r="H24" i="61" s="1"/>
  <c r="F24" i="61"/>
  <c r="D24" i="61"/>
  <c r="AL23" i="61"/>
  <c r="AJ23" i="61"/>
  <c r="AK23" i="61" s="1"/>
  <c r="AG23" i="61"/>
  <c r="AH23" i="61" s="1"/>
  <c r="AI23" i="61" s="1"/>
  <c r="AF23" i="61"/>
  <c r="AD23" i="61"/>
  <c r="AE23" i="61" s="1"/>
  <c r="AC23" i="61"/>
  <c r="AB23" i="61"/>
  <c r="AA23" i="61"/>
  <c r="T23" i="61"/>
  <c r="S23" i="61"/>
  <c r="J23" i="61"/>
  <c r="N23" i="61" s="1"/>
  <c r="G23" i="61"/>
  <c r="H23" i="61" s="1"/>
  <c r="F23" i="61"/>
  <c r="D23" i="61"/>
  <c r="AL22" i="61"/>
  <c r="AJ22" i="61"/>
  <c r="AK22" i="61" s="1"/>
  <c r="AG22" i="61"/>
  <c r="AH22" i="61" s="1"/>
  <c r="AI22" i="61" s="1"/>
  <c r="AF22" i="61"/>
  <c r="AD22" i="61"/>
  <c r="AE22" i="61" s="1"/>
  <c r="AC22" i="61"/>
  <c r="AB22" i="61"/>
  <c r="AA22" i="61"/>
  <c r="T22" i="61"/>
  <c r="S22" i="61"/>
  <c r="J22" i="61"/>
  <c r="N22" i="61" s="1"/>
  <c r="G22" i="61"/>
  <c r="H22" i="61" s="1"/>
  <c r="F22" i="61"/>
  <c r="D22" i="61"/>
  <c r="AL21" i="61"/>
  <c r="AJ21" i="61"/>
  <c r="AK21" i="61" s="1"/>
  <c r="AG21" i="61"/>
  <c r="AH21" i="61" s="1"/>
  <c r="AI21" i="61" s="1"/>
  <c r="AF21" i="61"/>
  <c r="AD21" i="61"/>
  <c r="AE21" i="61" s="1"/>
  <c r="AC21" i="61"/>
  <c r="AB21" i="61"/>
  <c r="AA21" i="61"/>
  <c r="T21" i="61"/>
  <c r="S21" i="61"/>
  <c r="J21" i="61"/>
  <c r="N21" i="61" s="1"/>
  <c r="G21" i="61"/>
  <c r="H21" i="61" s="1"/>
  <c r="F21" i="61"/>
  <c r="D21" i="61"/>
  <c r="AL20" i="61"/>
  <c r="AJ20" i="61"/>
  <c r="AK20" i="61" s="1"/>
  <c r="AG20" i="61"/>
  <c r="AH20" i="61" s="1"/>
  <c r="AI20" i="61" s="1"/>
  <c r="AF20" i="61"/>
  <c r="AD20" i="61"/>
  <c r="AE20" i="61" s="1"/>
  <c r="AC20" i="61"/>
  <c r="AB20" i="61"/>
  <c r="AA20" i="61"/>
  <c r="T20" i="61"/>
  <c r="S20" i="61"/>
  <c r="J20" i="61"/>
  <c r="N20" i="61" s="1"/>
  <c r="G20" i="61"/>
  <c r="H20" i="61" s="1"/>
  <c r="F20" i="61"/>
  <c r="D20" i="61"/>
  <c r="AL19" i="61"/>
  <c r="AJ19" i="61"/>
  <c r="AK19" i="61" s="1"/>
  <c r="AG19" i="61"/>
  <c r="AH19" i="61" s="1"/>
  <c r="AI19" i="61" s="1"/>
  <c r="AF19" i="61"/>
  <c r="AD19" i="61"/>
  <c r="AE19" i="61" s="1"/>
  <c r="AC19" i="61"/>
  <c r="AB19" i="61"/>
  <c r="AA19" i="61"/>
  <c r="T19" i="61"/>
  <c r="S19" i="61"/>
  <c r="J19" i="61"/>
  <c r="N19" i="61" s="1"/>
  <c r="G19" i="61"/>
  <c r="H19" i="61" s="1"/>
  <c r="F19" i="61"/>
  <c r="D19" i="61"/>
  <c r="AL18" i="61"/>
  <c r="AJ18" i="61"/>
  <c r="AK18" i="61" s="1"/>
  <c r="AG18" i="61"/>
  <c r="AH18" i="61" s="1"/>
  <c r="AI18" i="61" s="1"/>
  <c r="AF18" i="61"/>
  <c r="AD18" i="61"/>
  <c r="AE18" i="61" s="1"/>
  <c r="AC18" i="61"/>
  <c r="AB18" i="61"/>
  <c r="AA18" i="61"/>
  <c r="T18" i="61"/>
  <c r="S18" i="61"/>
  <c r="J18" i="61"/>
  <c r="N18" i="61" s="1"/>
  <c r="G18" i="61"/>
  <c r="H18" i="61" s="1"/>
  <c r="F18" i="61"/>
  <c r="D18" i="61"/>
  <c r="AL17" i="61"/>
  <c r="AJ17" i="61"/>
  <c r="AK17" i="61" s="1"/>
  <c r="AG17" i="61"/>
  <c r="AH17" i="61" s="1"/>
  <c r="AI17" i="61" s="1"/>
  <c r="AF17" i="61"/>
  <c r="AD17" i="61"/>
  <c r="AE17" i="61" s="1"/>
  <c r="AC17" i="61"/>
  <c r="AB17" i="61"/>
  <c r="AA17" i="61"/>
  <c r="T17" i="61"/>
  <c r="S17" i="61"/>
  <c r="J17" i="61"/>
  <c r="N17" i="61" s="1"/>
  <c r="G17" i="61"/>
  <c r="H17" i="61" s="1"/>
  <c r="F17" i="61"/>
  <c r="D17" i="61"/>
  <c r="AL16" i="61"/>
  <c r="AJ16" i="61"/>
  <c r="AK16" i="61" s="1"/>
  <c r="AG16" i="61"/>
  <c r="AH16" i="61" s="1"/>
  <c r="AI16" i="61" s="1"/>
  <c r="AF16" i="61"/>
  <c r="AD16" i="61"/>
  <c r="AE16" i="61" s="1"/>
  <c r="AC16" i="61"/>
  <c r="AB16" i="61"/>
  <c r="AA16" i="61"/>
  <c r="T16" i="61"/>
  <c r="S16" i="61"/>
  <c r="J16" i="61"/>
  <c r="N16" i="61" s="1"/>
  <c r="H16" i="61"/>
  <c r="G16" i="61"/>
  <c r="F16" i="61"/>
  <c r="D16" i="61"/>
  <c r="AL15" i="61"/>
  <c r="AJ15" i="61"/>
  <c r="AK15" i="61" s="1"/>
  <c r="AG15" i="61"/>
  <c r="AH15" i="61" s="1"/>
  <c r="AI15" i="61" s="1"/>
  <c r="AF15" i="61"/>
  <c r="AD15" i="61"/>
  <c r="AE15" i="61" s="1"/>
  <c r="AC15" i="61"/>
  <c r="AB15" i="61"/>
  <c r="AA15" i="61"/>
  <c r="T15" i="61"/>
  <c r="S15" i="61"/>
  <c r="J15" i="61"/>
  <c r="N15" i="61" s="1"/>
  <c r="G15" i="61"/>
  <c r="H15" i="61" s="1"/>
  <c r="F15" i="61"/>
  <c r="D15" i="61"/>
  <c r="AL14" i="61"/>
  <c r="AJ14" i="61"/>
  <c r="AK14" i="61" s="1"/>
  <c r="AG14" i="61"/>
  <c r="AH14" i="61" s="1"/>
  <c r="AI14" i="61" s="1"/>
  <c r="AF14" i="61"/>
  <c r="AD14" i="61"/>
  <c r="AE14" i="61" s="1"/>
  <c r="AC14" i="61"/>
  <c r="AB14" i="61"/>
  <c r="AA14" i="61"/>
  <c r="T14" i="61"/>
  <c r="S14" i="61"/>
  <c r="J14" i="61"/>
  <c r="N14" i="61" s="1"/>
  <c r="G14" i="61"/>
  <c r="H14" i="61" s="1"/>
  <c r="F14" i="61"/>
  <c r="D14" i="61"/>
  <c r="AL13" i="61"/>
  <c r="AJ13" i="61"/>
  <c r="AK13" i="61" s="1"/>
  <c r="AG13" i="61"/>
  <c r="AH13" i="61" s="1"/>
  <c r="AI13" i="61" s="1"/>
  <c r="AF13" i="61"/>
  <c r="AD13" i="61"/>
  <c r="AE13" i="61" s="1"/>
  <c r="AC13" i="61"/>
  <c r="AB13" i="61"/>
  <c r="AA13" i="61"/>
  <c r="T13" i="61"/>
  <c r="S13" i="61"/>
  <c r="J13" i="61"/>
  <c r="N13" i="61" s="1"/>
  <c r="G13" i="61"/>
  <c r="H13" i="61" s="1"/>
  <c r="F13" i="61"/>
  <c r="D13" i="61"/>
  <c r="AL12" i="61"/>
  <c r="AJ12" i="61"/>
  <c r="AK12" i="61" s="1"/>
  <c r="AG12" i="61"/>
  <c r="AH12" i="61" s="1"/>
  <c r="AI12" i="61" s="1"/>
  <c r="AF12" i="61"/>
  <c r="AD12" i="61"/>
  <c r="AE12" i="61" s="1"/>
  <c r="AC12" i="61"/>
  <c r="AB12" i="61"/>
  <c r="AA12" i="61"/>
  <c r="T12" i="61"/>
  <c r="S12" i="61"/>
  <c r="J12" i="61"/>
  <c r="N12" i="61" s="1"/>
  <c r="G12" i="61"/>
  <c r="H12" i="61" s="1"/>
  <c r="F12" i="61"/>
  <c r="D12" i="61"/>
  <c r="AL11" i="61"/>
  <c r="AJ11" i="61"/>
  <c r="AK11" i="61" s="1"/>
  <c r="AG11" i="61"/>
  <c r="AH11" i="61" s="1"/>
  <c r="AI11" i="61" s="1"/>
  <c r="AF11" i="61"/>
  <c r="AD11" i="61"/>
  <c r="AE11" i="61" s="1"/>
  <c r="AC11" i="61"/>
  <c r="AB11" i="61"/>
  <c r="AA11" i="61"/>
  <c r="T11" i="61"/>
  <c r="S11" i="61"/>
  <c r="J11" i="61"/>
  <c r="N11" i="61" s="1"/>
  <c r="G11" i="61"/>
  <c r="H11" i="61" s="1"/>
  <c r="F11" i="61"/>
  <c r="D11" i="61"/>
  <c r="AL10" i="61"/>
  <c r="AJ10" i="61"/>
  <c r="AK10" i="61" s="1"/>
  <c r="AG10" i="61"/>
  <c r="AH10" i="61" s="1"/>
  <c r="AI10" i="61" s="1"/>
  <c r="AF10" i="61"/>
  <c r="AD10" i="61"/>
  <c r="AE10" i="61" s="1"/>
  <c r="AC10" i="61"/>
  <c r="AB10" i="61"/>
  <c r="AA10" i="61"/>
  <c r="T10" i="61"/>
  <c r="S10" i="61"/>
  <c r="J10" i="61"/>
  <c r="N10" i="61" s="1"/>
  <c r="G10" i="61"/>
  <c r="H10" i="61" s="1"/>
  <c r="F10" i="61"/>
  <c r="D10" i="61"/>
  <c r="AL9" i="61"/>
  <c r="AJ9" i="61"/>
  <c r="AK9" i="61" s="1"/>
  <c r="AG9" i="61"/>
  <c r="AH9" i="61" s="1"/>
  <c r="AI9" i="61" s="1"/>
  <c r="AF9" i="61"/>
  <c r="AD9" i="61"/>
  <c r="AE9" i="61" s="1"/>
  <c r="AC9" i="61"/>
  <c r="AB9" i="61"/>
  <c r="AA9" i="61"/>
  <c r="T9" i="61"/>
  <c r="S9" i="61"/>
  <c r="J9" i="61"/>
  <c r="N9" i="61" s="1"/>
  <c r="G9" i="61"/>
  <c r="H9" i="61" s="1"/>
  <c r="F9" i="61"/>
  <c r="D9" i="61"/>
  <c r="A9" i="6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L8" i="61"/>
  <c r="AJ8" i="61"/>
  <c r="AK8" i="61" s="1"/>
  <c r="AG8" i="61"/>
  <c r="AH8" i="61" s="1"/>
  <c r="AI8" i="61" s="1"/>
  <c r="AF8" i="61"/>
  <c r="AD8" i="61"/>
  <c r="AE8" i="61" s="1"/>
  <c r="AC8" i="61"/>
  <c r="AB8" i="61"/>
  <c r="AA8" i="61"/>
  <c r="T8" i="61"/>
  <c r="S8" i="61"/>
  <c r="J8" i="61"/>
  <c r="J28" i="61" s="1"/>
  <c r="G8" i="61"/>
  <c r="H3" i="61" s="1"/>
  <c r="P3" i="61"/>
  <c r="I28" i="60"/>
  <c r="C28" i="60"/>
  <c r="AL27" i="60"/>
  <c r="AJ27" i="60"/>
  <c r="AK27" i="60" s="1"/>
  <c r="AG27" i="60"/>
  <c r="AH27" i="60" s="1"/>
  <c r="AI27" i="60" s="1"/>
  <c r="AF27" i="60"/>
  <c r="AD27" i="60"/>
  <c r="AE27" i="60" s="1"/>
  <c r="AC27" i="60"/>
  <c r="AB27" i="60"/>
  <c r="AA27" i="60"/>
  <c r="T27" i="60"/>
  <c r="S27" i="60"/>
  <c r="J27" i="60"/>
  <c r="N27" i="60" s="1"/>
  <c r="G27" i="60"/>
  <c r="H27" i="60" s="1"/>
  <c r="F27" i="60"/>
  <c r="D27" i="60"/>
  <c r="AL26" i="60"/>
  <c r="AJ26" i="60"/>
  <c r="AK26" i="60" s="1"/>
  <c r="AG26" i="60"/>
  <c r="AH26" i="60" s="1"/>
  <c r="AI26" i="60" s="1"/>
  <c r="AF26" i="60"/>
  <c r="AD26" i="60"/>
  <c r="AE26" i="60" s="1"/>
  <c r="AC26" i="60"/>
  <c r="AA26" i="60"/>
  <c r="AB26" i="60" s="1"/>
  <c r="T26" i="60"/>
  <c r="S26" i="60"/>
  <c r="J26" i="60"/>
  <c r="N26" i="60" s="1"/>
  <c r="G26" i="60"/>
  <c r="H26" i="60" s="1"/>
  <c r="F26" i="60"/>
  <c r="D26" i="60"/>
  <c r="AL25" i="60"/>
  <c r="AJ25" i="60"/>
  <c r="AK25" i="60" s="1"/>
  <c r="AG25" i="60"/>
  <c r="AH25" i="60" s="1"/>
  <c r="AI25" i="60" s="1"/>
  <c r="AF25" i="60"/>
  <c r="AD25" i="60"/>
  <c r="AE25" i="60" s="1"/>
  <c r="AC25" i="60"/>
  <c r="AB25" i="60"/>
  <c r="AA25" i="60"/>
  <c r="T25" i="60"/>
  <c r="S25" i="60"/>
  <c r="J25" i="60"/>
  <c r="N25" i="60" s="1"/>
  <c r="G25" i="60"/>
  <c r="H25" i="60" s="1"/>
  <c r="F25" i="60"/>
  <c r="D25" i="60"/>
  <c r="AL24" i="60"/>
  <c r="AJ24" i="60"/>
  <c r="AK24" i="60" s="1"/>
  <c r="AG24" i="60"/>
  <c r="AH24" i="60" s="1"/>
  <c r="AI24" i="60" s="1"/>
  <c r="AF24" i="60"/>
  <c r="AD24" i="60"/>
  <c r="AE24" i="60" s="1"/>
  <c r="AC24" i="60"/>
  <c r="AA24" i="60"/>
  <c r="AB24" i="60" s="1"/>
  <c r="T24" i="60"/>
  <c r="S24" i="60"/>
  <c r="J24" i="60"/>
  <c r="N24" i="60" s="1"/>
  <c r="G24" i="60"/>
  <c r="H24" i="60" s="1"/>
  <c r="F24" i="60"/>
  <c r="D24" i="60"/>
  <c r="AL23" i="60"/>
  <c r="AJ23" i="60"/>
  <c r="AK23" i="60" s="1"/>
  <c r="AG23" i="60"/>
  <c r="AH23" i="60" s="1"/>
  <c r="AI23" i="60" s="1"/>
  <c r="AF23" i="60"/>
  <c r="AD23" i="60"/>
  <c r="AE23" i="60" s="1"/>
  <c r="AC23" i="60"/>
  <c r="AB23" i="60"/>
  <c r="AA23" i="60"/>
  <c r="T23" i="60"/>
  <c r="S23" i="60"/>
  <c r="J23" i="60"/>
  <c r="N23" i="60" s="1"/>
  <c r="G23" i="60"/>
  <c r="H23" i="60" s="1"/>
  <c r="F23" i="60"/>
  <c r="D23" i="60"/>
  <c r="AL22" i="60"/>
  <c r="AJ22" i="60"/>
  <c r="AK22" i="60" s="1"/>
  <c r="AG22" i="60"/>
  <c r="AH22" i="60" s="1"/>
  <c r="AI22" i="60" s="1"/>
  <c r="AF22" i="60"/>
  <c r="AD22" i="60"/>
  <c r="AE22" i="60" s="1"/>
  <c r="AC22" i="60"/>
  <c r="AA22" i="60"/>
  <c r="AB22" i="60" s="1"/>
  <c r="T22" i="60"/>
  <c r="S22" i="60"/>
  <c r="J22" i="60"/>
  <c r="N22" i="60" s="1"/>
  <c r="G22" i="60"/>
  <c r="H22" i="60" s="1"/>
  <c r="F22" i="60"/>
  <c r="D22" i="60"/>
  <c r="AL21" i="60"/>
  <c r="AJ21" i="60"/>
  <c r="AK21" i="60" s="1"/>
  <c r="AG21" i="60"/>
  <c r="AH21" i="60" s="1"/>
  <c r="AI21" i="60" s="1"/>
  <c r="AF21" i="60"/>
  <c r="AD21" i="60"/>
  <c r="AE21" i="60" s="1"/>
  <c r="AC21" i="60"/>
  <c r="AB21" i="60"/>
  <c r="AA21" i="60"/>
  <c r="T21" i="60"/>
  <c r="S21" i="60"/>
  <c r="J21" i="60"/>
  <c r="N21" i="60" s="1"/>
  <c r="G21" i="60"/>
  <c r="H21" i="60" s="1"/>
  <c r="F21" i="60"/>
  <c r="D21" i="60"/>
  <c r="AL20" i="60"/>
  <c r="AJ20" i="60"/>
  <c r="AK20" i="60" s="1"/>
  <c r="AG20" i="60"/>
  <c r="AH20" i="60" s="1"/>
  <c r="AI20" i="60" s="1"/>
  <c r="AF20" i="60"/>
  <c r="AD20" i="60"/>
  <c r="AE20" i="60" s="1"/>
  <c r="AC20" i="60"/>
  <c r="AA20" i="60"/>
  <c r="AB20" i="60" s="1"/>
  <c r="T20" i="60"/>
  <c r="S20" i="60"/>
  <c r="J20" i="60"/>
  <c r="N20" i="60" s="1"/>
  <c r="H20" i="60"/>
  <c r="G20" i="60"/>
  <c r="F20" i="60"/>
  <c r="D20" i="60"/>
  <c r="AL19" i="60"/>
  <c r="AJ19" i="60"/>
  <c r="AK19" i="60" s="1"/>
  <c r="AG19" i="60"/>
  <c r="AH19" i="60" s="1"/>
  <c r="AI19" i="60" s="1"/>
  <c r="AF19" i="60"/>
  <c r="AD19" i="60"/>
  <c r="AE19" i="60" s="1"/>
  <c r="AC19" i="60"/>
  <c r="AA19" i="60"/>
  <c r="AB19" i="60" s="1"/>
  <c r="T19" i="60"/>
  <c r="S19" i="60"/>
  <c r="J19" i="60"/>
  <c r="N19" i="60" s="1"/>
  <c r="G19" i="60"/>
  <c r="H19" i="60" s="1"/>
  <c r="F19" i="60"/>
  <c r="D19" i="60"/>
  <c r="AL18" i="60"/>
  <c r="AJ18" i="60"/>
  <c r="AK18" i="60" s="1"/>
  <c r="AG18" i="60"/>
  <c r="AH18" i="60" s="1"/>
  <c r="AI18" i="60" s="1"/>
  <c r="AF18" i="60"/>
  <c r="AD18" i="60"/>
  <c r="AE18" i="60" s="1"/>
  <c r="AC18" i="60"/>
  <c r="AB18" i="60"/>
  <c r="AA18" i="60"/>
  <c r="T18" i="60"/>
  <c r="S18" i="60"/>
  <c r="J18" i="60"/>
  <c r="N18" i="60" s="1"/>
  <c r="G18" i="60"/>
  <c r="H18" i="60" s="1"/>
  <c r="F18" i="60"/>
  <c r="D18" i="60"/>
  <c r="AL17" i="60"/>
  <c r="AJ17" i="60"/>
  <c r="AK17" i="60" s="1"/>
  <c r="AG17" i="60"/>
  <c r="AH17" i="60" s="1"/>
  <c r="AI17" i="60" s="1"/>
  <c r="AF17" i="60"/>
  <c r="AD17" i="60"/>
  <c r="AE17" i="60" s="1"/>
  <c r="AC17" i="60"/>
  <c r="AB17" i="60"/>
  <c r="AA17" i="60"/>
  <c r="T17" i="60"/>
  <c r="S17" i="60"/>
  <c r="J17" i="60"/>
  <c r="N17" i="60" s="1"/>
  <c r="G17" i="60"/>
  <c r="H17" i="60" s="1"/>
  <c r="F17" i="60"/>
  <c r="D17" i="60"/>
  <c r="AL16" i="60"/>
  <c r="AJ16" i="60"/>
  <c r="AK16" i="60" s="1"/>
  <c r="AG16" i="60"/>
  <c r="AH16" i="60" s="1"/>
  <c r="AI16" i="60" s="1"/>
  <c r="AF16" i="60"/>
  <c r="AD16" i="60"/>
  <c r="AE16" i="60" s="1"/>
  <c r="AC16" i="60"/>
  <c r="AA16" i="60"/>
  <c r="AB16" i="60" s="1"/>
  <c r="T16" i="60"/>
  <c r="S16" i="60"/>
  <c r="J16" i="60"/>
  <c r="N16" i="60" s="1"/>
  <c r="G16" i="60"/>
  <c r="H16" i="60" s="1"/>
  <c r="F16" i="60"/>
  <c r="D16" i="60"/>
  <c r="AL15" i="60"/>
  <c r="AJ15" i="60"/>
  <c r="AK15" i="60" s="1"/>
  <c r="AG15" i="60"/>
  <c r="AH15" i="60" s="1"/>
  <c r="AI15" i="60" s="1"/>
  <c r="AF15" i="60"/>
  <c r="AD15" i="60"/>
  <c r="AE15" i="60" s="1"/>
  <c r="AC15" i="60"/>
  <c r="AA15" i="60"/>
  <c r="AB15" i="60" s="1"/>
  <c r="T15" i="60"/>
  <c r="S15" i="60"/>
  <c r="J15" i="60"/>
  <c r="N15" i="60" s="1"/>
  <c r="G15" i="60"/>
  <c r="H15" i="60" s="1"/>
  <c r="F15" i="60"/>
  <c r="D15" i="60"/>
  <c r="AL14" i="60"/>
  <c r="AJ14" i="60"/>
  <c r="AK14" i="60" s="1"/>
  <c r="AG14" i="60"/>
  <c r="AH14" i="60" s="1"/>
  <c r="AI14" i="60" s="1"/>
  <c r="AF14" i="60"/>
  <c r="AD14" i="60"/>
  <c r="AE14" i="60" s="1"/>
  <c r="AC14" i="60"/>
  <c r="AB14" i="60"/>
  <c r="AA14" i="60"/>
  <c r="T14" i="60"/>
  <c r="S14" i="60"/>
  <c r="J14" i="60"/>
  <c r="N14" i="60" s="1"/>
  <c r="G14" i="60"/>
  <c r="H14" i="60" s="1"/>
  <c r="F14" i="60"/>
  <c r="D14" i="60"/>
  <c r="AL13" i="60"/>
  <c r="AJ13" i="60"/>
  <c r="AK13" i="60" s="1"/>
  <c r="AG13" i="60"/>
  <c r="AH13" i="60" s="1"/>
  <c r="AI13" i="60" s="1"/>
  <c r="AF13" i="60"/>
  <c r="AD13" i="60"/>
  <c r="AE13" i="60" s="1"/>
  <c r="AC13" i="60"/>
  <c r="AB13" i="60"/>
  <c r="AA13" i="60"/>
  <c r="T13" i="60"/>
  <c r="S13" i="60"/>
  <c r="J13" i="60"/>
  <c r="N13" i="60" s="1"/>
  <c r="G13" i="60"/>
  <c r="H13" i="60" s="1"/>
  <c r="F13" i="60"/>
  <c r="D13" i="60"/>
  <c r="AL12" i="60"/>
  <c r="AJ12" i="60"/>
  <c r="AK12" i="60" s="1"/>
  <c r="AG12" i="60"/>
  <c r="AH12" i="60" s="1"/>
  <c r="AI12" i="60" s="1"/>
  <c r="AF12" i="60"/>
  <c r="AD12" i="60"/>
  <c r="AE12" i="60" s="1"/>
  <c r="AC12" i="60"/>
  <c r="AA12" i="60"/>
  <c r="AB12" i="60" s="1"/>
  <c r="T12" i="60"/>
  <c r="S12" i="60"/>
  <c r="J12" i="60"/>
  <c r="N12" i="60" s="1"/>
  <c r="H12" i="60"/>
  <c r="G12" i="60"/>
  <c r="F12" i="60"/>
  <c r="D12" i="60"/>
  <c r="AL11" i="60"/>
  <c r="AJ11" i="60"/>
  <c r="AK11" i="60" s="1"/>
  <c r="AG11" i="60"/>
  <c r="AH11" i="60" s="1"/>
  <c r="AI11" i="60" s="1"/>
  <c r="AF11" i="60"/>
  <c r="AD11" i="60"/>
  <c r="AE11" i="60" s="1"/>
  <c r="AC11" i="60"/>
  <c r="AA11" i="60"/>
  <c r="AB11" i="60" s="1"/>
  <c r="T11" i="60"/>
  <c r="S11" i="60"/>
  <c r="J11" i="60"/>
  <c r="N11" i="60" s="1"/>
  <c r="G11" i="60"/>
  <c r="H11" i="60" s="1"/>
  <c r="F11" i="60"/>
  <c r="D11" i="60"/>
  <c r="AL10" i="60"/>
  <c r="AJ10" i="60"/>
  <c r="AK10" i="60" s="1"/>
  <c r="AG10" i="60"/>
  <c r="AH10" i="60" s="1"/>
  <c r="AI10" i="60" s="1"/>
  <c r="AF10" i="60"/>
  <c r="AD10" i="60"/>
  <c r="AE10" i="60" s="1"/>
  <c r="AC10" i="60"/>
  <c r="AB10" i="60"/>
  <c r="AA10" i="60"/>
  <c r="T10" i="60"/>
  <c r="S10" i="60"/>
  <c r="J10" i="60"/>
  <c r="N10" i="60" s="1"/>
  <c r="G10" i="60"/>
  <c r="H10" i="60" s="1"/>
  <c r="F10" i="60"/>
  <c r="D10" i="60"/>
  <c r="AL9" i="60"/>
  <c r="AJ9" i="60"/>
  <c r="AK9" i="60" s="1"/>
  <c r="AG9" i="60"/>
  <c r="AH9" i="60" s="1"/>
  <c r="AI9" i="60" s="1"/>
  <c r="AF9" i="60"/>
  <c r="AD9" i="60"/>
  <c r="AE9" i="60" s="1"/>
  <c r="AC9" i="60"/>
  <c r="AB9" i="60"/>
  <c r="AA9" i="60"/>
  <c r="T9" i="60"/>
  <c r="S9" i="60"/>
  <c r="J9" i="60"/>
  <c r="N9" i="60" s="1"/>
  <c r="G9" i="60"/>
  <c r="H9" i="60" s="1"/>
  <c r="F9" i="60"/>
  <c r="D9" i="60"/>
  <c r="A9" i="60"/>
  <c r="A10" i="60" s="1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L8" i="60"/>
  <c r="AJ8" i="60"/>
  <c r="AK8" i="60" s="1"/>
  <c r="AG8" i="60"/>
  <c r="AH8" i="60" s="1"/>
  <c r="AI8" i="60" s="1"/>
  <c r="AF8" i="60"/>
  <c r="AD8" i="60"/>
  <c r="AE8" i="60" s="1"/>
  <c r="AC8" i="60"/>
  <c r="AB8" i="60"/>
  <c r="AA8" i="60"/>
  <c r="T8" i="60"/>
  <c r="S8" i="60"/>
  <c r="J8" i="60"/>
  <c r="J28" i="60" s="1"/>
  <c r="G8" i="60"/>
  <c r="H3" i="60" s="1"/>
  <c r="P3" i="60"/>
  <c r="I28" i="59"/>
  <c r="C28" i="59"/>
  <c r="AL27" i="59"/>
  <c r="AJ27" i="59"/>
  <c r="AK27" i="59" s="1"/>
  <c r="AH27" i="59"/>
  <c r="AI27" i="59" s="1"/>
  <c r="AG27" i="59"/>
  <c r="AF27" i="59"/>
  <c r="AD27" i="59"/>
  <c r="AE27" i="59" s="1"/>
  <c r="AC27" i="59"/>
  <c r="AB27" i="59"/>
  <c r="AA27" i="59"/>
  <c r="T27" i="59"/>
  <c r="S27" i="59"/>
  <c r="K27" i="59"/>
  <c r="L27" i="59" s="1"/>
  <c r="M27" i="59" s="1"/>
  <c r="J27" i="59"/>
  <c r="N27" i="59" s="1"/>
  <c r="G27" i="59"/>
  <c r="H27" i="59" s="1"/>
  <c r="F27" i="59"/>
  <c r="D27" i="59"/>
  <c r="AL26" i="59"/>
  <c r="AJ26" i="59"/>
  <c r="AK26" i="59" s="1"/>
  <c r="AH26" i="59"/>
  <c r="AI26" i="59" s="1"/>
  <c r="AG26" i="59"/>
  <c r="AF26" i="59"/>
  <c r="AD26" i="59"/>
  <c r="AE26" i="59" s="1"/>
  <c r="AC26" i="59"/>
  <c r="AB26" i="59"/>
  <c r="AA26" i="59"/>
  <c r="T26" i="59"/>
  <c r="S26" i="59"/>
  <c r="J26" i="59"/>
  <c r="G26" i="59"/>
  <c r="H26" i="59" s="1"/>
  <c r="F26" i="59"/>
  <c r="D26" i="59"/>
  <c r="AL25" i="59"/>
  <c r="AJ25" i="59"/>
  <c r="AK25" i="59" s="1"/>
  <c r="AG25" i="59"/>
  <c r="AH25" i="59" s="1"/>
  <c r="AI25" i="59" s="1"/>
  <c r="AF25" i="59"/>
  <c r="AD25" i="59"/>
  <c r="AE25" i="59" s="1"/>
  <c r="AC25" i="59"/>
  <c r="AB25" i="59"/>
  <c r="AA25" i="59"/>
  <c r="T25" i="59"/>
  <c r="S25" i="59"/>
  <c r="J25" i="59"/>
  <c r="N25" i="59" s="1"/>
  <c r="G25" i="59"/>
  <c r="H25" i="59" s="1"/>
  <c r="F25" i="59"/>
  <c r="D25" i="59"/>
  <c r="AL24" i="59"/>
  <c r="AJ24" i="59"/>
  <c r="AK24" i="59" s="1"/>
  <c r="AG24" i="59"/>
  <c r="AH24" i="59" s="1"/>
  <c r="AI24" i="59" s="1"/>
  <c r="AF24" i="59"/>
  <c r="AD24" i="59"/>
  <c r="AE24" i="59" s="1"/>
  <c r="AC24" i="59"/>
  <c r="AA24" i="59"/>
  <c r="AB24" i="59" s="1"/>
  <c r="T24" i="59"/>
  <c r="S24" i="59"/>
  <c r="J24" i="59"/>
  <c r="N24" i="59" s="1"/>
  <c r="G24" i="59"/>
  <c r="H24" i="59" s="1"/>
  <c r="F24" i="59"/>
  <c r="D24" i="59"/>
  <c r="AL23" i="59"/>
  <c r="AJ23" i="59"/>
  <c r="AK23" i="59" s="1"/>
  <c r="AG23" i="59"/>
  <c r="AH23" i="59" s="1"/>
  <c r="AI23" i="59" s="1"/>
  <c r="AF23" i="59"/>
  <c r="AD23" i="59"/>
  <c r="AE23" i="59" s="1"/>
  <c r="AC23" i="59"/>
  <c r="AA23" i="59"/>
  <c r="AB23" i="59" s="1"/>
  <c r="T23" i="59"/>
  <c r="S23" i="59"/>
  <c r="J23" i="59"/>
  <c r="N23" i="59" s="1"/>
  <c r="G23" i="59"/>
  <c r="H23" i="59" s="1"/>
  <c r="F23" i="59"/>
  <c r="D23" i="59"/>
  <c r="AL22" i="59"/>
  <c r="AJ22" i="59"/>
  <c r="AK22" i="59" s="1"/>
  <c r="AG22" i="59"/>
  <c r="AH22" i="59" s="1"/>
  <c r="AI22" i="59" s="1"/>
  <c r="AF22" i="59"/>
  <c r="AD22" i="59"/>
  <c r="AE22" i="59" s="1"/>
  <c r="AC22" i="59"/>
  <c r="AB22" i="59"/>
  <c r="AA22" i="59"/>
  <c r="T22" i="59"/>
  <c r="S22" i="59"/>
  <c r="J22" i="59"/>
  <c r="N22" i="59" s="1"/>
  <c r="G22" i="59"/>
  <c r="H22" i="59" s="1"/>
  <c r="F22" i="59"/>
  <c r="D22" i="59"/>
  <c r="AL21" i="59"/>
  <c r="AJ21" i="59"/>
  <c r="AK21" i="59" s="1"/>
  <c r="AG21" i="59"/>
  <c r="AH21" i="59" s="1"/>
  <c r="AI21" i="59" s="1"/>
  <c r="AF21" i="59"/>
  <c r="AD21" i="59"/>
  <c r="AE21" i="59" s="1"/>
  <c r="AC21" i="59"/>
  <c r="AB21" i="59"/>
  <c r="AA21" i="59"/>
  <c r="T21" i="59"/>
  <c r="S21" i="59"/>
  <c r="J21" i="59"/>
  <c r="N21" i="59" s="1"/>
  <c r="G21" i="59"/>
  <c r="H21" i="59" s="1"/>
  <c r="F21" i="59"/>
  <c r="D21" i="59"/>
  <c r="AL20" i="59"/>
  <c r="AJ20" i="59"/>
  <c r="AK20" i="59" s="1"/>
  <c r="AG20" i="59"/>
  <c r="AH20" i="59" s="1"/>
  <c r="AI20" i="59" s="1"/>
  <c r="AF20" i="59"/>
  <c r="AD20" i="59"/>
  <c r="AE20" i="59" s="1"/>
  <c r="AC20" i="59"/>
  <c r="AA20" i="59"/>
  <c r="AB20" i="59" s="1"/>
  <c r="T20" i="59"/>
  <c r="S20" i="59"/>
  <c r="J20" i="59"/>
  <c r="N20" i="59" s="1"/>
  <c r="G20" i="59"/>
  <c r="H20" i="59" s="1"/>
  <c r="F20" i="59"/>
  <c r="D20" i="59"/>
  <c r="AL19" i="59"/>
  <c r="AJ19" i="59"/>
  <c r="AK19" i="59" s="1"/>
  <c r="AG19" i="59"/>
  <c r="AH19" i="59" s="1"/>
  <c r="AI19" i="59" s="1"/>
  <c r="AF19" i="59"/>
  <c r="AD19" i="59"/>
  <c r="AE19" i="59" s="1"/>
  <c r="AC19" i="59"/>
  <c r="AA19" i="59"/>
  <c r="AB19" i="59" s="1"/>
  <c r="T19" i="59"/>
  <c r="S19" i="59"/>
  <c r="J19" i="59"/>
  <c r="N19" i="59" s="1"/>
  <c r="G19" i="59"/>
  <c r="H19" i="59" s="1"/>
  <c r="F19" i="59"/>
  <c r="D19" i="59"/>
  <c r="AL18" i="59"/>
  <c r="AJ18" i="59"/>
  <c r="AK18" i="59" s="1"/>
  <c r="AG18" i="59"/>
  <c r="AH18" i="59" s="1"/>
  <c r="AI18" i="59" s="1"/>
  <c r="AF18" i="59"/>
  <c r="AD18" i="59"/>
  <c r="AE18" i="59" s="1"/>
  <c r="AC18" i="59"/>
  <c r="AB18" i="59"/>
  <c r="AA18" i="59"/>
  <c r="T18" i="59"/>
  <c r="S18" i="59"/>
  <c r="J18" i="59"/>
  <c r="N18" i="59" s="1"/>
  <c r="G18" i="59"/>
  <c r="H18" i="59" s="1"/>
  <c r="F18" i="59"/>
  <c r="D18" i="59"/>
  <c r="AL17" i="59"/>
  <c r="AJ17" i="59"/>
  <c r="AK17" i="59" s="1"/>
  <c r="AG17" i="59"/>
  <c r="AH17" i="59" s="1"/>
  <c r="AI17" i="59" s="1"/>
  <c r="AF17" i="59"/>
  <c r="AD17" i="59"/>
  <c r="AE17" i="59" s="1"/>
  <c r="AC17" i="59"/>
  <c r="AB17" i="59"/>
  <c r="AA17" i="59"/>
  <c r="T17" i="59"/>
  <c r="S17" i="59"/>
  <c r="J17" i="59"/>
  <c r="N17" i="59" s="1"/>
  <c r="G17" i="59"/>
  <c r="H17" i="59" s="1"/>
  <c r="F17" i="59"/>
  <c r="D17" i="59"/>
  <c r="AL16" i="59"/>
  <c r="AJ16" i="59"/>
  <c r="AK16" i="59" s="1"/>
  <c r="AG16" i="59"/>
  <c r="AH16" i="59" s="1"/>
  <c r="AI16" i="59" s="1"/>
  <c r="AF16" i="59"/>
  <c r="AD16" i="59"/>
  <c r="AE16" i="59" s="1"/>
  <c r="AC16" i="59"/>
  <c r="AA16" i="59"/>
  <c r="AB16" i="59" s="1"/>
  <c r="T16" i="59"/>
  <c r="S16" i="59"/>
  <c r="J16" i="59"/>
  <c r="N16" i="59" s="1"/>
  <c r="G16" i="59"/>
  <c r="H16" i="59" s="1"/>
  <c r="F16" i="59"/>
  <c r="D16" i="59"/>
  <c r="AL15" i="59"/>
  <c r="AJ15" i="59"/>
  <c r="AK15" i="59" s="1"/>
  <c r="AG15" i="59"/>
  <c r="AH15" i="59" s="1"/>
  <c r="AI15" i="59" s="1"/>
  <c r="AF15" i="59"/>
  <c r="AD15" i="59"/>
  <c r="AE15" i="59" s="1"/>
  <c r="AC15" i="59"/>
  <c r="AA15" i="59"/>
  <c r="AB15" i="59" s="1"/>
  <c r="T15" i="59"/>
  <c r="S15" i="59"/>
  <c r="J15" i="59"/>
  <c r="N15" i="59" s="1"/>
  <c r="G15" i="59"/>
  <c r="H15" i="59" s="1"/>
  <c r="F15" i="59"/>
  <c r="D15" i="59"/>
  <c r="AL14" i="59"/>
  <c r="AJ14" i="59"/>
  <c r="AK14" i="59" s="1"/>
  <c r="AG14" i="59"/>
  <c r="AH14" i="59" s="1"/>
  <c r="AI14" i="59" s="1"/>
  <c r="AF14" i="59"/>
  <c r="AD14" i="59"/>
  <c r="AE14" i="59" s="1"/>
  <c r="AC14" i="59"/>
  <c r="AB14" i="59"/>
  <c r="AA14" i="59"/>
  <c r="T14" i="59"/>
  <c r="S14" i="59"/>
  <c r="J14" i="59"/>
  <c r="N14" i="59" s="1"/>
  <c r="G14" i="59"/>
  <c r="H14" i="59" s="1"/>
  <c r="F14" i="59"/>
  <c r="D14" i="59"/>
  <c r="AL13" i="59"/>
  <c r="AJ13" i="59"/>
  <c r="AK13" i="59" s="1"/>
  <c r="AG13" i="59"/>
  <c r="AH13" i="59" s="1"/>
  <c r="AI13" i="59" s="1"/>
  <c r="AF13" i="59"/>
  <c r="AD13" i="59"/>
  <c r="AE13" i="59" s="1"/>
  <c r="AC13" i="59"/>
  <c r="AB13" i="59"/>
  <c r="AA13" i="59"/>
  <c r="T13" i="59"/>
  <c r="S13" i="59"/>
  <c r="J13" i="59"/>
  <c r="N13" i="59" s="1"/>
  <c r="H13" i="59"/>
  <c r="G13" i="59"/>
  <c r="F13" i="59"/>
  <c r="D13" i="59"/>
  <c r="AL12" i="59"/>
  <c r="AJ12" i="59"/>
  <c r="AK12" i="59" s="1"/>
  <c r="AG12" i="59"/>
  <c r="AH12" i="59" s="1"/>
  <c r="AI12" i="59" s="1"/>
  <c r="AF12" i="59"/>
  <c r="AD12" i="59"/>
  <c r="AE12" i="59" s="1"/>
  <c r="AC12" i="59"/>
  <c r="AA12" i="59"/>
  <c r="AB12" i="59" s="1"/>
  <c r="T12" i="59"/>
  <c r="S12" i="59"/>
  <c r="J12" i="59"/>
  <c r="N12" i="59" s="1"/>
  <c r="G12" i="59"/>
  <c r="H12" i="59" s="1"/>
  <c r="F12" i="59"/>
  <c r="D12" i="59"/>
  <c r="AL11" i="59"/>
  <c r="AJ11" i="59"/>
  <c r="AK11" i="59" s="1"/>
  <c r="AG11" i="59"/>
  <c r="AH11" i="59" s="1"/>
  <c r="AI11" i="59" s="1"/>
  <c r="AF11" i="59"/>
  <c r="AD11" i="59"/>
  <c r="AE11" i="59" s="1"/>
  <c r="AC11" i="59"/>
  <c r="AA11" i="59"/>
  <c r="AB11" i="59" s="1"/>
  <c r="T11" i="59"/>
  <c r="S11" i="59"/>
  <c r="J11" i="59"/>
  <c r="N11" i="59" s="1"/>
  <c r="G11" i="59"/>
  <c r="H11" i="59" s="1"/>
  <c r="F11" i="59"/>
  <c r="D11" i="59"/>
  <c r="AL10" i="59"/>
  <c r="AJ10" i="59"/>
  <c r="AK10" i="59" s="1"/>
  <c r="AG10" i="59"/>
  <c r="AH10" i="59" s="1"/>
  <c r="AI10" i="59" s="1"/>
  <c r="AF10" i="59"/>
  <c r="AD10" i="59"/>
  <c r="AE10" i="59" s="1"/>
  <c r="AC10" i="59"/>
  <c r="AB10" i="59"/>
  <c r="AA10" i="59"/>
  <c r="T10" i="59"/>
  <c r="S10" i="59"/>
  <c r="J10" i="59"/>
  <c r="N10" i="59" s="1"/>
  <c r="G10" i="59"/>
  <c r="H10" i="59" s="1"/>
  <c r="F10" i="59"/>
  <c r="D10" i="59"/>
  <c r="AL9" i="59"/>
  <c r="AJ9" i="59"/>
  <c r="AK9" i="59" s="1"/>
  <c r="AG9" i="59"/>
  <c r="AH9" i="59" s="1"/>
  <c r="AI9" i="59" s="1"/>
  <c r="AF9" i="59"/>
  <c r="AD9" i="59"/>
  <c r="AE9" i="59" s="1"/>
  <c r="AC9" i="59"/>
  <c r="AB9" i="59"/>
  <c r="AA9" i="59"/>
  <c r="T9" i="59"/>
  <c r="S9" i="59"/>
  <c r="J9" i="59"/>
  <c r="N9" i="59" s="1"/>
  <c r="H9" i="59"/>
  <c r="G9" i="59"/>
  <c r="F9" i="59"/>
  <c r="D9" i="59"/>
  <c r="A9" i="59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L8" i="59"/>
  <c r="AJ8" i="59"/>
  <c r="AK8" i="59" s="1"/>
  <c r="AG8" i="59"/>
  <c r="AH8" i="59" s="1"/>
  <c r="AI8" i="59" s="1"/>
  <c r="AF8" i="59"/>
  <c r="AD8" i="59"/>
  <c r="AE8" i="59" s="1"/>
  <c r="AC8" i="59"/>
  <c r="AB8" i="59"/>
  <c r="AA8" i="59"/>
  <c r="T8" i="59"/>
  <c r="S8" i="59"/>
  <c r="J8" i="59"/>
  <c r="J28" i="59" s="1"/>
  <c r="H8" i="59"/>
  <c r="G8" i="59"/>
  <c r="H3" i="59" s="1"/>
  <c r="P3" i="59"/>
  <c r="I28" i="58"/>
  <c r="C28" i="58"/>
  <c r="AL27" i="58"/>
  <c r="AJ27" i="58"/>
  <c r="AK27" i="58" s="1"/>
  <c r="AG27" i="58"/>
  <c r="AH27" i="58" s="1"/>
  <c r="AI27" i="58" s="1"/>
  <c r="AF27" i="58"/>
  <c r="AD27" i="58"/>
  <c r="AE27" i="58" s="1"/>
  <c r="AC27" i="58"/>
  <c r="AB27" i="58"/>
  <c r="AA27" i="58"/>
  <c r="T27" i="58"/>
  <c r="S27" i="58"/>
  <c r="J27" i="58"/>
  <c r="N27" i="58" s="1"/>
  <c r="G27" i="58"/>
  <c r="H27" i="58" s="1"/>
  <c r="F27" i="58"/>
  <c r="D27" i="58"/>
  <c r="AL26" i="58"/>
  <c r="AJ26" i="58"/>
  <c r="AK26" i="58" s="1"/>
  <c r="AG26" i="58"/>
  <c r="AH26" i="58" s="1"/>
  <c r="AI26" i="58" s="1"/>
  <c r="AF26" i="58"/>
  <c r="AD26" i="58"/>
  <c r="AE26" i="58" s="1"/>
  <c r="AC26" i="58"/>
  <c r="AA26" i="58"/>
  <c r="AB26" i="58" s="1"/>
  <c r="T26" i="58"/>
  <c r="S26" i="58"/>
  <c r="J26" i="58"/>
  <c r="N26" i="58" s="1"/>
  <c r="G26" i="58"/>
  <c r="H26" i="58" s="1"/>
  <c r="F26" i="58"/>
  <c r="D26" i="58"/>
  <c r="AL25" i="58"/>
  <c r="AJ25" i="58"/>
  <c r="AK25" i="58" s="1"/>
  <c r="AG25" i="58"/>
  <c r="AH25" i="58" s="1"/>
  <c r="AI25" i="58" s="1"/>
  <c r="AF25" i="58"/>
  <c r="AD25" i="58"/>
  <c r="AE25" i="58" s="1"/>
  <c r="AC25" i="58"/>
  <c r="AB25" i="58"/>
  <c r="AA25" i="58"/>
  <c r="T25" i="58"/>
  <c r="S25" i="58"/>
  <c r="J25" i="58"/>
  <c r="N25" i="58" s="1"/>
  <c r="G25" i="58"/>
  <c r="H25" i="58" s="1"/>
  <c r="F25" i="58"/>
  <c r="D25" i="58"/>
  <c r="AL24" i="58"/>
  <c r="AJ24" i="58"/>
  <c r="AK24" i="58" s="1"/>
  <c r="AG24" i="58"/>
  <c r="AH24" i="58" s="1"/>
  <c r="AI24" i="58" s="1"/>
  <c r="AF24" i="58"/>
  <c r="AD24" i="58"/>
  <c r="AE24" i="58" s="1"/>
  <c r="AC24" i="58"/>
  <c r="AA24" i="58"/>
  <c r="AB24" i="58" s="1"/>
  <c r="T24" i="58"/>
  <c r="S24" i="58"/>
  <c r="J24" i="58"/>
  <c r="N24" i="58" s="1"/>
  <c r="G24" i="58"/>
  <c r="H24" i="58" s="1"/>
  <c r="F24" i="58"/>
  <c r="D24" i="58"/>
  <c r="AL23" i="58"/>
  <c r="AJ23" i="58"/>
  <c r="AK23" i="58" s="1"/>
  <c r="AG23" i="58"/>
  <c r="AH23" i="58" s="1"/>
  <c r="AI23" i="58" s="1"/>
  <c r="AF23" i="58"/>
  <c r="AD23" i="58"/>
  <c r="AE23" i="58" s="1"/>
  <c r="AC23" i="58"/>
  <c r="AB23" i="58"/>
  <c r="AA23" i="58"/>
  <c r="T23" i="58"/>
  <c r="S23" i="58"/>
  <c r="J23" i="58"/>
  <c r="N23" i="58" s="1"/>
  <c r="G23" i="58"/>
  <c r="H23" i="58" s="1"/>
  <c r="F23" i="58"/>
  <c r="D23" i="58"/>
  <c r="AL22" i="58"/>
  <c r="AJ22" i="58"/>
  <c r="AK22" i="58" s="1"/>
  <c r="AG22" i="58"/>
  <c r="AH22" i="58" s="1"/>
  <c r="AI22" i="58" s="1"/>
  <c r="AF22" i="58"/>
  <c r="AD22" i="58"/>
  <c r="AE22" i="58" s="1"/>
  <c r="AC22" i="58"/>
  <c r="AA22" i="58"/>
  <c r="AB22" i="58" s="1"/>
  <c r="T22" i="58"/>
  <c r="S22" i="58"/>
  <c r="J22" i="58"/>
  <c r="N22" i="58" s="1"/>
  <c r="G22" i="58"/>
  <c r="H22" i="58" s="1"/>
  <c r="F22" i="58"/>
  <c r="D22" i="58"/>
  <c r="AL21" i="58"/>
  <c r="AJ21" i="58"/>
  <c r="AK21" i="58" s="1"/>
  <c r="AG21" i="58"/>
  <c r="AH21" i="58" s="1"/>
  <c r="AI21" i="58" s="1"/>
  <c r="AF21" i="58"/>
  <c r="AD21" i="58"/>
  <c r="AE21" i="58" s="1"/>
  <c r="AC21" i="58"/>
  <c r="AB21" i="58"/>
  <c r="AA21" i="58"/>
  <c r="T21" i="58"/>
  <c r="S21" i="58"/>
  <c r="J21" i="58"/>
  <c r="N21" i="58" s="1"/>
  <c r="G21" i="58"/>
  <c r="H21" i="58" s="1"/>
  <c r="F21" i="58"/>
  <c r="D21" i="58"/>
  <c r="AL20" i="58"/>
  <c r="AJ20" i="58"/>
  <c r="AK20" i="58" s="1"/>
  <c r="AG20" i="58"/>
  <c r="AH20" i="58" s="1"/>
  <c r="AI20" i="58" s="1"/>
  <c r="AF20" i="58"/>
  <c r="AD20" i="58"/>
  <c r="AE20" i="58" s="1"/>
  <c r="AC20" i="58"/>
  <c r="AA20" i="58"/>
  <c r="AB20" i="58" s="1"/>
  <c r="T20" i="58"/>
  <c r="S20" i="58"/>
  <c r="J20" i="58"/>
  <c r="N20" i="58" s="1"/>
  <c r="G20" i="58"/>
  <c r="H20" i="58" s="1"/>
  <c r="F20" i="58"/>
  <c r="D20" i="58"/>
  <c r="AL19" i="58"/>
  <c r="AJ19" i="58"/>
  <c r="AK19" i="58" s="1"/>
  <c r="AG19" i="58"/>
  <c r="AH19" i="58" s="1"/>
  <c r="AI19" i="58" s="1"/>
  <c r="AF19" i="58"/>
  <c r="AD19" i="58"/>
  <c r="AE19" i="58" s="1"/>
  <c r="AC19" i="58"/>
  <c r="AA19" i="58"/>
  <c r="AB19" i="58" s="1"/>
  <c r="T19" i="58"/>
  <c r="S19" i="58"/>
  <c r="J19" i="58"/>
  <c r="N19" i="58" s="1"/>
  <c r="G19" i="58"/>
  <c r="H19" i="58" s="1"/>
  <c r="F19" i="58"/>
  <c r="D19" i="58"/>
  <c r="AL18" i="58"/>
  <c r="AJ18" i="58"/>
  <c r="AK18" i="58" s="1"/>
  <c r="AG18" i="58"/>
  <c r="AH18" i="58" s="1"/>
  <c r="AI18" i="58" s="1"/>
  <c r="AF18" i="58"/>
  <c r="AD18" i="58"/>
  <c r="AE18" i="58" s="1"/>
  <c r="AC18" i="58"/>
  <c r="AB18" i="58"/>
  <c r="AA18" i="58"/>
  <c r="T18" i="58"/>
  <c r="S18" i="58"/>
  <c r="J18" i="58"/>
  <c r="N18" i="58" s="1"/>
  <c r="G18" i="58"/>
  <c r="H18" i="58" s="1"/>
  <c r="F18" i="58"/>
  <c r="D18" i="58"/>
  <c r="AL17" i="58"/>
  <c r="AJ17" i="58"/>
  <c r="AK17" i="58" s="1"/>
  <c r="AG17" i="58"/>
  <c r="AH17" i="58" s="1"/>
  <c r="AI17" i="58" s="1"/>
  <c r="AF17" i="58"/>
  <c r="AD17" i="58"/>
  <c r="AE17" i="58" s="1"/>
  <c r="AC17" i="58"/>
  <c r="AB17" i="58"/>
  <c r="AA17" i="58"/>
  <c r="T17" i="58"/>
  <c r="S17" i="58"/>
  <c r="J17" i="58"/>
  <c r="N17" i="58" s="1"/>
  <c r="G17" i="58"/>
  <c r="H17" i="58" s="1"/>
  <c r="F17" i="58"/>
  <c r="D17" i="58"/>
  <c r="AL16" i="58"/>
  <c r="AJ16" i="58"/>
  <c r="AK16" i="58" s="1"/>
  <c r="AG16" i="58"/>
  <c r="AH16" i="58" s="1"/>
  <c r="AI16" i="58" s="1"/>
  <c r="AF16" i="58"/>
  <c r="AD16" i="58"/>
  <c r="AE16" i="58" s="1"/>
  <c r="AC16" i="58"/>
  <c r="AA16" i="58"/>
  <c r="AB16" i="58" s="1"/>
  <c r="T16" i="58"/>
  <c r="S16" i="58"/>
  <c r="J16" i="58"/>
  <c r="N16" i="58" s="1"/>
  <c r="G16" i="58"/>
  <c r="H16" i="58" s="1"/>
  <c r="F16" i="58"/>
  <c r="D16" i="58"/>
  <c r="AL15" i="58"/>
  <c r="AJ15" i="58"/>
  <c r="AK15" i="58" s="1"/>
  <c r="AG15" i="58"/>
  <c r="AH15" i="58" s="1"/>
  <c r="AI15" i="58" s="1"/>
  <c r="AF15" i="58"/>
  <c r="AD15" i="58"/>
  <c r="AE15" i="58" s="1"/>
  <c r="AC15" i="58"/>
  <c r="AA15" i="58"/>
  <c r="AB15" i="58" s="1"/>
  <c r="T15" i="58"/>
  <c r="S15" i="58"/>
  <c r="J15" i="58"/>
  <c r="N15" i="58" s="1"/>
  <c r="G15" i="58"/>
  <c r="H15" i="58" s="1"/>
  <c r="F15" i="58"/>
  <c r="D15" i="58"/>
  <c r="AL14" i="58"/>
  <c r="AJ14" i="58"/>
  <c r="AK14" i="58" s="1"/>
  <c r="AG14" i="58"/>
  <c r="AH14" i="58" s="1"/>
  <c r="AI14" i="58" s="1"/>
  <c r="AF14" i="58"/>
  <c r="AD14" i="58"/>
  <c r="AE14" i="58" s="1"/>
  <c r="AC14" i="58"/>
  <c r="AB14" i="58"/>
  <c r="AA14" i="58"/>
  <c r="T14" i="58"/>
  <c r="S14" i="58"/>
  <c r="J14" i="58"/>
  <c r="N14" i="58" s="1"/>
  <c r="G14" i="58"/>
  <c r="H14" i="58" s="1"/>
  <c r="F14" i="58"/>
  <c r="D14" i="58"/>
  <c r="AL13" i="58"/>
  <c r="AJ13" i="58"/>
  <c r="AK13" i="58" s="1"/>
  <c r="AG13" i="58"/>
  <c r="AH13" i="58" s="1"/>
  <c r="AI13" i="58" s="1"/>
  <c r="AF13" i="58"/>
  <c r="AD13" i="58"/>
  <c r="AE13" i="58" s="1"/>
  <c r="AC13" i="58"/>
  <c r="AB13" i="58"/>
  <c r="AA13" i="58"/>
  <c r="T13" i="58"/>
  <c r="S13" i="58"/>
  <c r="J13" i="58"/>
  <c r="N13" i="58" s="1"/>
  <c r="G13" i="58"/>
  <c r="H13" i="58" s="1"/>
  <c r="F13" i="58"/>
  <c r="D13" i="58"/>
  <c r="AL12" i="58"/>
  <c r="AJ12" i="58"/>
  <c r="AK12" i="58" s="1"/>
  <c r="AG12" i="58"/>
  <c r="AH12" i="58" s="1"/>
  <c r="AI12" i="58" s="1"/>
  <c r="AF12" i="58"/>
  <c r="AD12" i="58"/>
  <c r="AE12" i="58" s="1"/>
  <c r="AC12" i="58"/>
  <c r="AA12" i="58"/>
  <c r="AB12" i="58" s="1"/>
  <c r="T12" i="58"/>
  <c r="S12" i="58"/>
  <c r="J12" i="58"/>
  <c r="N12" i="58" s="1"/>
  <c r="G12" i="58"/>
  <c r="H12" i="58" s="1"/>
  <c r="F12" i="58"/>
  <c r="D12" i="58"/>
  <c r="AL11" i="58"/>
  <c r="AJ11" i="58"/>
  <c r="AK11" i="58" s="1"/>
  <c r="AG11" i="58"/>
  <c r="AH11" i="58" s="1"/>
  <c r="AI11" i="58" s="1"/>
  <c r="AF11" i="58"/>
  <c r="AD11" i="58"/>
  <c r="AE11" i="58" s="1"/>
  <c r="AC11" i="58"/>
  <c r="AA11" i="58"/>
  <c r="AB11" i="58" s="1"/>
  <c r="T11" i="58"/>
  <c r="S11" i="58"/>
  <c r="J11" i="58"/>
  <c r="N11" i="58" s="1"/>
  <c r="G11" i="58"/>
  <c r="H11" i="58" s="1"/>
  <c r="F11" i="58"/>
  <c r="D11" i="58"/>
  <c r="AL10" i="58"/>
  <c r="AJ10" i="58"/>
  <c r="AK10" i="58" s="1"/>
  <c r="AG10" i="58"/>
  <c r="AH10" i="58" s="1"/>
  <c r="AI10" i="58" s="1"/>
  <c r="AF10" i="58"/>
  <c r="AD10" i="58"/>
  <c r="AE10" i="58" s="1"/>
  <c r="AC10" i="58"/>
  <c r="AB10" i="58"/>
  <c r="AA10" i="58"/>
  <c r="T10" i="58"/>
  <c r="S10" i="58"/>
  <c r="J10" i="58"/>
  <c r="N10" i="58" s="1"/>
  <c r="G10" i="58"/>
  <c r="H10" i="58" s="1"/>
  <c r="F10" i="58"/>
  <c r="D10" i="58"/>
  <c r="AL9" i="58"/>
  <c r="AJ9" i="58"/>
  <c r="AK9" i="58" s="1"/>
  <c r="AG9" i="58"/>
  <c r="AH9" i="58" s="1"/>
  <c r="AI9" i="58" s="1"/>
  <c r="AF9" i="58"/>
  <c r="AD9" i="58"/>
  <c r="AE9" i="58" s="1"/>
  <c r="AC9" i="58"/>
  <c r="AB9" i="58"/>
  <c r="AA9" i="58"/>
  <c r="T9" i="58"/>
  <c r="S9" i="58"/>
  <c r="J9" i="58"/>
  <c r="N9" i="58" s="1"/>
  <c r="G9" i="58"/>
  <c r="H9" i="58" s="1"/>
  <c r="F9" i="58"/>
  <c r="D9" i="58"/>
  <c r="A9" i="58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L8" i="58"/>
  <c r="AJ8" i="58"/>
  <c r="AK8" i="58" s="1"/>
  <c r="AG8" i="58"/>
  <c r="AH8" i="58" s="1"/>
  <c r="AI8" i="58" s="1"/>
  <c r="AF8" i="58"/>
  <c r="AD8" i="58"/>
  <c r="AE8" i="58" s="1"/>
  <c r="AC8" i="58"/>
  <c r="AB8" i="58"/>
  <c r="AA8" i="58"/>
  <c r="T8" i="58"/>
  <c r="S8" i="58"/>
  <c r="J8" i="58"/>
  <c r="J28" i="58" s="1"/>
  <c r="G8" i="58"/>
  <c r="H3" i="58" s="1"/>
  <c r="P3" i="58"/>
  <c r="I28" i="57"/>
  <c r="C28" i="57"/>
  <c r="AL27" i="57"/>
  <c r="AJ27" i="57"/>
  <c r="AK27" i="57" s="1"/>
  <c r="AG27" i="57"/>
  <c r="AH27" i="57" s="1"/>
  <c r="AI27" i="57" s="1"/>
  <c r="AF27" i="57"/>
  <c r="AD27" i="57"/>
  <c r="AE27" i="57" s="1"/>
  <c r="AC27" i="57"/>
  <c r="AB27" i="57"/>
  <c r="AA27" i="57"/>
  <c r="T27" i="57"/>
  <c r="S27" i="57"/>
  <c r="J27" i="57"/>
  <c r="N27" i="57" s="1"/>
  <c r="G27" i="57"/>
  <c r="H27" i="57" s="1"/>
  <c r="F27" i="57"/>
  <c r="D27" i="57"/>
  <c r="AL26" i="57"/>
  <c r="AJ26" i="57"/>
  <c r="AK26" i="57" s="1"/>
  <c r="AG26" i="57"/>
  <c r="AH26" i="57" s="1"/>
  <c r="AI26" i="57" s="1"/>
  <c r="AF26" i="57"/>
  <c r="AD26" i="57"/>
  <c r="AE26" i="57" s="1"/>
  <c r="AC26" i="57"/>
  <c r="AA26" i="57"/>
  <c r="AB26" i="57" s="1"/>
  <c r="T26" i="57"/>
  <c r="S26" i="57"/>
  <c r="J26" i="57"/>
  <c r="N26" i="57" s="1"/>
  <c r="G26" i="57"/>
  <c r="H26" i="57" s="1"/>
  <c r="F26" i="57"/>
  <c r="D26" i="57"/>
  <c r="AL25" i="57"/>
  <c r="AJ25" i="57"/>
  <c r="AK25" i="57" s="1"/>
  <c r="AG25" i="57"/>
  <c r="AH25" i="57" s="1"/>
  <c r="AI25" i="57" s="1"/>
  <c r="AF25" i="57"/>
  <c r="AD25" i="57"/>
  <c r="AE25" i="57" s="1"/>
  <c r="AC25" i="57"/>
  <c r="AB25" i="57"/>
  <c r="AA25" i="57"/>
  <c r="T25" i="57"/>
  <c r="S25" i="57"/>
  <c r="J25" i="57"/>
  <c r="N25" i="57" s="1"/>
  <c r="G25" i="57"/>
  <c r="H25" i="57" s="1"/>
  <c r="F25" i="57"/>
  <c r="D25" i="57"/>
  <c r="AL24" i="57"/>
  <c r="AJ24" i="57"/>
  <c r="AK24" i="57" s="1"/>
  <c r="AG24" i="57"/>
  <c r="AH24" i="57" s="1"/>
  <c r="AI24" i="57" s="1"/>
  <c r="AF24" i="57"/>
  <c r="AD24" i="57"/>
  <c r="AE24" i="57" s="1"/>
  <c r="AC24" i="57"/>
  <c r="AA24" i="57"/>
  <c r="AB24" i="57" s="1"/>
  <c r="T24" i="57"/>
  <c r="S24" i="57"/>
  <c r="J24" i="57"/>
  <c r="N24" i="57" s="1"/>
  <c r="G24" i="57"/>
  <c r="H24" i="57" s="1"/>
  <c r="F24" i="57"/>
  <c r="D24" i="57"/>
  <c r="AL23" i="57"/>
  <c r="AJ23" i="57"/>
  <c r="AK23" i="57" s="1"/>
  <c r="AG23" i="57"/>
  <c r="AH23" i="57" s="1"/>
  <c r="AI23" i="57" s="1"/>
  <c r="AF23" i="57"/>
  <c r="AD23" i="57"/>
  <c r="AE23" i="57" s="1"/>
  <c r="AC23" i="57"/>
  <c r="AB23" i="57"/>
  <c r="AA23" i="57"/>
  <c r="T23" i="57"/>
  <c r="S23" i="57"/>
  <c r="J23" i="57"/>
  <c r="N23" i="57" s="1"/>
  <c r="G23" i="57"/>
  <c r="H23" i="57" s="1"/>
  <c r="F23" i="57"/>
  <c r="D23" i="57"/>
  <c r="AL22" i="57"/>
  <c r="AJ22" i="57"/>
  <c r="AK22" i="57" s="1"/>
  <c r="AG22" i="57"/>
  <c r="AH22" i="57" s="1"/>
  <c r="AI22" i="57" s="1"/>
  <c r="AF22" i="57"/>
  <c r="AD22" i="57"/>
  <c r="AE22" i="57" s="1"/>
  <c r="AC22" i="57"/>
  <c r="AA22" i="57"/>
  <c r="AB22" i="57" s="1"/>
  <c r="T22" i="57"/>
  <c r="S22" i="57"/>
  <c r="J22" i="57"/>
  <c r="N22" i="57" s="1"/>
  <c r="G22" i="57"/>
  <c r="H22" i="57" s="1"/>
  <c r="F22" i="57"/>
  <c r="D22" i="57"/>
  <c r="AL21" i="57"/>
  <c r="AJ21" i="57"/>
  <c r="AK21" i="57" s="1"/>
  <c r="AG21" i="57"/>
  <c r="AH21" i="57" s="1"/>
  <c r="AI21" i="57" s="1"/>
  <c r="AF21" i="57"/>
  <c r="AD21" i="57"/>
  <c r="AE21" i="57" s="1"/>
  <c r="AC21" i="57"/>
  <c r="AB21" i="57"/>
  <c r="AA21" i="57"/>
  <c r="T21" i="57"/>
  <c r="S21" i="57"/>
  <c r="J21" i="57"/>
  <c r="N21" i="57" s="1"/>
  <c r="G21" i="57"/>
  <c r="H21" i="57" s="1"/>
  <c r="F21" i="57"/>
  <c r="D21" i="57"/>
  <c r="AL20" i="57"/>
  <c r="AJ20" i="57"/>
  <c r="AK20" i="57" s="1"/>
  <c r="AG20" i="57"/>
  <c r="AH20" i="57" s="1"/>
  <c r="AI20" i="57" s="1"/>
  <c r="AF20" i="57"/>
  <c r="AD20" i="57"/>
  <c r="AE20" i="57" s="1"/>
  <c r="AC20" i="57"/>
  <c r="AA20" i="57"/>
  <c r="AB20" i="57" s="1"/>
  <c r="T20" i="57"/>
  <c r="S20" i="57"/>
  <c r="J20" i="57"/>
  <c r="N20" i="57" s="1"/>
  <c r="G20" i="57"/>
  <c r="H20" i="57" s="1"/>
  <c r="F20" i="57"/>
  <c r="D20" i="57"/>
  <c r="AL19" i="57"/>
  <c r="AJ19" i="57"/>
  <c r="AK19" i="57" s="1"/>
  <c r="AG19" i="57"/>
  <c r="AH19" i="57" s="1"/>
  <c r="AI19" i="57" s="1"/>
  <c r="AF19" i="57"/>
  <c r="AD19" i="57"/>
  <c r="AE19" i="57" s="1"/>
  <c r="AC19" i="57"/>
  <c r="AA19" i="57"/>
  <c r="AB19" i="57" s="1"/>
  <c r="T19" i="57"/>
  <c r="S19" i="57"/>
  <c r="J19" i="57"/>
  <c r="N19" i="57" s="1"/>
  <c r="G19" i="57"/>
  <c r="H19" i="57" s="1"/>
  <c r="F19" i="57"/>
  <c r="D19" i="57"/>
  <c r="AL18" i="57"/>
  <c r="AJ18" i="57"/>
  <c r="AK18" i="57" s="1"/>
  <c r="AG18" i="57"/>
  <c r="AH18" i="57" s="1"/>
  <c r="AI18" i="57" s="1"/>
  <c r="AF18" i="57"/>
  <c r="AD18" i="57"/>
  <c r="AE18" i="57" s="1"/>
  <c r="AC18" i="57"/>
  <c r="AB18" i="57"/>
  <c r="AA18" i="57"/>
  <c r="T18" i="57"/>
  <c r="S18" i="57"/>
  <c r="J18" i="57"/>
  <c r="N18" i="57" s="1"/>
  <c r="G18" i="57"/>
  <c r="H18" i="57" s="1"/>
  <c r="F18" i="57"/>
  <c r="D18" i="57"/>
  <c r="AL17" i="57"/>
  <c r="AJ17" i="57"/>
  <c r="AK17" i="57" s="1"/>
  <c r="AG17" i="57"/>
  <c r="AH17" i="57" s="1"/>
  <c r="AI17" i="57" s="1"/>
  <c r="AF17" i="57"/>
  <c r="AD17" i="57"/>
  <c r="AE17" i="57" s="1"/>
  <c r="AC17" i="57"/>
  <c r="AB17" i="57"/>
  <c r="AA17" i="57"/>
  <c r="T17" i="57"/>
  <c r="S17" i="57"/>
  <c r="J17" i="57"/>
  <c r="N17" i="57" s="1"/>
  <c r="G17" i="57"/>
  <c r="H17" i="57" s="1"/>
  <c r="F17" i="57"/>
  <c r="D17" i="57"/>
  <c r="AL16" i="57"/>
  <c r="AJ16" i="57"/>
  <c r="AK16" i="57" s="1"/>
  <c r="AG16" i="57"/>
  <c r="AH16" i="57" s="1"/>
  <c r="AI16" i="57" s="1"/>
  <c r="AF16" i="57"/>
  <c r="AD16" i="57"/>
  <c r="AE16" i="57" s="1"/>
  <c r="AC16" i="57"/>
  <c r="AA16" i="57"/>
  <c r="AB16" i="57" s="1"/>
  <c r="T16" i="57"/>
  <c r="S16" i="57"/>
  <c r="J16" i="57"/>
  <c r="N16" i="57" s="1"/>
  <c r="G16" i="57"/>
  <c r="H16" i="57" s="1"/>
  <c r="F16" i="57"/>
  <c r="D16" i="57"/>
  <c r="AL15" i="57"/>
  <c r="AJ15" i="57"/>
  <c r="AK15" i="57" s="1"/>
  <c r="AG15" i="57"/>
  <c r="AH15" i="57" s="1"/>
  <c r="AI15" i="57" s="1"/>
  <c r="AF15" i="57"/>
  <c r="AD15" i="57"/>
  <c r="AE15" i="57" s="1"/>
  <c r="AC15" i="57"/>
  <c r="AA15" i="57"/>
  <c r="AB15" i="57" s="1"/>
  <c r="T15" i="57"/>
  <c r="S15" i="57"/>
  <c r="J15" i="57"/>
  <c r="N15" i="57" s="1"/>
  <c r="G15" i="57"/>
  <c r="H15" i="57" s="1"/>
  <c r="F15" i="57"/>
  <c r="D15" i="57"/>
  <c r="AL14" i="57"/>
  <c r="AJ14" i="57"/>
  <c r="AK14" i="57" s="1"/>
  <c r="AG14" i="57"/>
  <c r="AH14" i="57" s="1"/>
  <c r="AI14" i="57" s="1"/>
  <c r="AF14" i="57"/>
  <c r="AD14" i="57"/>
  <c r="AE14" i="57" s="1"/>
  <c r="AC14" i="57"/>
  <c r="AB14" i="57"/>
  <c r="AA14" i="57"/>
  <c r="T14" i="57"/>
  <c r="S14" i="57"/>
  <c r="J14" i="57"/>
  <c r="N14" i="57" s="1"/>
  <c r="G14" i="57"/>
  <c r="H14" i="57" s="1"/>
  <c r="F14" i="57"/>
  <c r="D14" i="57"/>
  <c r="AL13" i="57"/>
  <c r="AJ13" i="57"/>
  <c r="AK13" i="57" s="1"/>
  <c r="AG13" i="57"/>
  <c r="AH13" i="57" s="1"/>
  <c r="AI13" i="57" s="1"/>
  <c r="AF13" i="57"/>
  <c r="AD13" i="57"/>
  <c r="AE13" i="57" s="1"/>
  <c r="AC13" i="57"/>
  <c r="AB13" i="57"/>
  <c r="AA13" i="57"/>
  <c r="T13" i="57"/>
  <c r="S13" i="57"/>
  <c r="J13" i="57"/>
  <c r="N13" i="57" s="1"/>
  <c r="G13" i="57"/>
  <c r="H13" i="57" s="1"/>
  <c r="F13" i="57"/>
  <c r="D13" i="57"/>
  <c r="AL12" i="57"/>
  <c r="AJ12" i="57"/>
  <c r="AK12" i="57" s="1"/>
  <c r="AG12" i="57"/>
  <c r="AH12" i="57" s="1"/>
  <c r="AI12" i="57" s="1"/>
  <c r="AF12" i="57"/>
  <c r="AD12" i="57"/>
  <c r="AE12" i="57" s="1"/>
  <c r="AC12" i="57"/>
  <c r="AA12" i="57"/>
  <c r="AB12" i="57" s="1"/>
  <c r="T12" i="57"/>
  <c r="S12" i="57"/>
  <c r="J12" i="57"/>
  <c r="N12" i="57" s="1"/>
  <c r="G12" i="57"/>
  <c r="H12" i="57" s="1"/>
  <c r="F12" i="57"/>
  <c r="D12" i="57"/>
  <c r="AL11" i="57"/>
  <c r="AJ11" i="57"/>
  <c r="AK11" i="57" s="1"/>
  <c r="AG11" i="57"/>
  <c r="AH11" i="57" s="1"/>
  <c r="AI11" i="57" s="1"/>
  <c r="AF11" i="57"/>
  <c r="AD11" i="57"/>
  <c r="AE11" i="57" s="1"/>
  <c r="AC11" i="57"/>
  <c r="AA11" i="57"/>
  <c r="AB11" i="57" s="1"/>
  <c r="T11" i="57"/>
  <c r="S11" i="57"/>
  <c r="J11" i="57"/>
  <c r="N11" i="57" s="1"/>
  <c r="G11" i="57"/>
  <c r="H11" i="57" s="1"/>
  <c r="F11" i="57"/>
  <c r="D11" i="57"/>
  <c r="AL10" i="57"/>
  <c r="AJ10" i="57"/>
  <c r="AK10" i="57" s="1"/>
  <c r="AG10" i="57"/>
  <c r="AH10" i="57" s="1"/>
  <c r="AI10" i="57" s="1"/>
  <c r="AF10" i="57"/>
  <c r="AD10" i="57"/>
  <c r="AE10" i="57" s="1"/>
  <c r="AC10" i="57"/>
  <c r="AB10" i="57"/>
  <c r="AA10" i="57"/>
  <c r="T10" i="57"/>
  <c r="S10" i="57"/>
  <c r="J10" i="57"/>
  <c r="N10" i="57" s="1"/>
  <c r="G10" i="57"/>
  <c r="H10" i="57" s="1"/>
  <c r="F10" i="57"/>
  <c r="D10" i="57"/>
  <c r="AL9" i="57"/>
  <c r="AJ9" i="57"/>
  <c r="AK9" i="57" s="1"/>
  <c r="AG9" i="57"/>
  <c r="AH9" i="57" s="1"/>
  <c r="AI9" i="57" s="1"/>
  <c r="AF9" i="57"/>
  <c r="AD9" i="57"/>
  <c r="AE9" i="57" s="1"/>
  <c r="AC9" i="57"/>
  <c r="AB9" i="57"/>
  <c r="AA9" i="57"/>
  <c r="T9" i="57"/>
  <c r="S9" i="57"/>
  <c r="J9" i="57"/>
  <c r="N9" i="57" s="1"/>
  <c r="G9" i="57"/>
  <c r="H9" i="57" s="1"/>
  <c r="F9" i="57"/>
  <c r="D9" i="57"/>
  <c r="A9" i="57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L8" i="57"/>
  <c r="AJ8" i="57"/>
  <c r="AK8" i="57" s="1"/>
  <c r="AG8" i="57"/>
  <c r="AH8" i="57" s="1"/>
  <c r="AI8" i="57" s="1"/>
  <c r="AF8" i="57"/>
  <c r="AD8" i="57"/>
  <c r="AE8" i="57" s="1"/>
  <c r="AC8" i="57"/>
  <c r="AB8" i="57"/>
  <c r="AA8" i="57"/>
  <c r="T8" i="57"/>
  <c r="S8" i="57"/>
  <c r="J8" i="57"/>
  <c r="G8" i="57"/>
  <c r="H3" i="57" s="1"/>
  <c r="P3" i="57"/>
  <c r="I28" i="56"/>
  <c r="C28" i="56"/>
  <c r="AL27" i="56"/>
  <c r="AJ27" i="56"/>
  <c r="AK27" i="56" s="1"/>
  <c r="AG27" i="56"/>
  <c r="AH27" i="56" s="1"/>
  <c r="AI27" i="56" s="1"/>
  <c r="AF27" i="56"/>
  <c r="AD27" i="56"/>
  <c r="AE27" i="56" s="1"/>
  <c r="AC27" i="56"/>
  <c r="AB27" i="56"/>
  <c r="AA27" i="56"/>
  <c r="T27" i="56"/>
  <c r="S27" i="56"/>
  <c r="J27" i="56"/>
  <c r="N27" i="56" s="1"/>
  <c r="G27" i="56"/>
  <c r="H27" i="56" s="1"/>
  <c r="F27" i="56"/>
  <c r="D27" i="56"/>
  <c r="AL26" i="56"/>
  <c r="AJ26" i="56"/>
  <c r="AK26" i="56" s="1"/>
  <c r="AG26" i="56"/>
  <c r="AH26" i="56" s="1"/>
  <c r="AI26" i="56" s="1"/>
  <c r="AF26" i="56"/>
  <c r="AD26" i="56"/>
  <c r="AE26" i="56" s="1"/>
  <c r="AC26" i="56"/>
  <c r="AA26" i="56"/>
  <c r="AB26" i="56" s="1"/>
  <c r="T26" i="56"/>
  <c r="S26" i="56"/>
  <c r="J26" i="56"/>
  <c r="N26" i="56" s="1"/>
  <c r="G26" i="56"/>
  <c r="H26" i="56" s="1"/>
  <c r="F26" i="56"/>
  <c r="D26" i="56"/>
  <c r="AL25" i="56"/>
  <c r="AJ25" i="56"/>
  <c r="AK25" i="56" s="1"/>
  <c r="AG25" i="56"/>
  <c r="AH25" i="56" s="1"/>
  <c r="AI25" i="56" s="1"/>
  <c r="AF25" i="56"/>
  <c r="AD25" i="56"/>
  <c r="AE25" i="56" s="1"/>
  <c r="AC25" i="56"/>
  <c r="AA25" i="56"/>
  <c r="AB25" i="56" s="1"/>
  <c r="T25" i="56"/>
  <c r="S25" i="56"/>
  <c r="J25" i="56"/>
  <c r="N25" i="56" s="1"/>
  <c r="G25" i="56"/>
  <c r="H25" i="56" s="1"/>
  <c r="F25" i="56"/>
  <c r="D25" i="56"/>
  <c r="AL24" i="56"/>
  <c r="AJ24" i="56"/>
  <c r="AK24" i="56" s="1"/>
  <c r="AG24" i="56"/>
  <c r="AH24" i="56" s="1"/>
  <c r="AI24" i="56" s="1"/>
  <c r="AF24" i="56"/>
  <c r="AD24" i="56"/>
  <c r="AE24" i="56" s="1"/>
  <c r="AC24" i="56"/>
  <c r="AB24" i="56"/>
  <c r="AA24" i="56"/>
  <c r="T24" i="56"/>
  <c r="S24" i="56"/>
  <c r="J24" i="56"/>
  <c r="N24" i="56" s="1"/>
  <c r="G24" i="56"/>
  <c r="H24" i="56" s="1"/>
  <c r="F24" i="56"/>
  <c r="D24" i="56"/>
  <c r="AL23" i="56"/>
  <c r="AJ23" i="56"/>
  <c r="AK23" i="56" s="1"/>
  <c r="AG23" i="56"/>
  <c r="AH23" i="56" s="1"/>
  <c r="AI23" i="56" s="1"/>
  <c r="AF23" i="56"/>
  <c r="AD23" i="56"/>
  <c r="AE23" i="56" s="1"/>
  <c r="AC23" i="56"/>
  <c r="AB23" i="56"/>
  <c r="AA23" i="56"/>
  <c r="T23" i="56"/>
  <c r="S23" i="56"/>
  <c r="J23" i="56"/>
  <c r="N23" i="56" s="1"/>
  <c r="G23" i="56"/>
  <c r="H23" i="56" s="1"/>
  <c r="F23" i="56"/>
  <c r="D23" i="56"/>
  <c r="AL22" i="56"/>
  <c r="AJ22" i="56"/>
  <c r="AK22" i="56" s="1"/>
  <c r="AG22" i="56"/>
  <c r="AH22" i="56" s="1"/>
  <c r="AI22" i="56" s="1"/>
  <c r="AF22" i="56"/>
  <c r="AD22" i="56"/>
  <c r="AE22" i="56" s="1"/>
  <c r="AC22" i="56"/>
  <c r="AA22" i="56"/>
  <c r="AB22" i="56" s="1"/>
  <c r="T22" i="56"/>
  <c r="S22" i="56"/>
  <c r="J22" i="56"/>
  <c r="N22" i="56" s="1"/>
  <c r="H22" i="56"/>
  <c r="G22" i="56"/>
  <c r="F22" i="56"/>
  <c r="D22" i="56"/>
  <c r="AL21" i="56"/>
  <c r="AJ21" i="56"/>
  <c r="AK21" i="56" s="1"/>
  <c r="AG21" i="56"/>
  <c r="AH21" i="56" s="1"/>
  <c r="AI21" i="56" s="1"/>
  <c r="AF21" i="56"/>
  <c r="AD21" i="56"/>
  <c r="AE21" i="56" s="1"/>
  <c r="AC21" i="56"/>
  <c r="AA21" i="56"/>
  <c r="AB21" i="56" s="1"/>
  <c r="T21" i="56"/>
  <c r="S21" i="56"/>
  <c r="J21" i="56"/>
  <c r="N21" i="56" s="1"/>
  <c r="G21" i="56"/>
  <c r="H21" i="56" s="1"/>
  <c r="F21" i="56"/>
  <c r="D21" i="56"/>
  <c r="AL20" i="56"/>
  <c r="AJ20" i="56"/>
  <c r="AK20" i="56" s="1"/>
  <c r="AG20" i="56"/>
  <c r="AH20" i="56" s="1"/>
  <c r="AI20" i="56" s="1"/>
  <c r="AF20" i="56"/>
  <c r="AD20" i="56"/>
  <c r="AE20" i="56" s="1"/>
  <c r="AC20" i="56"/>
  <c r="AB20" i="56"/>
  <c r="AA20" i="56"/>
  <c r="T20" i="56"/>
  <c r="S20" i="56"/>
  <c r="J20" i="56"/>
  <c r="N20" i="56" s="1"/>
  <c r="G20" i="56"/>
  <c r="H20" i="56" s="1"/>
  <c r="F20" i="56"/>
  <c r="D20" i="56"/>
  <c r="AL19" i="56"/>
  <c r="AJ19" i="56"/>
  <c r="AK19" i="56" s="1"/>
  <c r="AG19" i="56"/>
  <c r="AH19" i="56" s="1"/>
  <c r="AI19" i="56" s="1"/>
  <c r="AF19" i="56"/>
  <c r="AD19" i="56"/>
  <c r="AE19" i="56" s="1"/>
  <c r="AC19" i="56"/>
  <c r="AB19" i="56"/>
  <c r="AA19" i="56"/>
  <c r="T19" i="56"/>
  <c r="S19" i="56"/>
  <c r="J19" i="56"/>
  <c r="N19" i="56" s="1"/>
  <c r="G19" i="56"/>
  <c r="H19" i="56" s="1"/>
  <c r="F19" i="56"/>
  <c r="D19" i="56"/>
  <c r="AL18" i="56"/>
  <c r="AJ18" i="56"/>
  <c r="AK18" i="56" s="1"/>
  <c r="AG18" i="56"/>
  <c r="AH18" i="56" s="1"/>
  <c r="AI18" i="56" s="1"/>
  <c r="AF18" i="56"/>
  <c r="AD18" i="56"/>
  <c r="AE18" i="56" s="1"/>
  <c r="AC18" i="56"/>
  <c r="AA18" i="56"/>
  <c r="AB18" i="56" s="1"/>
  <c r="T18" i="56"/>
  <c r="S18" i="56"/>
  <c r="J18" i="56"/>
  <c r="N18" i="56" s="1"/>
  <c r="H18" i="56"/>
  <c r="G18" i="56"/>
  <c r="F18" i="56"/>
  <c r="D18" i="56"/>
  <c r="AL17" i="56"/>
  <c r="AJ17" i="56"/>
  <c r="AK17" i="56" s="1"/>
  <c r="AG17" i="56"/>
  <c r="AH17" i="56" s="1"/>
  <c r="AI17" i="56" s="1"/>
  <c r="AF17" i="56"/>
  <c r="AD17" i="56"/>
  <c r="AE17" i="56" s="1"/>
  <c r="AC17" i="56"/>
  <c r="AA17" i="56"/>
  <c r="AB17" i="56" s="1"/>
  <c r="T17" i="56"/>
  <c r="S17" i="56"/>
  <c r="J17" i="56"/>
  <c r="N17" i="56" s="1"/>
  <c r="G17" i="56"/>
  <c r="H17" i="56" s="1"/>
  <c r="F17" i="56"/>
  <c r="D17" i="56"/>
  <c r="AL16" i="56"/>
  <c r="AJ16" i="56"/>
  <c r="AK16" i="56" s="1"/>
  <c r="AG16" i="56"/>
  <c r="AH16" i="56" s="1"/>
  <c r="AI16" i="56" s="1"/>
  <c r="AF16" i="56"/>
  <c r="AD16" i="56"/>
  <c r="AE16" i="56" s="1"/>
  <c r="AC16" i="56"/>
  <c r="AB16" i="56"/>
  <c r="AA16" i="56"/>
  <c r="T16" i="56"/>
  <c r="S16" i="56"/>
  <c r="J16" i="56"/>
  <c r="N16" i="56" s="1"/>
  <c r="G16" i="56"/>
  <c r="H16" i="56" s="1"/>
  <c r="F16" i="56"/>
  <c r="D16" i="56"/>
  <c r="AL15" i="56"/>
  <c r="AJ15" i="56"/>
  <c r="AK15" i="56" s="1"/>
  <c r="AG15" i="56"/>
  <c r="AH15" i="56" s="1"/>
  <c r="AI15" i="56" s="1"/>
  <c r="AF15" i="56"/>
  <c r="AD15" i="56"/>
  <c r="AE15" i="56" s="1"/>
  <c r="AC15" i="56"/>
  <c r="AB15" i="56"/>
  <c r="AA15" i="56"/>
  <c r="T15" i="56"/>
  <c r="S15" i="56"/>
  <c r="J15" i="56"/>
  <c r="N15" i="56" s="1"/>
  <c r="G15" i="56"/>
  <c r="H15" i="56" s="1"/>
  <c r="F15" i="56"/>
  <c r="D15" i="56"/>
  <c r="AL14" i="56"/>
  <c r="AJ14" i="56"/>
  <c r="AK14" i="56" s="1"/>
  <c r="AG14" i="56"/>
  <c r="AH14" i="56" s="1"/>
  <c r="AI14" i="56" s="1"/>
  <c r="AF14" i="56"/>
  <c r="AD14" i="56"/>
  <c r="AE14" i="56" s="1"/>
  <c r="AC14" i="56"/>
  <c r="AA14" i="56"/>
  <c r="AB14" i="56" s="1"/>
  <c r="T14" i="56"/>
  <c r="S14" i="56"/>
  <c r="J14" i="56"/>
  <c r="N14" i="56" s="1"/>
  <c r="G14" i="56"/>
  <c r="H14" i="56" s="1"/>
  <c r="F14" i="56"/>
  <c r="D14" i="56"/>
  <c r="AL13" i="56"/>
  <c r="AJ13" i="56"/>
  <c r="AK13" i="56" s="1"/>
  <c r="AG13" i="56"/>
  <c r="AH13" i="56" s="1"/>
  <c r="AI13" i="56" s="1"/>
  <c r="AF13" i="56"/>
  <c r="AD13" i="56"/>
  <c r="AE13" i="56" s="1"/>
  <c r="AC13" i="56"/>
  <c r="AA13" i="56"/>
  <c r="AB13" i="56" s="1"/>
  <c r="T13" i="56"/>
  <c r="S13" i="56"/>
  <c r="J13" i="56"/>
  <c r="N13" i="56" s="1"/>
  <c r="G13" i="56"/>
  <c r="H13" i="56" s="1"/>
  <c r="F13" i="56"/>
  <c r="D13" i="56"/>
  <c r="AL12" i="56"/>
  <c r="AJ12" i="56"/>
  <c r="AK12" i="56" s="1"/>
  <c r="AG12" i="56"/>
  <c r="AH12" i="56" s="1"/>
  <c r="AI12" i="56" s="1"/>
  <c r="AF12" i="56"/>
  <c r="AD12" i="56"/>
  <c r="AE12" i="56" s="1"/>
  <c r="AC12" i="56"/>
  <c r="AB12" i="56"/>
  <c r="AA12" i="56"/>
  <c r="T12" i="56"/>
  <c r="S12" i="56"/>
  <c r="J12" i="56"/>
  <c r="N12" i="56" s="1"/>
  <c r="G12" i="56"/>
  <c r="H12" i="56" s="1"/>
  <c r="F12" i="56"/>
  <c r="D12" i="56"/>
  <c r="AL11" i="56"/>
  <c r="AJ11" i="56"/>
  <c r="AK11" i="56" s="1"/>
  <c r="AG11" i="56"/>
  <c r="AH11" i="56" s="1"/>
  <c r="AI11" i="56" s="1"/>
  <c r="AF11" i="56"/>
  <c r="AD11" i="56"/>
  <c r="AE11" i="56" s="1"/>
  <c r="AC11" i="56"/>
  <c r="AB11" i="56"/>
  <c r="AA11" i="56"/>
  <c r="T11" i="56"/>
  <c r="S11" i="56"/>
  <c r="J11" i="56"/>
  <c r="N11" i="56" s="1"/>
  <c r="G11" i="56"/>
  <c r="H11" i="56" s="1"/>
  <c r="F11" i="56"/>
  <c r="D11" i="56"/>
  <c r="AL10" i="56"/>
  <c r="AJ10" i="56"/>
  <c r="AK10" i="56" s="1"/>
  <c r="AG10" i="56"/>
  <c r="AH10" i="56" s="1"/>
  <c r="AI10" i="56" s="1"/>
  <c r="AF10" i="56"/>
  <c r="AD10" i="56"/>
  <c r="AE10" i="56" s="1"/>
  <c r="AC10" i="56"/>
  <c r="AA10" i="56"/>
  <c r="AB10" i="56" s="1"/>
  <c r="T10" i="56"/>
  <c r="S10" i="56"/>
  <c r="J10" i="56"/>
  <c r="N10" i="56" s="1"/>
  <c r="H10" i="56"/>
  <c r="G10" i="56"/>
  <c r="F10" i="56"/>
  <c r="D10" i="56"/>
  <c r="AL9" i="56"/>
  <c r="AJ9" i="56"/>
  <c r="AK9" i="56" s="1"/>
  <c r="AG9" i="56"/>
  <c r="AH9" i="56" s="1"/>
  <c r="AI9" i="56" s="1"/>
  <c r="AF9" i="56"/>
  <c r="AD9" i="56"/>
  <c r="AE9" i="56" s="1"/>
  <c r="AC9" i="56"/>
  <c r="AA9" i="56"/>
  <c r="AB9" i="56" s="1"/>
  <c r="T9" i="56"/>
  <c r="S9" i="56"/>
  <c r="J9" i="56"/>
  <c r="N9" i="56" s="1"/>
  <c r="G9" i="56"/>
  <c r="H9" i="56" s="1"/>
  <c r="F9" i="56"/>
  <c r="D9" i="56"/>
  <c r="A9" i="56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L8" i="56"/>
  <c r="AJ8" i="56"/>
  <c r="AK8" i="56" s="1"/>
  <c r="AG8" i="56"/>
  <c r="AH8" i="56" s="1"/>
  <c r="AI8" i="56" s="1"/>
  <c r="AF8" i="56"/>
  <c r="AD8" i="56"/>
  <c r="AE8" i="56" s="1"/>
  <c r="AC8" i="56"/>
  <c r="AA8" i="56"/>
  <c r="AB8" i="56" s="1"/>
  <c r="T8" i="56"/>
  <c r="S8" i="56"/>
  <c r="J8" i="56"/>
  <c r="G8" i="56"/>
  <c r="P3" i="56"/>
  <c r="I28" i="55"/>
  <c r="C28" i="55"/>
  <c r="AL27" i="55"/>
  <c r="AJ27" i="55"/>
  <c r="AK27" i="55" s="1"/>
  <c r="AG27" i="55"/>
  <c r="AH27" i="55" s="1"/>
  <c r="AI27" i="55" s="1"/>
  <c r="AF27" i="55"/>
  <c r="AD27" i="55"/>
  <c r="AE27" i="55" s="1"/>
  <c r="AC27" i="55"/>
  <c r="AA27" i="55"/>
  <c r="AB27" i="55" s="1"/>
  <c r="T27" i="55"/>
  <c r="S27" i="55"/>
  <c r="J27" i="55"/>
  <c r="N27" i="55" s="1"/>
  <c r="G27" i="55"/>
  <c r="H27" i="55" s="1"/>
  <c r="F27" i="55"/>
  <c r="D27" i="55"/>
  <c r="AL26" i="55"/>
  <c r="AJ26" i="55"/>
  <c r="AK26" i="55" s="1"/>
  <c r="AG26" i="55"/>
  <c r="AH26" i="55" s="1"/>
  <c r="AI26" i="55" s="1"/>
  <c r="AF26" i="55"/>
  <c r="AD26" i="55"/>
  <c r="AE26" i="55" s="1"/>
  <c r="AC26" i="55"/>
  <c r="AB26" i="55"/>
  <c r="AA26" i="55"/>
  <c r="T26" i="55"/>
  <c r="S26" i="55"/>
  <c r="J26" i="55"/>
  <c r="N26" i="55" s="1"/>
  <c r="G26" i="55"/>
  <c r="H26" i="55" s="1"/>
  <c r="F26" i="55"/>
  <c r="D26" i="55"/>
  <c r="AL25" i="55"/>
  <c r="AJ25" i="55"/>
  <c r="AK25" i="55" s="1"/>
  <c r="AG25" i="55"/>
  <c r="AH25" i="55" s="1"/>
  <c r="AI25" i="55" s="1"/>
  <c r="AF25" i="55"/>
  <c r="AD25" i="55"/>
  <c r="AE25" i="55" s="1"/>
  <c r="AC25" i="55"/>
  <c r="AA25" i="55"/>
  <c r="AB25" i="55" s="1"/>
  <c r="T25" i="55"/>
  <c r="S25" i="55"/>
  <c r="J25" i="55"/>
  <c r="N25" i="55" s="1"/>
  <c r="G25" i="55"/>
  <c r="H25" i="55" s="1"/>
  <c r="F25" i="55"/>
  <c r="D25" i="55"/>
  <c r="AL24" i="55"/>
  <c r="AJ24" i="55"/>
  <c r="AK24" i="55" s="1"/>
  <c r="AG24" i="55"/>
  <c r="AH24" i="55" s="1"/>
  <c r="AI24" i="55" s="1"/>
  <c r="AF24" i="55"/>
  <c r="AD24" i="55"/>
  <c r="AE24" i="55" s="1"/>
  <c r="AC24" i="55"/>
  <c r="AA24" i="55"/>
  <c r="AB24" i="55" s="1"/>
  <c r="T24" i="55"/>
  <c r="S24" i="55"/>
  <c r="J24" i="55"/>
  <c r="N24" i="55" s="1"/>
  <c r="G24" i="55"/>
  <c r="H24" i="55" s="1"/>
  <c r="F24" i="55"/>
  <c r="D24" i="55"/>
  <c r="AL23" i="55"/>
  <c r="AJ23" i="55"/>
  <c r="AK23" i="55" s="1"/>
  <c r="AG23" i="55"/>
  <c r="AH23" i="55" s="1"/>
  <c r="AI23" i="55" s="1"/>
  <c r="AF23" i="55"/>
  <c r="AD23" i="55"/>
  <c r="AE23" i="55" s="1"/>
  <c r="AC23" i="55"/>
  <c r="AA23" i="55"/>
  <c r="AB23" i="55" s="1"/>
  <c r="T23" i="55"/>
  <c r="S23" i="55"/>
  <c r="J23" i="55"/>
  <c r="N23" i="55" s="1"/>
  <c r="G23" i="55"/>
  <c r="H23" i="55" s="1"/>
  <c r="F23" i="55"/>
  <c r="D23" i="55"/>
  <c r="AL22" i="55"/>
  <c r="AJ22" i="55"/>
  <c r="AK22" i="55" s="1"/>
  <c r="AG22" i="55"/>
  <c r="AH22" i="55" s="1"/>
  <c r="AI22" i="55" s="1"/>
  <c r="AF22" i="55"/>
  <c r="AD22" i="55"/>
  <c r="AE22" i="55" s="1"/>
  <c r="AC22" i="55"/>
  <c r="AA22" i="55"/>
  <c r="AB22" i="55" s="1"/>
  <c r="T22" i="55"/>
  <c r="S22" i="55"/>
  <c r="J22" i="55"/>
  <c r="N22" i="55" s="1"/>
  <c r="H22" i="55"/>
  <c r="G22" i="55"/>
  <c r="F22" i="55"/>
  <c r="D22" i="55"/>
  <c r="AL21" i="55"/>
  <c r="AJ21" i="55"/>
  <c r="AK21" i="55" s="1"/>
  <c r="AG21" i="55"/>
  <c r="AH21" i="55" s="1"/>
  <c r="AI21" i="55" s="1"/>
  <c r="AF21" i="55"/>
  <c r="AD21" i="55"/>
  <c r="AE21" i="55" s="1"/>
  <c r="AC21" i="55"/>
  <c r="AA21" i="55"/>
  <c r="AB21" i="55" s="1"/>
  <c r="T21" i="55"/>
  <c r="S21" i="55"/>
  <c r="J21" i="55"/>
  <c r="N21" i="55" s="1"/>
  <c r="G21" i="55"/>
  <c r="H21" i="55" s="1"/>
  <c r="F21" i="55"/>
  <c r="D21" i="55"/>
  <c r="AL20" i="55"/>
  <c r="AJ20" i="55"/>
  <c r="AK20" i="55" s="1"/>
  <c r="AG20" i="55"/>
  <c r="AH20" i="55" s="1"/>
  <c r="AI20" i="55" s="1"/>
  <c r="AF20" i="55"/>
  <c r="AD20" i="55"/>
  <c r="AE20" i="55" s="1"/>
  <c r="AC20" i="55"/>
  <c r="AA20" i="55"/>
  <c r="AB20" i="55" s="1"/>
  <c r="T20" i="55"/>
  <c r="S20" i="55"/>
  <c r="J20" i="55"/>
  <c r="N20" i="55" s="1"/>
  <c r="G20" i="55"/>
  <c r="H20" i="55" s="1"/>
  <c r="F20" i="55"/>
  <c r="D20" i="55"/>
  <c r="AL19" i="55"/>
  <c r="AJ19" i="55"/>
  <c r="AK19" i="55" s="1"/>
  <c r="AG19" i="55"/>
  <c r="AH19" i="55" s="1"/>
  <c r="AI19" i="55" s="1"/>
  <c r="AF19" i="55"/>
  <c r="AD19" i="55"/>
  <c r="AE19" i="55" s="1"/>
  <c r="AC19" i="55"/>
  <c r="AB19" i="55"/>
  <c r="AA19" i="55"/>
  <c r="T19" i="55"/>
  <c r="S19" i="55"/>
  <c r="J19" i="55"/>
  <c r="N19" i="55" s="1"/>
  <c r="G19" i="55"/>
  <c r="H19" i="55" s="1"/>
  <c r="F19" i="55"/>
  <c r="D19" i="55"/>
  <c r="AL18" i="55"/>
  <c r="AJ18" i="55"/>
  <c r="AK18" i="55" s="1"/>
  <c r="AG18" i="55"/>
  <c r="AH18" i="55" s="1"/>
  <c r="AI18" i="55" s="1"/>
  <c r="AF18" i="55"/>
  <c r="AD18" i="55"/>
  <c r="AE18" i="55" s="1"/>
  <c r="AC18" i="55"/>
  <c r="AA18" i="55"/>
  <c r="AB18" i="55" s="1"/>
  <c r="T18" i="55"/>
  <c r="S18" i="55"/>
  <c r="J18" i="55"/>
  <c r="N18" i="55" s="1"/>
  <c r="G18" i="55"/>
  <c r="H18" i="55" s="1"/>
  <c r="F18" i="55"/>
  <c r="D18" i="55"/>
  <c r="AL17" i="55"/>
  <c r="AJ17" i="55"/>
  <c r="AK17" i="55" s="1"/>
  <c r="AG17" i="55"/>
  <c r="AH17" i="55" s="1"/>
  <c r="AI17" i="55" s="1"/>
  <c r="AF17" i="55"/>
  <c r="AD17" i="55"/>
  <c r="AE17" i="55" s="1"/>
  <c r="AC17" i="55"/>
  <c r="AA17" i="55"/>
  <c r="AB17" i="55" s="1"/>
  <c r="T17" i="55"/>
  <c r="S17" i="55"/>
  <c r="J17" i="55"/>
  <c r="N17" i="55" s="1"/>
  <c r="G17" i="55"/>
  <c r="H17" i="55" s="1"/>
  <c r="F17" i="55"/>
  <c r="D17" i="55"/>
  <c r="AL16" i="55"/>
  <c r="AJ16" i="55"/>
  <c r="AK16" i="55" s="1"/>
  <c r="AG16" i="55"/>
  <c r="AH16" i="55" s="1"/>
  <c r="AI16" i="55" s="1"/>
  <c r="AF16" i="55"/>
  <c r="AD16" i="55"/>
  <c r="AE16" i="55" s="1"/>
  <c r="AC16" i="55"/>
  <c r="AA16" i="55"/>
  <c r="AB16" i="55" s="1"/>
  <c r="T16" i="55"/>
  <c r="S16" i="55"/>
  <c r="J16" i="55"/>
  <c r="N16" i="55" s="1"/>
  <c r="G16" i="55"/>
  <c r="H16" i="55" s="1"/>
  <c r="F16" i="55"/>
  <c r="D16" i="55"/>
  <c r="AL15" i="55"/>
  <c r="AJ15" i="55"/>
  <c r="AK15" i="55" s="1"/>
  <c r="AG15" i="55"/>
  <c r="AH15" i="55" s="1"/>
  <c r="AI15" i="55" s="1"/>
  <c r="AF15" i="55"/>
  <c r="AD15" i="55"/>
  <c r="AE15" i="55" s="1"/>
  <c r="AC15" i="55"/>
  <c r="AB15" i="55"/>
  <c r="AA15" i="55"/>
  <c r="T15" i="55"/>
  <c r="S15" i="55"/>
  <c r="J15" i="55"/>
  <c r="N15" i="55" s="1"/>
  <c r="G15" i="55"/>
  <c r="H15" i="55" s="1"/>
  <c r="F15" i="55"/>
  <c r="D15" i="55"/>
  <c r="AL14" i="55"/>
  <c r="AJ14" i="55"/>
  <c r="AK14" i="55" s="1"/>
  <c r="AG14" i="55"/>
  <c r="AH14" i="55" s="1"/>
  <c r="AI14" i="55" s="1"/>
  <c r="AF14" i="55"/>
  <c r="AD14" i="55"/>
  <c r="AE14" i="55" s="1"/>
  <c r="AC14" i="55"/>
  <c r="AA14" i="55"/>
  <c r="AB14" i="55" s="1"/>
  <c r="T14" i="55"/>
  <c r="S14" i="55"/>
  <c r="J14" i="55"/>
  <c r="N14" i="55" s="1"/>
  <c r="G14" i="55"/>
  <c r="H14" i="55" s="1"/>
  <c r="F14" i="55"/>
  <c r="D14" i="55"/>
  <c r="AL13" i="55"/>
  <c r="AJ13" i="55"/>
  <c r="AK13" i="55" s="1"/>
  <c r="AG13" i="55"/>
  <c r="AH13" i="55" s="1"/>
  <c r="AI13" i="55" s="1"/>
  <c r="AF13" i="55"/>
  <c r="AD13" i="55"/>
  <c r="AE13" i="55" s="1"/>
  <c r="AC13" i="55"/>
  <c r="AA13" i="55"/>
  <c r="AB13" i="55" s="1"/>
  <c r="T13" i="55"/>
  <c r="S13" i="55"/>
  <c r="J13" i="55"/>
  <c r="N13" i="55" s="1"/>
  <c r="G13" i="55"/>
  <c r="H13" i="55" s="1"/>
  <c r="F13" i="55"/>
  <c r="D13" i="55"/>
  <c r="AL12" i="55"/>
  <c r="AJ12" i="55"/>
  <c r="AK12" i="55" s="1"/>
  <c r="AG12" i="55"/>
  <c r="AH12" i="55" s="1"/>
  <c r="AI12" i="55" s="1"/>
  <c r="AF12" i="55"/>
  <c r="AD12" i="55"/>
  <c r="AE12" i="55" s="1"/>
  <c r="AC12" i="55"/>
  <c r="AA12" i="55"/>
  <c r="AB12" i="55" s="1"/>
  <c r="T12" i="55"/>
  <c r="S12" i="55"/>
  <c r="J12" i="55"/>
  <c r="N12" i="55" s="1"/>
  <c r="G12" i="55"/>
  <c r="H12" i="55" s="1"/>
  <c r="F12" i="55"/>
  <c r="D12" i="55"/>
  <c r="AL11" i="55"/>
  <c r="AJ11" i="55"/>
  <c r="AK11" i="55" s="1"/>
  <c r="AG11" i="55"/>
  <c r="AH11" i="55" s="1"/>
  <c r="AI11" i="55" s="1"/>
  <c r="AF11" i="55"/>
  <c r="AD11" i="55"/>
  <c r="AE11" i="55" s="1"/>
  <c r="AC11" i="55"/>
  <c r="AB11" i="55"/>
  <c r="AA11" i="55"/>
  <c r="T11" i="55"/>
  <c r="S11" i="55"/>
  <c r="J11" i="55"/>
  <c r="N11" i="55" s="1"/>
  <c r="G11" i="55"/>
  <c r="H11" i="55" s="1"/>
  <c r="F11" i="55"/>
  <c r="D11" i="55"/>
  <c r="AL10" i="55"/>
  <c r="AJ10" i="55"/>
  <c r="AK10" i="55" s="1"/>
  <c r="AG10" i="55"/>
  <c r="AH10" i="55" s="1"/>
  <c r="AI10" i="55" s="1"/>
  <c r="AF10" i="55"/>
  <c r="AD10" i="55"/>
  <c r="AE10" i="55" s="1"/>
  <c r="AC10" i="55"/>
  <c r="AA10" i="55"/>
  <c r="AB10" i="55" s="1"/>
  <c r="T10" i="55"/>
  <c r="S10" i="55"/>
  <c r="J10" i="55"/>
  <c r="N10" i="55" s="1"/>
  <c r="G10" i="55"/>
  <c r="H10" i="55" s="1"/>
  <c r="F10" i="55"/>
  <c r="D10" i="55"/>
  <c r="AL9" i="55"/>
  <c r="AJ9" i="55"/>
  <c r="AK9" i="55" s="1"/>
  <c r="AG9" i="55"/>
  <c r="AH9" i="55" s="1"/>
  <c r="AI9" i="55" s="1"/>
  <c r="AF9" i="55"/>
  <c r="AD9" i="55"/>
  <c r="AE9" i="55" s="1"/>
  <c r="AC9" i="55"/>
  <c r="AA9" i="55"/>
  <c r="AB9" i="55" s="1"/>
  <c r="T9" i="55"/>
  <c r="S9" i="55"/>
  <c r="J9" i="55"/>
  <c r="N9" i="55" s="1"/>
  <c r="G9" i="55"/>
  <c r="H9" i="55" s="1"/>
  <c r="F9" i="55"/>
  <c r="D9" i="55"/>
  <c r="A9" i="55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L8" i="55"/>
  <c r="AJ8" i="55"/>
  <c r="AK8" i="55" s="1"/>
  <c r="AG8" i="55"/>
  <c r="AH8" i="55" s="1"/>
  <c r="AI8" i="55" s="1"/>
  <c r="AF8" i="55"/>
  <c r="AD8" i="55"/>
  <c r="AE8" i="55" s="1"/>
  <c r="AC8" i="55"/>
  <c r="AA8" i="55"/>
  <c r="AB8" i="55" s="1"/>
  <c r="T8" i="55"/>
  <c r="S8" i="55"/>
  <c r="J8" i="55"/>
  <c r="G8" i="55"/>
  <c r="P3" i="55"/>
  <c r="I28" i="54"/>
  <c r="C28" i="54"/>
  <c r="AL27" i="54"/>
  <c r="AJ27" i="54"/>
  <c r="AK27" i="54" s="1"/>
  <c r="AG27" i="54"/>
  <c r="AH27" i="54" s="1"/>
  <c r="AI27" i="54" s="1"/>
  <c r="AF27" i="54"/>
  <c r="AD27" i="54"/>
  <c r="AE27" i="54" s="1"/>
  <c r="AC27" i="54"/>
  <c r="AA27" i="54"/>
  <c r="AB27" i="54" s="1"/>
  <c r="T27" i="54"/>
  <c r="S27" i="54"/>
  <c r="J27" i="54"/>
  <c r="N27" i="54" s="1"/>
  <c r="G27" i="54"/>
  <c r="H27" i="54" s="1"/>
  <c r="F27" i="54"/>
  <c r="D27" i="54"/>
  <c r="AL26" i="54"/>
  <c r="AJ26" i="54"/>
  <c r="AK26" i="54" s="1"/>
  <c r="AG26" i="54"/>
  <c r="AH26" i="54" s="1"/>
  <c r="AI26" i="54" s="1"/>
  <c r="AF26" i="54"/>
  <c r="AD26" i="54"/>
  <c r="AE26" i="54" s="1"/>
  <c r="AC26" i="54"/>
  <c r="AB26" i="54"/>
  <c r="AA26" i="54"/>
  <c r="T26" i="54"/>
  <c r="S26" i="54"/>
  <c r="J26" i="54"/>
  <c r="N26" i="54" s="1"/>
  <c r="G26" i="54"/>
  <c r="H26" i="54" s="1"/>
  <c r="F26" i="54"/>
  <c r="D26" i="54"/>
  <c r="AL25" i="54"/>
  <c r="AJ25" i="54"/>
  <c r="AK25" i="54" s="1"/>
  <c r="AG25" i="54"/>
  <c r="AH25" i="54" s="1"/>
  <c r="AI25" i="54" s="1"/>
  <c r="AF25" i="54"/>
  <c r="AD25" i="54"/>
  <c r="AE25" i="54" s="1"/>
  <c r="AC25" i="54"/>
  <c r="AA25" i="54"/>
  <c r="AB25" i="54" s="1"/>
  <c r="T25" i="54"/>
  <c r="S25" i="54"/>
  <c r="J25" i="54"/>
  <c r="N25" i="54" s="1"/>
  <c r="G25" i="54"/>
  <c r="H25" i="54" s="1"/>
  <c r="F25" i="54"/>
  <c r="D25" i="54"/>
  <c r="AL24" i="54"/>
  <c r="AJ24" i="54"/>
  <c r="AK24" i="54" s="1"/>
  <c r="AG24" i="54"/>
  <c r="AH24" i="54" s="1"/>
  <c r="AI24" i="54" s="1"/>
  <c r="AF24" i="54"/>
  <c r="AD24" i="54"/>
  <c r="AE24" i="54" s="1"/>
  <c r="AC24" i="54"/>
  <c r="AB24" i="54"/>
  <c r="AA24" i="54"/>
  <c r="T24" i="54"/>
  <c r="S24" i="54"/>
  <c r="J24" i="54"/>
  <c r="N24" i="54" s="1"/>
  <c r="G24" i="54"/>
  <c r="H24" i="54" s="1"/>
  <c r="F24" i="54"/>
  <c r="D24" i="54"/>
  <c r="AL23" i="54"/>
  <c r="AJ23" i="54"/>
  <c r="AK23" i="54" s="1"/>
  <c r="AG23" i="54"/>
  <c r="AH23" i="54" s="1"/>
  <c r="AI23" i="54" s="1"/>
  <c r="AF23" i="54"/>
  <c r="AD23" i="54"/>
  <c r="AE23" i="54" s="1"/>
  <c r="AC23" i="54"/>
  <c r="AA23" i="54"/>
  <c r="AB23" i="54" s="1"/>
  <c r="T23" i="54"/>
  <c r="S23" i="54"/>
  <c r="J23" i="54"/>
  <c r="N23" i="54" s="1"/>
  <c r="G23" i="54"/>
  <c r="H23" i="54" s="1"/>
  <c r="F23" i="54"/>
  <c r="D23" i="54"/>
  <c r="AL22" i="54"/>
  <c r="AJ22" i="54"/>
  <c r="AK22" i="54" s="1"/>
  <c r="AG22" i="54"/>
  <c r="AH22" i="54" s="1"/>
  <c r="AI22" i="54" s="1"/>
  <c r="AF22" i="54"/>
  <c r="AD22" i="54"/>
  <c r="AE22" i="54" s="1"/>
  <c r="AC22" i="54"/>
  <c r="AB22" i="54"/>
  <c r="AA22" i="54"/>
  <c r="T22" i="54"/>
  <c r="S22" i="54"/>
  <c r="J22" i="54"/>
  <c r="N22" i="54" s="1"/>
  <c r="G22" i="54"/>
  <c r="H22" i="54" s="1"/>
  <c r="F22" i="54"/>
  <c r="D22" i="54"/>
  <c r="AL21" i="54"/>
  <c r="AJ21" i="54"/>
  <c r="AK21" i="54" s="1"/>
  <c r="AG21" i="54"/>
  <c r="AH21" i="54" s="1"/>
  <c r="AI21" i="54" s="1"/>
  <c r="AF21" i="54"/>
  <c r="AD21" i="54"/>
  <c r="AE21" i="54" s="1"/>
  <c r="AC21" i="54"/>
  <c r="AA21" i="54"/>
  <c r="AB21" i="54" s="1"/>
  <c r="T21" i="54"/>
  <c r="S21" i="54"/>
  <c r="J21" i="54"/>
  <c r="N21" i="54" s="1"/>
  <c r="G21" i="54"/>
  <c r="H21" i="54" s="1"/>
  <c r="F21" i="54"/>
  <c r="D21" i="54"/>
  <c r="AL20" i="54"/>
  <c r="AJ20" i="54"/>
  <c r="AK20" i="54" s="1"/>
  <c r="AG20" i="54"/>
  <c r="AH20" i="54" s="1"/>
  <c r="AI20" i="54" s="1"/>
  <c r="AF20" i="54"/>
  <c r="AD20" i="54"/>
  <c r="AE20" i="54" s="1"/>
  <c r="AC20" i="54"/>
  <c r="AB20" i="54"/>
  <c r="AA20" i="54"/>
  <c r="T20" i="54"/>
  <c r="S20" i="54"/>
  <c r="J20" i="54"/>
  <c r="N20" i="54" s="1"/>
  <c r="G20" i="54"/>
  <c r="H20" i="54" s="1"/>
  <c r="F20" i="54"/>
  <c r="D20" i="54"/>
  <c r="AL19" i="54"/>
  <c r="AJ19" i="54"/>
  <c r="AK19" i="54" s="1"/>
  <c r="AG19" i="54"/>
  <c r="AH19" i="54" s="1"/>
  <c r="AI19" i="54" s="1"/>
  <c r="AF19" i="54"/>
  <c r="AD19" i="54"/>
  <c r="AE19" i="54" s="1"/>
  <c r="AC19" i="54"/>
  <c r="AA19" i="54"/>
  <c r="AB19" i="54" s="1"/>
  <c r="T19" i="54"/>
  <c r="S19" i="54"/>
  <c r="J19" i="54"/>
  <c r="N19" i="54" s="1"/>
  <c r="H19" i="54"/>
  <c r="G19" i="54"/>
  <c r="F19" i="54"/>
  <c r="D19" i="54"/>
  <c r="AL18" i="54"/>
  <c r="AJ18" i="54"/>
  <c r="AK18" i="54" s="1"/>
  <c r="AG18" i="54"/>
  <c r="AH18" i="54" s="1"/>
  <c r="AI18" i="54" s="1"/>
  <c r="AF18" i="54"/>
  <c r="AD18" i="54"/>
  <c r="AE18" i="54" s="1"/>
  <c r="AC18" i="54"/>
  <c r="AA18" i="54"/>
  <c r="AB18" i="54" s="1"/>
  <c r="T18" i="54"/>
  <c r="S18" i="54"/>
  <c r="J18" i="54"/>
  <c r="N18" i="54" s="1"/>
  <c r="G18" i="54"/>
  <c r="H18" i="54" s="1"/>
  <c r="F18" i="54"/>
  <c r="D18" i="54"/>
  <c r="AL17" i="54"/>
  <c r="AJ17" i="54"/>
  <c r="AK17" i="54" s="1"/>
  <c r="AG17" i="54"/>
  <c r="AH17" i="54" s="1"/>
  <c r="AI17" i="54" s="1"/>
  <c r="AF17" i="54"/>
  <c r="AD17" i="54"/>
  <c r="AE17" i="54" s="1"/>
  <c r="AC17" i="54"/>
  <c r="AA17" i="54"/>
  <c r="AB17" i="54" s="1"/>
  <c r="T17" i="54"/>
  <c r="S17" i="54"/>
  <c r="J17" i="54"/>
  <c r="N17" i="54" s="1"/>
  <c r="G17" i="54"/>
  <c r="H17" i="54" s="1"/>
  <c r="F17" i="54"/>
  <c r="D17" i="54"/>
  <c r="AL16" i="54"/>
  <c r="AJ16" i="54"/>
  <c r="AK16" i="54" s="1"/>
  <c r="AG16" i="54"/>
  <c r="AH16" i="54" s="1"/>
  <c r="AI16" i="54" s="1"/>
  <c r="AF16" i="54"/>
  <c r="AD16" i="54"/>
  <c r="AE16" i="54" s="1"/>
  <c r="AC16" i="54"/>
  <c r="AB16" i="54"/>
  <c r="AA16" i="54"/>
  <c r="T16" i="54"/>
  <c r="S16" i="54"/>
  <c r="J16" i="54"/>
  <c r="N16" i="54" s="1"/>
  <c r="G16" i="54"/>
  <c r="H16" i="54" s="1"/>
  <c r="F16" i="54"/>
  <c r="D16" i="54"/>
  <c r="AL15" i="54"/>
  <c r="AJ15" i="54"/>
  <c r="AK15" i="54" s="1"/>
  <c r="AG15" i="54"/>
  <c r="AH15" i="54" s="1"/>
  <c r="AI15" i="54" s="1"/>
  <c r="AF15" i="54"/>
  <c r="AD15" i="54"/>
  <c r="AE15" i="54" s="1"/>
  <c r="AC15" i="54"/>
  <c r="AA15" i="54"/>
  <c r="AB15" i="54" s="1"/>
  <c r="T15" i="54"/>
  <c r="S15" i="54"/>
  <c r="J15" i="54"/>
  <c r="N15" i="54" s="1"/>
  <c r="G15" i="54"/>
  <c r="H15" i="54" s="1"/>
  <c r="F15" i="54"/>
  <c r="D15" i="54"/>
  <c r="AL14" i="54"/>
  <c r="AJ14" i="54"/>
  <c r="AK14" i="54" s="1"/>
  <c r="AG14" i="54"/>
  <c r="AH14" i="54" s="1"/>
  <c r="AI14" i="54" s="1"/>
  <c r="AF14" i="54"/>
  <c r="AD14" i="54"/>
  <c r="AE14" i="54" s="1"/>
  <c r="AC14" i="54"/>
  <c r="AA14" i="54"/>
  <c r="AB14" i="54" s="1"/>
  <c r="T14" i="54"/>
  <c r="S14" i="54"/>
  <c r="J14" i="54"/>
  <c r="N14" i="54" s="1"/>
  <c r="G14" i="54"/>
  <c r="H14" i="54" s="1"/>
  <c r="F14" i="54"/>
  <c r="D14" i="54"/>
  <c r="AL13" i="54"/>
  <c r="AJ13" i="54"/>
  <c r="AK13" i="54" s="1"/>
  <c r="AG13" i="54"/>
  <c r="AH13" i="54" s="1"/>
  <c r="AI13" i="54" s="1"/>
  <c r="AF13" i="54"/>
  <c r="AD13" i="54"/>
  <c r="AE13" i="54" s="1"/>
  <c r="AC13" i="54"/>
  <c r="AA13" i="54"/>
  <c r="AB13" i="54" s="1"/>
  <c r="T13" i="54"/>
  <c r="S13" i="54"/>
  <c r="J13" i="54"/>
  <c r="N13" i="54" s="1"/>
  <c r="G13" i="54"/>
  <c r="H13" i="54" s="1"/>
  <c r="F13" i="54"/>
  <c r="D13" i="54"/>
  <c r="AL12" i="54"/>
  <c r="AJ12" i="54"/>
  <c r="AK12" i="54" s="1"/>
  <c r="AG12" i="54"/>
  <c r="AH12" i="54" s="1"/>
  <c r="AI12" i="54" s="1"/>
  <c r="AF12" i="54"/>
  <c r="AD12" i="54"/>
  <c r="AE12" i="54" s="1"/>
  <c r="AC12" i="54"/>
  <c r="AB12" i="54"/>
  <c r="AA12" i="54"/>
  <c r="T12" i="54"/>
  <c r="S12" i="54"/>
  <c r="J12" i="54"/>
  <c r="N12" i="54" s="1"/>
  <c r="G12" i="54"/>
  <c r="H12" i="54" s="1"/>
  <c r="F12" i="54"/>
  <c r="D12" i="54"/>
  <c r="AL11" i="54"/>
  <c r="AJ11" i="54"/>
  <c r="AK11" i="54" s="1"/>
  <c r="AG11" i="54"/>
  <c r="AH11" i="54" s="1"/>
  <c r="AI11" i="54" s="1"/>
  <c r="AF11" i="54"/>
  <c r="AD11" i="54"/>
  <c r="AE11" i="54" s="1"/>
  <c r="AC11" i="54"/>
  <c r="AA11" i="54"/>
  <c r="AB11" i="54" s="1"/>
  <c r="T11" i="54"/>
  <c r="S11" i="54"/>
  <c r="J11" i="54"/>
  <c r="N11" i="54" s="1"/>
  <c r="G11" i="54"/>
  <c r="H11" i="54" s="1"/>
  <c r="F11" i="54"/>
  <c r="D11" i="54"/>
  <c r="AL10" i="54"/>
  <c r="AJ10" i="54"/>
  <c r="AK10" i="54" s="1"/>
  <c r="AG10" i="54"/>
  <c r="AH10" i="54" s="1"/>
  <c r="AI10" i="54" s="1"/>
  <c r="AF10" i="54"/>
  <c r="AD10" i="54"/>
  <c r="AE10" i="54" s="1"/>
  <c r="AC10" i="54"/>
  <c r="AA10" i="54"/>
  <c r="AB10" i="54" s="1"/>
  <c r="T10" i="54"/>
  <c r="S10" i="54"/>
  <c r="J10" i="54"/>
  <c r="N10" i="54" s="1"/>
  <c r="G10" i="54"/>
  <c r="H10" i="54" s="1"/>
  <c r="F10" i="54"/>
  <c r="D10" i="54"/>
  <c r="AL9" i="54"/>
  <c r="AJ9" i="54"/>
  <c r="AK9" i="54" s="1"/>
  <c r="AG9" i="54"/>
  <c r="AH9" i="54" s="1"/>
  <c r="AI9" i="54" s="1"/>
  <c r="AF9" i="54"/>
  <c r="AD9" i="54"/>
  <c r="AE9" i="54" s="1"/>
  <c r="AC9" i="54"/>
  <c r="AA9" i="54"/>
  <c r="AB9" i="54" s="1"/>
  <c r="T9" i="54"/>
  <c r="S9" i="54"/>
  <c r="J9" i="54"/>
  <c r="N9" i="54" s="1"/>
  <c r="G9" i="54"/>
  <c r="H9" i="54" s="1"/>
  <c r="F9" i="54"/>
  <c r="D9" i="54"/>
  <c r="A9" i="54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L8" i="54"/>
  <c r="AJ8" i="54"/>
  <c r="AK8" i="54" s="1"/>
  <c r="AG8" i="54"/>
  <c r="AH8" i="54" s="1"/>
  <c r="AI8" i="54" s="1"/>
  <c r="AF8" i="54"/>
  <c r="AD8" i="54"/>
  <c r="AE8" i="54" s="1"/>
  <c r="AC8" i="54"/>
  <c r="AA8" i="54"/>
  <c r="AB8" i="54" s="1"/>
  <c r="T8" i="54"/>
  <c r="S8" i="54"/>
  <c r="J8" i="54"/>
  <c r="G8" i="54"/>
  <c r="P3" i="54"/>
  <c r="I28" i="53"/>
  <c r="C28" i="53"/>
  <c r="AL27" i="53"/>
  <c r="AJ27" i="53"/>
  <c r="AK27" i="53" s="1"/>
  <c r="AG27" i="53"/>
  <c r="AH27" i="53" s="1"/>
  <c r="AI27" i="53" s="1"/>
  <c r="AF27" i="53"/>
  <c r="AD27" i="53"/>
  <c r="AE27" i="53" s="1"/>
  <c r="AC27" i="53"/>
  <c r="AA27" i="53"/>
  <c r="AB27" i="53" s="1"/>
  <c r="T27" i="53"/>
  <c r="S27" i="53"/>
  <c r="J27" i="53"/>
  <c r="N27" i="53" s="1"/>
  <c r="G27" i="53"/>
  <c r="H27" i="53" s="1"/>
  <c r="F27" i="53"/>
  <c r="D27" i="53"/>
  <c r="AL26" i="53"/>
  <c r="AJ26" i="53"/>
  <c r="AK26" i="53" s="1"/>
  <c r="AG26" i="53"/>
  <c r="AH26" i="53" s="1"/>
  <c r="AI26" i="53" s="1"/>
  <c r="AF26" i="53"/>
  <c r="AD26" i="53"/>
  <c r="AE26" i="53" s="1"/>
  <c r="AC26" i="53"/>
  <c r="AB26" i="53"/>
  <c r="AA26" i="53"/>
  <c r="T26" i="53"/>
  <c r="S26" i="53"/>
  <c r="J26" i="53"/>
  <c r="N26" i="53" s="1"/>
  <c r="G26" i="53"/>
  <c r="H26" i="53" s="1"/>
  <c r="F26" i="53"/>
  <c r="D26" i="53"/>
  <c r="AL25" i="53"/>
  <c r="AJ25" i="53"/>
  <c r="AK25" i="53" s="1"/>
  <c r="AG25" i="53"/>
  <c r="AH25" i="53" s="1"/>
  <c r="AI25" i="53" s="1"/>
  <c r="AF25" i="53"/>
  <c r="AD25" i="53"/>
  <c r="AE25" i="53" s="1"/>
  <c r="AC25" i="53"/>
  <c r="AA25" i="53"/>
  <c r="AB25" i="53" s="1"/>
  <c r="T25" i="53"/>
  <c r="S25" i="53"/>
  <c r="J25" i="53"/>
  <c r="N25" i="53" s="1"/>
  <c r="G25" i="53"/>
  <c r="H25" i="53" s="1"/>
  <c r="F25" i="53"/>
  <c r="D25" i="53"/>
  <c r="AL24" i="53"/>
  <c r="AJ24" i="53"/>
  <c r="AK24" i="53" s="1"/>
  <c r="AG24" i="53"/>
  <c r="AH24" i="53" s="1"/>
  <c r="AI24" i="53" s="1"/>
  <c r="AF24" i="53"/>
  <c r="AD24" i="53"/>
  <c r="AE24" i="53" s="1"/>
  <c r="AC24" i="53"/>
  <c r="AA24" i="53"/>
  <c r="AB24" i="53" s="1"/>
  <c r="T24" i="53"/>
  <c r="S24" i="53"/>
  <c r="J24" i="53"/>
  <c r="N24" i="53" s="1"/>
  <c r="G24" i="53"/>
  <c r="H24" i="53" s="1"/>
  <c r="F24" i="53"/>
  <c r="D24" i="53"/>
  <c r="AL23" i="53"/>
  <c r="AJ23" i="53"/>
  <c r="AK23" i="53" s="1"/>
  <c r="AG23" i="53"/>
  <c r="AH23" i="53" s="1"/>
  <c r="AI23" i="53" s="1"/>
  <c r="AF23" i="53"/>
  <c r="AD23" i="53"/>
  <c r="AE23" i="53" s="1"/>
  <c r="AC23" i="53"/>
  <c r="AA23" i="53"/>
  <c r="AB23" i="53" s="1"/>
  <c r="T23" i="53"/>
  <c r="S23" i="53"/>
  <c r="J23" i="53"/>
  <c r="N23" i="53" s="1"/>
  <c r="G23" i="53"/>
  <c r="H23" i="53" s="1"/>
  <c r="F23" i="53"/>
  <c r="D23" i="53"/>
  <c r="AL22" i="53"/>
  <c r="AJ22" i="53"/>
  <c r="AK22" i="53" s="1"/>
  <c r="AG22" i="53"/>
  <c r="AH22" i="53" s="1"/>
  <c r="AI22" i="53" s="1"/>
  <c r="AF22" i="53"/>
  <c r="AD22" i="53"/>
  <c r="AE22" i="53" s="1"/>
  <c r="AC22" i="53"/>
  <c r="AA22" i="53"/>
  <c r="AB22" i="53" s="1"/>
  <c r="T22" i="53"/>
  <c r="S22" i="53"/>
  <c r="J22" i="53"/>
  <c r="N22" i="53" s="1"/>
  <c r="G22" i="53"/>
  <c r="H22" i="53" s="1"/>
  <c r="F22" i="53"/>
  <c r="D22" i="53"/>
  <c r="AL21" i="53"/>
  <c r="AJ21" i="53"/>
  <c r="AK21" i="53" s="1"/>
  <c r="AG21" i="53"/>
  <c r="AH21" i="53" s="1"/>
  <c r="AI21" i="53" s="1"/>
  <c r="AF21" i="53"/>
  <c r="AD21" i="53"/>
  <c r="AE21" i="53" s="1"/>
  <c r="AC21" i="53"/>
  <c r="AA21" i="53"/>
  <c r="AB21" i="53" s="1"/>
  <c r="T21" i="53"/>
  <c r="S21" i="53"/>
  <c r="J21" i="53"/>
  <c r="N21" i="53" s="1"/>
  <c r="G21" i="53"/>
  <c r="H21" i="53" s="1"/>
  <c r="F21" i="53"/>
  <c r="D21" i="53"/>
  <c r="AL20" i="53"/>
  <c r="AJ20" i="53"/>
  <c r="AK20" i="53" s="1"/>
  <c r="AG20" i="53"/>
  <c r="AH20" i="53" s="1"/>
  <c r="AI20" i="53" s="1"/>
  <c r="AF20" i="53"/>
  <c r="AD20" i="53"/>
  <c r="AE20" i="53" s="1"/>
  <c r="AC20" i="53"/>
  <c r="AA20" i="53"/>
  <c r="AB20" i="53" s="1"/>
  <c r="T20" i="53"/>
  <c r="S20" i="53"/>
  <c r="J20" i="53"/>
  <c r="N20" i="53" s="1"/>
  <c r="G20" i="53"/>
  <c r="H20" i="53" s="1"/>
  <c r="F20" i="53"/>
  <c r="D20" i="53"/>
  <c r="AL19" i="53"/>
  <c r="AJ19" i="53"/>
  <c r="AK19" i="53" s="1"/>
  <c r="AG19" i="53"/>
  <c r="AH19" i="53" s="1"/>
  <c r="AI19" i="53" s="1"/>
  <c r="AF19" i="53"/>
  <c r="AD19" i="53"/>
  <c r="AE19" i="53" s="1"/>
  <c r="AC19" i="53"/>
  <c r="AB19" i="53"/>
  <c r="AA19" i="53"/>
  <c r="T19" i="53"/>
  <c r="S19" i="53"/>
  <c r="J19" i="53"/>
  <c r="N19" i="53" s="1"/>
  <c r="G19" i="53"/>
  <c r="H19" i="53" s="1"/>
  <c r="F19" i="53"/>
  <c r="D19" i="53"/>
  <c r="AL18" i="53"/>
  <c r="AJ18" i="53"/>
  <c r="AK18" i="53" s="1"/>
  <c r="AG18" i="53"/>
  <c r="AH18" i="53" s="1"/>
  <c r="AI18" i="53" s="1"/>
  <c r="AF18" i="53"/>
  <c r="AD18" i="53"/>
  <c r="AE18" i="53" s="1"/>
  <c r="AC18" i="53"/>
  <c r="AA18" i="53"/>
  <c r="AB18" i="53" s="1"/>
  <c r="T18" i="53"/>
  <c r="S18" i="53"/>
  <c r="J18" i="53"/>
  <c r="N18" i="53" s="1"/>
  <c r="G18" i="53"/>
  <c r="H18" i="53" s="1"/>
  <c r="F18" i="53"/>
  <c r="D18" i="53"/>
  <c r="AL17" i="53"/>
  <c r="AJ17" i="53"/>
  <c r="AK17" i="53" s="1"/>
  <c r="AG17" i="53"/>
  <c r="AH17" i="53" s="1"/>
  <c r="AI17" i="53" s="1"/>
  <c r="AF17" i="53"/>
  <c r="AD17" i="53"/>
  <c r="AE17" i="53" s="1"/>
  <c r="AC17" i="53"/>
  <c r="AA17" i="53"/>
  <c r="AB17" i="53" s="1"/>
  <c r="T17" i="53"/>
  <c r="S17" i="53"/>
  <c r="J17" i="53"/>
  <c r="N17" i="53" s="1"/>
  <c r="G17" i="53"/>
  <c r="H17" i="53" s="1"/>
  <c r="F17" i="53"/>
  <c r="D17" i="53"/>
  <c r="AL16" i="53"/>
  <c r="AJ16" i="53"/>
  <c r="AK16" i="53" s="1"/>
  <c r="AG16" i="53"/>
  <c r="AH16" i="53" s="1"/>
  <c r="AI16" i="53" s="1"/>
  <c r="AF16" i="53"/>
  <c r="AD16" i="53"/>
  <c r="AE16" i="53" s="1"/>
  <c r="AC16" i="53"/>
  <c r="AA16" i="53"/>
  <c r="AB16" i="53" s="1"/>
  <c r="T16" i="53"/>
  <c r="S16" i="53"/>
  <c r="J16" i="53"/>
  <c r="N16" i="53" s="1"/>
  <c r="G16" i="53"/>
  <c r="H16" i="53" s="1"/>
  <c r="F16" i="53"/>
  <c r="D16" i="53"/>
  <c r="AL15" i="53"/>
  <c r="AJ15" i="53"/>
  <c r="AK15" i="53" s="1"/>
  <c r="AG15" i="53"/>
  <c r="AH15" i="53" s="1"/>
  <c r="AI15" i="53" s="1"/>
  <c r="AF15" i="53"/>
  <c r="AD15" i="53"/>
  <c r="AE15" i="53" s="1"/>
  <c r="AC15" i="53"/>
  <c r="AB15" i="53"/>
  <c r="AA15" i="53"/>
  <c r="T15" i="53"/>
  <c r="S15" i="53"/>
  <c r="J15" i="53"/>
  <c r="N15" i="53" s="1"/>
  <c r="G15" i="53"/>
  <c r="H15" i="53" s="1"/>
  <c r="F15" i="53"/>
  <c r="D15" i="53"/>
  <c r="AL14" i="53"/>
  <c r="AJ14" i="53"/>
  <c r="AK14" i="53" s="1"/>
  <c r="AG14" i="53"/>
  <c r="AH14" i="53" s="1"/>
  <c r="AI14" i="53" s="1"/>
  <c r="AF14" i="53"/>
  <c r="AD14" i="53"/>
  <c r="AE14" i="53" s="1"/>
  <c r="AC14" i="53"/>
  <c r="AA14" i="53"/>
  <c r="AB14" i="53" s="1"/>
  <c r="T14" i="53"/>
  <c r="S14" i="53"/>
  <c r="J14" i="53"/>
  <c r="N14" i="53" s="1"/>
  <c r="G14" i="53"/>
  <c r="H14" i="53" s="1"/>
  <c r="F14" i="53"/>
  <c r="D14" i="53"/>
  <c r="AL13" i="53"/>
  <c r="AJ13" i="53"/>
  <c r="AK13" i="53" s="1"/>
  <c r="AG13" i="53"/>
  <c r="AH13" i="53" s="1"/>
  <c r="AI13" i="53" s="1"/>
  <c r="AF13" i="53"/>
  <c r="AD13" i="53"/>
  <c r="AE13" i="53" s="1"/>
  <c r="AC13" i="53"/>
  <c r="AA13" i="53"/>
  <c r="AB13" i="53" s="1"/>
  <c r="T13" i="53"/>
  <c r="S13" i="53"/>
  <c r="J13" i="53"/>
  <c r="N13" i="53" s="1"/>
  <c r="G13" i="53"/>
  <c r="H13" i="53" s="1"/>
  <c r="F13" i="53"/>
  <c r="D13" i="53"/>
  <c r="AL12" i="53"/>
  <c r="AJ12" i="53"/>
  <c r="AK12" i="53" s="1"/>
  <c r="AG12" i="53"/>
  <c r="AH12" i="53" s="1"/>
  <c r="AI12" i="53" s="1"/>
  <c r="AF12" i="53"/>
  <c r="AD12" i="53"/>
  <c r="AE12" i="53" s="1"/>
  <c r="AC12" i="53"/>
  <c r="AA12" i="53"/>
  <c r="AB12" i="53" s="1"/>
  <c r="T12" i="53"/>
  <c r="S12" i="53"/>
  <c r="J12" i="53"/>
  <c r="N12" i="53" s="1"/>
  <c r="G12" i="53"/>
  <c r="H12" i="53" s="1"/>
  <c r="F12" i="53"/>
  <c r="D12" i="53"/>
  <c r="AL11" i="53"/>
  <c r="AJ11" i="53"/>
  <c r="AK11" i="53" s="1"/>
  <c r="AG11" i="53"/>
  <c r="AH11" i="53" s="1"/>
  <c r="AI11" i="53" s="1"/>
  <c r="AF11" i="53"/>
  <c r="AD11" i="53"/>
  <c r="AE11" i="53" s="1"/>
  <c r="AC11" i="53"/>
  <c r="AB11" i="53"/>
  <c r="AA11" i="53"/>
  <c r="T11" i="53"/>
  <c r="S11" i="53"/>
  <c r="J11" i="53"/>
  <c r="N11" i="53" s="1"/>
  <c r="G11" i="53"/>
  <c r="H11" i="53" s="1"/>
  <c r="F11" i="53"/>
  <c r="D11" i="53"/>
  <c r="AL10" i="53"/>
  <c r="AJ10" i="53"/>
  <c r="AK10" i="53" s="1"/>
  <c r="AG10" i="53"/>
  <c r="AH10" i="53" s="1"/>
  <c r="AI10" i="53" s="1"/>
  <c r="AF10" i="53"/>
  <c r="AD10" i="53"/>
  <c r="AE10" i="53" s="1"/>
  <c r="AC10" i="53"/>
  <c r="AA10" i="53"/>
  <c r="AB10" i="53" s="1"/>
  <c r="T10" i="53"/>
  <c r="S10" i="53"/>
  <c r="J10" i="53"/>
  <c r="N10" i="53" s="1"/>
  <c r="G10" i="53"/>
  <c r="H10" i="53" s="1"/>
  <c r="F10" i="53"/>
  <c r="D10" i="53"/>
  <c r="AL9" i="53"/>
  <c r="AJ9" i="53"/>
  <c r="AK9" i="53" s="1"/>
  <c r="AG9" i="53"/>
  <c r="AH9" i="53" s="1"/>
  <c r="AI9" i="53" s="1"/>
  <c r="AF9" i="53"/>
  <c r="AD9" i="53"/>
  <c r="AE9" i="53" s="1"/>
  <c r="AC9" i="53"/>
  <c r="AB9" i="53"/>
  <c r="AA9" i="53"/>
  <c r="T9" i="53"/>
  <c r="S9" i="53"/>
  <c r="J9" i="53"/>
  <c r="N9" i="53" s="1"/>
  <c r="G9" i="53"/>
  <c r="H9" i="53" s="1"/>
  <c r="F9" i="53"/>
  <c r="D9" i="53"/>
  <c r="A9" i="53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L8" i="53"/>
  <c r="AJ8" i="53"/>
  <c r="AK8" i="53" s="1"/>
  <c r="AG8" i="53"/>
  <c r="AH8" i="53" s="1"/>
  <c r="AI8" i="53" s="1"/>
  <c r="AF8" i="53"/>
  <c r="AD8" i="53"/>
  <c r="AE8" i="53" s="1"/>
  <c r="AC8" i="53"/>
  <c r="AB8" i="53"/>
  <c r="AA8" i="53"/>
  <c r="T8" i="53"/>
  <c r="S8" i="53"/>
  <c r="J8" i="53"/>
  <c r="G8" i="53"/>
  <c r="H3" i="53" s="1"/>
  <c r="P3" i="53"/>
  <c r="I28" i="52"/>
  <c r="C28" i="52"/>
  <c r="AL27" i="52"/>
  <c r="AJ27" i="52"/>
  <c r="AK27" i="52" s="1"/>
  <c r="AG27" i="52"/>
  <c r="AH27" i="52" s="1"/>
  <c r="AI27" i="52" s="1"/>
  <c r="AF27" i="52"/>
  <c r="AD27" i="52"/>
  <c r="AE27" i="52" s="1"/>
  <c r="AC27" i="52"/>
  <c r="AB27" i="52"/>
  <c r="AA27" i="52"/>
  <c r="T27" i="52"/>
  <c r="S27" i="52"/>
  <c r="J27" i="52"/>
  <c r="N27" i="52" s="1"/>
  <c r="G27" i="52"/>
  <c r="H27" i="52" s="1"/>
  <c r="F27" i="52"/>
  <c r="D27" i="52"/>
  <c r="AL26" i="52"/>
  <c r="AJ26" i="52"/>
  <c r="AK26" i="52" s="1"/>
  <c r="AG26" i="52"/>
  <c r="AH26" i="52" s="1"/>
  <c r="AI26" i="52" s="1"/>
  <c r="AF26" i="52"/>
  <c r="AD26" i="52"/>
  <c r="AE26" i="52" s="1"/>
  <c r="AC26" i="52"/>
  <c r="AA26" i="52"/>
  <c r="AB26" i="52" s="1"/>
  <c r="T26" i="52"/>
  <c r="S26" i="52"/>
  <c r="J26" i="52"/>
  <c r="N26" i="52" s="1"/>
  <c r="G26" i="52"/>
  <c r="H26" i="52" s="1"/>
  <c r="F26" i="52"/>
  <c r="D26" i="52"/>
  <c r="AL25" i="52"/>
  <c r="AJ25" i="52"/>
  <c r="AK25" i="52" s="1"/>
  <c r="AG25" i="52"/>
  <c r="AH25" i="52" s="1"/>
  <c r="AI25" i="52" s="1"/>
  <c r="AF25" i="52"/>
  <c r="AD25" i="52"/>
  <c r="AE25" i="52" s="1"/>
  <c r="AC25" i="52"/>
  <c r="AB25" i="52"/>
  <c r="AA25" i="52"/>
  <c r="T25" i="52"/>
  <c r="S25" i="52"/>
  <c r="J25" i="52"/>
  <c r="N25" i="52" s="1"/>
  <c r="G25" i="52"/>
  <c r="H25" i="52" s="1"/>
  <c r="F25" i="52"/>
  <c r="D25" i="52"/>
  <c r="AL24" i="52"/>
  <c r="AJ24" i="52"/>
  <c r="AK24" i="52" s="1"/>
  <c r="AG24" i="52"/>
  <c r="AH24" i="52" s="1"/>
  <c r="AI24" i="52" s="1"/>
  <c r="AF24" i="52"/>
  <c r="AD24" i="52"/>
  <c r="AE24" i="52" s="1"/>
  <c r="AC24" i="52"/>
  <c r="AA24" i="52"/>
  <c r="AB24" i="52" s="1"/>
  <c r="T24" i="52"/>
  <c r="S24" i="52"/>
  <c r="J24" i="52"/>
  <c r="N24" i="52" s="1"/>
  <c r="G24" i="52"/>
  <c r="H24" i="52" s="1"/>
  <c r="F24" i="52"/>
  <c r="D24" i="52"/>
  <c r="AL23" i="52"/>
  <c r="AJ23" i="52"/>
  <c r="AK23" i="52" s="1"/>
  <c r="AG23" i="52"/>
  <c r="AH23" i="52" s="1"/>
  <c r="AI23" i="52" s="1"/>
  <c r="AF23" i="52"/>
  <c r="AD23" i="52"/>
  <c r="AE23" i="52" s="1"/>
  <c r="AC23" i="52"/>
  <c r="AA23" i="52"/>
  <c r="AB23" i="52" s="1"/>
  <c r="T23" i="52"/>
  <c r="S23" i="52"/>
  <c r="J23" i="52"/>
  <c r="N23" i="52" s="1"/>
  <c r="G23" i="52"/>
  <c r="H23" i="52" s="1"/>
  <c r="F23" i="52"/>
  <c r="D23" i="52"/>
  <c r="AL22" i="52"/>
  <c r="AJ22" i="52"/>
  <c r="AK22" i="52" s="1"/>
  <c r="AG22" i="52"/>
  <c r="AH22" i="52" s="1"/>
  <c r="AI22" i="52" s="1"/>
  <c r="AF22" i="52"/>
  <c r="AD22" i="52"/>
  <c r="AE22" i="52" s="1"/>
  <c r="AC22" i="52"/>
  <c r="AA22" i="52"/>
  <c r="AB22" i="52" s="1"/>
  <c r="T22" i="52"/>
  <c r="S22" i="52"/>
  <c r="J22" i="52"/>
  <c r="N22" i="52" s="1"/>
  <c r="G22" i="52"/>
  <c r="H22" i="52" s="1"/>
  <c r="F22" i="52"/>
  <c r="D22" i="52"/>
  <c r="AL21" i="52"/>
  <c r="AJ21" i="52"/>
  <c r="AK21" i="52" s="1"/>
  <c r="AG21" i="52"/>
  <c r="AH21" i="52" s="1"/>
  <c r="AI21" i="52" s="1"/>
  <c r="AF21" i="52"/>
  <c r="AD21" i="52"/>
  <c r="AE21" i="52" s="1"/>
  <c r="AC21" i="52"/>
  <c r="AB21" i="52"/>
  <c r="AA21" i="52"/>
  <c r="T21" i="52"/>
  <c r="S21" i="52"/>
  <c r="J21" i="52"/>
  <c r="N21" i="52" s="1"/>
  <c r="G21" i="52"/>
  <c r="H21" i="52" s="1"/>
  <c r="F21" i="52"/>
  <c r="D21" i="52"/>
  <c r="AL20" i="52"/>
  <c r="AJ20" i="52"/>
  <c r="AK20" i="52" s="1"/>
  <c r="AG20" i="52"/>
  <c r="AH20" i="52" s="1"/>
  <c r="AI20" i="52" s="1"/>
  <c r="AF20" i="52"/>
  <c r="AD20" i="52"/>
  <c r="AE20" i="52" s="1"/>
  <c r="AC20" i="52"/>
  <c r="AA20" i="52"/>
  <c r="AB20" i="52" s="1"/>
  <c r="T20" i="52"/>
  <c r="S20" i="52"/>
  <c r="J20" i="52"/>
  <c r="N20" i="52" s="1"/>
  <c r="G20" i="52"/>
  <c r="H20" i="52" s="1"/>
  <c r="F20" i="52"/>
  <c r="D20" i="52"/>
  <c r="AL19" i="52"/>
  <c r="AJ19" i="52"/>
  <c r="AK19" i="52" s="1"/>
  <c r="AG19" i="52"/>
  <c r="AH19" i="52" s="1"/>
  <c r="AI19" i="52" s="1"/>
  <c r="AF19" i="52"/>
  <c r="AD19" i="52"/>
  <c r="AE19" i="52" s="1"/>
  <c r="AC19" i="52"/>
  <c r="AB19" i="52"/>
  <c r="AA19" i="52"/>
  <c r="T19" i="52"/>
  <c r="S19" i="52"/>
  <c r="J19" i="52"/>
  <c r="N19" i="52" s="1"/>
  <c r="G19" i="52"/>
  <c r="H19" i="52" s="1"/>
  <c r="F19" i="52"/>
  <c r="D19" i="52"/>
  <c r="AL18" i="52"/>
  <c r="AJ18" i="52"/>
  <c r="AK18" i="52" s="1"/>
  <c r="AG18" i="52"/>
  <c r="AH18" i="52" s="1"/>
  <c r="AI18" i="52" s="1"/>
  <c r="AF18" i="52"/>
  <c r="AD18" i="52"/>
  <c r="AE18" i="52" s="1"/>
  <c r="AC18" i="52"/>
  <c r="AA18" i="52"/>
  <c r="AB18" i="52" s="1"/>
  <c r="T18" i="52"/>
  <c r="S18" i="52"/>
  <c r="J18" i="52"/>
  <c r="N18" i="52" s="1"/>
  <c r="G18" i="52"/>
  <c r="H18" i="52" s="1"/>
  <c r="F18" i="52"/>
  <c r="D18" i="52"/>
  <c r="AL17" i="52"/>
  <c r="AJ17" i="52"/>
  <c r="AK17" i="52" s="1"/>
  <c r="AG17" i="52"/>
  <c r="AH17" i="52" s="1"/>
  <c r="AI17" i="52" s="1"/>
  <c r="AF17" i="52"/>
  <c r="AD17" i="52"/>
  <c r="AE17" i="52" s="1"/>
  <c r="AC17" i="52"/>
  <c r="AB17" i="52"/>
  <c r="AA17" i="52"/>
  <c r="T17" i="52"/>
  <c r="S17" i="52"/>
  <c r="J17" i="52"/>
  <c r="N17" i="52" s="1"/>
  <c r="G17" i="52"/>
  <c r="H17" i="52" s="1"/>
  <c r="F17" i="52"/>
  <c r="D17" i="52"/>
  <c r="AL16" i="52"/>
  <c r="AJ16" i="52"/>
  <c r="AK16" i="52" s="1"/>
  <c r="AG16" i="52"/>
  <c r="AH16" i="52" s="1"/>
  <c r="AI16" i="52" s="1"/>
  <c r="AF16" i="52"/>
  <c r="AD16" i="52"/>
  <c r="AE16" i="52" s="1"/>
  <c r="AC16" i="52"/>
  <c r="AA16" i="52"/>
  <c r="AB16" i="52" s="1"/>
  <c r="T16" i="52"/>
  <c r="S16" i="52"/>
  <c r="J16" i="52"/>
  <c r="N16" i="52" s="1"/>
  <c r="G16" i="52"/>
  <c r="H16" i="52" s="1"/>
  <c r="F16" i="52"/>
  <c r="D16" i="52"/>
  <c r="AL15" i="52"/>
  <c r="AJ15" i="52"/>
  <c r="AK15" i="52" s="1"/>
  <c r="AG15" i="52"/>
  <c r="AH15" i="52" s="1"/>
  <c r="AI15" i="52" s="1"/>
  <c r="AF15" i="52"/>
  <c r="AD15" i="52"/>
  <c r="AE15" i="52" s="1"/>
  <c r="AC15" i="52"/>
  <c r="AA15" i="52"/>
  <c r="AB15" i="52" s="1"/>
  <c r="T15" i="52"/>
  <c r="S15" i="52"/>
  <c r="J15" i="52"/>
  <c r="N15" i="52" s="1"/>
  <c r="G15" i="52"/>
  <c r="H15" i="52" s="1"/>
  <c r="F15" i="52"/>
  <c r="D15" i="52"/>
  <c r="AL14" i="52"/>
  <c r="AJ14" i="52"/>
  <c r="AK14" i="52" s="1"/>
  <c r="AG14" i="52"/>
  <c r="AH14" i="52" s="1"/>
  <c r="AI14" i="52" s="1"/>
  <c r="AF14" i="52"/>
  <c r="AD14" i="52"/>
  <c r="AE14" i="52" s="1"/>
  <c r="AC14" i="52"/>
  <c r="AA14" i="52"/>
  <c r="AB14" i="52" s="1"/>
  <c r="T14" i="52"/>
  <c r="S14" i="52"/>
  <c r="J14" i="52"/>
  <c r="N14" i="52" s="1"/>
  <c r="G14" i="52"/>
  <c r="H14" i="52" s="1"/>
  <c r="F14" i="52"/>
  <c r="D14" i="52"/>
  <c r="AL13" i="52"/>
  <c r="AJ13" i="52"/>
  <c r="AK13" i="52" s="1"/>
  <c r="AG13" i="52"/>
  <c r="AH13" i="52" s="1"/>
  <c r="AI13" i="52" s="1"/>
  <c r="AF13" i="52"/>
  <c r="AD13" i="52"/>
  <c r="AE13" i="52" s="1"/>
  <c r="AC13" i="52"/>
  <c r="AB13" i="52"/>
  <c r="AA13" i="52"/>
  <c r="T13" i="52"/>
  <c r="S13" i="52"/>
  <c r="J13" i="52"/>
  <c r="N13" i="52" s="1"/>
  <c r="G13" i="52"/>
  <c r="H13" i="52" s="1"/>
  <c r="F13" i="52"/>
  <c r="D13" i="52"/>
  <c r="AL12" i="52"/>
  <c r="AJ12" i="52"/>
  <c r="AK12" i="52" s="1"/>
  <c r="AG12" i="52"/>
  <c r="AH12" i="52" s="1"/>
  <c r="AI12" i="52" s="1"/>
  <c r="AF12" i="52"/>
  <c r="AD12" i="52"/>
  <c r="AE12" i="52" s="1"/>
  <c r="AC12" i="52"/>
  <c r="AA12" i="52"/>
  <c r="AB12" i="52" s="1"/>
  <c r="T12" i="52"/>
  <c r="S12" i="52"/>
  <c r="J12" i="52"/>
  <c r="N12" i="52" s="1"/>
  <c r="G12" i="52"/>
  <c r="H12" i="52" s="1"/>
  <c r="F12" i="52"/>
  <c r="D12" i="52"/>
  <c r="AL11" i="52"/>
  <c r="AJ11" i="52"/>
  <c r="AK11" i="52" s="1"/>
  <c r="AG11" i="52"/>
  <c r="AH11" i="52" s="1"/>
  <c r="AI11" i="52" s="1"/>
  <c r="AF11" i="52"/>
  <c r="AD11" i="52"/>
  <c r="AE11" i="52" s="1"/>
  <c r="AC11" i="52"/>
  <c r="AB11" i="52"/>
  <c r="AA11" i="52"/>
  <c r="T11" i="52"/>
  <c r="S11" i="52"/>
  <c r="J11" i="52"/>
  <c r="N11" i="52" s="1"/>
  <c r="G11" i="52"/>
  <c r="H11" i="52" s="1"/>
  <c r="F11" i="52"/>
  <c r="D11" i="52"/>
  <c r="AL10" i="52"/>
  <c r="AJ10" i="52"/>
  <c r="AK10" i="52" s="1"/>
  <c r="AG10" i="52"/>
  <c r="AH10" i="52" s="1"/>
  <c r="AI10" i="52" s="1"/>
  <c r="AF10" i="52"/>
  <c r="AD10" i="52"/>
  <c r="AE10" i="52" s="1"/>
  <c r="AC10" i="52"/>
  <c r="AA10" i="52"/>
  <c r="AB10" i="52" s="1"/>
  <c r="T10" i="52"/>
  <c r="S10" i="52"/>
  <c r="J10" i="52"/>
  <c r="N10" i="52" s="1"/>
  <c r="G10" i="52"/>
  <c r="H10" i="52" s="1"/>
  <c r="F10" i="52"/>
  <c r="D10" i="52"/>
  <c r="AL9" i="52"/>
  <c r="AJ9" i="52"/>
  <c r="AK9" i="52" s="1"/>
  <c r="AG9" i="52"/>
  <c r="AH9" i="52" s="1"/>
  <c r="AI9" i="52" s="1"/>
  <c r="AF9" i="52"/>
  <c r="AD9" i="52"/>
  <c r="AE9" i="52" s="1"/>
  <c r="AC9" i="52"/>
  <c r="AA9" i="52"/>
  <c r="AB9" i="52" s="1"/>
  <c r="T9" i="52"/>
  <c r="S9" i="52"/>
  <c r="J9" i="52"/>
  <c r="N9" i="52" s="1"/>
  <c r="G9" i="52"/>
  <c r="H9" i="52" s="1"/>
  <c r="F9" i="52"/>
  <c r="D9" i="52"/>
  <c r="A9" i="52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L8" i="52"/>
  <c r="AJ8" i="52"/>
  <c r="AK8" i="52" s="1"/>
  <c r="AG8" i="52"/>
  <c r="AH8" i="52" s="1"/>
  <c r="AI8" i="52" s="1"/>
  <c r="AF8" i="52"/>
  <c r="AD8" i="52"/>
  <c r="AE8" i="52" s="1"/>
  <c r="AC8" i="52"/>
  <c r="AA8" i="52"/>
  <c r="AB8" i="52" s="1"/>
  <c r="T8" i="52"/>
  <c r="S8" i="52"/>
  <c r="J8" i="52"/>
  <c r="G8" i="52"/>
  <c r="H3" i="52" s="1"/>
  <c r="P3" i="52"/>
  <c r="I28" i="51"/>
  <c r="C28" i="51"/>
  <c r="AL27" i="51"/>
  <c r="AJ27" i="51"/>
  <c r="AK27" i="51" s="1"/>
  <c r="AG27" i="51"/>
  <c r="AH27" i="51" s="1"/>
  <c r="AI27" i="51" s="1"/>
  <c r="AF27" i="51"/>
  <c r="AD27" i="51"/>
  <c r="AE27" i="51" s="1"/>
  <c r="AC27" i="51"/>
  <c r="AA27" i="51"/>
  <c r="AB27" i="51" s="1"/>
  <c r="T27" i="51"/>
  <c r="S27" i="51"/>
  <c r="J27" i="51"/>
  <c r="N27" i="51" s="1"/>
  <c r="G27" i="51"/>
  <c r="H27" i="51" s="1"/>
  <c r="F27" i="51"/>
  <c r="D27" i="51"/>
  <c r="AL26" i="51"/>
  <c r="AJ26" i="51"/>
  <c r="AK26" i="51" s="1"/>
  <c r="AG26" i="51"/>
  <c r="AH26" i="51" s="1"/>
  <c r="AI26" i="51" s="1"/>
  <c r="AF26" i="51"/>
  <c r="AD26" i="51"/>
  <c r="AE26" i="51" s="1"/>
  <c r="AC26" i="51"/>
  <c r="AA26" i="51"/>
  <c r="AB26" i="51" s="1"/>
  <c r="T26" i="51"/>
  <c r="S26" i="51"/>
  <c r="J26" i="51"/>
  <c r="N26" i="51" s="1"/>
  <c r="G26" i="51"/>
  <c r="H26" i="51" s="1"/>
  <c r="F26" i="51"/>
  <c r="D26" i="51"/>
  <c r="AL25" i="51"/>
  <c r="AJ25" i="51"/>
  <c r="AK25" i="51" s="1"/>
  <c r="AG25" i="51"/>
  <c r="AH25" i="51" s="1"/>
  <c r="AI25" i="51" s="1"/>
  <c r="AF25" i="51"/>
  <c r="AD25" i="51"/>
  <c r="AE25" i="51" s="1"/>
  <c r="AC25" i="51"/>
  <c r="AA25" i="51"/>
  <c r="AB25" i="51" s="1"/>
  <c r="T25" i="51"/>
  <c r="S25" i="51"/>
  <c r="J25" i="51"/>
  <c r="N25" i="51" s="1"/>
  <c r="G25" i="51"/>
  <c r="H25" i="51" s="1"/>
  <c r="F25" i="51"/>
  <c r="D25" i="51"/>
  <c r="AL24" i="51"/>
  <c r="AJ24" i="51"/>
  <c r="AK24" i="51" s="1"/>
  <c r="AG24" i="51"/>
  <c r="AH24" i="51" s="1"/>
  <c r="AI24" i="51" s="1"/>
  <c r="AF24" i="51"/>
  <c r="AD24" i="51"/>
  <c r="AE24" i="51" s="1"/>
  <c r="AC24" i="51"/>
  <c r="AB24" i="51"/>
  <c r="AA24" i="51"/>
  <c r="T24" i="51"/>
  <c r="S24" i="51"/>
  <c r="J24" i="51"/>
  <c r="N24" i="51" s="1"/>
  <c r="G24" i="51"/>
  <c r="H24" i="51" s="1"/>
  <c r="F24" i="51"/>
  <c r="D24" i="51"/>
  <c r="AL23" i="51"/>
  <c r="AJ23" i="51"/>
  <c r="AK23" i="51" s="1"/>
  <c r="AG23" i="51"/>
  <c r="AH23" i="51" s="1"/>
  <c r="AI23" i="51" s="1"/>
  <c r="AF23" i="51"/>
  <c r="AD23" i="51"/>
  <c r="AE23" i="51" s="1"/>
  <c r="AC23" i="51"/>
  <c r="AA23" i="51"/>
  <c r="AB23" i="51" s="1"/>
  <c r="T23" i="51"/>
  <c r="S23" i="51"/>
  <c r="J23" i="51"/>
  <c r="N23" i="51" s="1"/>
  <c r="G23" i="51"/>
  <c r="H23" i="51" s="1"/>
  <c r="F23" i="51"/>
  <c r="D23" i="51"/>
  <c r="AL22" i="51"/>
  <c r="AJ22" i="51"/>
  <c r="AK22" i="51" s="1"/>
  <c r="AG22" i="51"/>
  <c r="AH22" i="51" s="1"/>
  <c r="AI22" i="51" s="1"/>
  <c r="AF22" i="51"/>
  <c r="AD22" i="51"/>
  <c r="AE22" i="51" s="1"/>
  <c r="AC22" i="51"/>
  <c r="AA22" i="51"/>
  <c r="AB22" i="51" s="1"/>
  <c r="T22" i="51"/>
  <c r="S22" i="51"/>
  <c r="J22" i="51"/>
  <c r="N22" i="51" s="1"/>
  <c r="G22" i="51"/>
  <c r="H22" i="51" s="1"/>
  <c r="F22" i="51"/>
  <c r="D22" i="51"/>
  <c r="AL21" i="51"/>
  <c r="AJ21" i="51"/>
  <c r="AK21" i="51" s="1"/>
  <c r="AG21" i="51"/>
  <c r="AH21" i="51" s="1"/>
  <c r="AI21" i="51" s="1"/>
  <c r="AF21" i="51"/>
  <c r="AD21" i="51"/>
  <c r="AE21" i="51" s="1"/>
  <c r="AC21" i="51"/>
  <c r="AA21" i="51"/>
  <c r="AB21" i="51" s="1"/>
  <c r="T21" i="51"/>
  <c r="S21" i="51"/>
  <c r="J21" i="51"/>
  <c r="N21" i="51" s="1"/>
  <c r="G21" i="51"/>
  <c r="H21" i="51" s="1"/>
  <c r="F21" i="51"/>
  <c r="D21" i="51"/>
  <c r="AL20" i="51"/>
  <c r="AJ20" i="51"/>
  <c r="AK20" i="51" s="1"/>
  <c r="AG20" i="51"/>
  <c r="AH20" i="51" s="1"/>
  <c r="AI20" i="51" s="1"/>
  <c r="AF20" i="51"/>
  <c r="AD20" i="51"/>
  <c r="AE20" i="51" s="1"/>
  <c r="AC20" i="51"/>
  <c r="AB20" i="51"/>
  <c r="AA20" i="51"/>
  <c r="T20" i="51"/>
  <c r="S20" i="51"/>
  <c r="J20" i="51"/>
  <c r="N20" i="51" s="1"/>
  <c r="G20" i="51"/>
  <c r="H20" i="51" s="1"/>
  <c r="F20" i="51"/>
  <c r="D20" i="51"/>
  <c r="AL19" i="51"/>
  <c r="AJ19" i="51"/>
  <c r="AK19" i="51" s="1"/>
  <c r="AG19" i="51"/>
  <c r="AH19" i="51" s="1"/>
  <c r="AI19" i="51" s="1"/>
  <c r="AF19" i="51"/>
  <c r="AD19" i="51"/>
  <c r="AE19" i="51" s="1"/>
  <c r="AC19" i="51"/>
  <c r="AA19" i="51"/>
  <c r="AB19" i="51" s="1"/>
  <c r="T19" i="51"/>
  <c r="S19" i="51"/>
  <c r="J19" i="51"/>
  <c r="N19" i="51" s="1"/>
  <c r="G19" i="51"/>
  <c r="H19" i="51" s="1"/>
  <c r="F19" i="51"/>
  <c r="D19" i="51"/>
  <c r="AL18" i="51"/>
  <c r="AJ18" i="51"/>
  <c r="AK18" i="51" s="1"/>
  <c r="AG18" i="51"/>
  <c r="AH18" i="51" s="1"/>
  <c r="AI18" i="51" s="1"/>
  <c r="AF18" i="51"/>
  <c r="AD18" i="51"/>
  <c r="AE18" i="51" s="1"/>
  <c r="AC18" i="51"/>
  <c r="AA18" i="51"/>
  <c r="AB18" i="51" s="1"/>
  <c r="T18" i="51"/>
  <c r="S18" i="51"/>
  <c r="J18" i="51"/>
  <c r="N18" i="51" s="1"/>
  <c r="G18" i="51"/>
  <c r="H18" i="51" s="1"/>
  <c r="F18" i="51"/>
  <c r="D18" i="51"/>
  <c r="AL17" i="51"/>
  <c r="AJ17" i="51"/>
  <c r="AK17" i="51" s="1"/>
  <c r="AG17" i="51"/>
  <c r="AH17" i="51" s="1"/>
  <c r="AI17" i="51" s="1"/>
  <c r="AF17" i="51"/>
  <c r="AD17" i="51"/>
  <c r="AE17" i="51" s="1"/>
  <c r="AC17" i="51"/>
  <c r="AA17" i="51"/>
  <c r="AB17" i="51" s="1"/>
  <c r="T17" i="51"/>
  <c r="S17" i="51"/>
  <c r="J17" i="51"/>
  <c r="N17" i="51" s="1"/>
  <c r="G17" i="51"/>
  <c r="H17" i="51" s="1"/>
  <c r="F17" i="51"/>
  <c r="D17" i="51"/>
  <c r="AL16" i="51"/>
  <c r="AJ16" i="51"/>
  <c r="AK16" i="51" s="1"/>
  <c r="AG16" i="51"/>
  <c r="AH16" i="51" s="1"/>
  <c r="AI16" i="51" s="1"/>
  <c r="AF16" i="51"/>
  <c r="AD16" i="51"/>
  <c r="AE16" i="51" s="1"/>
  <c r="AC16" i="51"/>
  <c r="AB16" i="51"/>
  <c r="AA16" i="51"/>
  <c r="T16" i="51"/>
  <c r="S16" i="51"/>
  <c r="J16" i="51"/>
  <c r="N16" i="51" s="1"/>
  <c r="G16" i="51"/>
  <c r="H16" i="51" s="1"/>
  <c r="F16" i="51"/>
  <c r="D16" i="51"/>
  <c r="AL15" i="51"/>
  <c r="AJ15" i="51"/>
  <c r="AK15" i="51" s="1"/>
  <c r="AG15" i="51"/>
  <c r="AH15" i="51" s="1"/>
  <c r="AI15" i="51" s="1"/>
  <c r="AF15" i="51"/>
  <c r="AD15" i="51"/>
  <c r="AE15" i="51" s="1"/>
  <c r="AC15" i="51"/>
  <c r="AA15" i="51"/>
  <c r="AB15" i="51" s="1"/>
  <c r="T15" i="51"/>
  <c r="S15" i="51"/>
  <c r="J15" i="51"/>
  <c r="N15" i="51" s="1"/>
  <c r="G15" i="51"/>
  <c r="H15" i="51" s="1"/>
  <c r="F15" i="51"/>
  <c r="D15" i="51"/>
  <c r="AL14" i="51"/>
  <c r="AJ14" i="51"/>
  <c r="AK14" i="51" s="1"/>
  <c r="AG14" i="51"/>
  <c r="AH14" i="51" s="1"/>
  <c r="AI14" i="51" s="1"/>
  <c r="AF14" i="51"/>
  <c r="AD14" i="51"/>
  <c r="AE14" i="51" s="1"/>
  <c r="AC14" i="51"/>
  <c r="AA14" i="51"/>
  <c r="AB14" i="51" s="1"/>
  <c r="T14" i="51"/>
  <c r="S14" i="51"/>
  <c r="J14" i="51"/>
  <c r="N14" i="51" s="1"/>
  <c r="G14" i="51"/>
  <c r="H14" i="51" s="1"/>
  <c r="F14" i="51"/>
  <c r="D14" i="51"/>
  <c r="AL13" i="51"/>
  <c r="AJ13" i="51"/>
  <c r="AK13" i="51" s="1"/>
  <c r="AG13" i="51"/>
  <c r="AH13" i="51" s="1"/>
  <c r="AI13" i="51" s="1"/>
  <c r="AF13" i="51"/>
  <c r="AD13" i="51"/>
  <c r="AE13" i="51" s="1"/>
  <c r="AC13" i="51"/>
  <c r="AA13" i="51"/>
  <c r="AB13" i="51" s="1"/>
  <c r="T13" i="51"/>
  <c r="S13" i="51"/>
  <c r="J13" i="51"/>
  <c r="N13" i="51" s="1"/>
  <c r="G13" i="51"/>
  <c r="H13" i="51" s="1"/>
  <c r="F13" i="51"/>
  <c r="D13" i="51"/>
  <c r="AL12" i="51"/>
  <c r="AJ12" i="51"/>
  <c r="AK12" i="51" s="1"/>
  <c r="AG12" i="51"/>
  <c r="AH12" i="51" s="1"/>
  <c r="AI12" i="51" s="1"/>
  <c r="AF12" i="51"/>
  <c r="AD12" i="51"/>
  <c r="AE12" i="51" s="1"/>
  <c r="AC12" i="51"/>
  <c r="AB12" i="51"/>
  <c r="AA12" i="51"/>
  <c r="T12" i="51"/>
  <c r="S12" i="51"/>
  <c r="J12" i="51"/>
  <c r="N12" i="51" s="1"/>
  <c r="G12" i="51"/>
  <c r="H12" i="51" s="1"/>
  <c r="F12" i="51"/>
  <c r="D12" i="51"/>
  <c r="AL11" i="51"/>
  <c r="AJ11" i="51"/>
  <c r="AK11" i="51" s="1"/>
  <c r="AG11" i="51"/>
  <c r="AH11" i="51" s="1"/>
  <c r="AI11" i="51" s="1"/>
  <c r="AF11" i="51"/>
  <c r="AD11" i="51"/>
  <c r="AE11" i="51" s="1"/>
  <c r="AC11" i="51"/>
  <c r="AA11" i="51"/>
  <c r="AB11" i="51" s="1"/>
  <c r="T11" i="51"/>
  <c r="S11" i="51"/>
  <c r="J11" i="51"/>
  <c r="N11" i="51" s="1"/>
  <c r="G11" i="51"/>
  <c r="H11" i="51" s="1"/>
  <c r="F11" i="51"/>
  <c r="D11" i="51"/>
  <c r="AL10" i="51"/>
  <c r="AJ10" i="51"/>
  <c r="AK10" i="51" s="1"/>
  <c r="AG10" i="51"/>
  <c r="AH10" i="51" s="1"/>
  <c r="AI10" i="51" s="1"/>
  <c r="AF10" i="51"/>
  <c r="AD10" i="51"/>
  <c r="AE10" i="51" s="1"/>
  <c r="AC10" i="51"/>
  <c r="AA10" i="51"/>
  <c r="AB10" i="51" s="1"/>
  <c r="T10" i="51"/>
  <c r="S10" i="51"/>
  <c r="J10" i="51"/>
  <c r="N10" i="51" s="1"/>
  <c r="G10" i="51"/>
  <c r="H10" i="51" s="1"/>
  <c r="F10" i="51"/>
  <c r="D10" i="51"/>
  <c r="AL9" i="51"/>
  <c r="AJ9" i="51"/>
  <c r="AK9" i="51" s="1"/>
  <c r="AG9" i="51"/>
  <c r="AH9" i="51" s="1"/>
  <c r="AI9" i="51" s="1"/>
  <c r="AF9" i="51"/>
  <c r="AD9" i="51"/>
  <c r="AE9" i="51" s="1"/>
  <c r="AC9" i="51"/>
  <c r="AA9" i="51"/>
  <c r="AB9" i="51" s="1"/>
  <c r="T9" i="51"/>
  <c r="S9" i="51"/>
  <c r="J9" i="51"/>
  <c r="N9" i="51" s="1"/>
  <c r="G9" i="51"/>
  <c r="H9" i="51" s="1"/>
  <c r="F9" i="51"/>
  <c r="D9" i="5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L8" i="51"/>
  <c r="AJ8" i="51"/>
  <c r="AK8" i="51" s="1"/>
  <c r="AG8" i="51"/>
  <c r="AH8" i="51" s="1"/>
  <c r="AI8" i="51" s="1"/>
  <c r="AF8" i="51"/>
  <c r="AD8" i="51"/>
  <c r="AE8" i="51" s="1"/>
  <c r="AC8" i="51"/>
  <c r="AA8" i="51"/>
  <c r="AB8" i="51" s="1"/>
  <c r="T8" i="51"/>
  <c r="S8" i="51"/>
  <c r="J8" i="51"/>
  <c r="G8" i="51"/>
  <c r="H3" i="51" s="1"/>
  <c r="P3" i="51"/>
  <c r="I28" i="50"/>
  <c r="C28" i="50"/>
  <c r="AL27" i="50"/>
  <c r="AJ27" i="50"/>
  <c r="AK27" i="50" s="1"/>
  <c r="AG27" i="50"/>
  <c r="AH27" i="50" s="1"/>
  <c r="AI27" i="50" s="1"/>
  <c r="AF27" i="50"/>
  <c r="AD27" i="50"/>
  <c r="AE27" i="50" s="1"/>
  <c r="AC27" i="50"/>
  <c r="AA27" i="50"/>
  <c r="AB27" i="50" s="1"/>
  <c r="T27" i="50"/>
  <c r="S27" i="50"/>
  <c r="J27" i="50"/>
  <c r="N27" i="50" s="1"/>
  <c r="G27" i="50"/>
  <c r="H27" i="50" s="1"/>
  <c r="F27" i="50"/>
  <c r="D27" i="50"/>
  <c r="AL26" i="50"/>
  <c r="AJ26" i="50"/>
  <c r="AK26" i="50" s="1"/>
  <c r="AG26" i="50"/>
  <c r="AH26" i="50" s="1"/>
  <c r="AI26" i="50" s="1"/>
  <c r="AF26" i="50"/>
  <c r="AD26" i="50"/>
  <c r="AE26" i="50" s="1"/>
  <c r="AC26" i="50"/>
  <c r="AB26" i="50"/>
  <c r="AA26" i="50"/>
  <c r="T26" i="50"/>
  <c r="S26" i="50"/>
  <c r="J26" i="50"/>
  <c r="N26" i="50" s="1"/>
  <c r="G26" i="50"/>
  <c r="H26" i="50" s="1"/>
  <c r="F26" i="50"/>
  <c r="D26" i="50"/>
  <c r="AL25" i="50"/>
  <c r="AJ25" i="50"/>
  <c r="AK25" i="50" s="1"/>
  <c r="AG25" i="50"/>
  <c r="AH25" i="50" s="1"/>
  <c r="AI25" i="50" s="1"/>
  <c r="AF25" i="50"/>
  <c r="AD25" i="50"/>
  <c r="AE25" i="50" s="1"/>
  <c r="AC25" i="50"/>
  <c r="AA25" i="50"/>
  <c r="AB25" i="50" s="1"/>
  <c r="T25" i="50"/>
  <c r="S25" i="50"/>
  <c r="J25" i="50"/>
  <c r="N25" i="50" s="1"/>
  <c r="G25" i="50"/>
  <c r="H25" i="50" s="1"/>
  <c r="F25" i="50"/>
  <c r="D25" i="50"/>
  <c r="AL24" i="50"/>
  <c r="AJ24" i="50"/>
  <c r="AK24" i="50" s="1"/>
  <c r="AG24" i="50"/>
  <c r="AH24" i="50" s="1"/>
  <c r="AI24" i="50" s="1"/>
  <c r="AF24" i="50"/>
  <c r="AD24" i="50"/>
  <c r="AE24" i="50" s="1"/>
  <c r="AC24" i="50"/>
  <c r="AA24" i="50"/>
  <c r="AB24" i="50" s="1"/>
  <c r="T24" i="50"/>
  <c r="S24" i="50"/>
  <c r="J24" i="50"/>
  <c r="N24" i="50" s="1"/>
  <c r="G24" i="50"/>
  <c r="H24" i="50" s="1"/>
  <c r="F24" i="50"/>
  <c r="D24" i="50"/>
  <c r="AL23" i="50"/>
  <c r="AJ23" i="50"/>
  <c r="AK23" i="50" s="1"/>
  <c r="AG23" i="50"/>
  <c r="AH23" i="50" s="1"/>
  <c r="AI23" i="50" s="1"/>
  <c r="AF23" i="50"/>
  <c r="AD23" i="50"/>
  <c r="AE23" i="50" s="1"/>
  <c r="AC23" i="50"/>
  <c r="AA23" i="50"/>
  <c r="AB23" i="50" s="1"/>
  <c r="T23" i="50"/>
  <c r="S23" i="50"/>
  <c r="J23" i="50"/>
  <c r="N23" i="50" s="1"/>
  <c r="G23" i="50"/>
  <c r="H23" i="50" s="1"/>
  <c r="F23" i="50"/>
  <c r="D23" i="50"/>
  <c r="AL22" i="50"/>
  <c r="AJ22" i="50"/>
  <c r="AK22" i="50" s="1"/>
  <c r="AG22" i="50"/>
  <c r="AH22" i="50" s="1"/>
  <c r="AI22" i="50" s="1"/>
  <c r="AF22" i="50"/>
  <c r="AD22" i="50"/>
  <c r="AE22" i="50" s="1"/>
  <c r="AC22" i="50"/>
  <c r="AB22" i="50"/>
  <c r="AA22" i="50"/>
  <c r="T22" i="50"/>
  <c r="S22" i="50"/>
  <c r="J22" i="50"/>
  <c r="N22" i="50" s="1"/>
  <c r="G22" i="50"/>
  <c r="H22" i="50" s="1"/>
  <c r="F22" i="50"/>
  <c r="D22" i="50"/>
  <c r="AL21" i="50"/>
  <c r="AJ21" i="50"/>
  <c r="AK21" i="50" s="1"/>
  <c r="AG21" i="50"/>
  <c r="AH21" i="50" s="1"/>
  <c r="AI21" i="50" s="1"/>
  <c r="AF21" i="50"/>
  <c r="AD21" i="50"/>
  <c r="AE21" i="50" s="1"/>
  <c r="AC21" i="50"/>
  <c r="AA21" i="50"/>
  <c r="AB21" i="50" s="1"/>
  <c r="T21" i="50"/>
  <c r="S21" i="50"/>
  <c r="J21" i="50"/>
  <c r="N21" i="50" s="1"/>
  <c r="G21" i="50"/>
  <c r="H21" i="50" s="1"/>
  <c r="F21" i="50"/>
  <c r="D21" i="50"/>
  <c r="AL20" i="50"/>
  <c r="AJ20" i="50"/>
  <c r="AK20" i="50" s="1"/>
  <c r="AG20" i="50"/>
  <c r="AH20" i="50" s="1"/>
  <c r="AI20" i="50" s="1"/>
  <c r="AF20" i="50"/>
  <c r="AD20" i="50"/>
  <c r="AE20" i="50" s="1"/>
  <c r="AC20" i="50"/>
  <c r="AA20" i="50"/>
  <c r="AB20" i="50" s="1"/>
  <c r="T20" i="50"/>
  <c r="S20" i="50"/>
  <c r="J20" i="50"/>
  <c r="N20" i="50" s="1"/>
  <c r="G20" i="50"/>
  <c r="H20" i="50" s="1"/>
  <c r="F20" i="50"/>
  <c r="D20" i="50"/>
  <c r="AL19" i="50"/>
  <c r="AJ19" i="50"/>
  <c r="AK19" i="50" s="1"/>
  <c r="AG19" i="50"/>
  <c r="AH19" i="50" s="1"/>
  <c r="AI19" i="50" s="1"/>
  <c r="AF19" i="50"/>
  <c r="AD19" i="50"/>
  <c r="AE19" i="50" s="1"/>
  <c r="AC19" i="50"/>
  <c r="AA19" i="50"/>
  <c r="AB19" i="50" s="1"/>
  <c r="T19" i="50"/>
  <c r="S19" i="50"/>
  <c r="J19" i="50"/>
  <c r="N19" i="50" s="1"/>
  <c r="G19" i="50"/>
  <c r="H19" i="50" s="1"/>
  <c r="F19" i="50"/>
  <c r="D19" i="50"/>
  <c r="AL18" i="50"/>
  <c r="AJ18" i="50"/>
  <c r="AK18" i="50" s="1"/>
  <c r="AG18" i="50"/>
  <c r="AH18" i="50" s="1"/>
  <c r="AI18" i="50" s="1"/>
  <c r="AF18" i="50"/>
  <c r="AD18" i="50"/>
  <c r="AE18" i="50" s="1"/>
  <c r="AC18" i="50"/>
  <c r="AB18" i="50"/>
  <c r="AA18" i="50"/>
  <c r="T18" i="50"/>
  <c r="S18" i="50"/>
  <c r="J18" i="50"/>
  <c r="N18" i="50" s="1"/>
  <c r="G18" i="50"/>
  <c r="H18" i="50" s="1"/>
  <c r="F18" i="50"/>
  <c r="D18" i="50"/>
  <c r="AL17" i="50"/>
  <c r="AJ17" i="50"/>
  <c r="AK17" i="50" s="1"/>
  <c r="AG17" i="50"/>
  <c r="AH17" i="50" s="1"/>
  <c r="AI17" i="50" s="1"/>
  <c r="AF17" i="50"/>
  <c r="AD17" i="50"/>
  <c r="AE17" i="50" s="1"/>
  <c r="AC17" i="50"/>
  <c r="AA17" i="50"/>
  <c r="AB17" i="50" s="1"/>
  <c r="T17" i="50"/>
  <c r="S17" i="50"/>
  <c r="J17" i="50"/>
  <c r="N17" i="50" s="1"/>
  <c r="G17" i="50"/>
  <c r="H17" i="50" s="1"/>
  <c r="F17" i="50"/>
  <c r="D17" i="50"/>
  <c r="AL16" i="50"/>
  <c r="AJ16" i="50"/>
  <c r="AK16" i="50" s="1"/>
  <c r="AG16" i="50"/>
  <c r="AH16" i="50" s="1"/>
  <c r="AI16" i="50" s="1"/>
  <c r="AF16" i="50"/>
  <c r="AD16" i="50"/>
  <c r="AE16" i="50" s="1"/>
  <c r="AC16" i="50"/>
  <c r="AA16" i="50"/>
  <c r="AB16" i="50" s="1"/>
  <c r="T16" i="50"/>
  <c r="S16" i="50"/>
  <c r="J16" i="50"/>
  <c r="N16" i="50" s="1"/>
  <c r="G16" i="50"/>
  <c r="H16" i="50" s="1"/>
  <c r="F16" i="50"/>
  <c r="D16" i="50"/>
  <c r="AL15" i="50"/>
  <c r="AJ15" i="50"/>
  <c r="AK15" i="50" s="1"/>
  <c r="AG15" i="50"/>
  <c r="AH15" i="50" s="1"/>
  <c r="AI15" i="50" s="1"/>
  <c r="AF15" i="50"/>
  <c r="AD15" i="50"/>
  <c r="AE15" i="50" s="1"/>
  <c r="AC15" i="50"/>
  <c r="AA15" i="50"/>
  <c r="AB15" i="50" s="1"/>
  <c r="T15" i="50"/>
  <c r="S15" i="50"/>
  <c r="J15" i="50"/>
  <c r="N15" i="50" s="1"/>
  <c r="G15" i="50"/>
  <c r="H15" i="50" s="1"/>
  <c r="F15" i="50"/>
  <c r="D15" i="50"/>
  <c r="AL14" i="50"/>
  <c r="AJ14" i="50"/>
  <c r="AK14" i="50" s="1"/>
  <c r="AG14" i="50"/>
  <c r="AH14" i="50" s="1"/>
  <c r="AI14" i="50" s="1"/>
  <c r="AF14" i="50"/>
  <c r="AD14" i="50"/>
  <c r="AE14" i="50" s="1"/>
  <c r="AC14" i="50"/>
  <c r="AB14" i="50"/>
  <c r="AA14" i="50"/>
  <c r="T14" i="50"/>
  <c r="S14" i="50"/>
  <c r="J14" i="50"/>
  <c r="N14" i="50" s="1"/>
  <c r="G14" i="50"/>
  <c r="H14" i="50" s="1"/>
  <c r="F14" i="50"/>
  <c r="D14" i="50"/>
  <c r="AL13" i="50"/>
  <c r="AJ13" i="50"/>
  <c r="AK13" i="50" s="1"/>
  <c r="AG13" i="50"/>
  <c r="AH13" i="50" s="1"/>
  <c r="AI13" i="50" s="1"/>
  <c r="AF13" i="50"/>
  <c r="AD13" i="50"/>
  <c r="AE13" i="50" s="1"/>
  <c r="AC13" i="50"/>
  <c r="AA13" i="50"/>
  <c r="AB13" i="50" s="1"/>
  <c r="T13" i="50"/>
  <c r="S13" i="50"/>
  <c r="J13" i="50"/>
  <c r="N13" i="50" s="1"/>
  <c r="G13" i="50"/>
  <c r="H13" i="50" s="1"/>
  <c r="F13" i="50"/>
  <c r="D13" i="50"/>
  <c r="AL12" i="50"/>
  <c r="AJ12" i="50"/>
  <c r="AK12" i="50" s="1"/>
  <c r="AG12" i="50"/>
  <c r="AH12" i="50" s="1"/>
  <c r="AI12" i="50" s="1"/>
  <c r="AF12" i="50"/>
  <c r="AD12" i="50"/>
  <c r="AE12" i="50" s="1"/>
  <c r="AC12" i="50"/>
  <c r="AA12" i="50"/>
  <c r="AB12" i="50" s="1"/>
  <c r="T12" i="50"/>
  <c r="S12" i="50"/>
  <c r="J12" i="50"/>
  <c r="N12" i="50" s="1"/>
  <c r="G12" i="50"/>
  <c r="H12" i="50" s="1"/>
  <c r="F12" i="50"/>
  <c r="D12" i="50"/>
  <c r="AL11" i="50"/>
  <c r="AJ11" i="50"/>
  <c r="AK11" i="50" s="1"/>
  <c r="AG11" i="50"/>
  <c r="AH11" i="50" s="1"/>
  <c r="AI11" i="50" s="1"/>
  <c r="AF11" i="50"/>
  <c r="AD11" i="50"/>
  <c r="AE11" i="50" s="1"/>
  <c r="AC11" i="50"/>
  <c r="AA11" i="50"/>
  <c r="AB11" i="50" s="1"/>
  <c r="T11" i="50"/>
  <c r="S11" i="50"/>
  <c r="J11" i="50"/>
  <c r="N11" i="50" s="1"/>
  <c r="G11" i="50"/>
  <c r="H11" i="50" s="1"/>
  <c r="F11" i="50"/>
  <c r="D11" i="50"/>
  <c r="AL10" i="50"/>
  <c r="AJ10" i="50"/>
  <c r="AK10" i="50" s="1"/>
  <c r="AG10" i="50"/>
  <c r="AH10" i="50" s="1"/>
  <c r="AI10" i="50" s="1"/>
  <c r="AF10" i="50"/>
  <c r="AD10" i="50"/>
  <c r="AE10" i="50" s="1"/>
  <c r="AC10" i="50"/>
  <c r="AB10" i="50"/>
  <c r="AA10" i="50"/>
  <c r="T10" i="50"/>
  <c r="S10" i="50"/>
  <c r="J10" i="50"/>
  <c r="N10" i="50" s="1"/>
  <c r="G10" i="50"/>
  <c r="H10" i="50" s="1"/>
  <c r="F10" i="50"/>
  <c r="D10" i="50"/>
  <c r="AL9" i="50"/>
  <c r="AJ9" i="50"/>
  <c r="AK9" i="50" s="1"/>
  <c r="AG9" i="50"/>
  <c r="AH9" i="50" s="1"/>
  <c r="AI9" i="50" s="1"/>
  <c r="AF9" i="50"/>
  <c r="AD9" i="50"/>
  <c r="AE9" i="50" s="1"/>
  <c r="AC9" i="50"/>
  <c r="AA9" i="50"/>
  <c r="AB9" i="50" s="1"/>
  <c r="T9" i="50"/>
  <c r="S9" i="50"/>
  <c r="J9" i="50"/>
  <c r="N9" i="50" s="1"/>
  <c r="G9" i="50"/>
  <c r="H9" i="50" s="1"/>
  <c r="F9" i="50"/>
  <c r="D9" i="50"/>
  <c r="A9" i="50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L8" i="50"/>
  <c r="AJ8" i="50"/>
  <c r="AK8" i="50" s="1"/>
  <c r="AG8" i="50"/>
  <c r="AH8" i="50" s="1"/>
  <c r="AI8" i="50" s="1"/>
  <c r="AF8" i="50"/>
  <c r="AD8" i="50"/>
  <c r="AE8" i="50" s="1"/>
  <c r="AC8" i="50"/>
  <c r="AA8" i="50"/>
  <c r="AB8" i="50" s="1"/>
  <c r="T8" i="50"/>
  <c r="S8" i="50"/>
  <c r="J8" i="50"/>
  <c r="G8" i="50"/>
  <c r="H3" i="50" s="1"/>
  <c r="P3" i="50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8" i="12"/>
  <c r="G13" i="12"/>
  <c r="H13" i="12" s="1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9" i="12"/>
  <c r="P3" i="12"/>
  <c r="Q3" i="12" s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9" i="12"/>
  <c r="AA9" i="12"/>
  <c r="AB9" i="12" s="1"/>
  <c r="AC9" i="12"/>
  <c r="AD9" i="12"/>
  <c r="AE9" i="12" s="1"/>
  <c r="AF9" i="12"/>
  <c r="AG9" i="12"/>
  <c r="AH9" i="12" s="1"/>
  <c r="AI9" i="12" s="1"/>
  <c r="AJ9" i="12"/>
  <c r="AK9" i="12" s="1"/>
  <c r="AL9" i="12"/>
  <c r="AA10" i="12"/>
  <c r="AB10" i="12" s="1"/>
  <c r="AC10" i="12"/>
  <c r="AD10" i="12"/>
  <c r="AE10" i="12" s="1"/>
  <c r="AF10" i="12"/>
  <c r="AG10" i="12"/>
  <c r="AH10" i="12" s="1"/>
  <c r="AI10" i="12" s="1"/>
  <c r="AJ10" i="12"/>
  <c r="AK10" i="12" s="1"/>
  <c r="AL10" i="12"/>
  <c r="AA11" i="12"/>
  <c r="AB11" i="12" s="1"/>
  <c r="AC11" i="12"/>
  <c r="AD11" i="12"/>
  <c r="AE11" i="12" s="1"/>
  <c r="AF11" i="12"/>
  <c r="AG11" i="12"/>
  <c r="AH11" i="12" s="1"/>
  <c r="AI11" i="12" s="1"/>
  <c r="AJ11" i="12"/>
  <c r="AK11" i="12" s="1"/>
  <c r="AL11" i="12"/>
  <c r="AA12" i="12"/>
  <c r="AB12" i="12" s="1"/>
  <c r="AC12" i="12"/>
  <c r="AD12" i="12"/>
  <c r="AE12" i="12" s="1"/>
  <c r="AF12" i="12"/>
  <c r="AG12" i="12"/>
  <c r="AH12" i="12" s="1"/>
  <c r="AI12" i="12" s="1"/>
  <c r="AJ12" i="12"/>
  <c r="AK12" i="12" s="1"/>
  <c r="AL12" i="12"/>
  <c r="AA13" i="12"/>
  <c r="AB13" i="12" s="1"/>
  <c r="AC13" i="12"/>
  <c r="AD13" i="12"/>
  <c r="AE13" i="12" s="1"/>
  <c r="AF13" i="12"/>
  <c r="AG13" i="12"/>
  <c r="AH13" i="12" s="1"/>
  <c r="AI13" i="12" s="1"/>
  <c r="AJ13" i="12"/>
  <c r="AK13" i="12" s="1"/>
  <c r="AL13" i="12"/>
  <c r="AA14" i="12"/>
  <c r="AB14" i="12" s="1"/>
  <c r="AC14" i="12"/>
  <c r="AD14" i="12"/>
  <c r="AE14" i="12" s="1"/>
  <c r="AF14" i="12"/>
  <c r="AG14" i="12"/>
  <c r="AH14" i="12" s="1"/>
  <c r="AI14" i="12" s="1"/>
  <c r="AJ14" i="12"/>
  <c r="AK14" i="12" s="1"/>
  <c r="AL14" i="12"/>
  <c r="AA15" i="12"/>
  <c r="AB15" i="12" s="1"/>
  <c r="AC15" i="12"/>
  <c r="AD15" i="12"/>
  <c r="AE15" i="12" s="1"/>
  <c r="AF15" i="12"/>
  <c r="AG15" i="12"/>
  <c r="AH15" i="12" s="1"/>
  <c r="AI15" i="12" s="1"/>
  <c r="AJ15" i="12"/>
  <c r="AK15" i="12" s="1"/>
  <c r="AL15" i="12"/>
  <c r="AA16" i="12"/>
  <c r="AB16" i="12" s="1"/>
  <c r="AC16" i="12"/>
  <c r="AD16" i="12"/>
  <c r="AE16" i="12" s="1"/>
  <c r="AF16" i="12"/>
  <c r="AG16" i="12"/>
  <c r="AH16" i="12" s="1"/>
  <c r="AI16" i="12" s="1"/>
  <c r="AJ16" i="12"/>
  <c r="AK16" i="12" s="1"/>
  <c r="AL16" i="12"/>
  <c r="AA17" i="12"/>
  <c r="AB17" i="12" s="1"/>
  <c r="AC17" i="12"/>
  <c r="AD17" i="12"/>
  <c r="AE17" i="12" s="1"/>
  <c r="AF17" i="12"/>
  <c r="AG17" i="12"/>
  <c r="AH17" i="12" s="1"/>
  <c r="AI17" i="12" s="1"/>
  <c r="AJ17" i="12"/>
  <c r="AK17" i="12" s="1"/>
  <c r="AL17" i="12"/>
  <c r="AA18" i="12"/>
  <c r="AB18" i="12" s="1"/>
  <c r="AC18" i="12"/>
  <c r="AD18" i="12"/>
  <c r="AE18" i="12" s="1"/>
  <c r="AF18" i="12"/>
  <c r="AG18" i="12"/>
  <c r="AH18" i="12" s="1"/>
  <c r="AI18" i="12" s="1"/>
  <c r="AJ18" i="12"/>
  <c r="AK18" i="12" s="1"/>
  <c r="AL18" i="12"/>
  <c r="AA19" i="12"/>
  <c r="AB19" i="12" s="1"/>
  <c r="AC19" i="12"/>
  <c r="AD19" i="12"/>
  <c r="AE19" i="12" s="1"/>
  <c r="AF19" i="12"/>
  <c r="AG19" i="12"/>
  <c r="AH19" i="12" s="1"/>
  <c r="AI19" i="12" s="1"/>
  <c r="AJ19" i="12"/>
  <c r="AK19" i="12" s="1"/>
  <c r="AL19" i="12"/>
  <c r="AA20" i="12"/>
  <c r="AB20" i="12" s="1"/>
  <c r="AC20" i="12"/>
  <c r="AD20" i="12"/>
  <c r="AE20" i="12" s="1"/>
  <c r="AF20" i="12"/>
  <c r="AG20" i="12"/>
  <c r="AH20" i="12" s="1"/>
  <c r="AI20" i="12" s="1"/>
  <c r="AJ20" i="12"/>
  <c r="AK20" i="12" s="1"/>
  <c r="AL20" i="12"/>
  <c r="AA21" i="12"/>
  <c r="AB21" i="12" s="1"/>
  <c r="AC21" i="12"/>
  <c r="AD21" i="12"/>
  <c r="AE21" i="12" s="1"/>
  <c r="AF21" i="12"/>
  <c r="AG21" i="12"/>
  <c r="AH21" i="12" s="1"/>
  <c r="AI21" i="12" s="1"/>
  <c r="AJ21" i="12"/>
  <c r="AK21" i="12" s="1"/>
  <c r="AL21" i="12"/>
  <c r="AA22" i="12"/>
  <c r="AB22" i="12" s="1"/>
  <c r="AC22" i="12"/>
  <c r="AD22" i="12"/>
  <c r="AE22" i="12" s="1"/>
  <c r="AF22" i="12"/>
  <c r="AG22" i="12"/>
  <c r="AH22" i="12" s="1"/>
  <c r="AI22" i="12" s="1"/>
  <c r="AJ22" i="12"/>
  <c r="AK22" i="12" s="1"/>
  <c r="AL22" i="12"/>
  <c r="AA23" i="12"/>
  <c r="AB23" i="12" s="1"/>
  <c r="AC23" i="12"/>
  <c r="AD23" i="12"/>
  <c r="AE23" i="12" s="1"/>
  <c r="AF23" i="12"/>
  <c r="AG23" i="12"/>
  <c r="AH23" i="12" s="1"/>
  <c r="AI23" i="12" s="1"/>
  <c r="AJ23" i="12"/>
  <c r="AK23" i="12" s="1"/>
  <c r="AL23" i="12"/>
  <c r="AA24" i="12"/>
  <c r="AB24" i="12" s="1"/>
  <c r="AC24" i="12"/>
  <c r="AD24" i="12"/>
  <c r="AE24" i="12" s="1"/>
  <c r="AF24" i="12"/>
  <c r="AG24" i="12"/>
  <c r="AH24" i="12" s="1"/>
  <c r="AI24" i="12" s="1"/>
  <c r="AJ24" i="12"/>
  <c r="AK24" i="12" s="1"/>
  <c r="AL24" i="12"/>
  <c r="AA25" i="12"/>
  <c r="AB25" i="12" s="1"/>
  <c r="AC25" i="12"/>
  <c r="AD25" i="12"/>
  <c r="AE25" i="12" s="1"/>
  <c r="AF25" i="12"/>
  <c r="AG25" i="12"/>
  <c r="AH25" i="12" s="1"/>
  <c r="AI25" i="12" s="1"/>
  <c r="AJ25" i="12"/>
  <c r="AK25" i="12" s="1"/>
  <c r="AL25" i="12"/>
  <c r="AA26" i="12"/>
  <c r="AB26" i="12" s="1"/>
  <c r="AC26" i="12"/>
  <c r="AD26" i="12"/>
  <c r="AE26" i="12" s="1"/>
  <c r="AF26" i="12"/>
  <c r="AG26" i="12"/>
  <c r="AH26" i="12" s="1"/>
  <c r="AI26" i="12" s="1"/>
  <c r="AJ26" i="12"/>
  <c r="AK26" i="12" s="1"/>
  <c r="AL26" i="12"/>
  <c r="AA27" i="12"/>
  <c r="AB27" i="12" s="1"/>
  <c r="AC27" i="12"/>
  <c r="AD27" i="12"/>
  <c r="AE27" i="12" s="1"/>
  <c r="AF27" i="12"/>
  <c r="AG27" i="12"/>
  <c r="AH27" i="12" s="1"/>
  <c r="AI27" i="12" s="1"/>
  <c r="AJ27" i="12"/>
  <c r="AK27" i="12" s="1"/>
  <c r="AL27" i="12"/>
  <c r="AL8" i="12"/>
  <c r="AJ8" i="12"/>
  <c r="AK8" i="12" s="1"/>
  <c r="AG8" i="12"/>
  <c r="AH8" i="12" s="1"/>
  <c r="AI8" i="12" s="1"/>
  <c r="AF8" i="12"/>
  <c r="AC8" i="12"/>
  <c r="AA8" i="12"/>
  <c r="AB8" i="12" s="1"/>
  <c r="AD8" i="12"/>
  <c r="AE8" i="12" s="1"/>
  <c r="I28" i="12"/>
  <c r="C28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H8" i="50" l="1"/>
  <c r="H8" i="57"/>
  <c r="H8" i="60"/>
  <c r="H8" i="58"/>
  <c r="H8" i="61"/>
  <c r="J28" i="53"/>
  <c r="H3" i="56"/>
  <c r="H8" i="56"/>
  <c r="H3" i="55"/>
  <c r="H8" i="55"/>
  <c r="J28" i="50"/>
  <c r="H8" i="51"/>
  <c r="H8" i="52"/>
  <c r="J28" i="51"/>
  <c r="J28" i="52"/>
  <c r="H8" i="53"/>
  <c r="H3" i="54"/>
  <c r="H8" i="54"/>
  <c r="J28" i="57"/>
  <c r="N26" i="59"/>
  <c r="L26" i="59"/>
  <c r="M26" i="59" s="1"/>
  <c r="K26" i="59"/>
  <c r="J28" i="55"/>
  <c r="J28" i="54"/>
  <c r="J28" i="56"/>
  <c r="K25" i="59"/>
  <c r="L25" i="59" s="1"/>
  <c r="M25" i="59" s="1"/>
  <c r="O9" i="61"/>
  <c r="P9" i="61" s="1"/>
  <c r="Q9" i="61" s="1"/>
  <c r="O10" i="61"/>
  <c r="P10" i="61" s="1"/>
  <c r="Q10" i="61" s="1"/>
  <c r="O11" i="61"/>
  <c r="P11" i="61" s="1"/>
  <c r="Q11" i="61" s="1"/>
  <c r="O12" i="61"/>
  <c r="P12" i="61" s="1"/>
  <c r="Q12" i="61" s="1"/>
  <c r="O13" i="61"/>
  <c r="P13" i="61" s="1"/>
  <c r="Q13" i="61" s="1"/>
  <c r="O14" i="61"/>
  <c r="P14" i="61" s="1"/>
  <c r="Q14" i="61" s="1"/>
  <c r="O15" i="61"/>
  <c r="P15" i="61" s="1"/>
  <c r="Q15" i="61" s="1"/>
  <c r="O16" i="61"/>
  <c r="P16" i="61" s="1"/>
  <c r="Q16" i="61" s="1"/>
  <c r="O17" i="61"/>
  <c r="P17" i="61" s="1"/>
  <c r="Q17" i="61" s="1"/>
  <c r="O18" i="61"/>
  <c r="P18" i="61" s="1"/>
  <c r="Q18" i="61" s="1"/>
  <c r="O19" i="61"/>
  <c r="P19" i="61" s="1"/>
  <c r="Q19" i="61" s="1"/>
  <c r="O20" i="61"/>
  <c r="P20" i="61" s="1"/>
  <c r="Q20" i="61" s="1"/>
  <c r="O21" i="61"/>
  <c r="P21" i="61" s="1"/>
  <c r="Q21" i="61" s="1"/>
  <c r="O22" i="61"/>
  <c r="P22" i="61" s="1"/>
  <c r="Q22" i="61" s="1"/>
  <c r="O23" i="61"/>
  <c r="P23" i="61" s="1"/>
  <c r="Q23" i="61" s="1"/>
  <c r="O24" i="61"/>
  <c r="P24" i="61" s="1"/>
  <c r="Q24" i="61" s="1"/>
  <c r="O25" i="61"/>
  <c r="P25" i="61" s="1"/>
  <c r="Q25" i="61" s="1"/>
  <c r="O26" i="61"/>
  <c r="P26" i="61" s="1"/>
  <c r="Q26" i="61" s="1"/>
  <c r="O27" i="61"/>
  <c r="P27" i="61" s="1"/>
  <c r="Q27" i="61" s="1"/>
  <c r="J30" i="61"/>
  <c r="Q3" i="61"/>
  <c r="K8" i="61"/>
  <c r="K9" i="61"/>
  <c r="L9" i="61" s="1"/>
  <c r="M9" i="61" s="1"/>
  <c r="K10" i="61"/>
  <c r="L10" i="61" s="1"/>
  <c r="M10" i="61" s="1"/>
  <c r="K11" i="61"/>
  <c r="L11" i="61" s="1"/>
  <c r="M11" i="61" s="1"/>
  <c r="K12" i="61"/>
  <c r="L12" i="61" s="1"/>
  <c r="M12" i="61" s="1"/>
  <c r="K13" i="61"/>
  <c r="L13" i="61" s="1"/>
  <c r="M13" i="61" s="1"/>
  <c r="K14" i="61"/>
  <c r="L14" i="61" s="1"/>
  <c r="M14" i="61" s="1"/>
  <c r="K15" i="61"/>
  <c r="L15" i="61" s="1"/>
  <c r="M15" i="61" s="1"/>
  <c r="K16" i="61"/>
  <c r="L16" i="61" s="1"/>
  <c r="M16" i="61" s="1"/>
  <c r="K17" i="61"/>
  <c r="L17" i="61" s="1"/>
  <c r="M17" i="61" s="1"/>
  <c r="K18" i="61"/>
  <c r="L18" i="61" s="1"/>
  <c r="M18" i="61" s="1"/>
  <c r="K19" i="61"/>
  <c r="L19" i="61" s="1"/>
  <c r="M19" i="61" s="1"/>
  <c r="K20" i="61"/>
  <c r="L20" i="61" s="1"/>
  <c r="M20" i="61" s="1"/>
  <c r="K21" i="61"/>
  <c r="L21" i="61" s="1"/>
  <c r="M21" i="61" s="1"/>
  <c r="K22" i="61"/>
  <c r="L22" i="61" s="1"/>
  <c r="M22" i="61" s="1"/>
  <c r="K23" i="61"/>
  <c r="L23" i="61" s="1"/>
  <c r="M23" i="61" s="1"/>
  <c r="K24" i="61"/>
  <c r="L24" i="61" s="1"/>
  <c r="M24" i="61" s="1"/>
  <c r="K25" i="61"/>
  <c r="L25" i="61" s="1"/>
  <c r="M25" i="61" s="1"/>
  <c r="K26" i="61"/>
  <c r="L26" i="61" s="1"/>
  <c r="M26" i="61" s="1"/>
  <c r="K27" i="61"/>
  <c r="L27" i="61" s="1"/>
  <c r="M27" i="61" s="1"/>
  <c r="N8" i="61"/>
  <c r="O9" i="60"/>
  <c r="P9" i="60" s="1"/>
  <c r="Q9" i="60" s="1"/>
  <c r="O10" i="60"/>
  <c r="P10" i="60"/>
  <c r="Q10" i="60" s="1"/>
  <c r="O11" i="60"/>
  <c r="P11" i="60" s="1"/>
  <c r="Q11" i="60" s="1"/>
  <c r="O12" i="60"/>
  <c r="P12" i="60" s="1"/>
  <c r="Q12" i="60" s="1"/>
  <c r="O13" i="60"/>
  <c r="P13" i="60" s="1"/>
  <c r="Q13" i="60" s="1"/>
  <c r="O14" i="60"/>
  <c r="P14" i="60" s="1"/>
  <c r="Q14" i="60" s="1"/>
  <c r="O15" i="60"/>
  <c r="P15" i="60" s="1"/>
  <c r="Q15" i="60" s="1"/>
  <c r="O16" i="60"/>
  <c r="P16" i="60" s="1"/>
  <c r="Q16" i="60" s="1"/>
  <c r="O17" i="60"/>
  <c r="P17" i="60" s="1"/>
  <c r="Q17" i="60" s="1"/>
  <c r="O18" i="60"/>
  <c r="P18" i="60" s="1"/>
  <c r="Q18" i="60" s="1"/>
  <c r="O19" i="60"/>
  <c r="P19" i="60" s="1"/>
  <c r="Q19" i="60" s="1"/>
  <c r="O20" i="60"/>
  <c r="P20" i="60" s="1"/>
  <c r="Q20" i="60" s="1"/>
  <c r="O21" i="60"/>
  <c r="P21" i="60" s="1"/>
  <c r="Q21" i="60" s="1"/>
  <c r="O22" i="60"/>
  <c r="P22" i="60" s="1"/>
  <c r="Q22" i="60" s="1"/>
  <c r="O23" i="60"/>
  <c r="P23" i="60" s="1"/>
  <c r="Q23" i="60" s="1"/>
  <c r="O24" i="60"/>
  <c r="P24" i="60" s="1"/>
  <c r="Q24" i="60" s="1"/>
  <c r="O25" i="60"/>
  <c r="P25" i="60" s="1"/>
  <c r="Q25" i="60" s="1"/>
  <c r="O26" i="60"/>
  <c r="P26" i="60" s="1"/>
  <c r="Q26" i="60" s="1"/>
  <c r="O27" i="60"/>
  <c r="P27" i="60" s="1"/>
  <c r="Q27" i="60" s="1"/>
  <c r="J30" i="60"/>
  <c r="Q3" i="60"/>
  <c r="K8" i="60"/>
  <c r="K9" i="60"/>
  <c r="L9" i="60" s="1"/>
  <c r="M9" i="60" s="1"/>
  <c r="K10" i="60"/>
  <c r="L10" i="60" s="1"/>
  <c r="M10" i="60" s="1"/>
  <c r="K11" i="60"/>
  <c r="L11" i="60" s="1"/>
  <c r="M11" i="60" s="1"/>
  <c r="K12" i="60"/>
  <c r="L12" i="60" s="1"/>
  <c r="M12" i="60" s="1"/>
  <c r="K13" i="60"/>
  <c r="L13" i="60" s="1"/>
  <c r="M13" i="60" s="1"/>
  <c r="K14" i="60"/>
  <c r="L14" i="60" s="1"/>
  <c r="M14" i="60" s="1"/>
  <c r="K15" i="60"/>
  <c r="L15" i="60" s="1"/>
  <c r="M15" i="60" s="1"/>
  <c r="K16" i="60"/>
  <c r="L16" i="60" s="1"/>
  <c r="M16" i="60" s="1"/>
  <c r="K17" i="60"/>
  <c r="L17" i="60" s="1"/>
  <c r="M17" i="60" s="1"/>
  <c r="K18" i="60"/>
  <c r="L18" i="60" s="1"/>
  <c r="M18" i="60" s="1"/>
  <c r="K19" i="60"/>
  <c r="L19" i="60" s="1"/>
  <c r="M19" i="60" s="1"/>
  <c r="K20" i="60"/>
  <c r="L20" i="60" s="1"/>
  <c r="M20" i="60" s="1"/>
  <c r="K21" i="60"/>
  <c r="L21" i="60" s="1"/>
  <c r="M21" i="60" s="1"/>
  <c r="K22" i="60"/>
  <c r="L22" i="60" s="1"/>
  <c r="M22" i="60" s="1"/>
  <c r="K23" i="60"/>
  <c r="L23" i="60" s="1"/>
  <c r="M23" i="60" s="1"/>
  <c r="K24" i="60"/>
  <c r="L24" i="60" s="1"/>
  <c r="M24" i="60" s="1"/>
  <c r="K25" i="60"/>
  <c r="L25" i="60" s="1"/>
  <c r="M25" i="60" s="1"/>
  <c r="K26" i="60"/>
  <c r="L26" i="60" s="1"/>
  <c r="M26" i="60" s="1"/>
  <c r="K27" i="60"/>
  <c r="L27" i="60" s="1"/>
  <c r="M27" i="60" s="1"/>
  <c r="N8" i="60"/>
  <c r="O9" i="59"/>
  <c r="P9" i="59" s="1"/>
  <c r="Q9" i="59" s="1"/>
  <c r="O10" i="59"/>
  <c r="P10" i="59" s="1"/>
  <c r="Q10" i="59" s="1"/>
  <c r="O11" i="59"/>
  <c r="P11" i="59" s="1"/>
  <c r="Q11" i="59" s="1"/>
  <c r="O12" i="59"/>
  <c r="P12" i="59" s="1"/>
  <c r="Q12" i="59" s="1"/>
  <c r="O13" i="59"/>
  <c r="P13" i="59" s="1"/>
  <c r="Q13" i="59" s="1"/>
  <c r="O14" i="59"/>
  <c r="P14" i="59" s="1"/>
  <c r="Q14" i="59" s="1"/>
  <c r="O15" i="59"/>
  <c r="P15" i="59" s="1"/>
  <c r="Q15" i="59" s="1"/>
  <c r="O16" i="59"/>
  <c r="P16" i="59" s="1"/>
  <c r="Q16" i="59" s="1"/>
  <c r="O17" i="59"/>
  <c r="P17" i="59" s="1"/>
  <c r="Q17" i="59" s="1"/>
  <c r="O18" i="59"/>
  <c r="P18" i="59" s="1"/>
  <c r="Q18" i="59" s="1"/>
  <c r="O19" i="59"/>
  <c r="P19" i="59" s="1"/>
  <c r="Q19" i="59" s="1"/>
  <c r="O20" i="59"/>
  <c r="P20" i="59" s="1"/>
  <c r="Q20" i="59" s="1"/>
  <c r="O21" i="59"/>
  <c r="P21" i="59" s="1"/>
  <c r="Q21" i="59" s="1"/>
  <c r="O22" i="59"/>
  <c r="P22" i="59" s="1"/>
  <c r="Q22" i="59" s="1"/>
  <c r="O23" i="59"/>
  <c r="P23" i="59" s="1"/>
  <c r="Q23" i="59" s="1"/>
  <c r="O24" i="59"/>
  <c r="P24" i="59" s="1"/>
  <c r="Q24" i="59" s="1"/>
  <c r="J30" i="59"/>
  <c r="O26" i="59"/>
  <c r="P26" i="59" s="1"/>
  <c r="Q26" i="59" s="1"/>
  <c r="O25" i="59"/>
  <c r="P25" i="59" s="1"/>
  <c r="Q25" i="59" s="1"/>
  <c r="O27" i="59"/>
  <c r="P27" i="59" s="1"/>
  <c r="Q27" i="59" s="1"/>
  <c r="Q3" i="59"/>
  <c r="K8" i="59"/>
  <c r="K9" i="59"/>
  <c r="L9" i="59" s="1"/>
  <c r="M9" i="59" s="1"/>
  <c r="K10" i="59"/>
  <c r="L10" i="59" s="1"/>
  <c r="M10" i="59" s="1"/>
  <c r="K11" i="59"/>
  <c r="L11" i="59" s="1"/>
  <c r="M11" i="59" s="1"/>
  <c r="K12" i="59"/>
  <c r="L12" i="59" s="1"/>
  <c r="M12" i="59" s="1"/>
  <c r="K13" i="59"/>
  <c r="L13" i="59" s="1"/>
  <c r="M13" i="59" s="1"/>
  <c r="K14" i="59"/>
  <c r="L14" i="59" s="1"/>
  <c r="M14" i="59" s="1"/>
  <c r="K15" i="59"/>
  <c r="L15" i="59" s="1"/>
  <c r="M15" i="59" s="1"/>
  <c r="K16" i="59"/>
  <c r="L16" i="59" s="1"/>
  <c r="M16" i="59" s="1"/>
  <c r="K17" i="59"/>
  <c r="L17" i="59" s="1"/>
  <c r="M17" i="59" s="1"/>
  <c r="K18" i="59"/>
  <c r="L18" i="59" s="1"/>
  <c r="M18" i="59" s="1"/>
  <c r="K19" i="59"/>
  <c r="L19" i="59" s="1"/>
  <c r="M19" i="59" s="1"/>
  <c r="K20" i="59"/>
  <c r="L20" i="59" s="1"/>
  <c r="M20" i="59" s="1"/>
  <c r="K21" i="59"/>
  <c r="L21" i="59" s="1"/>
  <c r="M21" i="59" s="1"/>
  <c r="K22" i="59"/>
  <c r="L22" i="59" s="1"/>
  <c r="M22" i="59" s="1"/>
  <c r="K23" i="59"/>
  <c r="L23" i="59" s="1"/>
  <c r="M23" i="59" s="1"/>
  <c r="K24" i="59"/>
  <c r="L24" i="59" s="1"/>
  <c r="M24" i="59" s="1"/>
  <c r="N8" i="59"/>
  <c r="O9" i="58"/>
  <c r="P9" i="58" s="1"/>
  <c r="Q9" i="58" s="1"/>
  <c r="O10" i="58"/>
  <c r="P10" i="58" s="1"/>
  <c r="Q10" i="58" s="1"/>
  <c r="O11" i="58"/>
  <c r="P11" i="58" s="1"/>
  <c r="Q11" i="58" s="1"/>
  <c r="O12" i="58"/>
  <c r="P12" i="58" s="1"/>
  <c r="Q12" i="58" s="1"/>
  <c r="O13" i="58"/>
  <c r="P13" i="58" s="1"/>
  <c r="Q13" i="58" s="1"/>
  <c r="O14" i="58"/>
  <c r="P14" i="58" s="1"/>
  <c r="Q14" i="58" s="1"/>
  <c r="O15" i="58"/>
  <c r="P15" i="58" s="1"/>
  <c r="Q15" i="58" s="1"/>
  <c r="O16" i="58"/>
  <c r="P16" i="58" s="1"/>
  <c r="Q16" i="58" s="1"/>
  <c r="O17" i="58"/>
  <c r="P17" i="58" s="1"/>
  <c r="Q17" i="58" s="1"/>
  <c r="O18" i="58"/>
  <c r="P18" i="58" s="1"/>
  <c r="Q18" i="58" s="1"/>
  <c r="O19" i="58"/>
  <c r="P19" i="58" s="1"/>
  <c r="Q19" i="58" s="1"/>
  <c r="O20" i="58"/>
  <c r="P20" i="58" s="1"/>
  <c r="Q20" i="58" s="1"/>
  <c r="O21" i="58"/>
  <c r="P21" i="58" s="1"/>
  <c r="Q21" i="58" s="1"/>
  <c r="O22" i="58"/>
  <c r="P22" i="58" s="1"/>
  <c r="Q22" i="58" s="1"/>
  <c r="O23" i="58"/>
  <c r="P23" i="58" s="1"/>
  <c r="Q23" i="58" s="1"/>
  <c r="O24" i="58"/>
  <c r="P24" i="58" s="1"/>
  <c r="Q24" i="58" s="1"/>
  <c r="O25" i="58"/>
  <c r="P25" i="58" s="1"/>
  <c r="Q25" i="58" s="1"/>
  <c r="O26" i="58"/>
  <c r="P26" i="58" s="1"/>
  <c r="Q26" i="58" s="1"/>
  <c r="O27" i="58"/>
  <c r="P27" i="58" s="1"/>
  <c r="Q27" i="58" s="1"/>
  <c r="J30" i="58"/>
  <c r="Q3" i="58"/>
  <c r="K8" i="58"/>
  <c r="K9" i="58"/>
  <c r="L9" i="58" s="1"/>
  <c r="M9" i="58" s="1"/>
  <c r="K10" i="58"/>
  <c r="L10" i="58" s="1"/>
  <c r="M10" i="58" s="1"/>
  <c r="K11" i="58"/>
  <c r="L11" i="58" s="1"/>
  <c r="M11" i="58" s="1"/>
  <c r="K12" i="58"/>
  <c r="L12" i="58" s="1"/>
  <c r="M12" i="58" s="1"/>
  <c r="K13" i="58"/>
  <c r="L13" i="58" s="1"/>
  <c r="M13" i="58" s="1"/>
  <c r="K14" i="58"/>
  <c r="L14" i="58" s="1"/>
  <c r="M14" i="58" s="1"/>
  <c r="K15" i="58"/>
  <c r="L15" i="58" s="1"/>
  <c r="M15" i="58" s="1"/>
  <c r="K16" i="58"/>
  <c r="L16" i="58" s="1"/>
  <c r="M16" i="58" s="1"/>
  <c r="K17" i="58"/>
  <c r="L17" i="58" s="1"/>
  <c r="M17" i="58" s="1"/>
  <c r="K18" i="58"/>
  <c r="L18" i="58" s="1"/>
  <c r="M18" i="58" s="1"/>
  <c r="K19" i="58"/>
  <c r="L19" i="58" s="1"/>
  <c r="M19" i="58" s="1"/>
  <c r="K20" i="58"/>
  <c r="L20" i="58" s="1"/>
  <c r="M20" i="58" s="1"/>
  <c r="K21" i="58"/>
  <c r="L21" i="58" s="1"/>
  <c r="M21" i="58" s="1"/>
  <c r="K22" i="58"/>
  <c r="L22" i="58" s="1"/>
  <c r="M22" i="58" s="1"/>
  <c r="K23" i="58"/>
  <c r="L23" i="58" s="1"/>
  <c r="M23" i="58" s="1"/>
  <c r="K24" i="58"/>
  <c r="L24" i="58" s="1"/>
  <c r="M24" i="58" s="1"/>
  <c r="K25" i="58"/>
  <c r="L25" i="58" s="1"/>
  <c r="M25" i="58" s="1"/>
  <c r="K26" i="58"/>
  <c r="L26" i="58" s="1"/>
  <c r="M26" i="58" s="1"/>
  <c r="K27" i="58"/>
  <c r="L27" i="58" s="1"/>
  <c r="M27" i="58" s="1"/>
  <c r="N8" i="58"/>
  <c r="O9" i="57"/>
  <c r="P9" i="57" s="1"/>
  <c r="Q9" i="57" s="1"/>
  <c r="O10" i="57"/>
  <c r="P10" i="57" s="1"/>
  <c r="Q10" i="57" s="1"/>
  <c r="O11" i="57"/>
  <c r="P11" i="57" s="1"/>
  <c r="Q11" i="57" s="1"/>
  <c r="O12" i="57"/>
  <c r="P12" i="57" s="1"/>
  <c r="Q12" i="57" s="1"/>
  <c r="O13" i="57"/>
  <c r="P13" i="57" s="1"/>
  <c r="Q13" i="57" s="1"/>
  <c r="O14" i="57"/>
  <c r="P14" i="57" s="1"/>
  <c r="Q14" i="57" s="1"/>
  <c r="O15" i="57"/>
  <c r="P15" i="57" s="1"/>
  <c r="Q15" i="57" s="1"/>
  <c r="O16" i="57"/>
  <c r="P16" i="57" s="1"/>
  <c r="Q16" i="57" s="1"/>
  <c r="O17" i="57"/>
  <c r="P17" i="57" s="1"/>
  <c r="Q17" i="57" s="1"/>
  <c r="O18" i="57"/>
  <c r="P18" i="57" s="1"/>
  <c r="Q18" i="57" s="1"/>
  <c r="O19" i="57"/>
  <c r="P19" i="57" s="1"/>
  <c r="Q19" i="57" s="1"/>
  <c r="O20" i="57"/>
  <c r="P20" i="57" s="1"/>
  <c r="Q20" i="57" s="1"/>
  <c r="O21" i="57"/>
  <c r="P21" i="57" s="1"/>
  <c r="Q21" i="57" s="1"/>
  <c r="O22" i="57"/>
  <c r="P22" i="57" s="1"/>
  <c r="Q22" i="57" s="1"/>
  <c r="O23" i="57"/>
  <c r="P23" i="57"/>
  <c r="Q23" i="57" s="1"/>
  <c r="O24" i="57"/>
  <c r="P24" i="57" s="1"/>
  <c r="Q24" i="57" s="1"/>
  <c r="O25" i="57"/>
  <c r="P25" i="57" s="1"/>
  <c r="Q25" i="57" s="1"/>
  <c r="O26" i="57"/>
  <c r="P26" i="57" s="1"/>
  <c r="Q26" i="57" s="1"/>
  <c r="O27" i="57"/>
  <c r="P27" i="57" s="1"/>
  <c r="Q27" i="57" s="1"/>
  <c r="J30" i="57"/>
  <c r="Q3" i="57"/>
  <c r="K8" i="57"/>
  <c r="K9" i="57"/>
  <c r="L9" i="57" s="1"/>
  <c r="M9" i="57" s="1"/>
  <c r="K10" i="57"/>
  <c r="L10" i="57" s="1"/>
  <c r="M10" i="57" s="1"/>
  <c r="K11" i="57"/>
  <c r="L11" i="57" s="1"/>
  <c r="M11" i="57" s="1"/>
  <c r="K12" i="57"/>
  <c r="L12" i="57" s="1"/>
  <c r="M12" i="57" s="1"/>
  <c r="K13" i="57"/>
  <c r="L13" i="57" s="1"/>
  <c r="M13" i="57" s="1"/>
  <c r="K14" i="57"/>
  <c r="L14" i="57" s="1"/>
  <c r="M14" i="57" s="1"/>
  <c r="K15" i="57"/>
  <c r="L15" i="57" s="1"/>
  <c r="M15" i="57" s="1"/>
  <c r="K16" i="57"/>
  <c r="L16" i="57" s="1"/>
  <c r="M16" i="57" s="1"/>
  <c r="K17" i="57"/>
  <c r="L17" i="57" s="1"/>
  <c r="M17" i="57" s="1"/>
  <c r="K18" i="57"/>
  <c r="L18" i="57" s="1"/>
  <c r="M18" i="57" s="1"/>
  <c r="K19" i="57"/>
  <c r="L19" i="57" s="1"/>
  <c r="M19" i="57" s="1"/>
  <c r="K20" i="57"/>
  <c r="L20" i="57" s="1"/>
  <c r="M20" i="57" s="1"/>
  <c r="K21" i="57"/>
  <c r="L21" i="57" s="1"/>
  <c r="M21" i="57" s="1"/>
  <c r="K22" i="57"/>
  <c r="L22" i="57" s="1"/>
  <c r="M22" i="57" s="1"/>
  <c r="K23" i="57"/>
  <c r="L23" i="57" s="1"/>
  <c r="M23" i="57" s="1"/>
  <c r="K24" i="57"/>
  <c r="L24" i="57" s="1"/>
  <c r="M24" i="57" s="1"/>
  <c r="K25" i="57"/>
  <c r="L25" i="57" s="1"/>
  <c r="M25" i="57" s="1"/>
  <c r="K26" i="57"/>
  <c r="L26" i="57" s="1"/>
  <c r="M26" i="57" s="1"/>
  <c r="K27" i="57"/>
  <c r="L27" i="57" s="1"/>
  <c r="M27" i="57" s="1"/>
  <c r="N8" i="57"/>
  <c r="O9" i="56"/>
  <c r="P9" i="56" s="1"/>
  <c r="Q9" i="56" s="1"/>
  <c r="O10" i="56"/>
  <c r="P10" i="56" s="1"/>
  <c r="Q10" i="56" s="1"/>
  <c r="O11" i="56"/>
  <c r="P11" i="56" s="1"/>
  <c r="Q11" i="56" s="1"/>
  <c r="O12" i="56"/>
  <c r="P12" i="56" s="1"/>
  <c r="Q12" i="56" s="1"/>
  <c r="O13" i="56"/>
  <c r="P13" i="56" s="1"/>
  <c r="Q13" i="56" s="1"/>
  <c r="O14" i="56"/>
  <c r="P14" i="56" s="1"/>
  <c r="Q14" i="56" s="1"/>
  <c r="O15" i="56"/>
  <c r="P15" i="56" s="1"/>
  <c r="Q15" i="56" s="1"/>
  <c r="O16" i="56"/>
  <c r="P16" i="56" s="1"/>
  <c r="Q16" i="56" s="1"/>
  <c r="O17" i="56"/>
  <c r="P17" i="56" s="1"/>
  <c r="Q17" i="56" s="1"/>
  <c r="O18" i="56"/>
  <c r="P18" i="56" s="1"/>
  <c r="Q18" i="56" s="1"/>
  <c r="O19" i="56"/>
  <c r="P19" i="56" s="1"/>
  <c r="Q19" i="56" s="1"/>
  <c r="O20" i="56"/>
  <c r="P20" i="56" s="1"/>
  <c r="Q20" i="56" s="1"/>
  <c r="O21" i="56"/>
  <c r="P21" i="56" s="1"/>
  <c r="Q21" i="56" s="1"/>
  <c r="O22" i="56"/>
  <c r="P22" i="56" s="1"/>
  <c r="Q22" i="56" s="1"/>
  <c r="O23" i="56"/>
  <c r="P23" i="56" s="1"/>
  <c r="Q23" i="56" s="1"/>
  <c r="O24" i="56"/>
  <c r="P24" i="56" s="1"/>
  <c r="Q24" i="56" s="1"/>
  <c r="O25" i="56"/>
  <c r="P25" i="56" s="1"/>
  <c r="Q25" i="56" s="1"/>
  <c r="O26" i="56"/>
  <c r="P26" i="56" s="1"/>
  <c r="Q26" i="56" s="1"/>
  <c r="O27" i="56"/>
  <c r="P27" i="56" s="1"/>
  <c r="Q27" i="56" s="1"/>
  <c r="J30" i="56"/>
  <c r="Q3" i="56"/>
  <c r="K8" i="56"/>
  <c r="K9" i="56"/>
  <c r="L9" i="56" s="1"/>
  <c r="M9" i="56" s="1"/>
  <c r="K10" i="56"/>
  <c r="L10" i="56" s="1"/>
  <c r="M10" i="56" s="1"/>
  <c r="K11" i="56"/>
  <c r="L11" i="56" s="1"/>
  <c r="M11" i="56" s="1"/>
  <c r="K12" i="56"/>
  <c r="L12" i="56" s="1"/>
  <c r="M12" i="56" s="1"/>
  <c r="K13" i="56"/>
  <c r="L13" i="56" s="1"/>
  <c r="M13" i="56" s="1"/>
  <c r="K14" i="56"/>
  <c r="L14" i="56" s="1"/>
  <c r="M14" i="56" s="1"/>
  <c r="K15" i="56"/>
  <c r="L15" i="56" s="1"/>
  <c r="M15" i="56" s="1"/>
  <c r="K16" i="56"/>
  <c r="L16" i="56" s="1"/>
  <c r="M16" i="56" s="1"/>
  <c r="K17" i="56"/>
  <c r="L17" i="56" s="1"/>
  <c r="M17" i="56" s="1"/>
  <c r="K18" i="56"/>
  <c r="L18" i="56" s="1"/>
  <c r="M18" i="56" s="1"/>
  <c r="K19" i="56"/>
  <c r="L19" i="56" s="1"/>
  <c r="M19" i="56" s="1"/>
  <c r="K20" i="56"/>
  <c r="L20" i="56" s="1"/>
  <c r="M20" i="56" s="1"/>
  <c r="K21" i="56"/>
  <c r="L21" i="56" s="1"/>
  <c r="M21" i="56" s="1"/>
  <c r="K22" i="56"/>
  <c r="L22" i="56" s="1"/>
  <c r="M22" i="56" s="1"/>
  <c r="K23" i="56"/>
  <c r="L23" i="56" s="1"/>
  <c r="M23" i="56" s="1"/>
  <c r="K24" i="56"/>
  <c r="L24" i="56" s="1"/>
  <c r="M24" i="56" s="1"/>
  <c r="K25" i="56"/>
  <c r="L25" i="56" s="1"/>
  <c r="M25" i="56" s="1"/>
  <c r="K26" i="56"/>
  <c r="L26" i="56" s="1"/>
  <c r="M26" i="56" s="1"/>
  <c r="K27" i="56"/>
  <c r="L27" i="56" s="1"/>
  <c r="M27" i="56" s="1"/>
  <c r="N8" i="56"/>
  <c r="O9" i="55"/>
  <c r="P9" i="55" s="1"/>
  <c r="Q9" i="55" s="1"/>
  <c r="O10" i="55"/>
  <c r="P10" i="55" s="1"/>
  <c r="Q10" i="55" s="1"/>
  <c r="O11" i="55"/>
  <c r="P11" i="55" s="1"/>
  <c r="Q11" i="55" s="1"/>
  <c r="O12" i="55"/>
  <c r="P12" i="55"/>
  <c r="Q12" i="55" s="1"/>
  <c r="O13" i="55"/>
  <c r="P13" i="55" s="1"/>
  <c r="Q13" i="55" s="1"/>
  <c r="O14" i="55"/>
  <c r="P14" i="55" s="1"/>
  <c r="Q14" i="55" s="1"/>
  <c r="O15" i="55"/>
  <c r="P15" i="55" s="1"/>
  <c r="Q15" i="55" s="1"/>
  <c r="O16" i="55"/>
  <c r="P16" i="55" s="1"/>
  <c r="Q16" i="55" s="1"/>
  <c r="O17" i="55"/>
  <c r="P17" i="55" s="1"/>
  <c r="Q17" i="55" s="1"/>
  <c r="O18" i="55"/>
  <c r="P18" i="55" s="1"/>
  <c r="Q18" i="55" s="1"/>
  <c r="O19" i="55"/>
  <c r="P19" i="55" s="1"/>
  <c r="Q19" i="55" s="1"/>
  <c r="O20" i="55"/>
  <c r="P20" i="55" s="1"/>
  <c r="Q20" i="55" s="1"/>
  <c r="O21" i="55"/>
  <c r="P21" i="55" s="1"/>
  <c r="Q21" i="55" s="1"/>
  <c r="O22" i="55"/>
  <c r="P22" i="55" s="1"/>
  <c r="Q22" i="55" s="1"/>
  <c r="O23" i="55"/>
  <c r="P23" i="55" s="1"/>
  <c r="Q23" i="55" s="1"/>
  <c r="O24" i="55"/>
  <c r="P24" i="55" s="1"/>
  <c r="Q24" i="55" s="1"/>
  <c r="O25" i="55"/>
  <c r="P25" i="55" s="1"/>
  <c r="Q25" i="55" s="1"/>
  <c r="O26" i="55"/>
  <c r="P26" i="55" s="1"/>
  <c r="Q26" i="55" s="1"/>
  <c r="O27" i="55"/>
  <c r="P27" i="55" s="1"/>
  <c r="Q27" i="55" s="1"/>
  <c r="J30" i="55"/>
  <c r="Q3" i="55"/>
  <c r="K8" i="55"/>
  <c r="K9" i="55"/>
  <c r="L9" i="55" s="1"/>
  <c r="M9" i="55" s="1"/>
  <c r="K10" i="55"/>
  <c r="L10" i="55" s="1"/>
  <c r="M10" i="55" s="1"/>
  <c r="K11" i="55"/>
  <c r="L11" i="55" s="1"/>
  <c r="M11" i="55" s="1"/>
  <c r="K12" i="55"/>
  <c r="L12" i="55" s="1"/>
  <c r="M12" i="55" s="1"/>
  <c r="K13" i="55"/>
  <c r="L13" i="55" s="1"/>
  <c r="M13" i="55" s="1"/>
  <c r="K14" i="55"/>
  <c r="L14" i="55" s="1"/>
  <c r="M14" i="55" s="1"/>
  <c r="K15" i="55"/>
  <c r="L15" i="55" s="1"/>
  <c r="M15" i="55" s="1"/>
  <c r="K16" i="55"/>
  <c r="L16" i="55" s="1"/>
  <c r="M16" i="55" s="1"/>
  <c r="K17" i="55"/>
  <c r="L17" i="55" s="1"/>
  <c r="M17" i="55" s="1"/>
  <c r="K18" i="55"/>
  <c r="L18" i="55" s="1"/>
  <c r="M18" i="55" s="1"/>
  <c r="K19" i="55"/>
  <c r="L19" i="55" s="1"/>
  <c r="M19" i="55" s="1"/>
  <c r="K20" i="55"/>
  <c r="L20" i="55" s="1"/>
  <c r="M20" i="55" s="1"/>
  <c r="K21" i="55"/>
  <c r="L21" i="55" s="1"/>
  <c r="M21" i="55" s="1"/>
  <c r="K22" i="55"/>
  <c r="L22" i="55" s="1"/>
  <c r="M22" i="55" s="1"/>
  <c r="K23" i="55"/>
  <c r="L23" i="55" s="1"/>
  <c r="M23" i="55" s="1"/>
  <c r="K24" i="55"/>
  <c r="L24" i="55" s="1"/>
  <c r="M24" i="55" s="1"/>
  <c r="K25" i="55"/>
  <c r="L25" i="55" s="1"/>
  <c r="M25" i="55" s="1"/>
  <c r="K26" i="55"/>
  <c r="L26" i="55" s="1"/>
  <c r="M26" i="55" s="1"/>
  <c r="K27" i="55"/>
  <c r="L27" i="55" s="1"/>
  <c r="M27" i="55" s="1"/>
  <c r="N8" i="55"/>
  <c r="O9" i="54"/>
  <c r="P9" i="54" s="1"/>
  <c r="Q9" i="54" s="1"/>
  <c r="O10" i="54"/>
  <c r="P10" i="54" s="1"/>
  <c r="Q10" i="54" s="1"/>
  <c r="O11" i="54"/>
  <c r="P11" i="54" s="1"/>
  <c r="Q11" i="54" s="1"/>
  <c r="O12" i="54"/>
  <c r="P12" i="54" s="1"/>
  <c r="Q12" i="54" s="1"/>
  <c r="O13" i="54"/>
  <c r="P13" i="54" s="1"/>
  <c r="Q13" i="54" s="1"/>
  <c r="O14" i="54"/>
  <c r="P14" i="54" s="1"/>
  <c r="Q14" i="54" s="1"/>
  <c r="O15" i="54"/>
  <c r="P15" i="54" s="1"/>
  <c r="Q15" i="54" s="1"/>
  <c r="O16" i="54"/>
  <c r="P16" i="54" s="1"/>
  <c r="Q16" i="54" s="1"/>
  <c r="O17" i="54"/>
  <c r="P17" i="54" s="1"/>
  <c r="Q17" i="54" s="1"/>
  <c r="O18" i="54"/>
  <c r="P18" i="54" s="1"/>
  <c r="Q18" i="54" s="1"/>
  <c r="O19" i="54"/>
  <c r="P19" i="54"/>
  <c r="Q19" i="54" s="1"/>
  <c r="O20" i="54"/>
  <c r="P20" i="54" s="1"/>
  <c r="Q20" i="54" s="1"/>
  <c r="O21" i="54"/>
  <c r="P21" i="54" s="1"/>
  <c r="Q21" i="54" s="1"/>
  <c r="O22" i="54"/>
  <c r="P22" i="54" s="1"/>
  <c r="Q22" i="54" s="1"/>
  <c r="O23" i="54"/>
  <c r="P23" i="54" s="1"/>
  <c r="Q23" i="54" s="1"/>
  <c r="O24" i="54"/>
  <c r="P24" i="54" s="1"/>
  <c r="Q24" i="54" s="1"/>
  <c r="O25" i="54"/>
  <c r="P25" i="54" s="1"/>
  <c r="Q25" i="54" s="1"/>
  <c r="O26" i="54"/>
  <c r="P26" i="54" s="1"/>
  <c r="Q26" i="54" s="1"/>
  <c r="O27" i="54"/>
  <c r="P27" i="54" s="1"/>
  <c r="Q27" i="54" s="1"/>
  <c r="J30" i="54"/>
  <c r="Q3" i="54"/>
  <c r="K8" i="54"/>
  <c r="K9" i="54"/>
  <c r="L9" i="54" s="1"/>
  <c r="M9" i="54" s="1"/>
  <c r="K10" i="54"/>
  <c r="L10" i="54" s="1"/>
  <c r="M10" i="54" s="1"/>
  <c r="K11" i="54"/>
  <c r="L11" i="54" s="1"/>
  <c r="M11" i="54" s="1"/>
  <c r="K12" i="54"/>
  <c r="L12" i="54" s="1"/>
  <c r="M12" i="54" s="1"/>
  <c r="K13" i="54"/>
  <c r="L13" i="54" s="1"/>
  <c r="M13" i="54" s="1"/>
  <c r="K14" i="54"/>
  <c r="L14" i="54" s="1"/>
  <c r="M14" i="54" s="1"/>
  <c r="K15" i="54"/>
  <c r="L15" i="54" s="1"/>
  <c r="M15" i="54" s="1"/>
  <c r="K16" i="54"/>
  <c r="L16" i="54" s="1"/>
  <c r="M16" i="54" s="1"/>
  <c r="K17" i="54"/>
  <c r="L17" i="54" s="1"/>
  <c r="M17" i="54" s="1"/>
  <c r="K18" i="54"/>
  <c r="L18" i="54" s="1"/>
  <c r="M18" i="54" s="1"/>
  <c r="K19" i="54"/>
  <c r="L19" i="54" s="1"/>
  <c r="M19" i="54" s="1"/>
  <c r="K20" i="54"/>
  <c r="L20" i="54" s="1"/>
  <c r="M20" i="54" s="1"/>
  <c r="K21" i="54"/>
  <c r="L21" i="54" s="1"/>
  <c r="M21" i="54" s="1"/>
  <c r="K22" i="54"/>
  <c r="L22" i="54" s="1"/>
  <c r="M22" i="54" s="1"/>
  <c r="K23" i="54"/>
  <c r="L23" i="54" s="1"/>
  <c r="M23" i="54" s="1"/>
  <c r="K24" i="54"/>
  <c r="L24" i="54" s="1"/>
  <c r="M24" i="54" s="1"/>
  <c r="K25" i="54"/>
  <c r="L25" i="54" s="1"/>
  <c r="M25" i="54" s="1"/>
  <c r="K26" i="54"/>
  <c r="L26" i="54" s="1"/>
  <c r="M26" i="54" s="1"/>
  <c r="K27" i="54"/>
  <c r="L27" i="54" s="1"/>
  <c r="M27" i="54" s="1"/>
  <c r="N8" i="54"/>
  <c r="O9" i="53"/>
  <c r="P9" i="53" s="1"/>
  <c r="Q9" i="53" s="1"/>
  <c r="O10" i="53"/>
  <c r="P10" i="53" s="1"/>
  <c r="Q10" i="53" s="1"/>
  <c r="O11" i="53"/>
  <c r="P11" i="53" s="1"/>
  <c r="Q11" i="53" s="1"/>
  <c r="O12" i="53"/>
  <c r="P12" i="53" s="1"/>
  <c r="Q12" i="53" s="1"/>
  <c r="O13" i="53"/>
  <c r="P13" i="53" s="1"/>
  <c r="Q13" i="53" s="1"/>
  <c r="O14" i="53"/>
  <c r="P14" i="53" s="1"/>
  <c r="Q14" i="53" s="1"/>
  <c r="O15" i="53"/>
  <c r="P15" i="53" s="1"/>
  <c r="Q15" i="53" s="1"/>
  <c r="O16" i="53"/>
  <c r="P16" i="53" s="1"/>
  <c r="Q16" i="53" s="1"/>
  <c r="O17" i="53"/>
  <c r="P17" i="53" s="1"/>
  <c r="Q17" i="53" s="1"/>
  <c r="O18" i="53"/>
  <c r="P18" i="53" s="1"/>
  <c r="Q18" i="53" s="1"/>
  <c r="O19" i="53"/>
  <c r="P19" i="53" s="1"/>
  <c r="Q19" i="53" s="1"/>
  <c r="O20" i="53"/>
  <c r="P20" i="53" s="1"/>
  <c r="Q20" i="53" s="1"/>
  <c r="O21" i="53"/>
  <c r="P21" i="53" s="1"/>
  <c r="Q21" i="53" s="1"/>
  <c r="O22" i="53"/>
  <c r="P22" i="53" s="1"/>
  <c r="Q22" i="53" s="1"/>
  <c r="O23" i="53"/>
  <c r="P23" i="53" s="1"/>
  <c r="Q23" i="53" s="1"/>
  <c r="O24" i="53"/>
  <c r="P24" i="53" s="1"/>
  <c r="Q24" i="53" s="1"/>
  <c r="O25" i="53"/>
  <c r="P25" i="53" s="1"/>
  <c r="Q25" i="53" s="1"/>
  <c r="O26" i="53"/>
  <c r="P26" i="53" s="1"/>
  <c r="Q26" i="53" s="1"/>
  <c r="O27" i="53"/>
  <c r="P27" i="53" s="1"/>
  <c r="Q27" i="53" s="1"/>
  <c r="J30" i="53"/>
  <c r="Q3" i="53"/>
  <c r="K8" i="53"/>
  <c r="K9" i="53"/>
  <c r="L9" i="53" s="1"/>
  <c r="M9" i="53" s="1"/>
  <c r="K10" i="53"/>
  <c r="L10" i="53" s="1"/>
  <c r="M10" i="53" s="1"/>
  <c r="K11" i="53"/>
  <c r="L11" i="53" s="1"/>
  <c r="M11" i="53" s="1"/>
  <c r="K12" i="53"/>
  <c r="L12" i="53" s="1"/>
  <c r="M12" i="53" s="1"/>
  <c r="K13" i="53"/>
  <c r="L13" i="53" s="1"/>
  <c r="M13" i="53" s="1"/>
  <c r="K14" i="53"/>
  <c r="L14" i="53" s="1"/>
  <c r="M14" i="53" s="1"/>
  <c r="K15" i="53"/>
  <c r="L15" i="53" s="1"/>
  <c r="M15" i="53" s="1"/>
  <c r="K16" i="53"/>
  <c r="L16" i="53" s="1"/>
  <c r="M16" i="53" s="1"/>
  <c r="K17" i="53"/>
  <c r="L17" i="53" s="1"/>
  <c r="M17" i="53" s="1"/>
  <c r="K18" i="53"/>
  <c r="L18" i="53" s="1"/>
  <c r="M18" i="53" s="1"/>
  <c r="K19" i="53"/>
  <c r="L19" i="53" s="1"/>
  <c r="M19" i="53" s="1"/>
  <c r="K20" i="53"/>
  <c r="L20" i="53" s="1"/>
  <c r="M20" i="53" s="1"/>
  <c r="K21" i="53"/>
  <c r="L21" i="53" s="1"/>
  <c r="M21" i="53" s="1"/>
  <c r="K22" i="53"/>
  <c r="L22" i="53" s="1"/>
  <c r="M22" i="53" s="1"/>
  <c r="K23" i="53"/>
  <c r="L23" i="53" s="1"/>
  <c r="M23" i="53" s="1"/>
  <c r="K24" i="53"/>
  <c r="L24" i="53" s="1"/>
  <c r="M24" i="53" s="1"/>
  <c r="K25" i="53"/>
  <c r="L25" i="53" s="1"/>
  <c r="M25" i="53" s="1"/>
  <c r="K26" i="53"/>
  <c r="L26" i="53" s="1"/>
  <c r="M26" i="53" s="1"/>
  <c r="K27" i="53"/>
  <c r="L27" i="53" s="1"/>
  <c r="M27" i="53" s="1"/>
  <c r="N8" i="53"/>
  <c r="O9" i="52"/>
  <c r="P9" i="52" s="1"/>
  <c r="Q9" i="52" s="1"/>
  <c r="O10" i="52"/>
  <c r="P10" i="52" s="1"/>
  <c r="Q10" i="52" s="1"/>
  <c r="O11" i="52"/>
  <c r="P11" i="52" s="1"/>
  <c r="Q11" i="52" s="1"/>
  <c r="O12" i="52"/>
  <c r="P12" i="52" s="1"/>
  <c r="Q12" i="52" s="1"/>
  <c r="O13" i="52"/>
  <c r="P13" i="52" s="1"/>
  <c r="Q13" i="52" s="1"/>
  <c r="O14" i="52"/>
  <c r="P14" i="52" s="1"/>
  <c r="Q14" i="52" s="1"/>
  <c r="O15" i="52"/>
  <c r="P15" i="52" s="1"/>
  <c r="Q15" i="52" s="1"/>
  <c r="O16" i="52"/>
  <c r="P16" i="52" s="1"/>
  <c r="Q16" i="52" s="1"/>
  <c r="O17" i="52"/>
  <c r="P17" i="52" s="1"/>
  <c r="Q17" i="52" s="1"/>
  <c r="O18" i="52"/>
  <c r="P18" i="52" s="1"/>
  <c r="Q18" i="52" s="1"/>
  <c r="O19" i="52"/>
  <c r="P19" i="52" s="1"/>
  <c r="Q19" i="52" s="1"/>
  <c r="O20" i="52"/>
  <c r="P20" i="52" s="1"/>
  <c r="Q20" i="52" s="1"/>
  <c r="O21" i="52"/>
  <c r="P21" i="52" s="1"/>
  <c r="Q21" i="52" s="1"/>
  <c r="O22" i="52"/>
  <c r="P22" i="52" s="1"/>
  <c r="Q22" i="52" s="1"/>
  <c r="O23" i="52"/>
  <c r="P23" i="52" s="1"/>
  <c r="Q23" i="52" s="1"/>
  <c r="O24" i="52"/>
  <c r="P24" i="52" s="1"/>
  <c r="Q24" i="52" s="1"/>
  <c r="O25" i="52"/>
  <c r="P25" i="52" s="1"/>
  <c r="Q25" i="52" s="1"/>
  <c r="O26" i="52"/>
  <c r="P26" i="52" s="1"/>
  <c r="Q26" i="52" s="1"/>
  <c r="O27" i="52"/>
  <c r="P27" i="52" s="1"/>
  <c r="Q27" i="52" s="1"/>
  <c r="J30" i="52"/>
  <c r="Q3" i="52"/>
  <c r="K8" i="52"/>
  <c r="K9" i="52"/>
  <c r="L9" i="52" s="1"/>
  <c r="M9" i="52" s="1"/>
  <c r="K10" i="52"/>
  <c r="L10" i="52" s="1"/>
  <c r="M10" i="52" s="1"/>
  <c r="K11" i="52"/>
  <c r="L11" i="52" s="1"/>
  <c r="M11" i="52" s="1"/>
  <c r="K12" i="52"/>
  <c r="L12" i="52" s="1"/>
  <c r="M12" i="52" s="1"/>
  <c r="K13" i="52"/>
  <c r="L13" i="52" s="1"/>
  <c r="M13" i="52" s="1"/>
  <c r="K14" i="52"/>
  <c r="L14" i="52" s="1"/>
  <c r="M14" i="52" s="1"/>
  <c r="K15" i="52"/>
  <c r="L15" i="52" s="1"/>
  <c r="M15" i="52" s="1"/>
  <c r="K16" i="52"/>
  <c r="L16" i="52" s="1"/>
  <c r="M16" i="52" s="1"/>
  <c r="K17" i="52"/>
  <c r="L17" i="52" s="1"/>
  <c r="M17" i="52" s="1"/>
  <c r="K18" i="52"/>
  <c r="L18" i="52" s="1"/>
  <c r="M18" i="52" s="1"/>
  <c r="K19" i="52"/>
  <c r="L19" i="52" s="1"/>
  <c r="M19" i="52" s="1"/>
  <c r="K20" i="52"/>
  <c r="L20" i="52" s="1"/>
  <c r="M20" i="52" s="1"/>
  <c r="K21" i="52"/>
  <c r="L21" i="52" s="1"/>
  <c r="M21" i="52" s="1"/>
  <c r="K22" i="52"/>
  <c r="L22" i="52" s="1"/>
  <c r="M22" i="52" s="1"/>
  <c r="K23" i="52"/>
  <c r="L23" i="52" s="1"/>
  <c r="M23" i="52" s="1"/>
  <c r="K24" i="52"/>
  <c r="L24" i="52" s="1"/>
  <c r="M24" i="52" s="1"/>
  <c r="K25" i="52"/>
  <c r="L25" i="52" s="1"/>
  <c r="M25" i="52" s="1"/>
  <c r="K26" i="52"/>
  <c r="L26" i="52" s="1"/>
  <c r="M26" i="52" s="1"/>
  <c r="K27" i="52"/>
  <c r="L27" i="52" s="1"/>
  <c r="M27" i="52" s="1"/>
  <c r="N8" i="52"/>
  <c r="O9" i="51"/>
  <c r="P9" i="51" s="1"/>
  <c r="Q9" i="51" s="1"/>
  <c r="O10" i="51"/>
  <c r="P10" i="51" s="1"/>
  <c r="Q10" i="51" s="1"/>
  <c r="O11" i="51"/>
  <c r="P11" i="51" s="1"/>
  <c r="Q11" i="51" s="1"/>
  <c r="O12" i="51"/>
  <c r="P12" i="51" s="1"/>
  <c r="Q12" i="51" s="1"/>
  <c r="O13" i="51"/>
  <c r="P13" i="51" s="1"/>
  <c r="Q13" i="51" s="1"/>
  <c r="O14" i="51"/>
  <c r="P14" i="51" s="1"/>
  <c r="Q14" i="51" s="1"/>
  <c r="O15" i="51"/>
  <c r="P15" i="51" s="1"/>
  <c r="Q15" i="51" s="1"/>
  <c r="O16" i="51"/>
  <c r="P16" i="51" s="1"/>
  <c r="Q16" i="51" s="1"/>
  <c r="O17" i="51"/>
  <c r="P17" i="51" s="1"/>
  <c r="Q17" i="51" s="1"/>
  <c r="O18" i="51"/>
  <c r="P18" i="51" s="1"/>
  <c r="Q18" i="51" s="1"/>
  <c r="O19" i="51"/>
  <c r="P19" i="51" s="1"/>
  <c r="Q19" i="51" s="1"/>
  <c r="O20" i="51"/>
  <c r="P20" i="51" s="1"/>
  <c r="Q20" i="51" s="1"/>
  <c r="O21" i="51"/>
  <c r="P21" i="51" s="1"/>
  <c r="Q21" i="51" s="1"/>
  <c r="O22" i="51"/>
  <c r="P22" i="51" s="1"/>
  <c r="Q22" i="51" s="1"/>
  <c r="O23" i="51"/>
  <c r="P23" i="51" s="1"/>
  <c r="Q23" i="51" s="1"/>
  <c r="O24" i="51"/>
  <c r="P24" i="51" s="1"/>
  <c r="Q24" i="51" s="1"/>
  <c r="O25" i="51"/>
  <c r="P25" i="51" s="1"/>
  <c r="Q25" i="51" s="1"/>
  <c r="O26" i="51"/>
  <c r="P26" i="51" s="1"/>
  <c r="Q26" i="51" s="1"/>
  <c r="O27" i="51"/>
  <c r="P27" i="51" s="1"/>
  <c r="Q27" i="51" s="1"/>
  <c r="J30" i="51"/>
  <c r="Q3" i="51"/>
  <c r="K8" i="51"/>
  <c r="K9" i="51"/>
  <c r="L9" i="51" s="1"/>
  <c r="M9" i="51" s="1"/>
  <c r="K10" i="51"/>
  <c r="L10" i="51" s="1"/>
  <c r="M10" i="51" s="1"/>
  <c r="K11" i="51"/>
  <c r="L11" i="51" s="1"/>
  <c r="M11" i="51" s="1"/>
  <c r="K12" i="51"/>
  <c r="L12" i="51" s="1"/>
  <c r="M12" i="51" s="1"/>
  <c r="K13" i="51"/>
  <c r="L13" i="51" s="1"/>
  <c r="M13" i="51" s="1"/>
  <c r="K14" i="51"/>
  <c r="L14" i="51" s="1"/>
  <c r="M14" i="51" s="1"/>
  <c r="K15" i="51"/>
  <c r="L15" i="51" s="1"/>
  <c r="M15" i="51" s="1"/>
  <c r="K16" i="51"/>
  <c r="L16" i="51" s="1"/>
  <c r="M16" i="51" s="1"/>
  <c r="K17" i="51"/>
  <c r="L17" i="51" s="1"/>
  <c r="M17" i="51" s="1"/>
  <c r="K18" i="51"/>
  <c r="L18" i="51" s="1"/>
  <c r="M18" i="51" s="1"/>
  <c r="K19" i="51"/>
  <c r="L19" i="51" s="1"/>
  <c r="M19" i="51" s="1"/>
  <c r="K20" i="51"/>
  <c r="L20" i="51" s="1"/>
  <c r="M20" i="51" s="1"/>
  <c r="K21" i="51"/>
  <c r="L21" i="51" s="1"/>
  <c r="M21" i="51" s="1"/>
  <c r="K22" i="51"/>
  <c r="L22" i="51" s="1"/>
  <c r="M22" i="51" s="1"/>
  <c r="K23" i="51"/>
  <c r="L23" i="51" s="1"/>
  <c r="M23" i="51" s="1"/>
  <c r="K24" i="51"/>
  <c r="L24" i="51" s="1"/>
  <c r="M24" i="51" s="1"/>
  <c r="K25" i="51"/>
  <c r="L25" i="51" s="1"/>
  <c r="M25" i="51" s="1"/>
  <c r="K26" i="51"/>
  <c r="L26" i="51" s="1"/>
  <c r="M26" i="51" s="1"/>
  <c r="K27" i="51"/>
  <c r="L27" i="51" s="1"/>
  <c r="M27" i="51" s="1"/>
  <c r="N8" i="51"/>
  <c r="O9" i="50"/>
  <c r="P9" i="50" s="1"/>
  <c r="Q9" i="50" s="1"/>
  <c r="O10" i="50"/>
  <c r="P10" i="50" s="1"/>
  <c r="Q10" i="50" s="1"/>
  <c r="O11" i="50"/>
  <c r="P11" i="50" s="1"/>
  <c r="Q11" i="50" s="1"/>
  <c r="O12" i="50"/>
  <c r="P12" i="50" s="1"/>
  <c r="Q12" i="50" s="1"/>
  <c r="O13" i="50"/>
  <c r="P13" i="50" s="1"/>
  <c r="Q13" i="50" s="1"/>
  <c r="O14" i="50"/>
  <c r="P14" i="50" s="1"/>
  <c r="Q14" i="50" s="1"/>
  <c r="O15" i="50"/>
  <c r="P15" i="50" s="1"/>
  <c r="Q15" i="50" s="1"/>
  <c r="O16" i="50"/>
  <c r="P16" i="50" s="1"/>
  <c r="Q16" i="50" s="1"/>
  <c r="O17" i="50"/>
  <c r="P17" i="50" s="1"/>
  <c r="Q17" i="50" s="1"/>
  <c r="O18" i="50"/>
  <c r="P18" i="50" s="1"/>
  <c r="Q18" i="50" s="1"/>
  <c r="O19" i="50"/>
  <c r="P19" i="50" s="1"/>
  <c r="Q19" i="50" s="1"/>
  <c r="O20" i="50"/>
  <c r="P20" i="50" s="1"/>
  <c r="Q20" i="50" s="1"/>
  <c r="O21" i="50"/>
  <c r="P21" i="50" s="1"/>
  <c r="Q21" i="50" s="1"/>
  <c r="O22" i="50"/>
  <c r="P22" i="50" s="1"/>
  <c r="Q22" i="50" s="1"/>
  <c r="O23" i="50"/>
  <c r="P23" i="50" s="1"/>
  <c r="Q23" i="50" s="1"/>
  <c r="O24" i="50"/>
  <c r="P24" i="50" s="1"/>
  <c r="Q24" i="50" s="1"/>
  <c r="O25" i="50"/>
  <c r="P25" i="50" s="1"/>
  <c r="Q25" i="50" s="1"/>
  <c r="O26" i="50"/>
  <c r="P26" i="50" s="1"/>
  <c r="Q26" i="50" s="1"/>
  <c r="O27" i="50"/>
  <c r="P27" i="50" s="1"/>
  <c r="Q27" i="50" s="1"/>
  <c r="J30" i="50"/>
  <c r="Q3" i="50"/>
  <c r="K8" i="50"/>
  <c r="K9" i="50"/>
  <c r="L9" i="50" s="1"/>
  <c r="M9" i="50" s="1"/>
  <c r="K10" i="50"/>
  <c r="L10" i="50" s="1"/>
  <c r="M10" i="50" s="1"/>
  <c r="K11" i="50"/>
  <c r="L11" i="50" s="1"/>
  <c r="M11" i="50" s="1"/>
  <c r="K12" i="50"/>
  <c r="L12" i="50" s="1"/>
  <c r="M12" i="50" s="1"/>
  <c r="K13" i="50"/>
  <c r="L13" i="50" s="1"/>
  <c r="M13" i="50" s="1"/>
  <c r="K14" i="50"/>
  <c r="L14" i="50" s="1"/>
  <c r="M14" i="50" s="1"/>
  <c r="K15" i="50"/>
  <c r="L15" i="50" s="1"/>
  <c r="M15" i="50" s="1"/>
  <c r="K16" i="50"/>
  <c r="L16" i="50" s="1"/>
  <c r="M16" i="50" s="1"/>
  <c r="K17" i="50"/>
  <c r="L17" i="50" s="1"/>
  <c r="M17" i="50" s="1"/>
  <c r="K18" i="50"/>
  <c r="L18" i="50" s="1"/>
  <c r="M18" i="50" s="1"/>
  <c r="K19" i="50"/>
  <c r="L19" i="50" s="1"/>
  <c r="M19" i="50" s="1"/>
  <c r="K20" i="50"/>
  <c r="L20" i="50" s="1"/>
  <c r="M20" i="50" s="1"/>
  <c r="K21" i="50"/>
  <c r="L21" i="50" s="1"/>
  <c r="M21" i="50" s="1"/>
  <c r="K22" i="50"/>
  <c r="L22" i="50" s="1"/>
  <c r="M22" i="50" s="1"/>
  <c r="K23" i="50"/>
  <c r="L23" i="50" s="1"/>
  <c r="M23" i="50" s="1"/>
  <c r="K24" i="50"/>
  <c r="L24" i="50" s="1"/>
  <c r="M24" i="50" s="1"/>
  <c r="K25" i="50"/>
  <c r="L25" i="50" s="1"/>
  <c r="M25" i="50" s="1"/>
  <c r="K26" i="50"/>
  <c r="L26" i="50" s="1"/>
  <c r="M26" i="50" s="1"/>
  <c r="K27" i="50"/>
  <c r="L27" i="50" s="1"/>
  <c r="M27" i="50" s="1"/>
  <c r="N8" i="50"/>
  <c r="K8" i="12"/>
  <c r="K24" i="12"/>
  <c r="L24" i="12" s="1"/>
  <c r="K20" i="12"/>
  <c r="L20" i="12" s="1"/>
  <c r="K16" i="12"/>
  <c r="L16" i="12" s="1"/>
  <c r="K12" i="12"/>
  <c r="L12" i="12" s="1"/>
  <c r="K25" i="12"/>
  <c r="L25" i="12" s="1"/>
  <c r="K21" i="12"/>
  <c r="L21" i="12" s="1"/>
  <c r="K17" i="12"/>
  <c r="L17" i="12" s="1"/>
  <c r="K13" i="12"/>
  <c r="L13" i="12" s="1"/>
  <c r="K9" i="12"/>
  <c r="L9" i="12" s="1"/>
  <c r="K26" i="12"/>
  <c r="L26" i="12" s="1"/>
  <c r="K22" i="12"/>
  <c r="L22" i="12" s="1"/>
  <c r="K18" i="12"/>
  <c r="L18" i="12" s="1"/>
  <c r="K14" i="12"/>
  <c r="L14" i="12" s="1"/>
  <c r="K10" i="12"/>
  <c r="L10" i="12" s="1"/>
  <c r="K27" i="12"/>
  <c r="L27" i="12" s="1"/>
  <c r="K23" i="12"/>
  <c r="L23" i="12" s="1"/>
  <c r="K19" i="12"/>
  <c r="L19" i="12" s="1"/>
  <c r="K15" i="12"/>
  <c r="L15" i="12" s="1"/>
  <c r="K11" i="12"/>
  <c r="L11" i="12" s="1"/>
  <c r="H3" i="12"/>
  <c r="G27" i="12"/>
  <c r="H27" i="12" s="1"/>
  <c r="G23" i="12"/>
  <c r="H23" i="12" s="1"/>
  <c r="G19" i="12"/>
  <c r="H19" i="12" s="1"/>
  <c r="G15" i="12"/>
  <c r="H15" i="12" s="1"/>
  <c r="G11" i="12"/>
  <c r="H11" i="12" s="1"/>
  <c r="H8" i="12"/>
  <c r="G22" i="12"/>
  <c r="H22" i="12" s="1"/>
  <c r="G14" i="12"/>
  <c r="H14" i="12" s="1"/>
  <c r="G9" i="12"/>
  <c r="H9" i="12" s="1"/>
  <c r="G24" i="12"/>
  <c r="H24" i="12" s="1"/>
  <c r="G20" i="12"/>
  <c r="H20" i="12" s="1"/>
  <c r="G16" i="12"/>
  <c r="H16" i="12" s="1"/>
  <c r="G12" i="12"/>
  <c r="H12" i="12" s="1"/>
  <c r="G26" i="12"/>
  <c r="H26" i="12" s="1"/>
  <c r="G18" i="12"/>
  <c r="H18" i="12" s="1"/>
  <c r="G10" i="12"/>
  <c r="H10" i="12" s="1"/>
  <c r="G25" i="12"/>
  <c r="H25" i="12" s="1"/>
  <c r="G21" i="12"/>
  <c r="H21" i="12" s="1"/>
  <c r="G17" i="12"/>
  <c r="H17" i="12" s="1"/>
  <c r="J28" i="12"/>
  <c r="J30" i="12" s="1"/>
  <c r="M27" i="12" l="1"/>
  <c r="N27" i="12" s="1"/>
  <c r="M17" i="12"/>
  <c r="N17" i="12"/>
  <c r="M10" i="12"/>
  <c r="N10" i="12" s="1"/>
  <c r="M20" i="12"/>
  <c r="N20" i="12"/>
  <c r="M11" i="12"/>
  <c r="N11" i="12" s="1"/>
  <c r="M16" i="12"/>
  <c r="N16" i="12"/>
  <c r="M26" i="12"/>
  <c r="N26" i="12" s="1"/>
  <c r="M21" i="12"/>
  <c r="N21" i="12"/>
  <c r="M14" i="12"/>
  <c r="N14" i="12" s="1"/>
  <c r="M9" i="12"/>
  <c r="N9" i="12"/>
  <c r="M25" i="12"/>
  <c r="N25" i="12" s="1"/>
  <c r="M24" i="12"/>
  <c r="N24" i="12"/>
  <c r="M22" i="12"/>
  <c r="N22" i="12" s="1"/>
  <c r="M15" i="12"/>
  <c r="N15" i="12"/>
  <c r="M19" i="12"/>
  <c r="N19" i="12" s="1"/>
  <c r="M23" i="12"/>
  <c r="N23" i="12"/>
  <c r="M18" i="12"/>
  <c r="N18" i="12" s="1"/>
  <c r="M13" i="12"/>
  <c r="N13" i="12"/>
  <c r="O13" i="12" s="1"/>
  <c r="P13" i="12" s="1"/>
  <c r="Q13" i="12" s="1"/>
  <c r="S13" i="12" s="1"/>
  <c r="T13" i="12" s="1"/>
  <c r="M12" i="12"/>
  <c r="N12" i="12"/>
  <c r="O8" i="61"/>
  <c r="O28" i="61" s="1"/>
  <c r="N28" i="61"/>
  <c r="K28" i="61"/>
  <c r="L28" i="61" s="1"/>
  <c r="L8" i="61"/>
  <c r="M8" i="61" s="1"/>
  <c r="O8" i="60"/>
  <c r="O28" i="60" s="1"/>
  <c r="N28" i="60"/>
  <c r="K28" i="60"/>
  <c r="L28" i="60" s="1"/>
  <c r="L8" i="60"/>
  <c r="M8" i="60" s="1"/>
  <c r="K28" i="59"/>
  <c r="L28" i="59" s="1"/>
  <c r="L8" i="59"/>
  <c r="M8" i="59" s="1"/>
  <c r="O8" i="59"/>
  <c r="O28" i="59" s="1"/>
  <c r="N28" i="59"/>
  <c r="O8" i="58"/>
  <c r="O28" i="58" s="1"/>
  <c r="N28" i="58"/>
  <c r="K28" i="58"/>
  <c r="L28" i="58" s="1"/>
  <c r="L8" i="58"/>
  <c r="M8" i="58" s="1"/>
  <c r="O8" i="57"/>
  <c r="O28" i="57" s="1"/>
  <c r="N28" i="57"/>
  <c r="K28" i="57"/>
  <c r="L28" i="57" s="1"/>
  <c r="L8" i="57"/>
  <c r="M8" i="57" s="1"/>
  <c r="O8" i="56"/>
  <c r="O28" i="56" s="1"/>
  <c r="N28" i="56"/>
  <c r="K28" i="56"/>
  <c r="L28" i="56" s="1"/>
  <c r="L8" i="56"/>
  <c r="M8" i="56" s="1"/>
  <c r="O8" i="55"/>
  <c r="O28" i="55" s="1"/>
  <c r="P8" i="55"/>
  <c r="N28" i="55"/>
  <c r="K28" i="55"/>
  <c r="L28" i="55" s="1"/>
  <c r="L8" i="55"/>
  <c r="M8" i="55" s="1"/>
  <c r="O8" i="54"/>
  <c r="O28" i="54" s="1"/>
  <c r="N28" i="54"/>
  <c r="K28" i="54"/>
  <c r="L28" i="54" s="1"/>
  <c r="L8" i="54"/>
  <c r="M8" i="54" s="1"/>
  <c r="O8" i="53"/>
  <c r="O28" i="53" s="1"/>
  <c r="N28" i="53"/>
  <c r="K28" i="53"/>
  <c r="L28" i="53" s="1"/>
  <c r="L8" i="53"/>
  <c r="M8" i="53" s="1"/>
  <c r="N28" i="52"/>
  <c r="O8" i="52"/>
  <c r="O28" i="52" s="1"/>
  <c r="K28" i="52"/>
  <c r="L28" i="52" s="1"/>
  <c r="L8" i="52"/>
  <c r="M8" i="52" s="1"/>
  <c r="O8" i="51"/>
  <c r="O28" i="51" s="1"/>
  <c r="N28" i="51"/>
  <c r="K28" i="51"/>
  <c r="L28" i="51" s="1"/>
  <c r="L8" i="51"/>
  <c r="M8" i="51" s="1"/>
  <c r="O8" i="50"/>
  <c r="O28" i="50" s="1"/>
  <c r="N28" i="50"/>
  <c r="K28" i="50"/>
  <c r="L28" i="50" s="1"/>
  <c r="L8" i="50"/>
  <c r="M8" i="50" s="1"/>
  <c r="O12" i="12"/>
  <c r="P12" i="12" s="1"/>
  <c r="Q12" i="12" s="1"/>
  <c r="S12" i="12" s="1"/>
  <c r="T12" i="12" s="1"/>
  <c r="K28" i="12"/>
  <c r="L28" i="12" s="1"/>
  <c r="L8" i="12"/>
  <c r="N8" i="12" s="1"/>
  <c r="P8" i="56" l="1"/>
  <c r="P8" i="57"/>
  <c r="P28" i="57" s="1"/>
  <c r="P8" i="54"/>
  <c r="P28" i="54" s="1"/>
  <c r="P8" i="58"/>
  <c r="P28" i="58" s="1"/>
  <c r="P8" i="60"/>
  <c r="P28" i="60" s="1"/>
  <c r="P8" i="61"/>
  <c r="P28" i="61" s="1"/>
  <c r="Q8" i="61"/>
  <c r="Q28" i="61" s="1"/>
  <c r="P8" i="59"/>
  <c r="Q8" i="57"/>
  <c r="Q28" i="57" s="1"/>
  <c r="P28" i="56"/>
  <c r="Q8" i="56"/>
  <c r="Q28" i="56" s="1"/>
  <c r="P28" i="55"/>
  <c r="Q8" i="55"/>
  <c r="Q28" i="55" s="1"/>
  <c r="Q8" i="54"/>
  <c r="Q28" i="54" s="1"/>
  <c r="P8" i="53"/>
  <c r="P8" i="52"/>
  <c r="P8" i="51"/>
  <c r="P8" i="50"/>
  <c r="O21" i="12"/>
  <c r="P21" i="12" s="1"/>
  <c r="Q21" i="12" s="1"/>
  <c r="O15" i="12"/>
  <c r="P15" i="12" s="1"/>
  <c r="Q15" i="12" s="1"/>
  <c r="S15" i="12" s="1"/>
  <c r="T15" i="12" s="1"/>
  <c r="O19" i="12"/>
  <c r="P19" i="12" s="1"/>
  <c r="Q19" i="12" s="1"/>
  <c r="O9" i="12"/>
  <c r="P9" i="12" s="1"/>
  <c r="Q9" i="12" s="1"/>
  <c r="S9" i="12" s="1"/>
  <c r="T9" i="12" s="1"/>
  <c r="M8" i="12"/>
  <c r="O11" i="12"/>
  <c r="P11" i="12" s="1"/>
  <c r="Q11" i="12" s="1"/>
  <c r="S11" i="12" s="1"/>
  <c r="T11" i="12" s="1"/>
  <c r="O10" i="12"/>
  <c r="P10" i="12" s="1"/>
  <c r="Q10" i="12" s="1"/>
  <c r="S10" i="12" s="1"/>
  <c r="T10" i="12" s="1"/>
  <c r="O14" i="12"/>
  <c r="P14" i="12" s="1"/>
  <c r="Q14" i="12" s="1"/>
  <c r="O23" i="12"/>
  <c r="P23" i="12" s="1"/>
  <c r="Q23" i="12" s="1"/>
  <c r="O27" i="12"/>
  <c r="P27" i="12" s="1"/>
  <c r="Q27" i="12" s="1"/>
  <c r="O26" i="12"/>
  <c r="P26" i="12" s="1"/>
  <c r="Q26" i="12" s="1"/>
  <c r="O20" i="12"/>
  <c r="P20" i="12" s="1"/>
  <c r="Q20" i="12" s="1"/>
  <c r="O18" i="12"/>
  <c r="P18" i="12" s="1"/>
  <c r="Q18" i="12" s="1"/>
  <c r="S18" i="12" s="1"/>
  <c r="T18" i="12" s="1"/>
  <c r="O22" i="12"/>
  <c r="P22" i="12" s="1"/>
  <c r="Q22" i="12" s="1"/>
  <c r="O16" i="12"/>
  <c r="P16" i="12" s="1"/>
  <c r="Q16" i="12" s="1"/>
  <c r="O25" i="12"/>
  <c r="P25" i="12" s="1"/>
  <c r="Q25" i="12" s="1"/>
  <c r="O24" i="12"/>
  <c r="P24" i="12" s="1"/>
  <c r="Q24" i="12" s="1"/>
  <c r="O17" i="12"/>
  <c r="P17" i="12" s="1"/>
  <c r="Q17" i="12" s="1"/>
  <c r="S17" i="12" s="1"/>
  <c r="T17" i="12" s="1"/>
  <c r="S16" i="12"/>
  <c r="T16" i="12" s="1"/>
  <c r="S19" i="12"/>
  <c r="T19" i="12" s="1"/>
  <c r="Q8" i="58" l="1"/>
  <c r="Q28" i="58" s="1"/>
  <c r="Q8" i="60"/>
  <c r="Q28" i="60" s="1"/>
  <c r="P28" i="59"/>
  <c r="Q8" i="59"/>
  <c r="Q28" i="59" s="1"/>
  <c r="P28" i="53"/>
  <c r="Q8" i="53"/>
  <c r="Q28" i="53" s="1"/>
  <c r="P28" i="52"/>
  <c r="Q8" i="52"/>
  <c r="Q28" i="52" s="1"/>
  <c r="P28" i="51"/>
  <c r="Q8" i="51"/>
  <c r="Q28" i="51" s="1"/>
  <c r="P28" i="50"/>
  <c r="Q8" i="50"/>
  <c r="Q28" i="50" s="1"/>
  <c r="O8" i="12"/>
  <c r="P8" i="12" s="1"/>
  <c r="Q8" i="12" s="1"/>
  <c r="S23" i="12"/>
  <c r="T23" i="12" s="1"/>
  <c r="S8" i="12" l="1"/>
  <c r="T8" i="12" s="1"/>
  <c r="S22" i="12"/>
  <c r="T22" i="12" s="1"/>
  <c r="S25" i="12"/>
  <c r="T25" i="12" s="1"/>
  <c r="S21" i="12"/>
  <c r="T21" i="12" s="1"/>
  <c r="S24" i="12"/>
  <c r="T24" i="12" s="1"/>
  <c r="S14" i="12" l="1"/>
  <c r="T14" i="12" s="1"/>
  <c r="S27" i="12"/>
  <c r="T27" i="12" s="1"/>
  <c r="N28" i="12" l="1"/>
  <c r="O28" i="12" l="1"/>
  <c r="S20" i="12"/>
  <c r="T20" i="12" s="1"/>
  <c r="P28" i="12" l="1"/>
  <c r="AN62" i="4"/>
  <c r="V31" i="4"/>
  <c r="Y31" i="4" s="1"/>
  <c r="V32" i="4"/>
  <c r="Y32" i="4" s="1"/>
  <c r="V35" i="4"/>
  <c r="Y35" i="4" s="1"/>
  <c r="V36" i="4"/>
  <c r="Y36" i="4" s="1"/>
  <c r="V39" i="4"/>
  <c r="Y39" i="4" s="1"/>
  <c r="V40" i="4"/>
  <c r="Y40" i="4" s="1"/>
  <c r="V43" i="4"/>
  <c r="Y43" i="4" s="1"/>
  <c r="AH11" i="6"/>
  <c r="A17" i="6"/>
  <c r="A18" i="6" s="1"/>
  <c r="A19" i="6" s="1"/>
  <c r="A20" i="6" s="1"/>
  <c r="A21" i="6" s="1"/>
  <c r="A22" i="6" s="1"/>
  <c r="A23" i="6" s="1"/>
  <c r="A24" i="6" s="1"/>
  <c r="A25" i="6" s="1"/>
  <c r="AM12" i="4"/>
  <c r="AN12" i="4" s="1"/>
  <c r="B50" i="4"/>
  <c r="V33" i="4"/>
  <c r="Y33" i="4" s="1"/>
  <c r="V34" i="4"/>
  <c r="Y34" i="4" s="1"/>
  <c r="V37" i="4"/>
  <c r="Y37" i="4" s="1"/>
  <c r="V38" i="4"/>
  <c r="Y38" i="4" s="1"/>
  <c r="V41" i="4"/>
  <c r="Y41" i="4" s="1"/>
  <c r="V42" i="4"/>
  <c r="Y42" i="4" s="1"/>
  <c r="O48" i="4"/>
  <c r="N46" i="4"/>
  <c r="AM11" i="4"/>
  <c r="AN11" i="4" s="1"/>
  <c r="AM10" i="4"/>
  <c r="AN10" i="4" s="1"/>
  <c r="AN68" i="4" l="1"/>
  <c r="AN63" i="4"/>
  <c r="AN64" i="4" s="1"/>
  <c r="AN66" i="4" s="1"/>
  <c r="S26" i="12"/>
  <c r="T26" i="12" s="1"/>
  <c r="Q28" i="12"/>
  <c r="AE40" i="4"/>
  <c r="AE32" i="4"/>
  <c r="AE38" i="4"/>
  <c r="AE31" i="4"/>
  <c r="AE42" i="4"/>
  <c r="AE34" i="4"/>
  <c r="AE43" i="4"/>
  <c r="AE39" i="4"/>
  <c r="AE35" i="4"/>
  <c r="AE36" i="4"/>
  <c r="AE37" i="4"/>
  <c r="AE41" i="4"/>
  <c r="AE33" i="4"/>
  <c r="AP6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S15" authorId="0" shapeId="0" xr:uid="{59D65588-B0AB-42CA-8F42-CC3590C32B88}">
      <text>
        <r>
          <rPr>
            <b/>
            <sz val="9"/>
            <color indexed="81"/>
            <rFont val="Tahoma"/>
            <family val="2"/>
          </rPr>
          <t>=</t>
        </r>
        <r>
          <rPr>
            <b/>
            <sz val="9"/>
            <color indexed="81"/>
            <rFont val="돋움"/>
            <family val="3"/>
            <charset val="129"/>
          </rPr>
          <t>노란우산공제
세율</t>
        </r>
        <r>
          <rPr>
            <b/>
            <sz val="9"/>
            <color indexed="81"/>
            <rFont val="Tahoma"/>
            <family val="2"/>
          </rPr>
          <t xml:space="preserve"> 15%
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300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신고도움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서비스에서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기타에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합산하셔야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1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1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1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2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2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2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3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3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3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4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4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4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5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5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5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6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6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6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6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7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7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7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8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8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8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8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9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9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9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9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B9" authorId="0" shapeId="0" xr:uid="{CF94E0FD-D4F4-49A6-9ED3-3373FFBDFF6D}">
      <text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연간소득인원란은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⑮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소득자성명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상호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인원을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연간총지급건수란은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⑲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지급건수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적으며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R15" authorId="0" shapeId="0" xr:uid="{89A4B8F1-5BD8-4543-977E-9EA5FAA5887C}">
      <text>
        <r>
          <rPr>
            <b/>
            <sz val="9"/>
            <color indexed="81"/>
            <rFont val="Tahoma"/>
            <family val="2"/>
          </rPr>
          <t xml:space="preserve">  4. </t>
        </r>
        <r>
          <rPr>
            <b/>
            <sz val="9"/>
            <color indexed="81"/>
            <rFont val="MS Gothic"/>
            <family val="3"/>
            <charset val="128"/>
          </rPr>
          <t>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내ㆍ외국인란은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"1"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"9"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Y15" authorId="0" shapeId="0" xr:uid="{50D411BD-1150-45B0-83A5-912CEBAD6C63}">
      <text>
        <r>
          <rPr>
            <b/>
            <sz val="9"/>
            <color indexed="81"/>
            <rFont val="Tahoma"/>
            <family val="2"/>
          </rPr>
          <t xml:space="preserve">  5.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「소득세법」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호아목에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15" authorId="0" shapeId="0" xr:uid="{88F62254-D1F2-4B9B-A394-B06AD6B35F37}">
      <text>
        <r>
          <rPr>
            <b/>
            <sz val="9"/>
            <color indexed="81"/>
            <rFont val="Tahoma"/>
            <family val="2"/>
          </rPr>
          <t xml:space="preserve">  6. ㉑ </t>
        </r>
        <r>
          <rPr>
            <b/>
            <sz val="9"/>
            <color indexed="81"/>
            <rFont val="돋움"/>
            <family val="3"/>
            <charset val="129"/>
          </rPr>
          <t>비과세소득란에는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시행령」제</t>
        </r>
        <r>
          <rPr>
            <b/>
            <sz val="9"/>
            <color indexed="81"/>
            <rFont val="Tahoma"/>
            <family val="2"/>
          </rPr>
          <t>19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종교관련종사자가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의결기구의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의결ㆍ승인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활동을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Q15" authorId="0" shapeId="0" xr:uid="{3DB1C605-F017-4042-92F8-6EB482733424}">
      <text>
        <r>
          <rPr>
            <b/>
            <sz val="9"/>
            <color indexed="81"/>
            <rFont val="Tahoma"/>
            <family val="2"/>
          </rPr>
          <t xml:space="preserve">7.  </t>
        </r>
        <r>
          <rPr>
            <b/>
            <sz val="9"/>
            <color indexed="81"/>
            <rFont val="돋움"/>
            <family val="3"/>
            <charset val="129"/>
          </rPr>
          <t>소득금액란은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지급총액에서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Z15" authorId="0" shapeId="0" xr:uid="{3EF4BAD4-BE69-40CC-9E0A-E0BE9F9E092F}">
      <text>
        <r>
          <rPr>
            <b/>
            <sz val="9"/>
            <color indexed="81"/>
            <rFont val="Tahoma"/>
            <family val="2"/>
          </rPr>
          <t xml:space="preserve">  2. (25)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(28)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"0"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적으며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원천징수의무자가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총지급액계는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⑧연간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소득자별</t>
        </r>
        <r>
          <rPr>
            <b/>
            <sz val="9"/>
            <color indexed="81"/>
            <rFont val="Tahoma"/>
            <family val="2"/>
          </rPr>
          <t xml:space="preserve"> ㉓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B9" authorId="0" shapeId="0" xr:uid="{792DF702-EE85-4B19-9B51-EF44BEABD144}">
      <text>
        <r>
          <rPr>
            <b/>
            <sz val="9"/>
            <color indexed="81"/>
            <rFont val="Tahoma"/>
            <family val="2"/>
          </rPr>
          <t xml:space="preserve">  3. 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연간소득인원란은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⑮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소득자성명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상호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인원을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연간총지급건수란은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⑲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지급건수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적으며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R16" authorId="0" shapeId="0" xr:uid="{8EEBA0B5-0FE1-4E7D-9913-185E3C89791C}">
      <text>
        <r>
          <rPr>
            <b/>
            <sz val="9"/>
            <color indexed="81"/>
            <rFont val="Tahoma"/>
            <family val="2"/>
          </rPr>
          <t xml:space="preserve">  4. </t>
        </r>
        <r>
          <rPr>
            <b/>
            <sz val="9"/>
            <color indexed="81"/>
            <rFont val="MS Gothic"/>
            <family val="3"/>
            <charset val="128"/>
          </rPr>
          <t>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내ㆍ외국인란은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"1"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"9"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Y16" authorId="0" shapeId="0" xr:uid="{58CC6493-48A5-4153-8B58-49BCA151FE8A}">
      <text>
        <r>
          <rPr>
            <b/>
            <sz val="9"/>
            <color indexed="81"/>
            <rFont val="Tahoma"/>
            <family val="2"/>
          </rPr>
          <t xml:space="preserve">  5.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「소득세법」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호아목에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16" authorId="0" shapeId="0" xr:uid="{2A63915A-F444-4847-BD1A-75812EA7355F}">
      <text>
        <r>
          <rPr>
            <b/>
            <sz val="9"/>
            <color indexed="81"/>
            <rFont val="Tahoma"/>
            <family val="2"/>
          </rPr>
          <t xml:space="preserve">  6. ㉑ </t>
        </r>
        <r>
          <rPr>
            <b/>
            <sz val="9"/>
            <color indexed="81"/>
            <rFont val="돋움"/>
            <family val="3"/>
            <charset val="129"/>
          </rPr>
          <t>비과세소득란에는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시행령」제</t>
        </r>
        <r>
          <rPr>
            <b/>
            <sz val="9"/>
            <color indexed="81"/>
            <rFont val="Tahoma"/>
            <family val="2"/>
          </rPr>
          <t>19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종교관련종사자가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의결기구의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의결ㆍ승인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활동을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Q16" authorId="0" shapeId="0" xr:uid="{ACADC4FB-AC8F-41B7-8AC2-700347387FF1}">
      <text>
        <r>
          <rPr>
            <b/>
            <sz val="9"/>
            <color indexed="81"/>
            <rFont val="Tahoma"/>
            <family val="2"/>
          </rPr>
          <t xml:space="preserve">7.  </t>
        </r>
        <r>
          <rPr>
            <b/>
            <sz val="9"/>
            <color indexed="81"/>
            <rFont val="돋움"/>
            <family val="3"/>
            <charset val="129"/>
          </rPr>
          <t>소득금액란은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지급총액에서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Z16" authorId="0" shapeId="0" xr:uid="{92B96B27-380C-4AD0-89CC-B814898CB899}">
      <text>
        <r>
          <rPr>
            <b/>
            <sz val="9"/>
            <color indexed="81"/>
            <rFont val="Tahoma"/>
            <family val="2"/>
          </rPr>
          <t xml:space="preserve">  2. (25)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(28)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"0"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적으며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원천징수의무자가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총지급액계는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지급총액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⑧연간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포함합니다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소득자별</t>
        </r>
        <r>
          <rPr>
            <b/>
            <sz val="9"/>
            <color indexed="81"/>
            <rFont val="Tahoma"/>
            <family val="2"/>
          </rPr>
          <t xml:space="preserve"> ㉓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8" authorId="0" shapeId="0" xr:uid="{DC0A5392-836C-4A43-BA91-3938C94FE85D}">
      <text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300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신고도움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서비스에서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기타에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합산하셔야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9" authorId="0" shapeId="0" xr:uid="{8F706472-D261-4214-93E2-B60CF9A432F6}">
      <text>
        <r>
          <rPr>
            <b/>
            <sz val="9"/>
            <color indexed="81"/>
            <rFont val="Tahoma"/>
            <family val="2"/>
          </rPr>
          <t>* 64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90%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80%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서화ㆍ골동품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보유기간이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분도</t>
        </r>
        <r>
          <rPr>
            <b/>
            <sz val="9"/>
            <color indexed="81"/>
            <rFont val="Tahoma"/>
            <family val="2"/>
          </rPr>
          <t xml:space="preserve"> 90% </t>
        </r>
        <r>
          <rPr>
            <b/>
            <sz val="9"/>
            <color indexed="81"/>
            <rFont val="돋움"/>
            <family val="3"/>
            <charset val="129"/>
          </rPr>
          <t>적용하고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실제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90(80)%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10" authorId="0" shapeId="0" xr:uid="{A1926E74-CBA4-4A04-98C3-AC8F71E25629}">
      <text>
        <r>
          <rPr>
            <b/>
            <sz val="9"/>
            <color indexed="81"/>
            <rFont val="Tahoma"/>
            <family val="2"/>
          </rPr>
          <t>* 65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비과세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근로소득에서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직무발명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보상금이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13" authorId="0" shapeId="0" xr:uid="{D95199FF-B1E0-4340-B0E1-B384539EDD38}">
      <text>
        <r>
          <rPr>
            <b/>
            <sz val="9"/>
            <color indexed="81"/>
            <rFont val="Tahoma"/>
            <family val="2"/>
          </rPr>
          <t xml:space="preserve"> * 71, 74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실제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코드별로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16" authorId="0" shapeId="0" xr:uid="{4AED877D-2EC6-444E-975A-5027973D4947}">
      <text>
        <r>
          <rPr>
            <b/>
            <sz val="9"/>
            <color indexed="81"/>
            <rFont val="Tahoma"/>
            <family val="2"/>
          </rPr>
          <t xml:space="preserve"> * 71, 74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실제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코드별로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K6" authorId="0" shapeId="0" xr:uid="{A8B805DF-261C-4B09-A05A-6510B532E54E}">
      <text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지급분</t>
        </r>
        <r>
          <rPr>
            <b/>
            <sz val="9"/>
            <color indexed="81"/>
            <rFont val="Tahoma"/>
            <family val="2"/>
          </rPr>
          <t xml:space="preserve"> 80%,
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~12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지급분</t>
        </r>
        <r>
          <rPr>
            <b/>
            <sz val="9"/>
            <color indexed="81"/>
            <rFont val="Tahoma"/>
            <family val="2"/>
          </rPr>
          <t xml:space="preserve"> 70%
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월부터는</t>
        </r>
        <r>
          <rPr>
            <b/>
            <sz val="9"/>
            <color indexed="81"/>
            <rFont val="Tahoma"/>
            <family val="2"/>
          </rPr>
          <t xml:space="preserve"> 60% </t>
        </r>
        <r>
          <rPr>
            <b/>
            <sz val="9"/>
            <color indexed="81"/>
            <rFont val="돋움"/>
            <family val="3"/>
            <charset val="129"/>
          </rPr>
          <t>필요경비율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L6" authorId="0" shapeId="0" xr:uid="{00000000-0006-0000-01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1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1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4" authorId="0" shapeId="0" xr:uid="{92B1C9EF-3C9F-4E65-A597-E6E8B9FCFBA8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0E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E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E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0F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0F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0F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A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"-"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6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"-"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L6" authorId="0" shapeId="0" xr:uid="{00000000-0006-0000-1000-000003000000}">
      <text>
        <r>
          <rPr>
            <b/>
            <sz val="9"/>
            <color indexed="81"/>
            <rFont val="돋움"/>
            <family val="3"/>
            <charset val="129"/>
          </rPr>
          <t>소득세법상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매건마다</t>
        </r>
        <r>
          <rPr>
            <b/>
            <sz val="9"/>
            <color indexed="81"/>
            <rFont val="Tahoma"/>
            <family val="2"/>
          </rPr>
          <t xml:space="preserve"> 50,000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참고로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필요경비를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필요경비가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7" authorId="1" shapeId="0" xr:uid="{00000000-0006-0000-1000-000004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C7" authorId="1" shapeId="0" xr:uid="{00000000-0006-0000-1000-000005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J7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<sst xmlns="http://schemas.openxmlformats.org/spreadsheetml/2006/main" count="1027" uniqueCount="312">
  <si>
    <t>월</t>
    <phoneticPr fontId="2" type="noConversion"/>
  </si>
  <si>
    <t>일</t>
    <phoneticPr fontId="2" type="noConversion"/>
  </si>
  <si>
    <t>연</t>
    <phoneticPr fontId="2" type="noConversion"/>
  </si>
  <si>
    <t>소득자</t>
    <phoneticPr fontId="2" type="noConversion"/>
  </si>
  <si>
    <t>⑥</t>
    <phoneticPr fontId="2" type="noConversion"/>
  </si>
  <si>
    <t>⑧</t>
    <phoneticPr fontId="2" type="noConversion"/>
  </si>
  <si>
    <t>성명</t>
    <phoneticPr fontId="2" type="noConversion"/>
  </si>
  <si>
    <t>주소</t>
    <phoneticPr fontId="2" type="noConversion"/>
  </si>
  <si>
    <t>주민등록번호</t>
    <phoneticPr fontId="2" type="noConversion"/>
  </si>
  <si>
    <t>⑦</t>
    <phoneticPr fontId="2" type="noConversion"/>
  </si>
  <si>
    <t>징    수
의무자</t>
    <phoneticPr fontId="2" type="noConversion"/>
  </si>
  <si>
    <t>①</t>
    <phoneticPr fontId="2" type="noConversion"/>
  </si>
  <si>
    <t>④</t>
    <phoneticPr fontId="2" type="noConversion"/>
  </si>
  <si>
    <t>주민(법인)등록번호</t>
    <phoneticPr fontId="2" type="noConversion"/>
  </si>
  <si>
    <t>②</t>
    <phoneticPr fontId="2" type="noConversion"/>
  </si>
  <si>
    <t>법인명 또는 상호</t>
    <phoneticPr fontId="2" type="noConversion"/>
  </si>
  <si>
    <t>⑤</t>
    <phoneticPr fontId="2" type="noConversion"/>
  </si>
  <si>
    <t>소재지 또는 주소</t>
    <phoneticPr fontId="2" type="noConversion"/>
  </si>
  <si>
    <t>③</t>
    <phoneticPr fontId="2" type="noConversion"/>
  </si>
  <si>
    <t>성   명</t>
    <phoneticPr fontId="2" type="noConversion"/>
  </si>
  <si>
    <t>년</t>
    <phoneticPr fontId="2" type="noConversion"/>
  </si>
  <si>
    <t>귀속
연도</t>
    <phoneticPr fontId="2" type="noConversion"/>
  </si>
  <si>
    <t>위의 원천징수세액(수입금액)을 정히 영수(지급)합니다.</t>
    <phoneticPr fontId="2" type="noConversion"/>
  </si>
  <si>
    <t>징수(보고)의무자</t>
    <phoneticPr fontId="2" type="noConversion"/>
  </si>
  <si>
    <t>(서명 또는 인)</t>
    <phoneticPr fontId="2" type="noConversion"/>
  </si>
  <si>
    <t>귀하</t>
    <phoneticPr fontId="2" type="noConversion"/>
  </si>
  <si>
    <t>v</t>
    <phoneticPr fontId="2" type="noConversion"/>
  </si>
  <si>
    <t>사업자등록번호</t>
    <phoneticPr fontId="2" type="noConversion"/>
  </si>
  <si>
    <t>거주자의 기타소득 원천징수영수증</t>
    <phoneticPr fontId="2" type="noConversion"/>
  </si>
  <si>
    <t>거주자의 기타소득 지  급  명 세 서</t>
    <phoneticPr fontId="2" type="noConversion"/>
  </si>
  <si>
    <t>(</t>
    <phoneticPr fontId="2" type="noConversion"/>
  </si>
  <si>
    <t xml:space="preserve"> 소득자 보관용</t>
    <phoneticPr fontId="2" type="noConversion"/>
  </si>
  <si>
    <t>v</t>
    <phoneticPr fontId="2" type="noConversion"/>
  </si>
  <si>
    <t xml:space="preserve"> 발행자 보관용</t>
    <phoneticPr fontId="2" type="noConversion"/>
  </si>
  <si>
    <t>)</t>
    <phoneticPr fontId="2" type="noConversion"/>
  </si>
  <si>
    <t>소득자 구분</t>
    <phoneticPr fontId="2" type="noConversion"/>
  </si>
  <si>
    <t>내국인 1
외국인 9</t>
    <phoneticPr fontId="2" type="noConversion"/>
  </si>
  <si>
    <t>주민(사업자)등록번호</t>
    <phoneticPr fontId="2" type="noConversion"/>
  </si>
  <si>
    <r>
      <t xml:space="preserve">⑨소득구분
   코       드
</t>
    </r>
    <r>
      <rPr>
        <sz val="9"/>
        <color indexed="8"/>
        <rFont val="굴림"/>
        <family val="3"/>
        <charset val="129"/>
      </rPr>
      <t>* 해당코드에 
v표시</t>
    </r>
    <phoneticPr fontId="2" type="noConversion"/>
  </si>
  <si>
    <t>⑩ 지 급</t>
    <phoneticPr fontId="2" type="noConversion"/>
  </si>
  <si>
    <t>⑪소득귀속</t>
    <phoneticPr fontId="2" type="noConversion"/>
  </si>
  <si>
    <t>⑫지급총액</t>
    <phoneticPr fontId="2" type="noConversion"/>
  </si>
  <si>
    <t>원    천    징    수    세    액</t>
    <phoneticPr fontId="2" type="noConversion"/>
  </si>
  <si>
    <r>
      <rPr>
        <sz val="6"/>
        <color indexed="8"/>
        <rFont val="굴림"/>
        <family val="3"/>
        <charset val="129"/>
      </rPr>
      <t>(18)</t>
    </r>
    <r>
      <rPr>
        <sz val="8"/>
        <color indexed="8"/>
        <rFont val="굴림"/>
        <family val="3"/>
        <charset val="129"/>
      </rPr>
      <t xml:space="preserve">
지방소득세</t>
    </r>
    <phoneticPr fontId="2" type="noConversion"/>
  </si>
  <si>
    <r>
      <rPr>
        <sz val="6"/>
        <color indexed="8"/>
        <rFont val="굴림"/>
        <family val="3"/>
        <charset val="129"/>
      </rPr>
      <t>(19)</t>
    </r>
    <r>
      <rPr>
        <sz val="8"/>
        <color indexed="8"/>
        <rFont val="굴림"/>
        <family val="3"/>
        <charset val="129"/>
      </rPr>
      <t xml:space="preserve">
농특세</t>
    </r>
    <phoneticPr fontId="2" type="noConversion"/>
  </si>
  <si>
    <r>
      <rPr>
        <sz val="6"/>
        <color indexed="8"/>
        <rFont val="굴림"/>
        <family val="3"/>
        <charset val="129"/>
      </rPr>
      <t>(20)</t>
    </r>
    <r>
      <rPr>
        <sz val="8"/>
        <color indexed="8"/>
        <rFont val="굴림"/>
        <family val="3"/>
        <charset val="129"/>
      </rPr>
      <t xml:space="preserve">
계</t>
    </r>
    <phoneticPr fontId="2" type="noConversion"/>
  </si>
  <si>
    <t xml:space="preserve"> ※ 작성방법</t>
    <phoneticPr fontId="2" type="noConversion"/>
  </si>
  <si>
    <t>일련
번호</t>
    <phoneticPr fontId="2" type="noConversion"/>
  </si>
  <si>
    <t>①
법 인 명
(상호,성명)</t>
    <phoneticPr fontId="2" type="noConversion"/>
  </si>
  <si>
    <t>②
사업자(주민)
등 록  번 호</t>
    <phoneticPr fontId="2" type="noConversion"/>
  </si>
  <si>
    <t>③
소   재   지
(주       소)</t>
    <phoneticPr fontId="2" type="noConversion"/>
  </si>
  <si>
    <t>④
연간
소득
인원</t>
    <phoneticPr fontId="2" type="noConversion"/>
  </si>
  <si>
    <t>⑤
연  간
총지급
건  수</t>
    <phoneticPr fontId="2" type="noConversion"/>
  </si>
  <si>
    <t>⑥연간
총지급액 계</t>
    <phoneticPr fontId="2" type="noConversion"/>
  </si>
  <si>
    <t>귀속
연도</t>
    <phoneticPr fontId="2" type="noConversion"/>
  </si>
  <si>
    <t>거주자의 기타소득 지급명세서(발행자 보고용)</t>
    <phoneticPr fontId="2" type="noConversion"/>
  </si>
  <si>
    <t>(거주자의 기타소득 원천징수영수증 발행자 보관용 소득자별 연간집계표)</t>
    <phoneticPr fontId="2" type="noConversion"/>
  </si>
  <si>
    <t xml:space="preserve"> 2. 소득자 인적사항 및 연간 소득내용</t>
    <phoneticPr fontId="2" type="noConversion"/>
  </si>
  <si>
    <t>소득구분</t>
    <phoneticPr fontId="2" type="noConversion"/>
  </si>
  <si>
    <t>관리
번호</t>
    <phoneticPr fontId="2" type="noConversion"/>
  </si>
  <si>
    <t>신우회계법인</t>
    <phoneticPr fontId="2" type="noConversion"/>
  </si>
  <si>
    <t>충남 천안시 서북구 두정동 1369번지 청풍프라자 6층</t>
    <phoneticPr fontId="2" type="noConversion"/>
  </si>
  <si>
    <t>주황규</t>
    <phoneticPr fontId="2" type="noConversion"/>
  </si>
  <si>
    <t>내 . 외국인 
구분</t>
    <phoneticPr fontId="2" type="noConversion"/>
  </si>
  <si>
    <t>【제목】</t>
  </si>
  <si>
    <r>
      <t>기타소득과세최저한</t>
    </r>
    <r>
      <rPr>
        <sz val="10"/>
        <color indexed="8"/>
        <rFont val="굴림"/>
        <family val="3"/>
        <charset val="129"/>
      </rPr>
      <t>은,</t>
    </r>
  </si>
  <si>
    <r>
      <t>거래단위별</t>
    </r>
    <r>
      <rPr>
        <sz val="10"/>
        <color indexed="8"/>
        <rFont val="굴림"/>
        <family val="3"/>
        <charset val="129"/>
      </rPr>
      <t>로 계산하여야 하는 것이고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소득금액의 발생근거</t>
    </r>
    <r>
      <rPr>
        <sz val="11"/>
        <color theme="1"/>
        <rFont val="굴림"/>
        <family val="3"/>
        <charset val="129"/>
      </rPr>
      <t xml:space="preserve"> </t>
    </r>
    <r>
      <rPr>
        <sz val="10"/>
        <color indexed="8"/>
        <rFont val="굴림"/>
        <family val="3"/>
        <charset val="129"/>
      </rPr>
      <t>또는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지급사유별</t>
    </r>
    <r>
      <rPr>
        <sz val="10"/>
        <color indexed="8"/>
        <rFont val="굴림"/>
        <family val="3"/>
        <charset val="129"/>
      </rPr>
      <t>로 판단하는 것이며,</t>
    </r>
    <r>
      <rPr>
        <sz val="11"/>
        <color theme="1"/>
        <rFont val="굴림"/>
        <family val="3"/>
        <charset val="129"/>
      </rPr>
      <t xml:space="preserve"> </t>
    </r>
    <r>
      <rPr>
        <b/>
        <sz val="10"/>
        <color indexed="8"/>
        <rFont val="굴림"/>
        <family val="3"/>
        <charset val="129"/>
      </rPr>
      <t>지급방법에 의한 것은 아닙니다.</t>
    </r>
  </si>
  <si>
    <t>즉, 동일한 교육과정에 대해 강의료를 지급하는 경우는 그 지급을 나누어 지급하더라도 동일교육과정 전체를 1건으로 보아 기타소득 과세최저한 여부를 판단하여야 하는 것이며, 동일한 교육과정이 아닌 각각 다른 계약과정에 대하여 지급하는 금액으로써 기타소득금액이 50,000원 이하인 경우에는 기타소득과세최저한이 적용가능할 것입니다.</t>
  </si>
  <si>
    <t>[참고]</t>
  </si>
  <si>
    <t>소득세법 집행기준</t>
  </si>
  <si>
    <t>84-0-1 【기타소득 과세최저한의 건별 적용범위】</t>
  </si>
  <si>
    <t>① 기타소득금액이 건별로 5만원 이하인 경우 소득세를 과세하지 않는다.</t>
  </si>
  <si>
    <t>② 과세최저한 기준의 건별은 기타소득의 발생근거, 지급사유 등을 고려하여 거래건별로 판단한다.</t>
  </si>
  <si>
    <t>〈 사례 〉</t>
  </si>
  <si>
    <t>.형식적으로 2개 이상의 계약이 존재하는 경우라 하더라도 실질적으로 1개의 계약에 해당하는 경우 전체를 1건으로 보아 과세최저한 적용여부를 판단함</t>
  </si>
  <si>
    <t>.종업원 제안제도에 의한 상금의 경우 제안 1건을 매건으로 보아 과세최저한을 판단함</t>
  </si>
  <si>
    <t>【문서번호】 서면1팀-1424, 2005.11.23.</t>
  </si>
  <si>
    <t>학교에 고용되어 일정한 과목을 담당하면서 수업시간 또는 수업일수에 따라 지급받는 대가는 근로소득에 해당하며 3월 이상 계속되어 고용되어 있지 아니한 때에는 일용근로자에 해당함</t>
  </si>
  <si>
    <t>기타소득인 동일한 교육과정에 대한 강의료를 한꺼번에 받는 경우 동일교육과정 전체를 1건으로 보아 기타소득의 과세최저한을 판단함</t>
    <phoneticPr fontId="2" type="noConversion"/>
  </si>
  <si>
    <r>
      <t xml:space="preserve">지급하는 소득이 기타소득에 해당될 경우 매건마다 기타소득금액 </t>
    </r>
    <r>
      <rPr>
        <sz val="10"/>
        <color indexed="60"/>
        <rFont val="굴림"/>
        <family val="3"/>
        <charset val="129"/>
      </rPr>
      <t>50,000</t>
    </r>
    <r>
      <rPr>
        <sz val="10"/>
        <color indexed="8"/>
        <rFont val="굴림"/>
        <family val="3"/>
        <charset val="129"/>
      </rPr>
      <t xml:space="preserve">원 </t>
    </r>
    <r>
      <rPr>
        <b/>
        <sz val="10"/>
        <color indexed="10"/>
        <rFont val="굴림"/>
        <family val="3"/>
        <charset val="129"/>
      </rPr>
      <t>이하</t>
    </r>
    <r>
      <rPr>
        <sz val="10"/>
        <color indexed="8"/>
        <rFont val="굴림"/>
        <family val="3"/>
        <charset val="129"/>
      </rPr>
      <t xml:space="preserve"> (인적용역 기타소득 지급금액 250,000원 이하를 말함 ) 인 경우에 적용되는 </t>
    </r>
    <phoneticPr fontId="2" type="noConversion"/>
  </si>
  <si>
    <t>사업자등록증이 없는 인적용역자로 근로계약을 맺지 않고(소속되지 않고)</t>
    <phoneticPr fontId="2" type="noConversion"/>
  </si>
  <si>
    <t>ex) 로또복권,상금등</t>
    <phoneticPr fontId="2" type="noConversion"/>
  </si>
  <si>
    <t>ex) 회계사가 대학교의 요청에 의해 일시적으로 강의</t>
    <phoneticPr fontId="2" type="noConversion"/>
  </si>
  <si>
    <t>받는 사람(소득자) 입장에서 일시적,우발적 (즉, 받는 사람(소득자)입장에서 생계목적(주업)이 아닌 경우)</t>
    <phoneticPr fontId="2" type="noConversion"/>
  </si>
  <si>
    <t>체크번호</t>
    <phoneticPr fontId="2" type="noConversion"/>
  </si>
  <si>
    <t>오류검사</t>
    <phoneticPr fontId="2" type="noConversion"/>
  </si>
  <si>
    <t>실지급액기재</t>
    <phoneticPr fontId="2" type="noConversion"/>
  </si>
  <si>
    <t>&lt;=== 10만원 기재</t>
    <phoneticPr fontId="2" type="noConversion"/>
  </si>
  <si>
    <t xml:space="preserve">밑에 지급액 역으로 환산 </t>
    <phoneticPr fontId="2" type="noConversion"/>
  </si>
  <si>
    <t>지급총액</t>
    <phoneticPr fontId="2" type="noConversion"/>
  </si>
  <si>
    <t>실지급액</t>
    <phoneticPr fontId="2" type="noConversion"/>
  </si>
  <si>
    <t>필요경비</t>
    <phoneticPr fontId="2" type="noConversion"/>
  </si>
  <si>
    <t>소득금액</t>
    <phoneticPr fontId="2" type="noConversion"/>
  </si>
  <si>
    <t>세율</t>
    <phoneticPr fontId="2" type="noConversion"/>
  </si>
  <si>
    <t>소득세</t>
    <phoneticPr fontId="2" type="noConversion"/>
  </si>
  <si>
    <t>지방소득세</t>
    <phoneticPr fontId="2" type="noConversion"/>
  </si>
  <si>
    <t>차액</t>
    <phoneticPr fontId="2" type="noConversion"/>
  </si>
  <si>
    <t>맨 끝검정코드</t>
    <phoneticPr fontId="27" type="noConversion"/>
  </si>
  <si>
    <t>오류체크</t>
    <phoneticPr fontId="27" type="noConversion"/>
  </si>
  <si>
    <t>만나이(오늘)</t>
    <phoneticPr fontId="27" type="noConversion"/>
  </si>
  <si>
    <t>만(기준일)</t>
    <phoneticPr fontId="27" type="noConversion"/>
  </si>
  <si>
    <t>만나이(기준일)</t>
    <phoneticPr fontId="27" type="noConversion"/>
  </si>
  <si>
    <t>성별</t>
    <phoneticPr fontId="27" type="noConversion"/>
  </si>
  <si>
    <t>내.외번호</t>
    <phoneticPr fontId="27" type="noConversion"/>
  </si>
  <si>
    <t>내,외</t>
    <phoneticPr fontId="27" type="noConversion"/>
  </si>
  <si>
    <t>고용허가</t>
    <phoneticPr fontId="27" type="noConversion"/>
  </si>
  <si>
    <t>ㅇㅈ-검증</t>
    <phoneticPr fontId="27" type="noConversion"/>
  </si>
  <si>
    <t>체크</t>
    <phoneticPr fontId="27" type="noConversion"/>
  </si>
  <si>
    <t>길이CHECK</t>
    <phoneticPr fontId="27" type="noConversion"/>
  </si>
  <si>
    <t xml:space="preserve"> 1. 원천징수의무자 인적사항 및 지급내용 합계사항</t>
    <phoneticPr fontId="2" type="noConversion"/>
  </si>
  <si>
    <t>주민등록번호check</t>
    <phoneticPr fontId="27" type="noConversion"/>
  </si>
  <si>
    <t>계좌번호</t>
    <phoneticPr fontId="27" type="noConversion"/>
  </si>
  <si>
    <t>NO.</t>
    <phoneticPr fontId="2" type="noConversion"/>
  </si>
  <si>
    <t>소득자명</t>
    <phoneticPr fontId="2" type="noConversion"/>
  </si>
  <si>
    <t>종목</t>
    <phoneticPr fontId="2" type="noConversion"/>
  </si>
  <si>
    <t>세율(%)</t>
    <phoneticPr fontId="2" type="noConversion"/>
  </si>
  <si>
    <t>세액계</t>
    <phoneticPr fontId="2" type="noConversion"/>
  </si>
  <si>
    <t>차인지급액</t>
    <phoneticPr fontId="2" type="noConversion"/>
  </si>
  <si>
    <t>지급년월일</t>
    <phoneticPr fontId="2" type="noConversion"/>
  </si>
  <si>
    <t>귀속년월</t>
    <phoneticPr fontId="2" type="noConversion"/>
  </si>
  <si>
    <t>징수의무자</t>
    <phoneticPr fontId="2" type="noConversion"/>
  </si>
  <si>
    <t>상         호</t>
    <phoneticPr fontId="2" type="noConversion"/>
  </si>
  <si>
    <t>대표자명</t>
    <phoneticPr fontId="2" type="noConversion"/>
  </si>
  <si>
    <t>지급월</t>
    <phoneticPr fontId="2" type="noConversion"/>
  </si>
  <si>
    <t>신고용
지급총액 단수조정</t>
    <phoneticPr fontId="2" type="noConversion"/>
  </si>
  <si>
    <t>건 수</t>
    <phoneticPr fontId="2" type="noConversion"/>
  </si>
  <si>
    <t>합             계</t>
    <phoneticPr fontId="2" type="noConversion"/>
  </si>
  <si>
    <t>주         소</t>
    <phoneticPr fontId="2" type="noConversion"/>
  </si>
  <si>
    <t>핸드폰번호</t>
    <phoneticPr fontId="2" type="noConversion"/>
  </si>
  <si>
    <t>은행명</t>
    <phoneticPr fontId="27" type="noConversion"/>
  </si>
  <si>
    <t>신 고 용
지급총액</t>
    <phoneticPr fontId="2" type="noConversion"/>
  </si>
  <si>
    <t>요일</t>
    <phoneticPr fontId="2" type="noConversion"/>
  </si>
  <si>
    <t>주황규</t>
    <phoneticPr fontId="2" type="noConversion"/>
  </si>
  <si>
    <t>소 재 지</t>
    <phoneticPr fontId="2" type="noConversion"/>
  </si>
  <si>
    <t>사업자등록번호 CHECK</t>
    <phoneticPr fontId="2" type="noConversion"/>
  </si>
  <si>
    <t>김국진</t>
    <phoneticPr fontId="2" type="noConversion"/>
  </si>
  <si>
    <t>강수지</t>
    <phoneticPr fontId="2" type="noConversion"/>
  </si>
  <si>
    <t>김완선</t>
    <phoneticPr fontId="2" type="noConversion"/>
  </si>
  <si>
    <t>최성국</t>
    <phoneticPr fontId="2" type="noConversion"/>
  </si>
  <si>
    <t>김광규</t>
    <phoneticPr fontId="2" type="noConversion"/>
  </si>
  <si>
    <t>이연수</t>
    <phoneticPr fontId="2" type="noConversion"/>
  </si>
  <si>
    <t>구본승</t>
    <phoneticPr fontId="2" type="noConversion"/>
  </si>
  <si>
    <t>류태준</t>
    <phoneticPr fontId="2" type="noConversion"/>
  </si>
  <si>
    <t>박재홍</t>
    <phoneticPr fontId="2" type="noConversion"/>
  </si>
  <si>
    <t>신효범</t>
    <phoneticPr fontId="2" type="noConversion"/>
  </si>
  <si>
    <t>김수용</t>
    <phoneticPr fontId="2" type="noConversion"/>
  </si>
  <si>
    <t>김도균</t>
    <phoneticPr fontId="2" type="noConversion"/>
  </si>
  <si>
    <t>김선경</t>
    <phoneticPr fontId="2" type="noConversion"/>
  </si>
  <si>
    <t>김부용</t>
    <phoneticPr fontId="2" type="noConversion"/>
  </si>
  <si>
    <t>박선영</t>
    <phoneticPr fontId="2" type="noConversion"/>
  </si>
  <si>
    <t>임성은</t>
    <phoneticPr fontId="2" type="noConversion"/>
  </si>
  <si>
    <t>곽진영</t>
    <phoneticPr fontId="2" type="noConversion"/>
  </si>
  <si>
    <t>정유석</t>
    <phoneticPr fontId="2" type="noConversion"/>
  </si>
  <si>
    <t>오솔미</t>
    <phoneticPr fontId="2" type="noConversion"/>
  </si>
  <si>
    <t>지급수수료</t>
    <phoneticPr fontId="2" type="noConversion"/>
  </si>
  <si>
    <t>차액</t>
    <phoneticPr fontId="2" type="noConversion"/>
  </si>
  <si>
    <t>기타소득지급대장</t>
  </si>
  <si>
    <t>기타소득이자</t>
  </si>
  <si>
    <t>필요경비</t>
    <phoneticPr fontId="2" type="noConversion"/>
  </si>
  <si>
    <t>소득금액</t>
    <phoneticPr fontId="2" type="noConversion"/>
  </si>
  <si>
    <t>코드</t>
    <phoneticPr fontId="2" type="noConversion"/>
  </si>
  <si>
    <t>소득구분</t>
    <phoneticPr fontId="2" type="noConversion"/>
  </si>
  <si>
    <t>코드</t>
    <phoneticPr fontId="2" type="noConversion"/>
  </si>
  <si>
    <t xml:space="preserve">                      하여 코드별로 구분하여 작성</t>
    <phoneticPr fontId="2" type="noConversion"/>
  </si>
  <si>
    <t>충남 천안시 서북구 오성로 103, 6층 (청풍프라자,두정동)</t>
    <phoneticPr fontId="2" type="noConversion"/>
  </si>
  <si>
    <t>주홍선</t>
    <phoneticPr fontId="2" type="noConversion"/>
  </si>
  <si>
    <t>선우회계법인</t>
    <phoneticPr fontId="2" type="noConversion"/>
  </si>
  <si>
    <t>하단 빨간색을 본인 사업자관련 으로 변경해 주세염</t>
    <phoneticPr fontId="2" type="noConversion"/>
  </si>
  <si>
    <t>http://cafe.daum.net/transtax/QNGA/26</t>
    <phoneticPr fontId="2" type="noConversion"/>
  </si>
  <si>
    <t xml:space="preserve">✱ 64코드: 필요경비 60% 적용[다만, 서화·골동품 보유기간이 10년 이상인 경우 90% 적용하고, 실제 든 필요 경비가 80(90)%를 초과하는 경우에는 그 초과하는 금액도 포함]하여 작성 </t>
  </si>
  <si>
    <t>✱ 71〜76코드: 필요경비 60%를 적용(다만, 실제 든 필요경비가 60%를 초과하는 경우에는 그 초과하는 금액도 포함)</t>
  </si>
  <si>
    <t>예제) 세금(원천징수액 4.4%)을 제외하고 온전히 실지급액으로 30만원을 지급하고 싶을때 (단,필요경비 60%인정되는 기타소득일경우)</t>
  </si>
  <si>
    <t>60%필요경비 인정되는 기타소득일 경우</t>
  </si>
  <si>
    <t>자료출처 :</t>
    <phoneticPr fontId="2" type="noConversion"/>
  </si>
  <si>
    <t>조세실</t>
    <phoneticPr fontId="2" type="noConversion"/>
  </si>
  <si>
    <t>충남 천안시 서북구 오성로 103,6층 두정동 청풍프라자</t>
    <phoneticPr fontId="2" type="noConversion"/>
  </si>
  <si>
    <t>과세최저한 : ★지급시(건별)★ 기타소득금액이 5만원이하이면 과세최저한-&gt;원천징수세액 : 0원</t>
    <phoneticPr fontId="2" type="noConversion"/>
  </si>
  <si>
    <t>과세최저한 : ★지급시(건별)★ 기타소득금액이 5만원이하(60%필요경비일 경우 지급총액 125,000원이하)이면 과세최저한-&gt;원천징수세액 : 0원</t>
    <phoneticPr fontId="2" type="noConversion"/>
  </si>
  <si>
    <t>※ 기타소득자는 종합소득세 신고시 기타소득금액 3백만원 이하 선택적분리과세 / 기타소득금액 3백만원 초과 무조건 종합합산과세</t>
    <phoneticPr fontId="2" type="noConversion"/>
  </si>
  <si>
    <t>※ 과세최저한 : ★지급시(건별)★ 기타소득금액이 5만원이하(60%필요경비일 경우 지급총액 125,000원이하)이면 과세최저한-&gt;원천징수세액 : 0원</t>
    <phoneticPr fontId="2" type="noConversion"/>
  </si>
  <si>
    <t>필요경비율</t>
    <phoneticPr fontId="2" type="noConversion"/>
  </si>
  <si>
    <t>80%,90%</t>
    <phoneticPr fontId="2" type="noConversion"/>
  </si>
  <si>
    <t>80%~20%</t>
    <phoneticPr fontId="2" type="noConversion"/>
  </si>
  <si>
    <t xml:space="preserve"> 「공익법인의 설립ㆍ운영에 관한 법률」의 적용을 받는 공익법인이 주무 관청의 승인을 받아 시상하는 상금 및 부상과 다수가 순위 경쟁하는 대회에서 입상자가 받는 상금 및 부상(이하 "상금 및 부상"이라 함)</t>
    <phoneticPr fontId="2" type="noConversion"/>
  </si>
  <si>
    <t>상금 및 부상</t>
    <phoneticPr fontId="2" type="noConversion"/>
  </si>
  <si>
    <t>광업권 등</t>
    <phoneticPr fontId="2" type="noConversion"/>
  </si>
  <si>
    <t>지역권등</t>
    <phoneticPr fontId="2" type="noConversion"/>
  </si>
  <si>
    <t>주택입주지체상금</t>
    <phoneticPr fontId="2" type="noConversion"/>
  </si>
  <si>
    <t>원고료등</t>
    <phoneticPr fontId="2" type="noConversion"/>
  </si>
  <si>
    <t>강연료등</t>
    <phoneticPr fontId="2" type="noConversion"/>
  </si>
  <si>
    <t>필요경비 없는 기타소득</t>
    <phoneticPr fontId="2" type="noConversion"/>
  </si>
  <si>
    <t>주식매수선택권 행사이익</t>
    <phoneticPr fontId="2" type="noConversion"/>
  </si>
  <si>
    <t>직무발명보상금</t>
    <phoneticPr fontId="2" type="noConversion"/>
  </si>
  <si>
    <t>서화ㆍ골동품 양도소득</t>
    <phoneticPr fontId="2" type="noConversion"/>
  </si>
  <si>
    <t>종교인소득</t>
    <phoneticPr fontId="2" type="noConversion"/>
  </si>
  <si>
    <t>사례금</t>
    <phoneticPr fontId="2" type="noConversion"/>
  </si>
  <si>
    <t>자문료등</t>
    <phoneticPr fontId="2" type="noConversion"/>
  </si>
  <si>
    <t>통신판매 대여소득</t>
    <phoneticPr fontId="2" type="noConversion"/>
  </si>
  <si>
    <t>비과세 기타소득</t>
    <phoneticPr fontId="2" type="noConversion"/>
  </si>
  <si>
    <t>분리과세 기타소득</t>
    <phoneticPr fontId="2" type="noConversion"/>
  </si>
  <si>
    <t>소기업소상공인공제부금 해지 소득</t>
    <phoneticPr fontId="2" type="noConversion"/>
  </si>
  <si>
    <t>그 밖에 필요경비 있는 기타소득</t>
    <phoneticPr fontId="2" type="noConversion"/>
  </si>
  <si>
    <t xml:space="preserve"> 광업권ㆍ어업권ㆍ산업재산권ㆍ산업정보, 산업상비밀, 상표권ㆍ영업권(사업소득이 발생하는 점포를 임차하여 점포임차인으로서의 지위를 양도함으로써 얻는 경제적 이익인 점포 임차권을 포함한다), 토사석(土砂石)의 채취허가에 따른 권리, 지하수의 개발ㆍ이용권, 그 밖에 이와 유사한 자산이나 권리를 양도하거나 대여하고 그 대가로 받는 금품 (이하 "광업권 등"이라 함)</t>
    <phoneticPr fontId="2" type="noConversion"/>
  </si>
  <si>
    <t>「공익사업을 위한 토지 등의 취득 및 보상에 관한 법률」 제4조에 따른 공익사업과 관련하여 지역권ㆍ지상권(지하 또는 공중에 설정된 권리를 포함한다)을 설정하거나 대여함으로써 발생하는 소득(이하 "지역권등"이라고 함)</t>
    <phoneticPr fontId="2" type="noConversion"/>
  </si>
  <si>
    <t xml:space="preserve"> 계약의 위약 또는 해약으로 인하여 받는 위약금과 배상금 중 주택입주지체상금(이하 "주택입주지체상금"이라고 함)</t>
    <phoneticPr fontId="2" type="noConversion"/>
  </si>
  <si>
    <t xml:space="preserve"> 문예ㆍ학술ㆍ미술ㆍ음악 또는 사진에 속하는 창작품(「신문 등의 자유와 기능보장에 관한 법률」에 따른 정기간행물에 게재하는 삽화 및 만화와 우리나라의 창작품 또는 고전을 외국어로 번역하거나 국역하는 것을 포함한다)에 대한 원작자로서 받는 소득으로서 다음 각 목의 어느 하나에 해당하는 것 (이하 "원고료등"이라 함)
   가. 원고료   나. 저작권사용료인 인세(印稅)   다. 미술ㆍ음악 또는 사진에 속하는 창작품에 대하여 받는 대가</t>
    <phoneticPr fontId="2" type="noConversion"/>
  </si>
  <si>
    <t xml:space="preserve"> 소기업소상공인공제부금 해지 소득
  * 연금저축계좌 해지 등 연금외수령 기타소득은 「소득세법 시행규칙」 별지 제24호서식(6) 연금계좌지급명세서에 별도로 적습니다. 세율(15%)</t>
    <phoneticPr fontId="2" type="noConversion"/>
  </si>
  <si>
    <t xml:space="preserve"> 다음 각 목의 어느 하나에 해당하는 인적용역(제15호부터 제17호까지의 규정을 적용받는 용역은 제외한다)을 일시적으로 제공하고 받는 대가(자문료 및 고문료를 제외하며, 이하 "강연료등"이라 함)
   가. 고용관계 없이 다수인에게 강연을 하고 강연료 등 대가를 받는 용역 
   나. 라디오ㆍ텔레비전방송 등을 통하여 해설ㆍ계몽 또는 연기의 심사 등을 하고 보수 또는 이와 유사한 성질의 대가를 받는 용역 
   다. 변호사, 공인회계사, 세무사, 건축사, 측량사, 변리사, 그 밖에 전문적 지식 또는 특별한 기능을 가진 자가 그 지식 또는 기능을 활용하여 보수 또는 그 밖의 대가를 받고 제공하는 용역
     (대학이 자체연구관리비 규정에 따라 대학에서 연구비를 관리하는 경우에 교수가 제공하는 연구용역 포함)
   라. 그 밖에 고용관계 없이 수당 또는 이와 유사한 성질의 대가를 받고 제공하는 용역</t>
    <phoneticPr fontId="2" type="noConversion"/>
  </si>
  <si>
    <t xml:space="preserve"> 「조세특례제한법」 제16조의2에 따라 원천징수의무자에게 납부특례의 적용 신청한 경우로서 벤처기업 임원 또는 종업원이 퇴직 전 부여받은 주식매수선택권을 퇴직 후에 행사함으로써 얻는 이익 "주식매수선택권 행사이익"
  * 원천징수의무자는 기타소득세를 원천징수하지 않습니다.(종합소득세 과세표준확정신고ㆍ납부).</t>
    <phoneticPr fontId="2" type="noConversion"/>
  </si>
  <si>
    <t xml:space="preserve"> 퇴직한 근로자 등에게 지급하는 「발명진흥법」에 따른 직무발명보상금으로 비과세 한도를 초과한 소득</t>
    <phoneticPr fontId="2" type="noConversion"/>
  </si>
  <si>
    <t xml:space="preserve"> 개당ㆍ점당 또는 조당 양도가액이 6천만원 이상인 서화ㆍ골동품 양도로 발생한 소득(양도일 현재 생존한 국내 원작자의 작품은 제외)</t>
    <phoneticPr fontId="2" type="noConversion"/>
  </si>
  <si>
    <t xml:space="preserve"> 종교관련종사자가 종교의식을 집행하는 등 종교관련종사자로서의 활동과 관련하여 종교단체(「소득세법 시행령」 제41조제14항에 따른 종교단체)로부터 받은 소득 (2천만원이하 필요경비율 80%,2천~4천:50%,4천~6천:30%,6천초과 : 20%</t>
    <phoneticPr fontId="2" type="noConversion"/>
  </si>
  <si>
    <t xml:space="preserve"> 사례금(분묘 이장 대가)</t>
    <phoneticPr fontId="2" type="noConversion"/>
  </si>
  <si>
    <t xml:space="preserve"> 「소득세법」제21조 제1항 제19호에 해당하는 소득으로서 자문 또는 고문 활동을 하고 보수 또는 이와 유사한 성질의 대가를 받고 제공하는 용역(이하 "자문료등"이라 함)</t>
    <phoneticPr fontId="2" type="noConversion"/>
  </si>
  <si>
    <t xml:space="preserve"> 「전자상거래 등에서의 소비자보호에 관한 법률」에 따라 통신판매중개를 하는 자를 통하여 물품 또는 장소를 대여하고 연간 수입금액 500만원 이하의 사용료로서 받는 금품</t>
    <phoneticPr fontId="2" type="noConversion"/>
  </si>
  <si>
    <t xml:space="preserve"> 비과세 기타소득</t>
    <phoneticPr fontId="2" type="noConversion"/>
  </si>
  <si>
    <t xml:space="preserve"> 필요경비가 없는 기타소득(코드 61, 63, 65, 78코드 제외) 위약금,배상금,부당이득 반환 시 지급받는 이자</t>
    <phoneticPr fontId="2" type="noConversion"/>
  </si>
  <si>
    <t xml:space="preserve"> 그 밖에 필요경비가 있는 기타소득(코드 64,68,69,71~77,79,80 제외)</t>
    <phoneticPr fontId="2" type="noConversion"/>
  </si>
  <si>
    <t>[별지 제28호서식(4)] (2030.3.13 개정)</t>
    <phoneticPr fontId="2" type="noConversion"/>
  </si>
  <si>
    <t xml:space="preserve"> 비과세 기타소득</t>
    <phoneticPr fontId="2" type="noConversion"/>
  </si>
  <si>
    <t xml:space="preserve"> 분리과세 기타소득</t>
    <phoneticPr fontId="2" type="noConversion"/>
  </si>
  <si>
    <t xml:space="preserve"> 필요경비 없는 기타소득 (</t>
    <phoneticPr fontId="2" type="noConversion"/>
  </si>
  <si>
    <t>61,63,65,78제외)</t>
    <phoneticPr fontId="2" type="noConversion"/>
  </si>
  <si>
    <t xml:space="preserve"> 주식매수선택권행사이익</t>
    <phoneticPr fontId="2" type="noConversion"/>
  </si>
  <si>
    <t xml:space="preserve"> 소기업소상공인공제부금 해지 소득</t>
    <phoneticPr fontId="2" type="noConversion"/>
  </si>
  <si>
    <t xml:space="preserve"> 서화ㆍ골동품 양도소득</t>
    <phoneticPr fontId="2" type="noConversion"/>
  </si>
  <si>
    <t xml:space="preserve"> 직무발명보상금</t>
    <phoneticPr fontId="2" type="noConversion"/>
  </si>
  <si>
    <t xml:space="preserve"> 상금 및 부상</t>
    <phoneticPr fontId="2" type="noConversion"/>
  </si>
  <si>
    <t xml:space="preserve"> 광업권 등</t>
    <phoneticPr fontId="2" type="noConversion"/>
  </si>
  <si>
    <t xml:space="preserve"> 지역권 등</t>
    <phoneticPr fontId="2" type="noConversion"/>
  </si>
  <si>
    <t xml:space="preserve"> 주택입주지체상금</t>
    <phoneticPr fontId="2" type="noConversion"/>
  </si>
  <si>
    <t xml:space="preserve"> 원고료 등</t>
    <phoneticPr fontId="2" type="noConversion"/>
  </si>
  <si>
    <t xml:space="preserve"> 강연료 등</t>
    <phoneticPr fontId="2" type="noConversion"/>
  </si>
  <si>
    <t xml:space="preserve"> 종교인소득</t>
    <phoneticPr fontId="2" type="noConversion"/>
  </si>
  <si>
    <t xml:space="preserve"> 자문료 등</t>
    <phoneticPr fontId="2" type="noConversion"/>
  </si>
  <si>
    <t xml:space="preserve"> 통신판매 대여소득</t>
    <phoneticPr fontId="2" type="noConversion"/>
  </si>
  <si>
    <t xml:space="preserve"> 그 밖에 필요경비 있는 기타소득 ( 64 , 68 , 69 , 71 ~ 77 , 79 , 80 제외)</t>
    <phoneticPr fontId="2" type="noConversion"/>
  </si>
  <si>
    <t>⑬
비과세
소득</t>
    <phoneticPr fontId="2" type="noConversion"/>
  </si>
  <si>
    <t>⑭필요경비</t>
    <phoneticPr fontId="2" type="noConversion"/>
  </si>
  <si>
    <t>⑮
소득금액</t>
    <phoneticPr fontId="2" type="noConversion"/>
  </si>
  <si>
    <r>
      <t xml:space="preserve">(16)
</t>
    </r>
    <r>
      <rPr>
        <sz val="8"/>
        <color indexed="8"/>
        <rFont val="굴림"/>
        <family val="3"/>
        <charset val="129"/>
      </rPr>
      <t>세율</t>
    </r>
    <phoneticPr fontId="2" type="noConversion"/>
  </si>
  <si>
    <r>
      <rPr>
        <sz val="6"/>
        <color indexed="8"/>
        <rFont val="굴림"/>
        <family val="3"/>
        <charset val="129"/>
      </rPr>
      <t>(17)</t>
    </r>
    <r>
      <rPr>
        <sz val="8"/>
        <color indexed="8"/>
        <rFont val="굴림"/>
        <family val="3"/>
        <charset val="129"/>
      </rPr>
      <t xml:space="preserve">
소득세</t>
    </r>
    <phoneticPr fontId="2" type="noConversion"/>
  </si>
  <si>
    <t>1. 이 서식은 거주자에게 기타소득을 지급하는 경우에 사용하며, 이자ㆍ배당소득원천징수영수증[별지 제23호서식(1)]의 작성방법과 같습니다.</t>
    <phoneticPr fontId="2" type="noConversion"/>
  </si>
  <si>
    <t>2. 징수의무자란의 ④ 주민(법인)등록번호는 소득자 보관용에는 적지 않습니다.</t>
    <phoneticPr fontId="2" type="noConversion"/>
  </si>
  <si>
    <t>3. ⑫ 지급총액란은 「소득세법」 제12조제5호아목에 따라 비과세되는 종교인소득을 제외하고 적습니다.</t>
    <phoneticPr fontId="2" type="noConversion"/>
  </si>
  <si>
    <t xml:space="preserve">4. ⑬ 비과세소득란에는 「소득세법 시행령」 제19조제3항제3호의 금액(종교관련종사자가 소속 종교단체의 규약 또는 소속 종교단체의 의결기구의 </t>
    <phoneticPr fontId="2" type="noConversion"/>
  </si>
  <si>
    <r>
      <t xml:space="preserve">5. </t>
    </r>
    <r>
      <rPr>
        <sz val="7"/>
        <color theme="1"/>
        <rFont val="MS Gothic"/>
        <family val="3"/>
        <charset val="128"/>
      </rPr>
      <t>⑰</t>
    </r>
    <r>
      <rPr>
        <sz val="7"/>
        <color theme="1"/>
        <rFont val="굴림"/>
        <family val="3"/>
        <charset val="129"/>
      </rPr>
      <t xml:space="preserve">란부터 </t>
    </r>
    <r>
      <rPr>
        <sz val="7"/>
        <color theme="1"/>
        <rFont val="MS Gothic"/>
        <family val="3"/>
        <charset val="128"/>
      </rPr>
      <t>⑳</t>
    </r>
    <r>
      <rPr>
        <sz val="7"/>
        <color theme="1"/>
        <rFont val="굴림"/>
        <family val="3"/>
        <charset val="129"/>
      </rPr>
      <t>란까지 중 세액이 소액 부징수(1천원 미만을 말합니다)에 해당하는 경우에는 세액을 "0"으로  적습니다.</t>
    </r>
    <phoneticPr fontId="2" type="noConversion"/>
  </si>
  <si>
    <t xml:space="preserve">       의결ㆍ승인 등을 통하여 결정된 지급 기준에 따라 종교 활동을 위하여 통상적으로 사용할 목적으로 지급받은 금액 및 물품)을 적습니다.</t>
    <phoneticPr fontId="2" type="noConversion"/>
  </si>
  <si>
    <t>210mm× 297mm(백상지 80g/㎡)</t>
    <phoneticPr fontId="2" type="noConversion"/>
  </si>
  <si>
    <t>필요경비</t>
    <phoneticPr fontId="2" type="noConversion"/>
  </si>
  <si>
    <t>필요경비 60% 인정 기타소득은 지급금액으로 125,000원</t>
    <phoneticPr fontId="2" type="noConversion"/>
  </si>
  <si>
    <t>⑦
 비과세
소득</t>
    <phoneticPr fontId="2" type="noConversion"/>
  </si>
  <si>
    <t>⑧ 연간 
소득금액 계</t>
    <phoneticPr fontId="2" type="noConversion"/>
  </si>
  <si>
    <t>⑪ 지방소득세</t>
    <phoneticPr fontId="2" type="noConversion"/>
  </si>
  <si>
    <t>⑫ 농어촌특별세</t>
    <phoneticPr fontId="2" type="noConversion"/>
  </si>
  <si>
    <t>⑬ 계</t>
    <phoneticPr fontId="2" type="noConversion"/>
  </si>
  <si>
    <t>⑨ 세액 집계현황</t>
    <phoneticPr fontId="2" type="noConversion"/>
  </si>
  <si>
    <t>⑩ 
소득세</t>
    <phoneticPr fontId="2" type="noConversion"/>
  </si>
  <si>
    <t>소득
구분코드</t>
    <phoneticPr fontId="2" type="noConversion"/>
  </si>
  <si>
    <t>⑭</t>
    <phoneticPr fontId="2" type="noConversion"/>
  </si>
  <si>
    <t>소득자
성명(상호)</t>
    <phoneticPr fontId="2" type="noConversion"/>
  </si>
  <si>
    <t>주민(사업자)
등록번호</t>
    <phoneticPr fontId="2" type="noConversion"/>
  </si>
  <si>
    <r>
      <t xml:space="preserve">
</t>
    </r>
    <r>
      <rPr>
        <sz val="8"/>
        <color indexed="8"/>
        <rFont val="굴림"/>
        <family val="3"/>
        <charset val="129"/>
      </rPr>
      <t>내.외
국인</t>
    </r>
    <phoneticPr fontId="2" type="noConversion"/>
  </si>
  <si>
    <t>지급
연도</t>
    <phoneticPr fontId="2" type="noConversion"/>
  </si>
  <si>
    <t>지급
건수</t>
    <phoneticPr fontId="2" type="noConversion"/>
  </si>
  <si>
    <t>(연간)
지급총액</t>
    <phoneticPr fontId="2" type="noConversion"/>
  </si>
  <si>
    <t>세율</t>
    <phoneticPr fontId="2" type="noConversion"/>
  </si>
  <si>
    <t>소득세</t>
    <phoneticPr fontId="2" type="noConversion"/>
  </si>
  <si>
    <t>지방
소득세</t>
    <phoneticPr fontId="2" type="noConversion"/>
  </si>
  <si>
    <t>농어촌
특별세</t>
    <phoneticPr fontId="2" type="noConversion"/>
  </si>
  <si>
    <t>계</t>
    <phoneticPr fontId="2" type="noConversion"/>
  </si>
  <si>
    <t>■ 소득세법 시행규칙 [별지 제23호서식(4)] &lt;개정 2020. 3. 13.&gt;</t>
    <phoneticPr fontId="2" type="noConversion"/>
  </si>
  <si>
    <t>비과세소득</t>
    <phoneticPr fontId="2" type="noConversion"/>
  </si>
  <si>
    <t>작 성 방 법</t>
    <phoneticPr fontId="2" type="noConversion"/>
  </si>
  <si>
    <t xml:space="preserve">  1. 이 서식은 거주자에게 기타소득을 지급하는 경우 작성하며, ⑭ 소득구분코드란은 제2쪽을 참조하여 해당 코드를 적습니다.</t>
    <phoneticPr fontId="2" type="noConversion"/>
  </si>
  <si>
    <t xml:space="preserve">      연간 지급한 원천징수소득 중 소득자를 기준으로 합계하여 제출합니다.</t>
    <phoneticPr fontId="2" type="noConversion"/>
  </si>
  <si>
    <r>
      <t xml:space="preserve">  3. ④ 연간소득인원란은 ⑮ 소득자성명(상호)란의 인원을, ⑤ 연간총지급건수란은 </t>
    </r>
    <r>
      <rPr>
        <sz val="9"/>
        <color theme="1"/>
        <rFont val="MS Gothic"/>
        <family val="3"/>
        <charset val="128"/>
      </rPr>
      <t>⑲</t>
    </r>
    <r>
      <rPr>
        <sz val="9"/>
        <color theme="1"/>
        <rFont val="굴림"/>
        <family val="3"/>
        <charset val="129"/>
      </rPr>
      <t xml:space="preserve"> 지급건수(소액 부징수를 포함합니다)의 합계를 적으며,</t>
    </r>
    <phoneticPr fontId="2" type="noConversion"/>
  </si>
  <si>
    <r>
      <t xml:space="preserve">  4. </t>
    </r>
    <r>
      <rPr>
        <sz val="9"/>
        <color theme="1"/>
        <rFont val="MS Gothic"/>
        <family val="3"/>
        <charset val="128"/>
      </rPr>
      <t>⑰</t>
    </r>
    <r>
      <rPr>
        <sz val="9"/>
        <color theme="1"/>
        <rFont val="굴림"/>
        <family val="3"/>
        <charset val="129"/>
      </rPr>
      <t xml:space="preserve"> 내ㆍ외국인란은 내국인의 경우 "1"을 외국인의 경우 "9"를 각각 적습니다.</t>
    </r>
    <phoneticPr fontId="2" type="noConversion"/>
  </si>
  <si>
    <r>
      <t xml:space="preserve">  5. </t>
    </r>
    <r>
      <rPr>
        <sz val="9"/>
        <color theme="1"/>
        <rFont val="MS Gothic"/>
        <family val="3"/>
        <charset val="128"/>
      </rPr>
      <t>⑳</t>
    </r>
    <r>
      <rPr>
        <sz val="9"/>
        <color theme="1"/>
        <rFont val="굴림"/>
        <family val="3"/>
        <charset val="129"/>
      </rPr>
      <t xml:space="preserve"> (연간)지급총액란은 「소득세법」 제12조제5호아목에 따라 비과세되는 종교인소득을 제외하고 적습니다.</t>
    </r>
    <phoneticPr fontId="2" type="noConversion"/>
  </si>
  <si>
    <t xml:space="preserve">  6. ㉑ 비과세소득란에는 「소득세법 시행령」제19조제3항제3호의 금액(종교관련종사자가 소속 종교단체의 규약 또는 소속 종교단체의 의결기구의 </t>
    <phoneticPr fontId="2" type="noConversion"/>
  </si>
  <si>
    <t xml:space="preserve">      의결ㆍ승인 등을 통하여 결정된 지급 기준에 따라 종교 활동을 위하여 통상적으로 사용할 목적으로 지급받은 금액 및 물품)을 적습니다.</t>
    <phoneticPr fontId="2" type="noConversion"/>
  </si>
  <si>
    <r>
      <t xml:space="preserve">  7.  소득금액란은 </t>
    </r>
    <r>
      <rPr>
        <sz val="9"/>
        <color theme="1"/>
        <rFont val="MS Gothic"/>
        <family val="3"/>
        <charset val="128"/>
      </rPr>
      <t>⑳</t>
    </r>
    <r>
      <rPr>
        <sz val="9"/>
        <color theme="1"/>
        <rFont val="굴림"/>
        <family val="3"/>
        <charset val="129"/>
      </rPr>
      <t xml:space="preserve"> (연간)지급총액에서  필요경비를 뺀 금액을 적습니다.</t>
    </r>
    <phoneticPr fontId="2" type="noConversion"/>
  </si>
  <si>
    <t xml:space="preserve">  8. 서화ㆍ골동품 양도소득(소득구분코드 64)의 경우 4쪽의 서화ㆍ골동품 양도소득 명세서를 반드시 작성하여 제출하여야 합니다.</t>
    <phoneticPr fontId="2" type="noConversion"/>
  </si>
  <si>
    <t xml:space="preserve">  9. ⑭ 소득구분코드의 작성은 다음 표에 따라 구분하여 적습니다.</t>
    <phoneticPr fontId="2" type="noConversion"/>
  </si>
  <si>
    <t>210mm× 297mm(백상지 80g/㎡)</t>
    <phoneticPr fontId="2" type="noConversion"/>
  </si>
  <si>
    <t xml:space="preserve">  2. (25)부터 (28)까지 중 세액이 소액 부징수(1천원 미만을 말합니다)에 해당하는 경우에는 세액을 "0"으로 적으며, 원천징수의무자가 지급하는 ⑥연간 총지급액계는 </t>
    <phoneticPr fontId="2" type="noConversion"/>
  </si>
  <si>
    <r>
      <t xml:space="preserve">     소득자별 </t>
    </r>
    <r>
      <rPr>
        <sz val="9"/>
        <color theme="1"/>
        <rFont val="MS Gothic"/>
        <family val="3"/>
        <charset val="128"/>
      </rPr>
      <t>⑳</t>
    </r>
    <r>
      <rPr>
        <sz val="9"/>
        <color theme="1"/>
        <rFont val="굴림"/>
        <family val="3"/>
        <charset val="129"/>
      </rPr>
      <t>(연간)지급총액 합계와, ⑧연간 소득금액계(소액 부징수를 포함합니다)는 소득자별 ㉓소득금액 합계와 각각 일치해야 합니다.</t>
    </r>
    <phoneticPr fontId="2" type="noConversion"/>
  </si>
  <si>
    <t>⑮</t>
    <phoneticPr fontId="2" type="noConversion"/>
  </si>
  <si>
    <t>⑰</t>
    <phoneticPr fontId="2" type="noConversion"/>
  </si>
  <si>
    <t>⑳</t>
    <phoneticPr fontId="2" type="noConversion"/>
  </si>
  <si>
    <t>㉓</t>
    <phoneticPr fontId="2" type="noConversion"/>
  </si>
  <si>
    <t>⑲</t>
    <phoneticPr fontId="2" type="noConversion"/>
  </si>
  <si>
    <t>j</t>
    <phoneticPr fontId="2" type="noConversion"/>
  </si>
  <si>
    <t>l</t>
    <phoneticPr fontId="2" type="noConversion"/>
  </si>
  <si>
    <t>2!</t>
    <phoneticPr fontId="2" type="noConversion"/>
  </si>
  <si>
    <t>2$</t>
    <phoneticPr fontId="2" type="noConversion"/>
  </si>
  <si>
    <t>2^</t>
    <phoneticPr fontId="2" type="noConversion"/>
  </si>
  <si>
    <t>2&amp;</t>
    <phoneticPr fontId="2" type="noConversion"/>
  </si>
  <si>
    <t>2*</t>
    <phoneticPr fontId="2" type="noConversion"/>
  </si>
  <si>
    <t>(22)</t>
    <phoneticPr fontId="2" type="noConversion"/>
  </si>
  <si>
    <t>(25)</t>
    <phoneticPr fontId="2" type="noConversion"/>
  </si>
  <si>
    <t>서화ㆍ골동품 양도소득(소득구분코드 64)의 경우 4쪽의 서화ㆍ골동품 양도소득 명세서를 반드시 작성하여 제출하여야 합니다.</t>
    <phoneticPr fontId="2" type="noConversion"/>
  </si>
  <si>
    <t>작품코드</t>
    <phoneticPr fontId="2" type="noConversion"/>
  </si>
  <si>
    <t>양도자</t>
    <phoneticPr fontId="2" type="noConversion"/>
  </si>
  <si>
    <t>양수자</t>
    <phoneticPr fontId="2" type="noConversion"/>
  </si>
  <si>
    <t>성명</t>
    <phoneticPr fontId="2" type="noConversion"/>
  </si>
  <si>
    <t>주민등록번호</t>
    <phoneticPr fontId="2" type="noConversion"/>
  </si>
  <si>
    <t>작가</t>
    <phoneticPr fontId="2" type="noConversion"/>
  </si>
  <si>
    <t>작품명</t>
    <phoneticPr fontId="2" type="noConversion"/>
  </si>
  <si>
    <t>재질</t>
    <phoneticPr fontId="2" type="noConversion"/>
  </si>
  <si>
    <t>크기 가로(mm) x 세로(mm) 또는 작품호수 등</t>
    <phoneticPr fontId="2" type="noConversion"/>
  </si>
  <si>
    <t>제작연도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</si>
</sst>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yyyy&quot;년&quot;\ m&quot;월&quot;\ d&quot;일&quot;;@"/>
    <numFmt numFmtId="177" formatCode="###\-##\-#####"/>
    <numFmt numFmtId="178" formatCode="000000\-0000000"/>
    <numFmt numFmtId="179" formatCode="#,#00_ "/>
    <numFmt numFmtId="180" formatCode="yyyy&quot;년&quot;\ m&quot;월&quot;;@"/>
    <numFmt numFmtId="181" formatCode="0_ &quot;건&quot;"/>
    <numFmt numFmtId="182" formatCode="yyyy\.mm\.dd"/>
  </numFmts>
  <fonts count="59" x14ac:knownFonts="1">
    <font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"/>
      <family val="3"/>
      <charset val="129"/>
    </font>
    <font>
      <sz val="6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10"/>
      <color indexed="6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rgb="FF000000"/>
      <name val="굴림"/>
      <family val="3"/>
      <charset val="129"/>
    </font>
    <font>
      <sz val="7"/>
      <color theme="1"/>
      <name val="굴림"/>
      <family val="3"/>
      <charset val="129"/>
    </font>
    <font>
      <b/>
      <sz val="9"/>
      <color rgb="FF7030A0"/>
      <name val="굴림"/>
      <family val="3"/>
      <charset val="129"/>
    </font>
    <font>
      <b/>
      <sz val="10"/>
      <color rgb="FF7030A0"/>
      <name val="굴림"/>
      <family val="3"/>
      <charset val="129"/>
    </font>
    <font>
      <sz val="6"/>
      <color theme="1"/>
      <name val="굴림"/>
      <family val="3"/>
      <charset val="129"/>
    </font>
    <font>
      <b/>
      <sz val="10"/>
      <color theme="7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rgb="FF7030A0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color rgb="FF7030A0"/>
      <name val="굴림"/>
      <family val="3"/>
      <charset val="129"/>
    </font>
    <font>
      <b/>
      <sz val="11"/>
      <color theme="0"/>
      <name val="굴림"/>
      <family val="3"/>
      <charset val="129"/>
    </font>
    <font>
      <sz val="8"/>
      <color rgb="FF000000"/>
      <name val="굴림"/>
      <family val="3"/>
      <charset val="129"/>
    </font>
    <font>
      <b/>
      <sz val="11"/>
      <color rgb="FF7030A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rgb="FF002060"/>
      <name val="굴림"/>
      <family val="3"/>
      <charset val="129"/>
    </font>
    <font>
      <sz val="22"/>
      <color theme="1"/>
      <name val="굴림"/>
      <family val="3"/>
      <charset val="129"/>
    </font>
    <font>
      <sz val="9"/>
      <color rgb="FF000000"/>
      <name val="돋움체"/>
      <family val="3"/>
      <charset val="129"/>
    </font>
    <font>
      <sz val="9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  <font>
      <u/>
      <sz val="11"/>
      <color theme="10"/>
      <name val="굴림"/>
      <family val="3"/>
      <charset val="129"/>
    </font>
    <font>
      <u/>
      <sz val="9.35"/>
      <color theme="10"/>
      <name val="맑은 고딕"/>
      <family val="3"/>
      <charset val="129"/>
    </font>
    <font>
      <sz val="10"/>
      <color rgb="FF7030A0"/>
      <name val="굴림"/>
      <family val="3"/>
      <charset val="129"/>
    </font>
    <font>
      <b/>
      <sz val="9"/>
      <color rgb="FF000000"/>
      <name val="돋움체"/>
      <family val="3"/>
      <charset val="129"/>
    </font>
    <font>
      <b/>
      <sz val="9"/>
      <color rgb="FF000000"/>
      <name val="굴림"/>
      <family val="3"/>
      <charset val="129"/>
    </font>
    <font>
      <b/>
      <sz val="9"/>
      <color rgb="FF7030A0"/>
      <name val="돋움체"/>
      <family val="3"/>
      <charset val="129"/>
    </font>
    <font>
      <b/>
      <sz val="7"/>
      <color theme="1"/>
      <name val="굴림"/>
      <family val="3"/>
      <charset val="129"/>
    </font>
    <font>
      <sz val="9"/>
      <color theme="1"/>
      <name val="MS Gothic"/>
      <family val="3"/>
      <charset val="128"/>
    </font>
    <font>
      <sz val="7"/>
      <color theme="1"/>
      <name val="MS Gothic"/>
      <family val="3"/>
      <charset val="128"/>
    </font>
    <font>
      <sz val="6.5"/>
      <color theme="1"/>
      <name val="굴림"/>
      <family val="3"/>
      <charset val="129"/>
    </font>
    <font>
      <sz val="10"/>
      <color theme="0" tint="-0.499984740745262"/>
      <name val="굴림"/>
      <family val="3"/>
      <charset val="129"/>
    </font>
    <font>
      <b/>
      <sz val="18"/>
      <color theme="1"/>
      <name val="굴림"/>
      <family val="3"/>
      <charset val="129"/>
    </font>
    <font>
      <sz val="9"/>
      <color theme="1"/>
      <name val="CombiNumerals"/>
      <family val="2"/>
      <charset val="2"/>
    </font>
    <font>
      <sz val="12"/>
      <color theme="1"/>
      <name val="CombiNumerals"/>
      <family val="2"/>
      <charset val="2"/>
    </font>
    <font>
      <sz val="12"/>
      <color theme="1"/>
      <name val="굴림"/>
      <family val="3"/>
      <charset val="129"/>
    </font>
    <font>
      <sz val="6"/>
      <color theme="10"/>
      <name val="굴림"/>
      <family val="3"/>
      <charset val="129"/>
    </font>
    <font>
      <b/>
      <sz val="9"/>
      <color indexed="81"/>
      <name val="MS Gothic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</cellStyleXfs>
  <cellXfs count="482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5" fillId="0" borderId="0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7" fillId="0" borderId="12" xfId="0" applyFont="1" applyFill="1" applyBorder="1" applyAlignment="1">
      <alignment horizontal="left" vertical="center" indent="1" shrinkToFit="1"/>
    </xf>
    <xf numFmtId="0" fontId="14" fillId="0" borderId="12" xfId="0" applyFont="1" applyFill="1" applyBorder="1" applyAlignment="1">
      <alignment horizontal="distributed" vertical="center"/>
    </xf>
    <xf numFmtId="0" fontId="17" fillId="0" borderId="13" xfId="0" applyFont="1" applyFill="1" applyBorder="1" applyAlignment="1">
      <alignment horizontal="left" vertical="center" indent="1" shrinkToFit="1"/>
    </xf>
    <xf numFmtId="0" fontId="14" fillId="0" borderId="0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left" vertical="center" indent="1" shrinkToFit="1"/>
    </xf>
    <xf numFmtId="0" fontId="17" fillId="0" borderId="7" xfId="0" applyFont="1" applyFill="1" applyBorder="1" applyAlignment="1">
      <alignment horizontal="left" vertical="center" indent="1" shrinkToFi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 indent="1"/>
    </xf>
    <xf numFmtId="0" fontId="14" fillId="0" borderId="14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 shrinkToFit="1"/>
    </xf>
    <xf numFmtId="0" fontId="20" fillId="0" borderId="6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179" fontId="23" fillId="0" borderId="16" xfId="0" applyNumberFormat="1" applyFont="1" applyBorder="1" applyAlignment="1">
      <alignment vertical="center" shrinkToFit="1"/>
    </xf>
    <xf numFmtId="179" fontId="23" fillId="0" borderId="17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4" borderId="35" xfId="0" applyFont="1" applyFill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4" borderId="36" xfId="0" applyFont="1" applyFill="1" applyBorder="1" applyAlignment="1">
      <alignment vertical="center"/>
    </xf>
    <xf numFmtId="0" fontId="14" fillId="0" borderId="19" xfId="0" applyFont="1" applyBorder="1" applyAlignment="1">
      <alignment vertical="center" shrinkToFit="1"/>
    </xf>
    <xf numFmtId="0" fontId="14" fillId="0" borderId="20" xfId="0" applyFont="1" applyBorder="1" applyAlignment="1">
      <alignment vertical="center" shrinkToFit="1"/>
    </xf>
    <xf numFmtId="0" fontId="14" fillId="4" borderId="3" xfId="0" applyFont="1" applyFill="1" applyBorder="1" applyAlignment="1">
      <alignment vertical="center"/>
    </xf>
    <xf numFmtId="0" fontId="24" fillId="0" borderId="0" xfId="0" applyFont="1">
      <alignment vertical="center"/>
    </xf>
    <xf numFmtId="3" fontId="14" fillId="0" borderId="0" xfId="0" applyNumberFormat="1" applyFont="1">
      <alignment vertical="center"/>
    </xf>
    <xf numFmtId="0" fontId="0" fillId="0" borderId="10" xfId="0" applyBorder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>
      <alignment vertical="center"/>
    </xf>
    <xf numFmtId="0" fontId="14" fillId="0" borderId="38" xfId="0" applyFont="1" applyBorder="1">
      <alignment vertical="center"/>
    </xf>
    <xf numFmtId="41" fontId="24" fillId="0" borderId="37" xfId="2" applyFont="1" applyBorder="1">
      <alignment vertical="center"/>
    </xf>
    <xf numFmtId="3" fontId="14" fillId="3" borderId="10" xfId="0" applyNumberFormat="1" applyFont="1" applyFill="1" applyBorder="1">
      <alignment vertical="center"/>
    </xf>
    <xf numFmtId="10" fontId="14" fillId="3" borderId="10" xfId="0" applyNumberFormat="1" applyFont="1" applyFill="1" applyBorder="1" applyAlignment="1">
      <alignment horizontal="center" vertical="center"/>
    </xf>
    <xf numFmtId="9" fontId="0" fillId="0" borderId="10" xfId="0" applyNumberFormat="1" applyBorder="1">
      <alignment vertical="center"/>
    </xf>
    <xf numFmtId="3" fontId="0" fillId="0" borderId="10" xfId="0" applyNumberFormat="1" applyBorder="1">
      <alignment vertical="center"/>
    </xf>
    <xf numFmtId="0" fontId="0" fillId="3" borderId="10" xfId="0" applyFill="1" applyBorder="1" applyAlignment="1">
      <alignment horizontal="center" vertical="center"/>
    </xf>
    <xf numFmtId="41" fontId="0" fillId="3" borderId="10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2" fillId="0" borderId="0" xfId="3" applyFont="1">
      <alignment vertical="center"/>
    </xf>
    <xf numFmtId="0" fontId="31" fillId="7" borderId="10" xfId="3" applyFont="1" applyFill="1" applyBorder="1" applyAlignment="1">
      <alignment horizontal="center" vertical="center"/>
    </xf>
    <xf numFmtId="0" fontId="12" fillId="6" borderId="10" xfId="3" applyFont="1" applyFill="1" applyBorder="1" applyAlignment="1">
      <alignment horizontal="center" vertical="center"/>
    </xf>
    <xf numFmtId="3" fontId="12" fillId="6" borderId="10" xfId="4" applyNumberFormat="1" applyFont="1" applyFill="1" applyBorder="1" applyAlignment="1">
      <alignment horizontal="center" vertical="center"/>
    </xf>
    <xf numFmtId="14" fontId="12" fillId="6" borderId="10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10" borderId="10" xfId="3" applyFont="1" applyFill="1" applyBorder="1" applyAlignment="1">
      <alignment horizontal="center" vertical="center" wrapText="1"/>
    </xf>
    <xf numFmtId="41" fontId="0" fillId="12" borderId="10" xfId="2" applyNumberFormat="1" applyFont="1" applyFill="1" applyBorder="1">
      <alignment vertical="center"/>
    </xf>
    <xf numFmtId="9" fontId="33" fillId="0" borderId="10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30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178" fontId="30" fillId="0" borderId="10" xfId="0" applyNumberFormat="1" applyFont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/>
    </xf>
    <xf numFmtId="0" fontId="0" fillId="13" borderId="10" xfId="0" applyFill="1" applyBorder="1">
      <alignment vertical="center"/>
    </xf>
    <xf numFmtId="0" fontId="0" fillId="13" borderId="42" xfId="0" applyFill="1" applyBorder="1" applyAlignment="1">
      <alignment horizontal="center" vertical="center"/>
    </xf>
    <xf numFmtId="180" fontId="33" fillId="0" borderId="10" xfId="0" applyNumberFormat="1" applyFont="1" applyBorder="1" applyAlignment="1">
      <alignment horizontal="center" vertical="center" shrinkToFit="1"/>
    </xf>
    <xf numFmtId="182" fontId="33" fillId="0" borderId="10" xfId="0" applyNumberFormat="1" applyFont="1" applyBorder="1" applyAlignment="1">
      <alignment horizontal="center" vertical="center" shrinkToFit="1"/>
    </xf>
    <xf numFmtId="182" fontId="13" fillId="0" borderId="10" xfId="0" applyNumberFormat="1" applyFont="1" applyBorder="1" applyAlignment="1">
      <alignment horizontal="center" vertical="center" shrinkToFit="1"/>
    </xf>
    <xf numFmtId="41" fontId="30" fillId="0" borderId="10" xfId="2" applyFont="1" applyBorder="1" applyAlignment="1">
      <alignment vertical="center" shrinkToFit="1"/>
    </xf>
    <xf numFmtId="41" fontId="0" fillId="9" borderId="10" xfId="2" applyNumberFormat="1" applyFont="1" applyFill="1" applyBorder="1" applyAlignment="1">
      <alignment vertical="center" shrinkToFit="1"/>
    </xf>
    <xf numFmtId="9" fontId="35" fillId="12" borderId="10" xfId="0" applyNumberFormat="1" applyFont="1" applyFill="1" applyBorder="1" applyAlignment="1">
      <alignment horizontal="center" vertical="center" shrinkToFit="1"/>
    </xf>
    <xf numFmtId="41" fontId="0" fillId="9" borderId="10" xfId="2" applyFont="1" applyFill="1" applyBorder="1" applyAlignment="1">
      <alignment vertical="center" shrinkToFit="1"/>
    </xf>
    <xf numFmtId="41" fontId="0" fillId="9" borderId="10" xfId="0" applyNumberFormat="1" applyFill="1" applyBorder="1" applyAlignment="1">
      <alignment vertical="center" shrinkToFit="1"/>
    </xf>
    <xf numFmtId="41" fontId="0" fillId="11" borderId="10" xfId="0" applyNumberFormat="1" applyFill="1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18" fillId="8" borderId="10" xfId="0" applyFont="1" applyFill="1" applyBorder="1" applyAlignment="1">
      <alignment horizontal="center" vertical="center" shrinkToFit="1"/>
    </xf>
    <xf numFmtId="182" fontId="34" fillId="2" borderId="10" xfId="0" applyNumberFormat="1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81" fontId="0" fillId="9" borderId="10" xfId="0" applyNumberFormat="1" applyFill="1" applyBorder="1" applyAlignment="1">
      <alignment horizontal="center" vertical="center" shrinkToFit="1"/>
    </xf>
    <xf numFmtId="0" fontId="0" fillId="13" borderId="10" xfId="0" applyFill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13" borderId="42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 wrapText="1"/>
    </xf>
    <xf numFmtId="41" fontId="0" fillId="2" borderId="10" xfId="0" applyNumberFormat="1" applyFill="1" applyBorder="1" applyAlignment="1">
      <alignment horizontal="center" vertical="center"/>
    </xf>
    <xf numFmtId="180" fontId="13" fillId="0" borderId="10" xfId="0" applyNumberFormat="1" applyFont="1" applyBorder="1" applyAlignment="1">
      <alignment horizontal="center" vertical="center" shrinkToFit="1"/>
    </xf>
    <xf numFmtId="0" fontId="0" fillId="13" borderId="0" xfId="0" applyFill="1" applyBorder="1" applyAlignment="1">
      <alignment horizontal="center" vertical="center"/>
    </xf>
    <xf numFmtId="41" fontId="0" fillId="2" borderId="0" xfId="0" applyNumberFormat="1" applyFill="1" applyBorder="1" applyAlignment="1">
      <alignment horizontal="center" vertical="center"/>
    </xf>
    <xf numFmtId="9" fontId="33" fillId="0" borderId="10" xfId="0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3" fontId="0" fillId="12" borderId="10" xfId="2" applyNumberFormat="1" applyFont="1" applyFill="1" applyBorder="1">
      <alignment vertical="center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justify" vertical="center" wrapText="1"/>
    </xf>
    <xf numFmtId="0" fontId="39" fillId="0" borderId="10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center" vertical="center" wrapText="1"/>
    </xf>
    <xf numFmtId="0" fontId="41" fillId="0" borderId="0" xfId="0" applyFont="1">
      <alignment vertical="center"/>
    </xf>
    <xf numFmtId="0" fontId="0" fillId="13" borderId="41" xfId="0" applyFill="1" applyBorder="1">
      <alignment vertical="center"/>
    </xf>
    <xf numFmtId="0" fontId="0" fillId="13" borderId="41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177" fontId="40" fillId="0" borderId="44" xfId="0" applyNumberFormat="1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 shrinkToFit="1"/>
    </xf>
    <xf numFmtId="9" fontId="42" fillId="0" borderId="0" xfId="5" applyNumberFormat="1">
      <alignment vertical="center"/>
    </xf>
    <xf numFmtId="182" fontId="13" fillId="14" borderId="10" xfId="0" applyNumberFormat="1" applyFont="1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13" borderId="38" xfId="0" applyFill="1" applyBorder="1">
      <alignment vertical="center"/>
    </xf>
    <xf numFmtId="0" fontId="30" fillId="0" borderId="10" xfId="0" applyFont="1" applyBorder="1">
      <alignment vertical="center"/>
    </xf>
    <xf numFmtId="0" fontId="42" fillId="0" borderId="0" xfId="5" applyAlignment="1" applyProtection="1">
      <alignment vertical="center"/>
    </xf>
    <xf numFmtId="0" fontId="44" fillId="0" borderId="0" xfId="0" applyFo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180" fontId="34" fillId="0" borderId="42" xfId="0" applyNumberFormat="1" applyFont="1" applyBorder="1" applyAlignment="1">
      <alignment horizontal="center" vertical="center"/>
    </xf>
    <xf numFmtId="0" fontId="0" fillId="13" borderId="42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41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left" vertical="center" indent="1"/>
    </xf>
    <xf numFmtId="0" fontId="40" fillId="0" borderId="48" xfId="0" applyFont="1" applyBorder="1" applyAlignment="1">
      <alignment horizontal="left" vertical="center" indent="1"/>
    </xf>
    <xf numFmtId="0" fontId="40" fillId="0" borderId="49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13" borderId="10" xfId="0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13" borderId="42" xfId="0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center"/>
    </xf>
    <xf numFmtId="0" fontId="30" fillId="0" borderId="38" xfId="0" applyFont="1" applyBorder="1" applyAlignment="1">
      <alignment horizontal="left" vertical="center" indent="1"/>
    </xf>
    <xf numFmtId="0" fontId="30" fillId="0" borderId="41" xfId="0" applyFont="1" applyBorder="1" applyAlignment="1">
      <alignment horizontal="left" vertical="center" indent="1"/>
    </xf>
    <xf numFmtId="0" fontId="30" fillId="0" borderId="43" xfId="0" applyFont="1" applyBorder="1" applyAlignment="1">
      <alignment horizontal="left" vertical="center" indent="1"/>
    </xf>
    <xf numFmtId="0" fontId="30" fillId="0" borderId="42" xfId="0" applyFont="1" applyBorder="1" applyAlignment="1">
      <alignment horizontal="center" vertical="center"/>
    </xf>
    <xf numFmtId="180" fontId="33" fillId="0" borderId="10" xfId="0" applyNumberFormat="1" applyFont="1" applyBorder="1" applyAlignment="1">
      <alignment horizontal="center" vertical="center"/>
    </xf>
    <xf numFmtId="41" fontId="20" fillId="0" borderId="11" xfId="2" applyFont="1" applyBorder="1" applyAlignment="1">
      <alignment horizontal="center" vertical="center" shrinkToFit="1"/>
    </xf>
    <xf numFmtId="41" fontId="20" fillId="0" borderId="29" xfId="2" applyFont="1" applyBorder="1" applyAlignment="1">
      <alignment horizontal="center" vertical="center" shrinkToFit="1"/>
    </xf>
    <xf numFmtId="41" fontId="20" fillId="0" borderId="30" xfId="2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41" fontId="18" fillId="0" borderId="16" xfId="2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41" fontId="20" fillId="0" borderId="16" xfId="2" applyFont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178" fontId="14" fillId="0" borderId="11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horizontal="center" vertical="center"/>
    </xf>
    <xf numFmtId="178" fontId="14" fillId="0" borderId="30" xfId="0" applyNumberFormat="1" applyFont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9" fontId="20" fillId="0" borderId="16" xfId="1" applyNumberFormat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1" fontId="23" fillId="0" borderId="11" xfId="2" applyFont="1" applyBorder="1" applyAlignment="1">
      <alignment horizontal="center" vertical="center" shrinkToFit="1"/>
    </xf>
    <xf numFmtId="41" fontId="23" fillId="0" borderId="29" xfId="2" applyFont="1" applyBorder="1" applyAlignment="1">
      <alignment horizontal="center" vertical="center" shrinkToFit="1"/>
    </xf>
    <xf numFmtId="41" fontId="23" fillId="0" borderId="17" xfId="2" applyFont="1" applyBorder="1" applyAlignment="1">
      <alignment horizontal="center" vertical="center" shrinkToFit="1"/>
    </xf>
    <xf numFmtId="41" fontId="18" fillId="0" borderId="11" xfId="2" applyFont="1" applyBorder="1" applyAlignment="1">
      <alignment horizontal="center" vertical="center" shrinkToFit="1"/>
    </xf>
    <xf numFmtId="41" fontId="18" fillId="0" borderId="29" xfId="2" applyFont="1" applyBorder="1" applyAlignment="1">
      <alignment horizontal="center" vertical="center" shrinkToFit="1"/>
    </xf>
    <xf numFmtId="41" fontId="18" fillId="0" borderId="17" xfId="2" applyFont="1" applyBorder="1" applyAlignment="1">
      <alignment horizontal="center" vertical="center" shrinkToFit="1"/>
    </xf>
    <xf numFmtId="176" fontId="17" fillId="0" borderId="0" xfId="0" applyNumberFormat="1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distributed" vertical="center"/>
    </xf>
    <xf numFmtId="0" fontId="14" fillId="2" borderId="17" xfId="0" applyFont="1" applyFill="1" applyBorder="1" applyAlignment="1">
      <alignment horizontal="distributed" vertical="center"/>
    </xf>
    <xf numFmtId="0" fontId="14" fillId="2" borderId="29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indent="1" shrinkToFit="1"/>
    </xf>
    <xf numFmtId="0" fontId="17" fillId="0" borderId="29" xfId="0" applyFont="1" applyBorder="1" applyAlignment="1">
      <alignment horizontal="left" vertical="center" indent="1" shrinkToFit="1"/>
    </xf>
    <xf numFmtId="0" fontId="17" fillId="0" borderId="30" xfId="0" applyFont="1" applyBorder="1" applyAlignment="1">
      <alignment horizontal="left" vertical="center" indent="1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distributed" vertical="center"/>
    </xf>
    <xf numFmtId="0" fontId="16" fillId="2" borderId="17" xfId="0" applyFont="1" applyFill="1" applyBorder="1" applyAlignment="1">
      <alignment horizontal="distributed" vertical="center"/>
    </xf>
    <xf numFmtId="0" fontId="22" fillId="2" borderId="29" xfId="0" applyFont="1" applyFill="1" applyBorder="1" applyAlignment="1">
      <alignment horizontal="distributed" vertical="center"/>
    </xf>
    <xf numFmtId="0" fontId="22" fillId="2" borderId="17" xfId="0" applyFont="1" applyFill="1" applyBorder="1" applyAlignment="1">
      <alignment horizontal="distributed" vertical="center"/>
    </xf>
    <xf numFmtId="0" fontId="17" fillId="0" borderId="11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left" vertical="center" shrinkToFi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distributed" vertical="center"/>
    </xf>
    <xf numFmtId="0" fontId="18" fillId="2" borderId="17" xfId="0" applyFont="1" applyFill="1" applyBorder="1" applyAlignment="1">
      <alignment horizontal="distributed" vertical="center"/>
    </xf>
    <xf numFmtId="177" fontId="17" fillId="0" borderId="11" xfId="0" applyNumberFormat="1" applyFont="1" applyBorder="1" applyAlignment="1">
      <alignment horizontal="center" vertical="center" shrinkToFit="1"/>
    </xf>
    <xf numFmtId="177" fontId="17" fillId="0" borderId="29" xfId="0" applyNumberFormat="1" applyFont="1" applyBorder="1" applyAlignment="1">
      <alignment horizontal="center" vertical="center" shrinkToFit="1"/>
    </xf>
    <xf numFmtId="177" fontId="17" fillId="0" borderId="17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/>
    </xf>
    <xf numFmtId="178" fontId="17" fillId="0" borderId="11" xfId="0" applyNumberFormat="1" applyFont="1" applyBorder="1" applyAlignment="1">
      <alignment horizontal="center" vertical="center" shrinkToFit="1"/>
    </xf>
    <xf numFmtId="178" fontId="17" fillId="0" borderId="29" xfId="0" applyNumberFormat="1" applyFont="1" applyBorder="1" applyAlignment="1">
      <alignment horizontal="center" vertical="center" shrinkToFit="1"/>
    </xf>
    <xf numFmtId="178" fontId="17" fillId="0" borderId="17" xfId="0" applyNumberFormat="1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1" fontId="18" fillId="0" borderId="16" xfId="2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28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3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178" fontId="18" fillId="0" borderId="16" xfId="0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1" fontId="29" fillId="0" borderId="14" xfId="2" applyFont="1" applyBorder="1" applyAlignment="1">
      <alignment horizontal="center" vertical="center" shrinkToFit="1"/>
    </xf>
    <xf numFmtId="41" fontId="29" fillId="0" borderId="40" xfId="2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wrapText="1" shrinkToFit="1"/>
    </xf>
    <xf numFmtId="0" fontId="28" fillId="0" borderId="28" xfId="0" applyFont="1" applyBorder="1" applyAlignment="1">
      <alignment horizontal="center" vertical="center" wrapText="1" shrinkToFit="1"/>
    </xf>
    <xf numFmtId="0" fontId="18" fillId="8" borderId="10" xfId="0" applyFont="1" applyFill="1" applyBorder="1" applyAlignment="1">
      <alignment horizontal="center" vertical="center" wrapText="1" shrinkToFit="1"/>
    </xf>
    <xf numFmtId="9" fontId="37" fillId="0" borderId="10" xfId="1" applyFont="1" applyBorder="1" applyAlignment="1">
      <alignment horizontal="center" vertical="center" wrapText="1"/>
    </xf>
    <xf numFmtId="9" fontId="38" fillId="0" borderId="10" xfId="1" applyFont="1" applyBorder="1" applyAlignment="1">
      <alignment horizontal="center" vertical="center" wrapText="1"/>
    </xf>
    <xf numFmtId="0" fontId="45" fillId="15" borderId="10" xfId="0" applyFont="1" applyFill="1" applyBorder="1" applyAlignment="1">
      <alignment horizontal="center" vertical="center" wrapText="1"/>
    </xf>
    <xf numFmtId="9" fontId="45" fillId="15" borderId="10" xfId="1" applyFont="1" applyFill="1" applyBorder="1" applyAlignment="1">
      <alignment horizontal="center" vertical="center" wrapText="1"/>
    </xf>
    <xf numFmtId="0" fontId="46" fillId="15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45" fillId="16" borderId="10" xfId="0" applyFont="1" applyFill="1" applyBorder="1" applyAlignment="1">
      <alignment horizontal="center" vertical="center" wrapText="1"/>
    </xf>
    <xf numFmtId="9" fontId="47" fillId="0" borderId="10" xfId="1" applyFont="1" applyBorder="1" applyAlignment="1">
      <alignment horizontal="center" vertical="center" wrapText="1"/>
    </xf>
    <xf numFmtId="41" fontId="33" fillId="0" borderId="10" xfId="2" applyFont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>
      <alignment vertical="center"/>
    </xf>
    <xf numFmtId="0" fontId="22" fillId="0" borderId="1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48" fillId="0" borderId="0" xfId="0" applyFont="1" applyFill="1" applyBorder="1" applyAlignment="1">
      <alignment horizontal="left" vertical="center" indent="1" shrinkToFit="1"/>
    </xf>
    <xf numFmtId="0" fontId="48" fillId="0" borderId="7" xfId="0" applyFont="1" applyFill="1" applyBorder="1" applyAlignment="1">
      <alignment horizontal="left" vertical="center" indent="1" shrinkToFit="1"/>
    </xf>
    <xf numFmtId="0" fontId="22" fillId="0" borderId="15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2" fillId="0" borderId="0" xfId="0" applyFont="1" applyBorder="1" applyAlignment="1">
      <alignment horizontal="left" vertical="center"/>
    </xf>
    <xf numFmtId="0" fontId="14" fillId="0" borderId="50" xfId="0" applyFont="1" applyFill="1" applyBorder="1" applyAlignment="1">
      <alignment horizontal="center" vertical="center"/>
    </xf>
    <xf numFmtId="9" fontId="24" fillId="0" borderId="50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shrinkToFit="1"/>
    </xf>
    <xf numFmtId="177" fontId="28" fillId="0" borderId="51" xfId="0" applyNumberFormat="1" applyFont="1" applyBorder="1" applyAlignment="1">
      <alignment horizontal="center" vertical="center" shrinkToFit="1"/>
    </xf>
    <xf numFmtId="41" fontId="28" fillId="0" borderId="51" xfId="2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9" fontId="18" fillId="0" borderId="11" xfId="1" applyFont="1" applyBorder="1" applyAlignment="1">
      <alignment horizontal="center" vertical="center"/>
    </xf>
    <xf numFmtId="9" fontId="18" fillId="0" borderId="29" xfId="1" applyFont="1" applyBorder="1" applyAlignment="1">
      <alignment horizontal="center" vertical="center"/>
    </xf>
    <xf numFmtId="9" fontId="18" fillId="0" borderId="17" xfId="1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0" fontId="18" fillId="0" borderId="28" xfId="0" quotePrefix="1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 shrinkToFit="1"/>
    </xf>
    <xf numFmtId="178" fontId="18" fillId="0" borderId="51" xfId="0" applyNumberFormat="1" applyFont="1" applyBorder="1" applyAlignment="1">
      <alignment horizontal="center" vertical="center" shrinkToFit="1"/>
    </xf>
    <xf numFmtId="41" fontId="18" fillId="0" borderId="51" xfId="2" applyFont="1" applyBorder="1" applyAlignment="1">
      <alignment horizontal="center" vertical="center" shrinkToFit="1"/>
    </xf>
    <xf numFmtId="9" fontId="18" fillId="0" borderId="52" xfId="1" applyFont="1" applyBorder="1" applyAlignment="1">
      <alignment horizontal="center" vertical="center"/>
    </xf>
    <xf numFmtId="9" fontId="18" fillId="0" borderId="53" xfId="1" applyFont="1" applyBorder="1" applyAlignment="1">
      <alignment horizontal="center" vertical="center"/>
    </xf>
    <xf numFmtId="9" fontId="18" fillId="0" borderId="54" xfId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8" fillId="0" borderId="22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shrinkToFit="1"/>
    </xf>
    <xf numFmtId="41" fontId="28" fillId="0" borderId="52" xfId="2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19" xfId="0" applyFont="1" applyBorder="1">
      <alignment vertical="center"/>
    </xf>
    <xf numFmtId="0" fontId="49" fillId="0" borderId="14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/>
    </xf>
    <xf numFmtId="0" fontId="54" fillId="0" borderId="14" xfId="0" quotePrefix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32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28" fillId="0" borderId="52" xfId="0" applyFont="1" applyBorder="1" applyAlignment="1">
      <alignment horizontal="center" vertical="center" wrapText="1" shrinkToFit="1"/>
    </xf>
    <xf numFmtId="0" fontId="28" fillId="0" borderId="53" xfId="0" applyFont="1" applyBorder="1" applyAlignment="1">
      <alignment horizontal="center" vertical="center" wrapText="1" shrinkToFit="1"/>
    </xf>
    <xf numFmtId="0" fontId="28" fillId="0" borderId="54" xfId="0" applyFont="1" applyBorder="1" applyAlignment="1">
      <alignment horizontal="center" vertical="center" wrapText="1" shrinkToFit="1"/>
    </xf>
    <xf numFmtId="0" fontId="18" fillId="17" borderId="0" xfId="0" applyFont="1" applyFill="1" applyBorder="1">
      <alignment vertical="center"/>
    </xf>
    <xf numFmtId="0" fontId="18" fillId="0" borderId="0" xfId="0" applyFont="1" applyBorder="1" applyAlignment="1">
      <alignment horizontal="centerContinuous" vertical="center"/>
    </xf>
    <xf numFmtId="49" fontId="57" fillId="0" borderId="14" xfId="5" applyNumberFormat="1" applyFont="1" applyBorder="1" applyAlignment="1">
      <alignment horizontal="center" vertical="center"/>
    </xf>
    <xf numFmtId="49" fontId="57" fillId="0" borderId="12" xfId="5" applyNumberFormat="1" applyFont="1" applyBorder="1" applyAlignment="1">
      <alignment horizontal="center" vertical="center"/>
    </xf>
    <xf numFmtId="49" fontId="57" fillId="0" borderId="28" xfId="5" applyNumberFormat="1" applyFont="1" applyBorder="1" applyAlignment="1">
      <alignment horizontal="center" vertical="center"/>
    </xf>
    <xf numFmtId="9" fontId="25" fillId="0" borderId="14" xfId="0" quotePrefix="1" applyNumberFormat="1" applyFont="1" applyBorder="1" applyAlignment="1">
      <alignment horizontal="center" vertical="center"/>
    </xf>
    <xf numFmtId="41" fontId="18" fillId="0" borderId="11" xfId="2" applyFont="1" applyBorder="1" applyAlignment="1">
      <alignment horizontal="center" vertical="center"/>
    </xf>
    <xf numFmtId="41" fontId="18" fillId="0" borderId="29" xfId="2" applyFont="1" applyBorder="1" applyAlignment="1">
      <alignment horizontal="center" vertical="center"/>
    </xf>
    <xf numFmtId="41" fontId="18" fillId="0" borderId="52" xfId="2" applyFont="1" applyBorder="1" applyAlignment="1">
      <alignment horizontal="center" vertical="center"/>
    </xf>
    <xf numFmtId="41" fontId="18" fillId="0" borderId="53" xfId="2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center" vertical="center" shrinkToFit="1"/>
    </xf>
    <xf numFmtId="177" fontId="28" fillId="0" borderId="12" xfId="0" applyNumberFormat="1" applyFont="1" applyBorder="1" applyAlignment="1">
      <alignment horizontal="center" vertical="center" shrinkToFit="1"/>
    </xf>
    <xf numFmtId="177" fontId="28" fillId="0" borderId="28" xfId="0" applyNumberFormat="1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wrapText="1" shrinkToFit="1"/>
    </xf>
    <xf numFmtId="177" fontId="28" fillId="0" borderId="56" xfId="0" applyNumberFormat="1" applyFont="1" applyBorder="1" applyAlignment="1">
      <alignment horizontal="center" vertical="center" shrinkToFit="1"/>
    </xf>
    <xf numFmtId="177" fontId="28" fillId="0" borderId="22" xfId="0" applyNumberFormat="1" applyFont="1" applyBorder="1" applyAlignment="1">
      <alignment horizontal="center" vertical="center" shrinkToFit="1"/>
    </xf>
    <xf numFmtId="177" fontId="28" fillId="0" borderId="57" xfId="0" applyNumberFormat="1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 wrapText="1" shrinkToFit="1"/>
    </xf>
    <xf numFmtId="0" fontId="28" fillId="0" borderId="22" xfId="0" applyFont="1" applyBorder="1" applyAlignment="1">
      <alignment horizontal="center" vertical="center" wrapText="1" shrinkToFit="1"/>
    </xf>
    <xf numFmtId="0" fontId="28" fillId="0" borderId="57" xfId="0" applyFont="1" applyBorder="1" applyAlignment="1">
      <alignment horizontal="center" vertical="center" wrapText="1" shrinkToFit="1"/>
    </xf>
    <xf numFmtId="0" fontId="28" fillId="0" borderId="58" xfId="0" applyFont="1" applyBorder="1" applyAlignment="1">
      <alignment horizontal="center" vertical="center" shrinkToFit="1"/>
    </xf>
    <xf numFmtId="41" fontId="28" fillId="0" borderId="58" xfId="2" applyFont="1" applyBorder="1" applyAlignment="1">
      <alignment horizontal="center" vertical="center" shrinkToFit="1"/>
    </xf>
    <xf numFmtId="41" fontId="28" fillId="0" borderId="56" xfId="2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178" fontId="29" fillId="0" borderId="16" xfId="0" applyNumberFormat="1" applyFont="1" applyBorder="1" applyAlignment="1">
      <alignment horizontal="center" vertical="center" shrinkToFit="1"/>
    </xf>
    <xf numFmtId="41" fontId="29" fillId="0" borderId="16" xfId="2" applyFont="1" applyBorder="1" applyAlignment="1">
      <alignment horizontal="center" vertical="center" shrinkToFit="1"/>
    </xf>
    <xf numFmtId="9" fontId="29" fillId="0" borderId="11" xfId="1" applyFont="1" applyBorder="1" applyAlignment="1">
      <alignment horizontal="center" vertical="center"/>
    </xf>
    <xf numFmtId="9" fontId="29" fillId="0" borderId="29" xfId="1" applyFont="1" applyBorder="1" applyAlignment="1">
      <alignment horizontal="center" vertical="center"/>
    </xf>
    <xf numFmtId="9" fontId="29" fillId="0" borderId="17" xfId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41" fontId="29" fillId="0" borderId="11" xfId="2" applyFont="1" applyBorder="1" applyAlignment="1">
      <alignment horizontal="center" vertical="center"/>
    </xf>
    <xf numFmtId="41" fontId="29" fillId="0" borderId="29" xfId="2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178" fontId="28" fillId="0" borderId="25" xfId="0" applyNumberFormat="1" applyFont="1" applyBorder="1" applyAlignment="1">
      <alignment horizontal="center" vertical="center" shrinkToFit="1"/>
    </xf>
    <xf numFmtId="41" fontId="28" fillId="0" borderId="25" xfId="2" applyFont="1" applyBorder="1" applyAlignment="1">
      <alignment horizontal="center" vertical="center" shrinkToFit="1"/>
    </xf>
    <xf numFmtId="9" fontId="28" fillId="0" borderId="61" xfId="1" applyFont="1" applyBorder="1" applyAlignment="1">
      <alignment horizontal="center" vertical="center"/>
    </xf>
    <xf numFmtId="9" fontId="28" fillId="0" borderId="59" xfId="1" applyFont="1" applyBorder="1" applyAlignment="1">
      <alignment horizontal="center" vertical="center"/>
    </xf>
    <xf numFmtId="9" fontId="28" fillId="0" borderId="62" xfId="1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41" fontId="28" fillId="0" borderId="61" xfId="2" applyFont="1" applyBorder="1" applyAlignment="1">
      <alignment horizontal="center" vertical="center"/>
    </xf>
    <xf numFmtId="41" fontId="28" fillId="0" borderId="59" xfId="2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178" fontId="29" fillId="0" borderId="64" xfId="0" applyNumberFormat="1" applyFont="1" applyBorder="1" applyAlignment="1">
      <alignment horizontal="center" vertical="center" shrinkToFit="1"/>
    </xf>
    <xf numFmtId="41" fontId="29" fillId="0" borderId="64" xfId="2" applyFont="1" applyBorder="1" applyAlignment="1">
      <alignment horizontal="center" vertical="center" shrinkToFit="1"/>
    </xf>
    <xf numFmtId="9" fontId="29" fillId="0" borderId="33" xfId="1" applyFont="1" applyBorder="1" applyAlignment="1">
      <alignment horizontal="center" vertical="center"/>
    </xf>
    <xf numFmtId="9" fontId="29" fillId="0" borderId="26" xfId="1" applyFont="1" applyBorder="1" applyAlignment="1">
      <alignment horizontal="center" vertical="center"/>
    </xf>
    <xf numFmtId="9" fontId="29" fillId="0" borderId="65" xfId="1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182" fontId="33" fillId="0" borderId="10" xfId="0" applyNumberFormat="1" applyFont="1" applyFill="1" applyBorder="1" applyAlignment="1">
      <alignment horizontal="center" vertical="center" shrinkToFit="1"/>
    </xf>
  </cellXfs>
  <cellStyles count="7">
    <cellStyle name="백분율" xfId="1" builtinId="5"/>
    <cellStyle name="쉼표 [0]" xfId="2" builtinId="6"/>
    <cellStyle name="쉼표 [0] 2" xfId="4" xr:uid="{00000000-0005-0000-0000-000002000000}"/>
    <cellStyle name="표준" xfId="0" builtinId="0"/>
    <cellStyle name="표준 2" xfId="3" xr:uid="{00000000-0005-0000-0000-000004000000}"/>
    <cellStyle name="하이퍼링크" xfId="5" builtinId="8"/>
    <cellStyle name="하이퍼링크 2" xfId="6" xr:uid="{F690B785-B725-4B81-A2FD-B138BB722B1A}"/>
  </cellStyles>
  <dxfs count="1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checked="Checked" firstButton="1" fmlaLink="$N$3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checked="Checked" firstButton="1" fmlaLink="$R$3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N$3" lockText="1" noThreeD="1"/>
</file>

<file path=xl/ctrlProps/ctrlProp110.xml><?xml version="1.0" encoding="utf-8"?>
<formControlPr xmlns="http://schemas.microsoft.com/office/spreadsheetml/2009/9/main" objectType="Radio" checked="Checked" firstButton="1" fmlaLink="$N$3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Radio" checked="Checked" firstButton="1" fmlaLink="$R$3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R$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N$3" lockText="1" noThreeD="1"/>
</file>

<file path=xl/ctrlProps/ctrlProp20.xml><?xml version="1.0" encoding="utf-8"?>
<formControlPr xmlns="http://schemas.microsoft.com/office/spreadsheetml/2009/9/main" objectType="Radio" checked="Checked" firstButton="1" fmlaLink="$N$3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firstButton="1" fmlaLink="$R$3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N$3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R$3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N$3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R$3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checked="Checked" firstButton="1" fmlaLink="$N$3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R$3" lockText="1" noThreeD="1"/>
</file>

<file path=xl/ctrlProps/ctrlProp50.xml><?xml version="1.0" encoding="utf-8"?>
<formControlPr xmlns="http://schemas.microsoft.com/office/spreadsheetml/2009/9/main" objectType="Radio" checked="Checked" firstButton="1" fmlaLink="$R$3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N$3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checked="Checked" firstButton="1" fmlaLink="$R$3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checked="Checked" firstButton="1" fmlaLink="$N$3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R$3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checked="Checked" firstButton="1" fmlaLink="$N$3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checked="Checked" firstButton="1" fmlaLink="$R$3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Radio" checked="Checked" firstButton="1" fmlaLink="$N$3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checked="Checked" firstButton="1" fmlaLink="$R$3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checked="Checked" firstButton="1" fmlaLink="$N$3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checked="Checked" firstButton="1" fmlaLink="$R$3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73269</xdr:colOff>
      <xdr:row>3</xdr:row>
      <xdr:rowOff>180861</xdr:rowOff>
    </xdr:from>
    <xdr:to>
      <xdr:col>35</xdr:col>
      <xdr:colOff>131884</xdr:colOff>
      <xdr:row>5</xdr:row>
      <xdr:rowOff>100264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568461" y="620476"/>
          <a:ext cx="608135" cy="146538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ko-KR" altLang="en-US"/>
        </a:p>
      </xdr:txBody>
    </xdr:sp>
    <xdr:clientData/>
  </xdr:twoCellAnchor>
  <xdr:twoCellAnchor>
    <xdr:from>
      <xdr:col>14</xdr:col>
      <xdr:colOff>80596</xdr:colOff>
      <xdr:row>23</xdr:row>
      <xdr:rowOff>95250</xdr:rowOff>
    </xdr:from>
    <xdr:to>
      <xdr:col>40</xdr:col>
      <xdr:colOff>146539</xdr:colOff>
      <xdr:row>23</xdr:row>
      <xdr:rowOff>124558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2DBE8AEE-E84B-47CE-A8C5-4CEF18A099C8}"/>
            </a:ext>
          </a:extLst>
        </xdr:cNvPr>
        <xdr:cNvCxnSpPr/>
      </xdr:nvCxnSpPr>
      <xdr:spPr>
        <a:xfrm>
          <a:off x="2645019" y="3055327"/>
          <a:ext cx="4506058" cy="293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2465" name="Group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8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8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8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2468" name="Group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8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8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8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8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8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8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3489" name="Group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9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9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9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3492" name="Group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9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9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9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9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9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9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4513" name="Group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A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A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A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4516" name="Group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A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A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4518" name="Option Button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A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4519" name="Option Button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A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4520" name="Option Button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A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4521" name="Option Button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0A00-00000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5537" name="Group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B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B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B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5540" name="Group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B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0B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5542" name="Option Button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B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5543" name="Option Button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:a16="http://schemas.microsoft.com/office/drawing/2014/main" id="{00000000-0008-0000-0B00-00000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5544" name="Option Button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B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5545" name="Option Button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:a16="http://schemas.microsoft.com/office/drawing/2014/main" id="{00000000-0008-0000-0B00-00000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6561" name="Group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C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C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C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6564" name="Group Box 4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00000000-0008-0000-0C00-00000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C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6566" name="Option Button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C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6567" name="Option Button 7" hidden="1">
              <a:extLst>
                <a:ext uri="{63B3BB69-23CF-44E3-9099-C40C66FF867C}">
                  <a14:compatExt spid="_x0000_s66567"/>
                </a:ext>
                <a:ext uri="{FF2B5EF4-FFF2-40B4-BE49-F238E27FC236}">
                  <a16:creationId xmlns:a16="http://schemas.microsoft.com/office/drawing/2014/main" id="{00000000-0008-0000-0C00-00000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6568" name="Option Button 8" hidden="1">
              <a:extLst>
                <a:ext uri="{63B3BB69-23CF-44E3-9099-C40C66FF867C}">
                  <a14:compatExt spid="_x0000_s66568"/>
                </a:ext>
                <a:ext uri="{FF2B5EF4-FFF2-40B4-BE49-F238E27FC236}">
                  <a16:creationId xmlns:a16="http://schemas.microsoft.com/office/drawing/2014/main" id="{00000000-0008-0000-0C00-00000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6569" name="Option Button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C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7585" name="Group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D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D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D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7588" name="Group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D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D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7590" name="Option Button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D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7591" name="Option Button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D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7592" name="Option Button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D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7593" name="Option Button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D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8609" name="Group Box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E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E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E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8612" name="Group Box 4" hidden="1">
              <a:extLst>
                <a:ext uri="{63B3BB69-23CF-44E3-9099-C40C66FF867C}">
                  <a14:compatExt spid="_x0000_s68612"/>
                </a:ext>
                <a:ext uri="{FF2B5EF4-FFF2-40B4-BE49-F238E27FC236}">
                  <a16:creationId xmlns:a16="http://schemas.microsoft.com/office/drawing/2014/main" id="{00000000-0008-0000-0E00-000004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  <a:ext uri="{FF2B5EF4-FFF2-40B4-BE49-F238E27FC236}">
                  <a16:creationId xmlns:a16="http://schemas.microsoft.com/office/drawing/2014/main" id="{00000000-0008-0000-0E00-000005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8614" name="Option Button 6" hidden="1">
              <a:extLst>
                <a:ext uri="{63B3BB69-23CF-44E3-9099-C40C66FF867C}">
                  <a14:compatExt spid="_x0000_s68614"/>
                </a:ext>
                <a:ext uri="{FF2B5EF4-FFF2-40B4-BE49-F238E27FC236}">
                  <a16:creationId xmlns:a16="http://schemas.microsoft.com/office/drawing/2014/main" id="{00000000-0008-0000-0E00-000006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8615" name="Option Button 7" hidden="1">
              <a:extLst>
                <a:ext uri="{63B3BB69-23CF-44E3-9099-C40C66FF867C}">
                  <a14:compatExt spid="_x0000_s68615"/>
                </a:ext>
                <a:ext uri="{FF2B5EF4-FFF2-40B4-BE49-F238E27FC236}">
                  <a16:creationId xmlns:a16="http://schemas.microsoft.com/office/drawing/2014/main" id="{00000000-0008-0000-0E00-000007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8616" name="Option Button 8" hidden="1">
              <a:extLst>
                <a:ext uri="{63B3BB69-23CF-44E3-9099-C40C66FF867C}">
                  <a14:compatExt spid="_x0000_s68616"/>
                </a:ext>
                <a:ext uri="{FF2B5EF4-FFF2-40B4-BE49-F238E27FC236}">
                  <a16:creationId xmlns:a16="http://schemas.microsoft.com/office/drawing/2014/main" id="{00000000-0008-0000-0E00-000008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8617" name="Option Button 9" hidden="1">
              <a:extLst>
                <a:ext uri="{63B3BB69-23CF-44E3-9099-C40C66FF867C}">
                  <a14:compatExt spid="_x0000_s68617"/>
                </a:ext>
                <a:ext uri="{FF2B5EF4-FFF2-40B4-BE49-F238E27FC236}">
                  <a16:creationId xmlns:a16="http://schemas.microsoft.com/office/drawing/2014/main" id="{00000000-0008-0000-0E00-000009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4</xdr:col>
      <xdr:colOff>6468836</xdr:colOff>
      <xdr:row>60</xdr:row>
      <xdr:rowOff>57972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371975"/>
          <a:ext cx="9754961" cy="5887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4</xdr:col>
      <xdr:colOff>2620199</xdr:colOff>
      <xdr:row>85</xdr:row>
      <xdr:rowOff>124393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0544175"/>
          <a:ext cx="5906324" cy="4067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4</xdr:col>
      <xdr:colOff>6468836</xdr:colOff>
      <xdr:row>98</xdr:row>
      <xdr:rowOff>152661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5001875"/>
          <a:ext cx="9754961" cy="1867161"/>
        </a:xfrm>
        <a:prstGeom prst="rect">
          <a:avLst/>
        </a:prstGeom>
      </xdr:spPr>
    </xdr:pic>
    <xdr:clientData/>
  </xdr:twoCellAnchor>
  <xdr:twoCellAnchor editAs="oneCell">
    <xdr:from>
      <xdr:col>4</xdr:col>
      <xdr:colOff>6924675</xdr:colOff>
      <xdr:row>26</xdr:row>
      <xdr:rowOff>47625</xdr:rowOff>
    </xdr:from>
    <xdr:to>
      <xdr:col>4</xdr:col>
      <xdr:colOff>14697075</xdr:colOff>
      <xdr:row>40</xdr:row>
      <xdr:rowOff>84367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4590A00-B8A5-42B3-B58D-5E1218658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6219825"/>
          <a:ext cx="7772400" cy="24370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10252" name="Group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10253" name="Option Butto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10254" name="Option Butto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9</xdr:row>
      <xdr:rowOff>85725</xdr:rowOff>
    </xdr:from>
    <xdr:to>
      <xdr:col>6</xdr:col>
      <xdr:colOff>819150</xdr:colOff>
      <xdr:row>89</xdr:row>
      <xdr:rowOff>94487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800225"/>
          <a:ext cx="9705975" cy="1372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7345" name="Group Box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3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3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3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7348" name="Group Box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3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3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7350" name="Option Butto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3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7351" name="Option Butto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3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7352" name="Option Butto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3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7353" name="Option Butto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3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8369" name="Group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8372" name="Group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8374" name="Option Button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8375" name="Option Button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8376" name="Option Button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04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8377" name="Option Button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04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59393" name="Group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5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5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5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59396" name="Group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5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5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59398" name="Option Button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5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59399" name="Option Button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5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59400" name="Option Button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5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59401" name="Option Button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5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0417" name="Group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6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6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6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0420" name="Group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6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6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6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6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6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6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0</xdr:rowOff>
        </xdr:from>
        <xdr:to>
          <xdr:col>10</xdr:col>
          <xdr:colOff>466725</xdr:colOff>
          <xdr:row>2</xdr:row>
          <xdr:rowOff>219075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7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원천세부담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</xdr:row>
          <xdr:rowOff>104775</xdr:rowOff>
        </xdr:from>
        <xdr:to>
          <xdr:col>9</xdr:col>
          <xdr:colOff>762000</xdr:colOff>
          <xdr:row>2</xdr:row>
          <xdr:rowOff>142875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7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소득자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866775</xdr:colOff>
          <xdr:row>1</xdr:row>
          <xdr:rowOff>114300</xdr:rowOff>
        </xdr:from>
        <xdr:to>
          <xdr:col>10</xdr:col>
          <xdr:colOff>371475</xdr:colOff>
          <xdr:row>2</xdr:row>
          <xdr:rowOff>152400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7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사업자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0</xdr:row>
          <xdr:rowOff>152400</xdr:rowOff>
        </xdr:from>
        <xdr:to>
          <xdr:col>22</xdr:col>
          <xdr:colOff>1190625</xdr:colOff>
          <xdr:row>3</xdr:row>
          <xdr:rowOff>47625</xdr:rowOff>
        </xdr:to>
        <xdr:sp macro="" textlink="">
          <xdr:nvSpPr>
            <xdr:cNvPr id="61444" name="Group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7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지급일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76200</xdr:rowOff>
        </xdr:from>
        <xdr:to>
          <xdr:col>18</xdr:col>
          <xdr:colOff>1000125</xdr:colOff>
          <xdr:row>2</xdr:row>
          <xdr:rowOff>114300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7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해당월 말일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1114425</xdr:colOff>
          <xdr:row>1</xdr:row>
          <xdr:rowOff>76200</xdr:rowOff>
        </xdr:from>
        <xdr:to>
          <xdr:col>19</xdr:col>
          <xdr:colOff>666750</xdr:colOff>
          <xdr:row>2</xdr:row>
          <xdr:rowOff>114300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7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</xdr:row>
          <xdr:rowOff>76200</xdr:rowOff>
        </xdr:from>
        <xdr:to>
          <xdr:col>21</xdr:col>
          <xdr:colOff>238125</xdr:colOff>
          <xdr:row>2</xdr:row>
          <xdr:rowOff>114300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7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10일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390525</xdr:colOff>
          <xdr:row>1</xdr:row>
          <xdr:rowOff>76200</xdr:rowOff>
        </xdr:from>
        <xdr:to>
          <xdr:col>22</xdr:col>
          <xdr:colOff>114300</xdr:colOff>
          <xdr:row>2</xdr:row>
          <xdr:rowOff>114300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7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15일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1</xdr:row>
          <xdr:rowOff>76200</xdr:rowOff>
        </xdr:from>
        <xdr:to>
          <xdr:col>22</xdr:col>
          <xdr:colOff>1076325</xdr:colOff>
          <xdr:row>2</xdr:row>
          <xdr:rowOff>114300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7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다음달 20일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esktop/&#44277;&#51061;&#48277;&#51064;/&#49324;&#50629;&#49548;&#46301;%20&#44592;&#53440;&#49548;&#46301;/6%20-%20&#49324;&#50629;&#49548;&#46301;&#45824;&#51109;-&#51452;&#54889;&#44508;&#54016;&#51109;%202020-08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소득대장 해설"/>
      <sheetName val="사업소득대장 예제"/>
      <sheetName val="기본입력사항"/>
      <sheetName val="2020년1월"/>
      <sheetName val="2020년2월"/>
      <sheetName val="2020년3월"/>
      <sheetName val="2020년4월"/>
      <sheetName val="2020년5월"/>
      <sheetName val="2020년6월"/>
      <sheetName val="2020년7월"/>
      <sheetName val="2020년8월"/>
      <sheetName val="2020년9월"/>
      <sheetName val="2020년10월"/>
      <sheetName val="2020년11월"/>
      <sheetName val="2020년12월"/>
      <sheetName val="종목"/>
      <sheetName val="사업소득원천징수영수증"/>
      <sheetName val="사업소득지급명세서-수정"/>
      <sheetName val="기타소득지급명세서"/>
      <sheetName val="기타소득지급명세서-수정"/>
      <sheetName val="기타소득원천징수영수증"/>
      <sheetName val="기타소득작성법"/>
      <sheetName val="근로사업기타의 구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851101</v>
          </cell>
          <cell r="C6" t="str">
            <v>병의원</v>
          </cell>
        </row>
        <row r="7">
          <cell r="B7">
            <v>940100</v>
          </cell>
          <cell r="C7" t="str">
            <v>저술가</v>
          </cell>
        </row>
        <row r="8">
          <cell r="B8">
            <v>940200</v>
          </cell>
          <cell r="C8" t="str">
            <v>화가관련</v>
          </cell>
        </row>
        <row r="9">
          <cell r="B9">
            <v>940301</v>
          </cell>
          <cell r="C9" t="str">
            <v>작곡가</v>
          </cell>
        </row>
        <row r="10">
          <cell r="B10">
            <v>940302</v>
          </cell>
          <cell r="C10" t="str">
            <v>배우</v>
          </cell>
        </row>
        <row r="11">
          <cell r="B11">
            <v>940303</v>
          </cell>
          <cell r="C11" t="str">
            <v>모델</v>
          </cell>
        </row>
        <row r="12">
          <cell r="B12">
            <v>940304</v>
          </cell>
          <cell r="C12" t="str">
            <v>가수</v>
          </cell>
        </row>
        <row r="13">
          <cell r="B13">
            <v>940305</v>
          </cell>
          <cell r="C13" t="str">
            <v>성악가</v>
          </cell>
        </row>
        <row r="14">
          <cell r="B14">
            <v>940306</v>
          </cell>
          <cell r="C14" t="str">
            <v>1이미디어 콘텐츠창작자</v>
          </cell>
        </row>
        <row r="15">
          <cell r="B15">
            <v>940500</v>
          </cell>
          <cell r="C15" t="str">
            <v>연예보조</v>
          </cell>
        </row>
        <row r="16">
          <cell r="B16">
            <v>940600</v>
          </cell>
          <cell r="C16" t="str">
            <v>자문ㆍ고문</v>
          </cell>
        </row>
        <row r="17">
          <cell r="B17">
            <v>940901</v>
          </cell>
          <cell r="C17" t="str">
            <v>바둑기사</v>
          </cell>
        </row>
        <row r="18">
          <cell r="B18">
            <v>940902</v>
          </cell>
          <cell r="C18" t="str">
            <v>꽃꽃이교사</v>
          </cell>
        </row>
        <row r="19">
          <cell r="B19">
            <v>940903</v>
          </cell>
          <cell r="C19" t="str">
            <v>학원강사</v>
          </cell>
        </row>
        <row r="20">
          <cell r="B20">
            <v>940904</v>
          </cell>
          <cell r="C20" t="str">
            <v>직업운동가</v>
          </cell>
        </row>
        <row r="21">
          <cell r="B21">
            <v>940905</v>
          </cell>
          <cell r="C21" t="str">
            <v>봉사료수취자</v>
          </cell>
        </row>
        <row r="22">
          <cell r="B22">
            <v>940906</v>
          </cell>
          <cell r="C22" t="str">
            <v>보험설계</v>
          </cell>
        </row>
        <row r="23">
          <cell r="B23">
            <v>940907</v>
          </cell>
          <cell r="C23" t="str">
            <v>음료배달</v>
          </cell>
        </row>
        <row r="24">
          <cell r="B24">
            <v>940908</v>
          </cell>
          <cell r="C24" t="str">
            <v>방판.외판</v>
          </cell>
        </row>
        <row r="25">
          <cell r="B25">
            <v>940909</v>
          </cell>
          <cell r="C25" t="str">
            <v>기타자영업</v>
          </cell>
        </row>
        <row r="26">
          <cell r="B26">
            <v>940910</v>
          </cell>
          <cell r="C26" t="str">
            <v>다단계판매</v>
          </cell>
        </row>
        <row r="27">
          <cell r="B27">
            <v>940911</v>
          </cell>
          <cell r="C27" t="str">
            <v>기타모집수당</v>
          </cell>
        </row>
        <row r="28">
          <cell r="B28">
            <v>940912</v>
          </cell>
          <cell r="C28" t="str">
            <v>간병인</v>
          </cell>
        </row>
        <row r="29">
          <cell r="B29">
            <v>940913</v>
          </cell>
          <cell r="C29" t="str">
            <v>대리운전</v>
          </cell>
        </row>
        <row r="30">
          <cell r="B30">
            <v>940914</v>
          </cell>
          <cell r="C30" t="str">
            <v>캐디</v>
          </cell>
        </row>
        <row r="31">
          <cell r="B31">
            <v>940915</v>
          </cell>
          <cell r="C31" t="str">
            <v>목욕관리사</v>
          </cell>
        </row>
        <row r="32">
          <cell r="B32">
            <v>940916</v>
          </cell>
          <cell r="C32" t="str">
            <v>행사도우미</v>
          </cell>
        </row>
        <row r="33">
          <cell r="B33">
            <v>940917</v>
          </cell>
          <cell r="C33" t="str">
            <v>심부름용역</v>
          </cell>
        </row>
        <row r="34">
          <cell r="B34">
            <v>940918</v>
          </cell>
          <cell r="C34" t="str">
            <v>퀵서비스</v>
          </cell>
        </row>
        <row r="35">
          <cell r="B35">
            <v>940919</v>
          </cell>
          <cell r="C35" t="str">
            <v>물품배달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omments" Target="../comments11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omments" Target="../comments12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omments" Target="../comments13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5" Type="http://schemas.openxmlformats.org/officeDocument/2006/relationships/ctrlProp" Target="../ctrlProps/ctrlProp65.xml"/><Relationship Id="rId10" Type="http://schemas.openxmlformats.org/officeDocument/2006/relationships/ctrlProp" Target="../ctrlProps/ctrlProp70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omments" Target="../comments14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5" Type="http://schemas.openxmlformats.org/officeDocument/2006/relationships/ctrlProp" Target="../ctrlProps/ctrlProp74.xml"/><Relationship Id="rId10" Type="http://schemas.openxmlformats.org/officeDocument/2006/relationships/ctrlProp" Target="../ctrlProps/ctrlProp79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13" Type="http://schemas.openxmlformats.org/officeDocument/2006/relationships/comments" Target="../comments15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5" Type="http://schemas.openxmlformats.org/officeDocument/2006/relationships/ctrlProp" Target="../ctrlProps/ctrlProp83.xml"/><Relationship Id="rId10" Type="http://schemas.openxmlformats.org/officeDocument/2006/relationships/ctrlProp" Target="../ctrlProps/ctrlProp88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omments" Target="../comments16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4.xml"/><Relationship Id="rId13" Type="http://schemas.openxmlformats.org/officeDocument/2006/relationships/comments" Target="../comments17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3.xml"/><Relationship Id="rId12" Type="http://schemas.openxmlformats.org/officeDocument/2006/relationships/ctrlProp" Target="../ctrlProps/ctrlProp10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02.xml"/><Relationship Id="rId11" Type="http://schemas.openxmlformats.org/officeDocument/2006/relationships/ctrlProp" Target="../ctrlProps/ctrlProp107.xml"/><Relationship Id="rId5" Type="http://schemas.openxmlformats.org/officeDocument/2006/relationships/ctrlProp" Target="../ctrlProps/ctrlProp101.xml"/><Relationship Id="rId10" Type="http://schemas.openxmlformats.org/officeDocument/2006/relationships/ctrlProp" Target="../ctrlProps/ctrlProp106.xml"/><Relationship Id="rId4" Type="http://schemas.openxmlformats.org/officeDocument/2006/relationships/ctrlProp" Target="../ctrlProps/ctrlProp100.xml"/><Relationship Id="rId9" Type="http://schemas.openxmlformats.org/officeDocument/2006/relationships/ctrlProp" Target="../ctrlProps/ctrlProp105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omments" Target="../comments18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ctrlProp" Target="../ctrlProps/ctrlProp110.xml"/><Relationship Id="rId10" Type="http://schemas.openxmlformats.org/officeDocument/2006/relationships/ctrlProp" Target="../ctrlProps/ctrlProp115.xml"/><Relationship Id="rId4" Type="http://schemas.openxmlformats.org/officeDocument/2006/relationships/ctrlProp" Target="../ctrlProps/ctrlProp109.xml"/><Relationship Id="rId9" Type="http://schemas.openxmlformats.org/officeDocument/2006/relationships/ctrlProp" Target="../ctrlProps/ctrlProp1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cafe.daum.net/transtax/QNGA/26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5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cafe.daum.net/transtax/QNGA/26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CA68"/>
  <sheetViews>
    <sheetView showGridLines="0" zoomScale="130" zoomScaleNormal="130" workbookViewId="0">
      <selection activeCell="J11" sqref="J11:O11"/>
    </sheetView>
  </sheetViews>
  <sheetFormatPr defaultColWidth="2.375" defaultRowHeight="13.5" x14ac:dyDescent="0.15"/>
  <cols>
    <col min="29" max="29" width="2.125" customWidth="1"/>
    <col min="30" max="30" width="0.875" customWidth="1"/>
    <col min="31" max="31" width="2.125" customWidth="1"/>
    <col min="32" max="32" width="0.875" customWidth="1"/>
    <col min="33" max="33" width="2.125" customWidth="1"/>
    <col min="35" max="35" width="2.125" customWidth="1"/>
    <col min="39" max="40" width="2.375" customWidth="1"/>
    <col min="42" max="44" width="7.625" customWidth="1"/>
  </cols>
  <sheetData>
    <row r="1" spans="1:42" s="1" customFormat="1" ht="12" x14ac:dyDescent="0.15">
      <c r="A1" s="23" t="s">
        <v>218</v>
      </c>
      <c r="AM1" s="1" t="s">
        <v>80</v>
      </c>
    </row>
    <row r="2" spans="1:42" s="1" customFormat="1" ht="12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  <c r="AM2" s="1" t="s">
        <v>83</v>
      </c>
    </row>
    <row r="3" spans="1:42" s="1" customFormat="1" ht="10.5" customHeight="1" x14ac:dyDescent="0.15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31"/>
      <c r="AC3" s="31"/>
      <c r="AD3" s="31"/>
      <c r="AE3" s="31"/>
      <c r="AF3" s="31"/>
      <c r="AG3" s="32"/>
      <c r="AH3" s="32"/>
      <c r="AI3" s="32"/>
      <c r="AJ3" s="32"/>
      <c r="AK3" s="13"/>
    </row>
    <row r="4" spans="1:42" s="1" customFormat="1" ht="15" customHeight="1" x14ac:dyDescent="0.15">
      <c r="A4" s="12"/>
      <c r="B4" s="274" t="s">
        <v>21</v>
      </c>
      <c r="C4" s="275"/>
      <c r="D4" s="280">
        <v>2021</v>
      </c>
      <c r="E4" s="281"/>
      <c r="F4" s="275" t="s">
        <v>20</v>
      </c>
      <c r="G4" s="5"/>
      <c r="H4" s="4"/>
      <c r="I4" s="20" t="s">
        <v>26</v>
      </c>
      <c r="J4" s="4"/>
      <c r="K4" s="1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94" t="s">
        <v>35</v>
      </c>
      <c r="AC4" s="195"/>
      <c r="AD4" s="195"/>
      <c r="AE4" s="195"/>
      <c r="AF4" s="195"/>
      <c r="AG4" s="195"/>
      <c r="AH4" s="195"/>
      <c r="AI4" s="195"/>
      <c r="AJ4" s="196"/>
      <c r="AK4" s="13"/>
      <c r="AM4" s="1" t="s">
        <v>81</v>
      </c>
    </row>
    <row r="5" spans="1:42" s="1" customFormat="1" ht="3" customHeight="1" x14ac:dyDescent="0.15">
      <c r="A5" s="12"/>
      <c r="B5" s="276"/>
      <c r="C5" s="277"/>
      <c r="D5" s="282"/>
      <c r="E5" s="283"/>
      <c r="F5" s="277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206" t="s">
        <v>63</v>
      </c>
      <c r="AC5" s="207"/>
      <c r="AD5" s="207"/>
      <c r="AE5" s="207"/>
      <c r="AF5" s="208"/>
      <c r="AG5" s="197" t="s">
        <v>36</v>
      </c>
      <c r="AH5" s="198"/>
      <c r="AI5" s="198"/>
      <c r="AJ5" s="199"/>
      <c r="AK5" s="13"/>
    </row>
    <row r="6" spans="1:42" s="1" customFormat="1" ht="15.75" customHeight="1" x14ac:dyDescent="0.15">
      <c r="A6" s="12"/>
      <c r="B6" s="278"/>
      <c r="C6" s="279"/>
      <c r="D6" s="284"/>
      <c r="E6" s="285"/>
      <c r="F6" s="279"/>
      <c r="G6" s="5"/>
      <c r="H6" s="4"/>
      <c r="I6" s="20" t="s">
        <v>26</v>
      </c>
      <c r="J6" s="4"/>
      <c r="K6" s="14" t="s">
        <v>29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209"/>
      <c r="AC6" s="210"/>
      <c r="AD6" s="210"/>
      <c r="AE6" s="210"/>
      <c r="AF6" s="211"/>
      <c r="AG6" s="200"/>
      <c r="AH6" s="201"/>
      <c r="AI6" s="201"/>
      <c r="AJ6" s="202"/>
      <c r="AK6" s="13"/>
      <c r="AM6" s="1" t="s">
        <v>82</v>
      </c>
    </row>
    <row r="7" spans="1:42" s="1" customFormat="1" ht="7.5" customHeight="1" x14ac:dyDescent="0.15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13"/>
    </row>
    <row r="8" spans="1:42" s="1" customFormat="1" ht="13.5" customHeight="1" x14ac:dyDescent="0.15">
      <c r="A8" s="12"/>
      <c r="B8" s="4"/>
      <c r="C8" s="4"/>
      <c r="D8" s="4"/>
      <c r="E8" s="4"/>
      <c r="F8" s="4"/>
      <c r="G8" s="4"/>
      <c r="H8" s="4"/>
      <c r="I8" s="4"/>
      <c r="J8" s="4"/>
      <c r="K8" s="30" t="s">
        <v>30</v>
      </c>
      <c r="L8" s="20" t="s">
        <v>32</v>
      </c>
      <c r="M8" s="29" t="s">
        <v>31</v>
      </c>
      <c r="N8" s="29"/>
      <c r="O8" s="29"/>
      <c r="P8" s="29"/>
      <c r="Q8" s="29"/>
      <c r="R8" s="29"/>
      <c r="S8" s="20" t="s">
        <v>32</v>
      </c>
      <c r="T8" s="29" t="s">
        <v>33</v>
      </c>
      <c r="U8" s="29"/>
      <c r="V8" s="29"/>
      <c r="W8" s="29"/>
      <c r="X8" s="29"/>
      <c r="Y8" s="29" t="s">
        <v>34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3"/>
      <c r="AM8" s="78" t="s">
        <v>84</v>
      </c>
      <c r="AN8" s="78" t="s">
        <v>85</v>
      </c>
    </row>
    <row r="9" spans="1:42" s="1" customFormat="1" ht="7.5" customHeight="1" x14ac:dyDescent="0.1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13"/>
      <c r="AM9" s="79"/>
      <c r="AN9" s="79"/>
    </row>
    <row r="10" spans="1:42" s="1" customFormat="1" ht="18" customHeight="1" x14ac:dyDescent="0.15">
      <c r="A10" s="262" t="s">
        <v>10</v>
      </c>
      <c r="B10" s="263"/>
      <c r="C10" s="264"/>
      <c r="D10" s="21" t="s">
        <v>11</v>
      </c>
      <c r="E10" s="265" t="s">
        <v>27</v>
      </c>
      <c r="F10" s="265"/>
      <c r="G10" s="265"/>
      <c r="H10" s="265"/>
      <c r="I10" s="266"/>
      <c r="J10" s="267"/>
      <c r="K10" s="268"/>
      <c r="L10" s="268"/>
      <c r="M10" s="268"/>
      <c r="N10" s="268"/>
      <c r="O10" s="269"/>
      <c r="P10" s="21" t="s">
        <v>14</v>
      </c>
      <c r="Q10" s="255" t="s">
        <v>15</v>
      </c>
      <c r="R10" s="255"/>
      <c r="S10" s="255"/>
      <c r="T10" s="255"/>
      <c r="U10" s="256"/>
      <c r="V10" s="270"/>
      <c r="W10" s="270"/>
      <c r="X10" s="270"/>
      <c r="Y10" s="270"/>
      <c r="Z10" s="270"/>
      <c r="AA10" s="270"/>
      <c r="AB10" s="21" t="s">
        <v>18</v>
      </c>
      <c r="AC10" s="271" t="s">
        <v>19</v>
      </c>
      <c r="AD10" s="271"/>
      <c r="AE10" s="272"/>
      <c r="AF10" s="272"/>
      <c r="AG10" s="272"/>
      <c r="AH10" s="270"/>
      <c r="AI10" s="270"/>
      <c r="AJ10" s="270"/>
      <c r="AK10" s="273"/>
      <c r="AM10" s="79" t="e">
        <f>IF(10-MOD(MID(J10,1,1)*1+MID(J10,2,1)*3+MID(J10,3,1)*7+MID(J10,4,1)*1+MID(J10,5,1)*3+MID(J10,6,1)*7+MID(J10,7,1)*1+MID(J10,8,1)*3+INT((MID(J10,9,1)*5)/10)+MOD(MID(J10,9,1)*5,10),10)=10,0,10-MOD(MID(J10,1,1)*1+MID(J10,2,1)*3+MID(J10,3,1)*7+MID(J10,4,1)*1+MID(J10,5,1)*3+MID(J10,6,1)*7+MID(J10,7,1)*1+MID(J10,8,1)*3+INT((MID(J10,9,1)*5)/10)+MOD(MID(J10,9,1)*5,10),10))</f>
        <v>#VALUE!</v>
      </c>
      <c r="AN10" s="79" t="e">
        <f>IF(INT(MID(J10,10,1))=AM10,"OK","사업자오류")</f>
        <v>#VALUE!</v>
      </c>
    </row>
    <row r="11" spans="1:42" s="1" customFormat="1" ht="18" customHeight="1" x14ac:dyDescent="0.15">
      <c r="A11" s="238"/>
      <c r="B11" s="239"/>
      <c r="C11" s="240"/>
      <c r="D11" s="21" t="s">
        <v>12</v>
      </c>
      <c r="E11" s="257" t="s">
        <v>13</v>
      </c>
      <c r="F11" s="257"/>
      <c r="G11" s="257"/>
      <c r="H11" s="257"/>
      <c r="I11" s="258"/>
      <c r="J11" s="288"/>
      <c r="K11" s="289"/>
      <c r="L11" s="289"/>
      <c r="M11" s="289"/>
      <c r="N11" s="289"/>
      <c r="O11" s="290"/>
      <c r="P11" s="21" t="s">
        <v>16</v>
      </c>
      <c r="Q11" s="255" t="s">
        <v>17</v>
      </c>
      <c r="R11" s="255"/>
      <c r="S11" s="255"/>
      <c r="T11" s="255"/>
      <c r="U11" s="256"/>
      <c r="V11" s="259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1"/>
      <c r="AM11" s="79" t="e">
        <f>MOD(11-MOD(MID(J11,1,1)*2+MID(J11,2,1)*3+MID(J11,3,1)*4+MID(J11,4,1)*5+MID(J11,5,1)*6+MID(J11,6,1)*7+MID(J11,7,1)*8+MID(J11,8,1)*9+MID(J11,9,1)*2+MID(J11,10,1)*3+MID(J11,11,1)*4+MID(J11,12,1)*5,11),10)</f>
        <v>#VALUE!</v>
      </c>
      <c r="AN11" s="79" t="e">
        <f>IF(INT(MID(J11,13,1))=AM11,"OK","주민오류")</f>
        <v>#VALUE!</v>
      </c>
    </row>
    <row r="12" spans="1:42" s="1" customFormat="1" ht="18" customHeight="1" x14ac:dyDescent="0.15">
      <c r="A12" s="235" t="s">
        <v>3</v>
      </c>
      <c r="B12" s="236"/>
      <c r="C12" s="237"/>
      <c r="D12" s="21" t="s">
        <v>4</v>
      </c>
      <c r="E12" s="241" t="s">
        <v>6</v>
      </c>
      <c r="F12" s="241"/>
      <c r="G12" s="241"/>
      <c r="H12" s="241"/>
      <c r="I12" s="242"/>
      <c r="J12" s="252"/>
      <c r="K12" s="253"/>
      <c r="L12" s="253"/>
      <c r="M12" s="253"/>
      <c r="N12" s="253"/>
      <c r="O12" s="253"/>
      <c r="P12" s="22" t="s">
        <v>9</v>
      </c>
      <c r="Q12" s="243" t="s">
        <v>37</v>
      </c>
      <c r="R12" s="243"/>
      <c r="S12" s="243"/>
      <c r="T12" s="243"/>
      <c r="U12" s="244"/>
      <c r="V12" s="203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5"/>
      <c r="AM12" s="79" t="e">
        <f>MOD(11-MOD(MID(V12,1,1)*2+MID(V12,2,1)*3+MID(V12,3,1)*4+MID(V12,4,1)*5+MID(V12,5,1)*6+MID(V12,6,1)*7+MID(V12,7,1)*8+MID(V12,8,1)*9+MID(V12,9,1)*2+MID(V12,10,1)*3+MID(V12,11,1)*4+MID(V12,12,1)*5,11),10)</f>
        <v>#VALUE!</v>
      </c>
      <c r="AN12" s="79" t="e">
        <f>IF(INT(MID(V12,13,1))=AM12,"OK","주민오류")</f>
        <v>#VALUE!</v>
      </c>
    </row>
    <row r="13" spans="1:42" s="1" customFormat="1" ht="18" customHeight="1" x14ac:dyDescent="0.15">
      <c r="A13" s="238"/>
      <c r="B13" s="239"/>
      <c r="C13" s="240"/>
      <c r="D13" s="21" t="s">
        <v>5</v>
      </c>
      <c r="E13" s="241" t="s">
        <v>7</v>
      </c>
      <c r="F13" s="241"/>
      <c r="G13" s="241"/>
      <c r="H13" s="241"/>
      <c r="I13" s="242"/>
      <c r="J13" s="249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1"/>
      <c r="AP13" s="76"/>
    </row>
    <row r="14" spans="1:42" s="33" customFormat="1" ht="3" customHeight="1" x14ac:dyDescent="0.15">
      <c r="A14" s="286" t="s">
        <v>38</v>
      </c>
      <c r="B14" s="344"/>
      <c r="C14" s="344"/>
      <c r="D14" s="345"/>
      <c r="E14" s="44"/>
      <c r="F14" s="35"/>
      <c r="G14" s="35"/>
      <c r="H14" s="35"/>
      <c r="I14" s="3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6"/>
    </row>
    <row r="15" spans="1:42" s="33" customFormat="1" ht="15" customHeight="1" x14ac:dyDescent="0.15">
      <c r="A15" s="346"/>
      <c r="B15" s="347"/>
      <c r="C15" s="347"/>
      <c r="D15" s="348"/>
      <c r="E15" s="45"/>
      <c r="F15" s="51">
        <v>68</v>
      </c>
      <c r="G15" s="352" t="s">
        <v>219</v>
      </c>
      <c r="H15" s="37"/>
      <c r="L15" s="51">
        <v>69</v>
      </c>
      <c r="M15" s="354" t="s">
        <v>220</v>
      </c>
      <c r="R15" s="51">
        <v>63</v>
      </c>
      <c r="S15" s="354" t="s">
        <v>224</v>
      </c>
      <c r="AK15" s="43"/>
    </row>
    <row r="16" spans="1:42" s="33" customFormat="1" ht="3" customHeight="1" x14ac:dyDescent="0.15">
      <c r="A16" s="346"/>
      <c r="B16" s="347"/>
      <c r="C16" s="347"/>
      <c r="D16" s="348"/>
      <c r="E16" s="45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7"/>
      <c r="AK16" s="39"/>
    </row>
    <row r="17" spans="1:48" s="41" customFormat="1" ht="3" customHeight="1" x14ac:dyDescent="0.15">
      <c r="A17" s="346"/>
      <c r="B17" s="347"/>
      <c r="C17" s="347"/>
      <c r="D17" s="348"/>
      <c r="E17" s="45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2"/>
    </row>
    <row r="18" spans="1:48" s="41" customFormat="1" ht="15" customHeight="1" x14ac:dyDescent="0.15">
      <c r="A18" s="346"/>
      <c r="B18" s="347"/>
      <c r="C18" s="347"/>
      <c r="D18" s="348"/>
      <c r="E18" s="45"/>
      <c r="F18" s="51">
        <v>60</v>
      </c>
      <c r="G18" s="353" t="s">
        <v>221</v>
      </c>
      <c r="H18" s="40"/>
      <c r="I18" s="40"/>
      <c r="J18" s="40"/>
      <c r="K18" s="40"/>
      <c r="L18" s="40"/>
      <c r="M18" s="353" t="s">
        <v>222</v>
      </c>
      <c r="N18" s="40"/>
      <c r="P18" s="40"/>
      <c r="Q18" s="40"/>
      <c r="R18" s="51">
        <v>61</v>
      </c>
      <c r="S18" s="353" t="s">
        <v>223</v>
      </c>
      <c r="T18" s="40"/>
      <c r="W18" s="40"/>
      <c r="X18" s="40"/>
      <c r="Y18" s="40"/>
      <c r="Z18" s="40"/>
      <c r="AA18" s="51">
        <v>64</v>
      </c>
      <c r="AB18" s="353" t="s">
        <v>225</v>
      </c>
      <c r="AC18" s="40"/>
      <c r="AD18" s="40"/>
      <c r="AE18" s="40"/>
      <c r="AF18" s="40"/>
      <c r="AG18" s="40"/>
      <c r="AH18" s="40"/>
      <c r="AI18" s="40"/>
      <c r="AJ18" s="40"/>
      <c r="AK18" s="42"/>
    </row>
    <row r="19" spans="1:48" s="41" customFormat="1" ht="3" customHeight="1" x14ac:dyDescent="0.15">
      <c r="A19" s="346"/>
      <c r="B19" s="347"/>
      <c r="C19" s="347"/>
      <c r="D19" s="348"/>
      <c r="E19" s="45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2"/>
    </row>
    <row r="20" spans="1:48" s="41" customFormat="1" ht="3" customHeight="1" x14ac:dyDescent="0.15">
      <c r="A20" s="346"/>
      <c r="B20" s="347"/>
      <c r="C20" s="347"/>
      <c r="D20" s="348"/>
      <c r="E20" s="45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2"/>
    </row>
    <row r="21" spans="1:48" s="41" customFormat="1" ht="15" customHeight="1" x14ac:dyDescent="0.15">
      <c r="A21" s="346"/>
      <c r="B21" s="347"/>
      <c r="C21" s="347"/>
      <c r="D21" s="348"/>
      <c r="E21" s="45"/>
      <c r="F21" s="51">
        <v>65</v>
      </c>
      <c r="G21" s="353" t="s">
        <v>226</v>
      </c>
      <c r="H21" s="40"/>
      <c r="I21" s="40"/>
      <c r="J21" s="40"/>
      <c r="K21" s="40"/>
      <c r="L21" s="51">
        <v>71</v>
      </c>
      <c r="M21" s="353" t="s">
        <v>227</v>
      </c>
      <c r="N21" s="40"/>
      <c r="O21" s="40"/>
      <c r="P21" s="40"/>
      <c r="R21" s="51">
        <v>72</v>
      </c>
      <c r="S21" s="353" t="s">
        <v>228</v>
      </c>
      <c r="T21" s="353"/>
      <c r="U21" s="353"/>
      <c r="V21" s="51">
        <v>73</v>
      </c>
      <c r="W21" s="353" t="s">
        <v>229</v>
      </c>
      <c r="Y21" s="353"/>
      <c r="Z21" s="353"/>
      <c r="AA21" s="51">
        <v>74</v>
      </c>
      <c r="AB21" s="353" t="s">
        <v>230</v>
      </c>
      <c r="AC21" s="353"/>
      <c r="AD21" s="353"/>
      <c r="AE21" s="353"/>
      <c r="AF21" s="353"/>
      <c r="AG21" s="353"/>
      <c r="AH21" s="353"/>
      <c r="AI21" s="353"/>
      <c r="AJ21" s="353"/>
      <c r="AK21" s="356"/>
    </row>
    <row r="22" spans="1:48" s="41" customFormat="1" ht="3" customHeight="1" x14ac:dyDescent="0.15">
      <c r="A22" s="346"/>
      <c r="B22" s="347"/>
      <c r="C22" s="347"/>
      <c r="D22" s="348"/>
      <c r="E22" s="45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2"/>
    </row>
    <row r="23" spans="1:48" s="41" customFormat="1" ht="3" customHeight="1" thickBot="1" x14ac:dyDescent="0.2">
      <c r="A23" s="346"/>
      <c r="B23" s="347"/>
      <c r="C23" s="347"/>
      <c r="D23" s="348"/>
      <c r="E23" s="45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2"/>
    </row>
    <row r="24" spans="1:48" s="41" customFormat="1" ht="15" customHeight="1" thickBot="1" x14ac:dyDescent="0.2">
      <c r="A24" s="346"/>
      <c r="B24" s="347"/>
      <c r="C24" s="347"/>
      <c r="D24" s="348"/>
      <c r="E24" s="355"/>
      <c r="F24" s="51">
        <v>75</v>
      </c>
      <c r="G24" s="353" t="s">
        <v>231</v>
      </c>
      <c r="H24" s="353"/>
      <c r="I24" s="353"/>
      <c r="J24" s="353"/>
      <c r="K24" s="353"/>
      <c r="L24" s="363">
        <v>76</v>
      </c>
      <c r="M24" s="353" t="s">
        <v>232</v>
      </c>
      <c r="N24" s="353"/>
      <c r="O24" s="353"/>
      <c r="P24" s="353"/>
      <c r="Q24" s="353"/>
      <c r="R24" s="51">
        <v>77</v>
      </c>
      <c r="S24" s="353" t="s">
        <v>233</v>
      </c>
      <c r="T24" s="353"/>
      <c r="U24" s="353"/>
      <c r="V24" s="51">
        <v>78</v>
      </c>
      <c r="W24" s="353" t="s">
        <v>234</v>
      </c>
      <c r="X24" s="353"/>
      <c r="Y24" s="353"/>
      <c r="Z24" s="353"/>
      <c r="AA24" s="51">
        <v>80</v>
      </c>
      <c r="AB24" s="353" t="s">
        <v>235</v>
      </c>
      <c r="AC24" s="353"/>
      <c r="AD24" s="353"/>
      <c r="AE24" s="353"/>
      <c r="AF24" s="353"/>
      <c r="AG24" s="353"/>
      <c r="AH24" s="353"/>
      <c r="AI24" s="353"/>
      <c r="AJ24" s="353"/>
      <c r="AK24" s="356"/>
      <c r="AP24" s="372" t="s">
        <v>249</v>
      </c>
      <c r="AQ24" s="372" t="s">
        <v>266</v>
      </c>
    </row>
    <row r="25" spans="1:48" s="33" customFormat="1" ht="3" customHeight="1" x14ac:dyDescent="0.15">
      <c r="A25" s="346"/>
      <c r="B25" s="347"/>
      <c r="C25" s="347"/>
      <c r="D25" s="348"/>
      <c r="E25" s="355"/>
      <c r="F25" s="357"/>
      <c r="G25" s="357"/>
      <c r="H25" s="357"/>
      <c r="I25" s="357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9"/>
    </row>
    <row r="26" spans="1:48" s="41" customFormat="1" ht="3" customHeight="1" thickBot="1" x14ac:dyDescent="0.2">
      <c r="A26" s="346"/>
      <c r="B26" s="347"/>
      <c r="C26" s="347"/>
      <c r="D26" s="348"/>
      <c r="E26" s="355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6"/>
    </row>
    <row r="27" spans="1:48" s="41" customFormat="1" ht="15" customHeight="1" thickBot="1" x14ac:dyDescent="0.2">
      <c r="A27" s="346"/>
      <c r="B27" s="347"/>
      <c r="C27" s="347"/>
      <c r="D27" s="348"/>
      <c r="E27" s="355"/>
      <c r="F27" s="51">
        <v>62</v>
      </c>
      <c r="G27" s="353" t="s">
        <v>236</v>
      </c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6"/>
      <c r="AP27" s="373">
        <v>0.6</v>
      </c>
      <c r="AQ27" s="373">
        <v>0.2</v>
      </c>
    </row>
    <row r="28" spans="1:48" s="41" customFormat="1" ht="3" customHeight="1" x14ac:dyDescent="0.15">
      <c r="A28" s="349"/>
      <c r="B28" s="350"/>
      <c r="C28" s="350"/>
      <c r="D28" s="351"/>
      <c r="E28" s="360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2"/>
    </row>
    <row r="29" spans="1:48" s="23" customFormat="1" ht="15" customHeight="1" x14ac:dyDescent="0.15">
      <c r="A29" s="287" t="s">
        <v>39</v>
      </c>
      <c r="B29" s="232"/>
      <c r="C29" s="232"/>
      <c r="D29" s="232"/>
      <c r="E29" s="231" t="s">
        <v>40</v>
      </c>
      <c r="F29" s="232"/>
      <c r="G29" s="254"/>
      <c r="H29" s="246" t="s">
        <v>41</v>
      </c>
      <c r="I29" s="247"/>
      <c r="J29" s="228"/>
      <c r="K29" s="227" t="s">
        <v>237</v>
      </c>
      <c r="L29" s="364"/>
      <c r="M29" s="365"/>
      <c r="N29" s="246" t="s">
        <v>238</v>
      </c>
      <c r="O29" s="247"/>
      <c r="P29" s="228"/>
      <c r="Q29" s="227" t="s">
        <v>239</v>
      </c>
      <c r="R29" s="247"/>
      <c r="S29" s="228"/>
      <c r="T29" s="227" t="s">
        <v>240</v>
      </c>
      <c r="U29" s="228"/>
      <c r="V29" s="231" t="s">
        <v>42</v>
      </c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3"/>
      <c r="AL29" s="41"/>
      <c r="AM29" s="41"/>
      <c r="AN29" s="41"/>
    </row>
    <row r="30" spans="1:48" s="46" customFormat="1" ht="22.5" customHeight="1" x14ac:dyDescent="0.15">
      <c r="A30" s="234" t="s">
        <v>2</v>
      </c>
      <c r="B30" s="213"/>
      <c r="C30" s="156" t="s">
        <v>0</v>
      </c>
      <c r="D30" s="157" t="s">
        <v>1</v>
      </c>
      <c r="E30" s="213" t="s">
        <v>2</v>
      </c>
      <c r="F30" s="213"/>
      <c r="G30" s="156" t="s">
        <v>0</v>
      </c>
      <c r="H30" s="229"/>
      <c r="I30" s="248"/>
      <c r="J30" s="230"/>
      <c r="K30" s="366"/>
      <c r="L30" s="367"/>
      <c r="M30" s="368"/>
      <c r="N30" s="229"/>
      <c r="O30" s="248"/>
      <c r="P30" s="230"/>
      <c r="Q30" s="229"/>
      <c r="R30" s="248"/>
      <c r="S30" s="230"/>
      <c r="T30" s="229"/>
      <c r="U30" s="230"/>
      <c r="V30" s="212" t="s">
        <v>241</v>
      </c>
      <c r="W30" s="213"/>
      <c r="X30" s="213"/>
      <c r="Y30" s="212" t="s">
        <v>43</v>
      </c>
      <c r="Z30" s="213"/>
      <c r="AA30" s="213"/>
      <c r="AB30" s="214" t="s">
        <v>44</v>
      </c>
      <c r="AC30" s="215"/>
      <c r="AD30" s="216"/>
      <c r="AE30" s="245" t="s">
        <v>45</v>
      </c>
      <c r="AF30" s="232"/>
      <c r="AG30" s="232"/>
      <c r="AH30" s="232"/>
      <c r="AI30" s="232"/>
      <c r="AJ30" s="232"/>
      <c r="AK30" s="233"/>
      <c r="AL30" s="41"/>
      <c r="AM30" s="41"/>
      <c r="AN30" s="41"/>
      <c r="AV30" s="46" t="s">
        <v>250</v>
      </c>
    </row>
    <row r="31" spans="1:48" s="47" customFormat="1" ht="18" customHeight="1" x14ac:dyDescent="0.15">
      <c r="A31" s="189">
        <f>D4</f>
        <v>2021</v>
      </c>
      <c r="B31" s="190"/>
      <c r="C31" s="60">
        <v>1</v>
      </c>
      <c r="D31" s="61">
        <v>30</v>
      </c>
      <c r="E31" s="192">
        <f>A31</f>
        <v>2021</v>
      </c>
      <c r="F31" s="192"/>
      <c r="G31" s="60">
        <f>C31</f>
        <v>1</v>
      </c>
      <c r="H31" s="220">
        <v>125000</v>
      </c>
      <c r="I31" s="221"/>
      <c r="J31" s="222"/>
      <c r="K31" s="223"/>
      <c r="L31" s="224"/>
      <c r="M31" s="225"/>
      <c r="N31" s="223">
        <f>H31*$AP$27</f>
        <v>75000</v>
      </c>
      <c r="O31" s="224"/>
      <c r="P31" s="225"/>
      <c r="Q31" s="223">
        <f>H31-K31-N31</f>
        <v>50000</v>
      </c>
      <c r="R31" s="224"/>
      <c r="S31" s="225"/>
      <c r="T31" s="217">
        <f>$AQ$27</f>
        <v>0.2</v>
      </c>
      <c r="U31" s="217"/>
      <c r="V31" s="193">
        <f>IF(Q31&lt;=50000,0,TRUNC(Q31*T31,-1))</f>
        <v>0</v>
      </c>
      <c r="W31" s="193"/>
      <c r="X31" s="193"/>
      <c r="Y31" s="191">
        <f>V31*10%</f>
        <v>0</v>
      </c>
      <c r="Z31" s="191"/>
      <c r="AA31" s="191"/>
      <c r="AB31" s="191"/>
      <c r="AC31" s="191"/>
      <c r="AD31" s="191"/>
      <c r="AE31" s="186">
        <f>SUM(V31:AD31)</f>
        <v>0</v>
      </c>
      <c r="AF31" s="187"/>
      <c r="AG31" s="187"/>
      <c r="AH31" s="187"/>
      <c r="AI31" s="187"/>
      <c r="AJ31" s="187"/>
      <c r="AK31" s="188"/>
      <c r="AM31" s="11" t="s">
        <v>79</v>
      </c>
    </row>
    <row r="32" spans="1:48" s="47" customFormat="1" ht="18" customHeight="1" x14ac:dyDescent="0.15">
      <c r="A32" s="189"/>
      <c r="B32" s="190"/>
      <c r="C32" s="60"/>
      <c r="D32" s="61"/>
      <c r="E32" s="192"/>
      <c r="F32" s="192"/>
      <c r="G32" s="60"/>
      <c r="H32" s="220">
        <v>125010</v>
      </c>
      <c r="I32" s="221"/>
      <c r="J32" s="222"/>
      <c r="K32" s="223"/>
      <c r="L32" s="224"/>
      <c r="M32" s="225"/>
      <c r="N32" s="223">
        <f t="shared" ref="N32:N43" si="0">H32*$AP$27</f>
        <v>75006</v>
      </c>
      <c r="O32" s="224"/>
      <c r="P32" s="225"/>
      <c r="Q32" s="223">
        <f t="shared" ref="Q32:Q43" si="1">H32-K32-N32</f>
        <v>50004</v>
      </c>
      <c r="R32" s="224"/>
      <c r="S32" s="225"/>
      <c r="T32" s="217">
        <f t="shared" ref="T32:T43" si="2">$AQ$27</f>
        <v>0.2</v>
      </c>
      <c r="U32" s="217"/>
      <c r="V32" s="193">
        <f t="shared" ref="V32:V43" si="3">IF(Q32&lt;=50000,0,TRUNC(Q32*T32,-1))</f>
        <v>10000</v>
      </c>
      <c r="W32" s="193"/>
      <c r="X32" s="193"/>
      <c r="Y32" s="191">
        <f t="shared" ref="Y32:Y43" si="4">V32*10%</f>
        <v>1000</v>
      </c>
      <c r="Z32" s="191"/>
      <c r="AA32" s="191"/>
      <c r="AB32" s="191"/>
      <c r="AC32" s="191"/>
      <c r="AD32" s="191"/>
      <c r="AE32" s="186">
        <f>SUM(V32:AD32)</f>
        <v>11000</v>
      </c>
      <c r="AF32" s="187"/>
      <c r="AG32" s="187"/>
      <c r="AH32" s="187"/>
      <c r="AI32" s="187"/>
      <c r="AJ32" s="187"/>
      <c r="AK32" s="188"/>
      <c r="AM32" s="63" t="s">
        <v>65</v>
      </c>
    </row>
    <row r="33" spans="1:79" s="47" customFormat="1" ht="18" customHeight="1" x14ac:dyDescent="0.15">
      <c r="A33" s="189"/>
      <c r="B33" s="190"/>
      <c r="C33" s="60"/>
      <c r="D33" s="61"/>
      <c r="E33" s="192"/>
      <c r="F33" s="192"/>
      <c r="G33" s="60"/>
      <c r="H33" s="220">
        <v>130000</v>
      </c>
      <c r="I33" s="221"/>
      <c r="J33" s="222"/>
      <c r="K33" s="223"/>
      <c r="L33" s="224"/>
      <c r="M33" s="225"/>
      <c r="N33" s="223">
        <f t="shared" si="0"/>
        <v>78000</v>
      </c>
      <c r="O33" s="224"/>
      <c r="P33" s="225"/>
      <c r="Q33" s="223">
        <f t="shared" si="1"/>
        <v>52000</v>
      </c>
      <c r="R33" s="224"/>
      <c r="S33" s="225"/>
      <c r="T33" s="217">
        <f t="shared" si="2"/>
        <v>0.2</v>
      </c>
      <c r="U33" s="217"/>
      <c r="V33" s="193">
        <f t="shared" si="3"/>
        <v>10400</v>
      </c>
      <c r="W33" s="193"/>
      <c r="X33" s="193"/>
      <c r="Y33" s="191">
        <f t="shared" si="4"/>
        <v>1040</v>
      </c>
      <c r="Z33" s="191"/>
      <c r="AA33" s="191"/>
      <c r="AB33" s="191"/>
      <c r="AC33" s="191"/>
      <c r="AD33" s="191"/>
      <c r="AE33" s="186">
        <f>SUM(V33:AD33)</f>
        <v>11440</v>
      </c>
      <c r="AF33" s="187"/>
      <c r="AG33" s="187"/>
      <c r="AH33" s="187"/>
      <c r="AI33" s="187"/>
      <c r="AJ33" s="187"/>
      <c r="AK33" s="188"/>
      <c r="AM33" s="63" t="s">
        <v>66</v>
      </c>
    </row>
    <row r="34" spans="1:79" s="47" customFormat="1" ht="18" customHeight="1" x14ac:dyDescent="0.15">
      <c r="A34" s="189"/>
      <c r="B34" s="190"/>
      <c r="C34" s="60"/>
      <c r="D34" s="61"/>
      <c r="E34" s="192"/>
      <c r="F34" s="192"/>
      <c r="G34" s="60"/>
      <c r="H34" s="220"/>
      <c r="I34" s="221"/>
      <c r="J34" s="222"/>
      <c r="K34" s="223"/>
      <c r="L34" s="224"/>
      <c r="M34" s="225"/>
      <c r="N34" s="223">
        <f t="shared" si="0"/>
        <v>0</v>
      </c>
      <c r="O34" s="224"/>
      <c r="P34" s="225"/>
      <c r="Q34" s="223">
        <f t="shared" si="1"/>
        <v>0</v>
      </c>
      <c r="R34" s="224"/>
      <c r="S34" s="225"/>
      <c r="T34" s="217">
        <f t="shared" si="2"/>
        <v>0.2</v>
      </c>
      <c r="U34" s="217"/>
      <c r="V34" s="193">
        <f t="shared" si="3"/>
        <v>0</v>
      </c>
      <c r="W34" s="193"/>
      <c r="X34" s="193"/>
      <c r="Y34" s="191">
        <f t="shared" si="4"/>
        <v>0</v>
      </c>
      <c r="Z34" s="191"/>
      <c r="AA34" s="191"/>
      <c r="AB34" s="191"/>
      <c r="AC34" s="191"/>
      <c r="AD34" s="191"/>
      <c r="AE34" s="186">
        <f>SUM(V34:AD34)</f>
        <v>0</v>
      </c>
      <c r="AF34" s="187"/>
      <c r="AG34" s="187"/>
      <c r="AH34" s="187"/>
      <c r="AI34" s="187"/>
      <c r="AJ34" s="187"/>
      <c r="AK34" s="188"/>
      <c r="AM34" s="1" t="s">
        <v>67</v>
      </c>
    </row>
    <row r="35" spans="1:79" s="47" customFormat="1" ht="18" customHeight="1" x14ac:dyDescent="0.15">
      <c r="A35" s="189"/>
      <c r="B35" s="190"/>
      <c r="C35" s="60"/>
      <c r="D35" s="61"/>
      <c r="E35" s="192"/>
      <c r="F35" s="192"/>
      <c r="G35" s="60"/>
      <c r="H35" s="220"/>
      <c r="I35" s="221"/>
      <c r="J35" s="222"/>
      <c r="K35" s="223"/>
      <c r="L35" s="224"/>
      <c r="M35" s="225"/>
      <c r="N35" s="223">
        <f t="shared" si="0"/>
        <v>0</v>
      </c>
      <c r="O35" s="224"/>
      <c r="P35" s="225"/>
      <c r="Q35" s="223">
        <f t="shared" si="1"/>
        <v>0</v>
      </c>
      <c r="R35" s="224"/>
      <c r="S35" s="225"/>
      <c r="T35" s="217">
        <f t="shared" si="2"/>
        <v>0.2</v>
      </c>
      <c r="U35" s="217"/>
      <c r="V35" s="193">
        <f t="shared" si="3"/>
        <v>0</v>
      </c>
      <c r="W35" s="193"/>
      <c r="X35" s="193"/>
      <c r="Y35" s="191">
        <f t="shared" si="4"/>
        <v>0</v>
      </c>
      <c r="Z35" s="191"/>
      <c r="AA35" s="191"/>
      <c r="AB35" s="191"/>
      <c r="AC35" s="191"/>
      <c r="AD35" s="191"/>
      <c r="AE35" s="186">
        <f>SUM(V35:AD35)</f>
        <v>0</v>
      </c>
      <c r="AF35" s="187"/>
      <c r="AG35" s="187"/>
      <c r="AH35" s="187"/>
      <c r="AI35" s="187"/>
      <c r="AJ35" s="187"/>
      <c r="AK35" s="188"/>
    </row>
    <row r="36" spans="1:79" s="47" customFormat="1" ht="18" customHeight="1" x14ac:dyDescent="0.15">
      <c r="A36" s="189"/>
      <c r="B36" s="190"/>
      <c r="C36" s="60"/>
      <c r="D36" s="61"/>
      <c r="E36" s="192"/>
      <c r="F36" s="192"/>
      <c r="G36" s="60"/>
      <c r="H36" s="220"/>
      <c r="I36" s="221"/>
      <c r="J36" s="222"/>
      <c r="K36" s="223"/>
      <c r="L36" s="224"/>
      <c r="M36" s="225"/>
      <c r="N36" s="223">
        <f t="shared" si="0"/>
        <v>0</v>
      </c>
      <c r="O36" s="224"/>
      <c r="P36" s="225"/>
      <c r="Q36" s="223">
        <f t="shared" si="1"/>
        <v>0</v>
      </c>
      <c r="R36" s="224"/>
      <c r="S36" s="225"/>
      <c r="T36" s="217">
        <f t="shared" si="2"/>
        <v>0.2</v>
      </c>
      <c r="U36" s="217"/>
      <c r="V36" s="193">
        <f t="shared" si="3"/>
        <v>0</v>
      </c>
      <c r="W36" s="193"/>
      <c r="X36" s="193"/>
      <c r="Y36" s="191">
        <f t="shared" si="4"/>
        <v>0</v>
      </c>
      <c r="Z36" s="191"/>
      <c r="AA36" s="191"/>
      <c r="AB36" s="191"/>
      <c r="AC36" s="191"/>
      <c r="AD36" s="191"/>
      <c r="AE36" s="186">
        <f>SUM(V36:AD36)</f>
        <v>0</v>
      </c>
      <c r="AF36" s="187"/>
      <c r="AG36" s="187"/>
      <c r="AH36" s="187"/>
      <c r="AI36" s="187"/>
      <c r="AJ36" s="187"/>
      <c r="AK36" s="188"/>
      <c r="AM36" s="64" t="s">
        <v>68</v>
      </c>
    </row>
    <row r="37" spans="1:79" s="47" customFormat="1" ht="18" customHeight="1" x14ac:dyDescent="0.15">
      <c r="A37" s="189"/>
      <c r="B37" s="190"/>
      <c r="C37" s="60"/>
      <c r="D37" s="61"/>
      <c r="E37" s="192"/>
      <c r="F37" s="192"/>
      <c r="G37" s="60"/>
      <c r="H37" s="220"/>
      <c r="I37" s="221"/>
      <c r="J37" s="222"/>
      <c r="K37" s="223"/>
      <c r="L37" s="224"/>
      <c r="M37" s="225"/>
      <c r="N37" s="223">
        <f t="shared" si="0"/>
        <v>0</v>
      </c>
      <c r="O37" s="224"/>
      <c r="P37" s="225"/>
      <c r="Q37" s="223">
        <f t="shared" si="1"/>
        <v>0</v>
      </c>
      <c r="R37" s="224"/>
      <c r="S37" s="225"/>
      <c r="T37" s="217">
        <f t="shared" si="2"/>
        <v>0.2</v>
      </c>
      <c r="U37" s="217"/>
      <c r="V37" s="193">
        <f t="shared" si="3"/>
        <v>0</v>
      </c>
      <c r="W37" s="193"/>
      <c r="X37" s="193"/>
      <c r="Y37" s="191">
        <f t="shared" si="4"/>
        <v>0</v>
      </c>
      <c r="Z37" s="191"/>
      <c r="AA37" s="191"/>
      <c r="AB37" s="191"/>
      <c r="AC37" s="191"/>
      <c r="AD37" s="191"/>
      <c r="AE37" s="186">
        <f>SUM(V37:AD37)</f>
        <v>0</v>
      </c>
      <c r="AF37" s="187"/>
      <c r="AG37" s="187"/>
      <c r="AH37" s="187"/>
      <c r="AI37" s="187"/>
      <c r="AJ37" s="187"/>
      <c r="AK37" s="188"/>
      <c r="AM37" s="65" t="s">
        <v>69</v>
      </c>
    </row>
    <row r="38" spans="1:79" s="47" customFormat="1" ht="18" customHeight="1" x14ac:dyDescent="0.15">
      <c r="A38" s="189"/>
      <c r="B38" s="190"/>
      <c r="C38" s="60"/>
      <c r="D38" s="61"/>
      <c r="E38" s="192"/>
      <c r="F38" s="192"/>
      <c r="G38" s="60"/>
      <c r="H38" s="220"/>
      <c r="I38" s="221"/>
      <c r="J38" s="222"/>
      <c r="K38" s="223"/>
      <c r="L38" s="224"/>
      <c r="M38" s="225"/>
      <c r="N38" s="223">
        <f t="shared" si="0"/>
        <v>0</v>
      </c>
      <c r="O38" s="224"/>
      <c r="P38" s="225"/>
      <c r="Q38" s="223">
        <f t="shared" si="1"/>
        <v>0</v>
      </c>
      <c r="R38" s="224"/>
      <c r="S38" s="225"/>
      <c r="T38" s="217">
        <f t="shared" si="2"/>
        <v>0.2</v>
      </c>
      <c r="U38" s="217"/>
      <c r="V38" s="193">
        <f t="shared" si="3"/>
        <v>0</v>
      </c>
      <c r="W38" s="193"/>
      <c r="X38" s="193"/>
      <c r="Y38" s="191">
        <f t="shared" si="4"/>
        <v>0</v>
      </c>
      <c r="Z38" s="191"/>
      <c r="AA38" s="191"/>
      <c r="AB38" s="191"/>
      <c r="AC38" s="191"/>
      <c r="AD38" s="191"/>
      <c r="AE38" s="186">
        <f>SUM(V38:AD38)</f>
        <v>0</v>
      </c>
      <c r="AF38" s="187"/>
      <c r="AG38" s="187"/>
      <c r="AH38" s="187"/>
      <c r="AI38" s="187"/>
      <c r="AJ38" s="187"/>
      <c r="AK38" s="188"/>
      <c r="AM38" s="65" t="s">
        <v>70</v>
      </c>
    </row>
    <row r="39" spans="1:79" s="47" customFormat="1" ht="18" customHeight="1" x14ac:dyDescent="0.15">
      <c r="A39" s="189"/>
      <c r="B39" s="190"/>
      <c r="C39" s="60"/>
      <c r="D39" s="61"/>
      <c r="E39" s="192"/>
      <c r="F39" s="192"/>
      <c r="G39" s="60"/>
      <c r="H39" s="220"/>
      <c r="I39" s="221"/>
      <c r="J39" s="222"/>
      <c r="K39" s="223"/>
      <c r="L39" s="224"/>
      <c r="M39" s="225"/>
      <c r="N39" s="223">
        <f t="shared" si="0"/>
        <v>0</v>
      </c>
      <c r="O39" s="224"/>
      <c r="P39" s="225"/>
      <c r="Q39" s="223">
        <f t="shared" si="1"/>
        <v>0</v>
      </c>
      <c r="R39" s="224"/>
      <c r="S39" s="225"/>
      <c r="T39" s="217">
        <f t="shared" si="2"/>
        <v>0.2</v>
      </c>
      <c r="U39" s="217"/>
      <c r="V39" s="193">
        <f t="shared" si="3"/>
        <v>0</v>
      </c>
      <c r="W39" s="193"/>
      <c r="X39" s="193"/>
      <c r="Y39" s="191">
        <f t="shared" si="4"/>
        <v>0</v>
      </c>
      <c r="Z39" s="191"/>
      <c r="AA39" s="191"/>
      <c r="AB39" s="191"/>
      <c r="AC39" s="191"/>
      <c r="AD39" s="191"/>
      <c r="AE39" s="186">
        <f>SUM(V39:AD39)</f>
        <v>0</v>
      </c>
      <c r="AF39" s="187"/>
      <c r="AG39" s="187"/>
      <c r="AH39" s="187"/>
      <c r="AI39" s="187"/>
      <c r="AJ39" s="187"/>
      <c r="AK39" s="188"/>
      <c r="AM39" s="64" t="s">
        <v>71</v>
      </c>
    </row>
    <row r="40" spans="1:79" s="47" customFormat="1" ht="18" customHeight="1" x14ac:dyDescent="0.15">
      <c r="A40" s="189"/>
      <c r="B40" s="190"/>
      <c r="C40" s="60"/>
      <c r="D40" s="61"/>
      <c r="E40" s="192"/>
      <c r="F40" s="192"/>
      <c r="G40" s="60"/>
      <c r="H40" s="220"/>
      <c r="I40" s="221"/>
      <c r="J40" s="222"/>
      <c r="K40" s="223"/>
      <c r="L40" s="224"/>
      <c r="M40" s="225"/>
      <c r="N40" s="223">
        <f t="shared" si="0"/>
        <v>0</v>
      </c>
      <c r="O40" s="224"/>
      <c r="P40" s="225"/>
      <c r="Q40" s="223">
        <f t="shared" si="1"/>
        <v>0</v>
      </c>
      <c r="R40" s="224"/>
      <c r="S40" s="225"/>
      <c r="T40" s="217">
        <f t="shared" si="2"/>
        <v>0.2</v>
      </c>
      <c r="U40" s="217"/>
      <c r="V40" s="193">
        <f t="shared" si="3"/>
        <v>0</v>
      </c>
      <c r="W40" s="193"/>
      <c r="X40" s="193"/>
      <c r="Y40" s="191">
        <f t="shared" si="4"/>
        <v>0</v>
      </c>
      <c r="Z40" s="191"/>
      <c r="AA40" s="191"/>
      <c r="AB40" s="191"/>
      <c r="AC40" s="191"/>
      <c r="AD40" s="191"/>
      <c r="AE40" s="186">
        <f>SUM(V40:AD40)</f>
        <v>0</v>
      </c>
      <c r="AF40" s="187"/>
      <c r="AG40" s="187"/>
      <c r="AH40" s="187"/>
      <c r="AI40" s="187"/>
      <c r="AJ40" s="187"/>
      <c r="AK40" s="188"/>
      <c r="AM40" s="64" t="s">
        <v>72</v>
      </c>
    </row>
    <row r="41" spans="1:79" s="47" customFormat="1" ht="18" customHeight="1" x14ac:dyDescent="0.15">
      <c r="A41" s="189"/>
      <c r="B41" s="190"/>
      <c r="C41" s="60"/>
      <c r="D41" s="61"/>
      <c r="E41" s="192"/>
      <c r="F41" s="192"/>
      <c r="G41" s="60"/>
      <c r="H41" s="220"/>
      <c r="I41" s="221"/>
      <c r="J41" s="222"/>
      <c r="K41" s="223"/>
      <c r="L41" s="224"/>
      <c r="M41" s="225"/>
      <c r="N41" s="223">
        <f t="shared" si="0"/>
        <v>0</v>
      </c>
      <c r="O41" s="224"/>
      <c r="P41" s="225"/>
      <c r="Q41" s="223">
        <f t="shared" si="1"/>
        <v>0</v>
      </c>
      <c r="R41" s="224"/>
      <c r="S41" s="225"/>
      <c r="T41" s="217">
        <f t="shared" si="2"/>
        <v>0.2</v>
      </c>
      <c r="U41" s="217"/>
      <c r="V41" s="193">
        <f t="shared" si="3"/>
        <v>0</v>
      </c>
      <c r="W41" s="193"/>
      <c r="X41" s="193"/>
      <c r="Y41" s="191">
        <f t="shared" si="4"/>
        <v>0</v>
      </c>
      <c r="Z41" s="191"/>
      <c r="AA41" s="191"/>
      <c r="AB41" s="191"/>
      <c r="AC41" s="191"/>
      <c r="AD41" s="191"/>
      <c r="AE41" s="186">
        <f>SUM(V41:AD41)</f>
        <v>0</v>
      </c>
      <c r="AF41" s="187"/>
      <c r="AG41" s="187"/>
      <c r="AH41" s="187"/>
      <c r="AI41" s="187"/>
      <c r="AJ41" s="187"/>
      <c r="AK41" s="188"/>
      <c r="AM41" s="74" t="s">
        <v>73</v>
      </c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7"/>
    </row>
    <row r="42" spans="1:79" s="47" customFormat="1" ht="18" customHeight="1" x14ac:dyDescent="0.15">
      <c r="A42" s="189"/>
      <c r="B42" s="190"/>
      <c r="C42" s="60"/>
      <c r="D42" s="61"/>
      <c r="E42" s="192"/>
      <c r="F42" s="192"/>
      <c r="G42" s="60"/>
      <c r="H42" s="220"/>
      <c r="I42" s="221"/>
      <c r="J42" s="222"/>
      <c r="K42" s="223"/>
      <c r="L42" s="224"/>
      <c r="M42" s="225"/>
      <c r="N42" s="223">
        <f t="shared" si="0"/>
        <v>0</v>
      </c>
      <c r="O42" s="224"/>
      <c r="P42" s="225"/>
      <c r="Q42" s="223">
        <f t="shared" si="1"/>
        <v>0</v>
      </c>
      <c r="R42" s="224"/>
      <c r="S42" s="225"/>
      <c r="T42" s="217">
        <f t="shared" si="2"/>
        <v>0.2</v>
      </c>
      <c r="U42" s="217"/>
      <c r="V42" s="193">
        <f t="shared" si="3"/>
        <v>0</v>
      </c>
      <c r="W42" s="193"/>
      <c r="X42" s="193"/>
      <c r="Y42" s="191">
        <f t="shared" si="4"/>
        <v>0</v>
      </c>
      <c r="Z42" s="191"/>
      <c r="AA42" s="191"/>
      <c r="AB42" s="191"/>
      <c r="AC42" s="191"/>
      <c r="AD42" s="191"/>
      <c r="AE42" s="186">
        <f>SUM(V42:AD42)</f>
        <v>0</v>
      </c>
      <c r="AF42" s="187"/>
      <c r="AG42" s="187"/>
      <c r="AH42" s="187"/>
      <c r="AI42" s="187"/>
      <c r="AJ42" s="187"/>
      <c r="AK42" s="188"/>
      <c r="AM42" s="68" t="s">
        <v>74</v>
      </c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70"/>
    </row>
    <row r="43" spans="1:79" s="47" customFormat="1" ht="18" customHeight="1" x14ac:dyDescent="0.15">
      <c r="A43" s="189"/>
      <c r="B43" s="190"/>
      <c r="C43" s="60"/>
      <c r="D43" s="61"/>
      <c r="E43" s="192"/>
      <c r="F43" s="192"/>
      <c r="G43" s="60"/>
      <c r="H43" s="220"/>
      <c r="I43" s="221"/>
      <c r="J43" s="222"/>
      <c r="K43" s="223"/>
      <c r="L43" s="224"/>
      <c r="M43" s="225"/>
      <c r="N43" s="223">
        <f t="shared" si="0"/>
        <v>0</v>
      </c>
      <c r="O43" s="224"/>
      <c r="P43" s="225"/>
      <c r="Q43" s="223">
        <f t="shared" si="1"/>
        <v>0</v>
      </c>
      <c r="R43" s="224"/>
      <c r="S43" s="225"/>
      <c r="T43" s="217">
        <f t="shared" si="2"/>
        <v>0.2</v>
      </c>
      <c r="U43" s="217"/>
      <c r="V43" s="193">
        <f t="shared" si="3"/>
        <v>0</v>
      </c>
      <c r="W43" s="193"/>
      <c r="X43" s="193"/>
      <c r="Y43" s="191">
        <f t="shared" si="4"/>
        <v>0</v>
      </c>
      <c r="Z43" s="191"/>
      <c r="AA43" s="191"/>
      <c r="AB43" s="191"/>
      <c r="AC43" s="191"/>
      <c r="AD43" s="191"/>
      <c r="AE43" s="186">
        <f>SUM(V43:AD43)</f>
        <v>0</v>
      </c>
      <c r="AF43" s="187"/>
      <c r="AG43" s="187"/>
      <c r="AH43" s="187"/>
      <c r="AI43" s="187"/>
      <c r="AJ43" s="187"/>
      <c r="AK43" s="188"/>
      <c r="AM43" s="71" t="s">
        <v>75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3"/>
    </row>
    <row r="44" spans="1:79" s="1" customFormat="1" ht="15" customHeight="1" x14ac:dyDescent="0.15">
      <c r="A44" s="15"/>
      <c r="B44" s="10" t="s">
        <v>22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16"/>
      <c r="AM44" s="65" t="s">
        <v>76</v>
      </c>
    </row>
    <row r="45" spans="1:79" s="1" customFormat="1" ht="7.5" customHeight="1" x14ac:dyDescent="0.15">
      <c r="A45" s="1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6"/>
      <c r="AM45" s="64" t="s">
        <v>64</v>
      </c>
    </row>
    <row r="46" spans="1:79" s="1" customFormat="1" ht="15" customHeight="1" x14ac:dyDescent="0.15">
      <c r="A46" s="1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26" t="str">
        <f ca="1">IF(J12="","        년       월      일",TODAY())</f>
        <v xml:space="preserve">        년       월      일</v>
      </c>
      <c r="O46" s="226"/>
      <c r="P46" s="226"/>
      <c r="Q46" s="226"/>
      <c r="R46" s="226"/>
      <c r="S46" s="226"/>
      <c r="T46" s="226"/>
      <c r="U46" s="226"/>
      <c r="V46" s="226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16"/>
      <c r="AM46" s="64" t="s">
        <v>77</v>
      </c>
    </row>
    <row r="47" spans="1:79" s="1" customFormat="1" ht="7.5" customHeight="1" x14ac:dyDescent="0.15">
      <c r="A47" s="1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6"/>
    </row>
    <row r="48" spans="1:79" s="1" customFormat="1" ht="15" customHeight="1" x14ac:dyDescent="0.15">
      <c r="A48" s="15"/>
      <c r="B48" s="3"/>
      <c r="C48" s="3"/>
      <c r="D48" s="3"/>
      <c r="E48" s="3"/>
      <c r="F48" s="3"/>
      <c r="G48" s="3"/>
      <c r="H48" s="3"/>
      <c r="I48" s="218" t="s">
        <v>23</v>
      </c>
      <c r="J48" s="218"/>
      <c r="K48" s="218"/>
      <c r="L48" s="218"/>
      <c r="M48" s="218"/>
      <c r="N48" s="218"/>
      <c r="O48" s="219" t="str">
        <f>IF(V10="","",V10)</f>
        <v/>
      </c>
      <c r="P48" s="219"/>
      <c r="Q48" s="219"/>
      <c r="R48" s="219"/>
      <c r="S48" s="219"/>
      <c r="T48" s="219"/>
      <c r="U48" s="219"/>
      <c r="V48" s="219"/>
      <c r="W48" s="219"/>
      <c r="X48" s="371" t="s">
        <v>24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16"/>
    </row>
    <row r="49" spans="1:44" s="1" customFormat="1" ht="3.75" customHeight="1" x14ac:dyDescent="0.15">
      <c r="A49" s="1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16"/>
      <c r="AM49" s="75" t="s">
        <v>78</v>
      </c>
    </row>
    <row r="50" spans="1:44" s="1" customFormat="1" ht="15" customHeight="1" x14ac:dyDescent="0.15">
      <c r="A50" s="15"/>
      <c r="B50" s="219" t="str">
        <f>IF(J12="","",J12)</f>
        <v/>
      </c>
      <c r="C50" s="219"/>
      <c r="D50" s="219"/>
      <c r="E50" s="219"/>
      <c r="F50" s="219"/>
      <c r="G50" s="10" t="s">
        <v>25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16"/>
    </row>
    <row r="51" spans="1:44" s="1" customFormat="1" ht="3.75" customHeight="1" x14ac:dyDescent="0.15">
      <c r="A51" s="1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18"/>
    </row>
    <row r="52" spans="1:44" s="1" customFormat="1" ht="3.75" customHeight="1" x14ac:dyDescent="0.15">
      <c r="A52" s="1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16"/>
    </row>
    <row r="53" spans="1:44" s="1" customFormat="1" ht="15" customHeight="1" x14ac:dyDescent="0.15">
      <c r="A53" s="52" t="s">
        <v>46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M53" s="1" t="s">
        <v>171</v>
      </c>
    </row>
    <row r="54" spans="1:44" s="11" customFormat="1" ht="15" customHeight="1" thickBot="1" x14ac:dyDescent="0.2">
      <c r="A54" s="26"/>
      <c r="B54" s="369" t="s">
        <v>242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  <c r="AM54" s="1"/>
      <c r="AN54" s="1"/>
      <c r="AO54" s="1"/>
      <c r="AP54" s="1"/>
      <c r="AQ54" s="1"/>
      <c r="AR54" s="1"/>
    </row>
    <row r="55" spans="1:44" s="11" customFormat="1" ht="15" customHeight="1" thickBot="1" x14ac:dyDescent="0.2">
      <c r="A55" s="26"/>
      <c r="B55" s="369" t="s">
        <v>243</v>
      </c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8"/>
      <c r="AM55" s="80" t="s">
        <v>86</v>
      </c>
      <c r="AN55" s="81">
        <v>300000</v>
      </c>
      <c r="AO55" s="1"/>
      <c r="AP55" s="1" t="s">
        <v>87</v>
      </c>
      <c r="AQ55" s="1"/>
      <c r="AR55" s="1"/>
    </row>
    <row r="56" spans="1:44" s="11" customFormat="1" ht="15" customHeight="1" x14ac:dyDescent="0.15">
      <c r="A56" s="26"/>
      <c r="B56" s="369" t="s">
        <v>244</v>
      </c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8"/>
      <c r="AM56" s="1"/>
      <c r="AN56" s="1"/>
      <c r="AO56" s="1"/>
      <c r="AP56" s="1"/>
      <c r="AQ56" s="1"/>
      <c r="AR56" s="1"/>
    </row>
    <row r="57" spans="1:44" s="11" customFormat="1" ht="15" customHeight="1" x14ac:dyDescent="0.15">
      <c r="A57" s="26"/>
      <c r="B57" s="369" t="s">
        <v>245</v>
      </c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8"/>
      <c r="AM57" s="1"/>
      <c r="AN57" s="1"/>
      <c r="AO57" s="1"/>
      <c r="AP57" s="1"/>
      <c r="AQ57" s="1"/>
      <c r="AR57" s="1"/>
    </row>
    <row r="58" spans="1:44" s="11" customFormat="1" ht="15" customHeight="1" x14ac:dyDescent="0.15">
      <c r="A58" s="26"/>
      <c r="B58" s="369" t="s">
        <v>247</v>
      </c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8"/>
      <c r="AM58" s="1"/>
      <c r="AN58" s="1"/>
      <c r="AO58" s="1"/>
      <c r="AP58" s="1"/>
      <c r="AQ58" s="1"/>
      <c r="AR58" s="1"/>
    </row>
    <row r="59" spans="1:44" s="11" customFormat="1" ht="15" customHeight="1" x14ac:dyDescent="0.15">
      <c r="A59" s="26"/>
      <c r="B59" s="369" t="s">
        <v>246</v>
      </c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8"/>
      <c r="AM59" s="1" t="s">
        <v>88</v>
      </c>
      <c r="AN59" s="1"/>
      <c r="AO59" s="1"/>
      <c r="AP59" s="1"/>
      <c r="AQ59" s="1"/>
      <c r="AR59" s="1"/>
    </row>
    <row r="60" spans="1:44" s="11" customFormat="1" ht="6" customHeight="1" x14ac:dyDescent="0.15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0"/>
      <c r="AO60" s="1"/>
      <c r="AP60" s="1"/>
      <c r="AQ60" s="1"/>
      <c r="AR60" s="1"/>
    </row>
    <row r="61" spans="1:44" x14ac:dyDescent="0.15">
      <c r="AK61" s="370" t="s">
        <v>248</v>
      </c>
      <c r="AO61" s="1"/>
      <c r="AP61" s="1"/>
      <c r="AQ61" s="1"/>
      <c r="AR61" s="1"/>
    </row>
    <row r="62" spans="1:44" x14ac:dyDescent="0.15">
      <c r="AM62" s="78" t="s">
        <v>89</v>
      </c>
      <c r="AN62" s="82">
        <f>AN55/(100-4.4)*100</f>
        <v>313807.53138075315</v>
      </c>
    </row>
    <row r="63" spans="1:44" x14ac:dyDescent="0.15">
      <c r="AM63" s="83" t="s">
        <v>91</v>
      </c>
      <c r="AN63" s="82">
        <f>AN62*60%</f>
        <v>188284.5188284519</v>
      </c>
      <c r="AO63" t="s">
        <v>172</v>
      </c>
    </row>
    <row r="64" spans="1:44" x14ac:dyDescent="0.15">
      <c r="AM64" s="83" t="s">
        <v>92</v>
      </c>
      <c r="AN64" s="82">
        <f>AN62-AN63</f>
        <v>125523.01255230125</v>
      </c>
    </row>
    <row r="65" spans="39:42" x14ac:dyDescent="0.15">
      <c r="AM65" s="83" t="s">
        <v>93</v>
      </c>
      <c r="AN65" s="84">
        <v>0.2</v>
      </c>
    </row>
    <row r="66" spans="39:42" x14ac:dyDescent="0.15">
      <c r="AM66" s="83" t="s">
        <v>94</v>
      </c>
      <c r="AN66" s="85">
        <f>TRUNC(AN64*AN65,0)</f>
        <v>25104</v>
      </c>
    </row>
    <row r="67" spans="39:42" x14ac:dyDescent="0.15">
      <c r="AM67" s="83" t="s">
        <v>95</v>
      </c>
      <c r="AN67" s="85">
        <f>TRUNC(AN80*10%,0)</f>
        <v>0</v>
      </c>
      <c r="AP67" s="86" t="s">
        <v>96</v>
      </c>
    </row>
    <row r="68" spans="39:42" x14ac:dyDescent="0.15">
      <c r="AM68" s="83" t="s">
        <v>90</v>
      </c>
      <c r="AN68" s="85">
        <f>AN62-AN80-AN67</f>
        <v>313807.53138075315</v>
      </c>
      <c r="AP68" s="87">
        <f>AN55-AN68</f>
        <v>-13807.531380753149</v>
      </c>
    </row>
  </sheetData>
  <mergeCells count="186">
    <mergeCell ref="K37:M37"/>
    <mergeCell ref="K38:M38"/>
    <mergeCell ref="K39:M39"/>
    <mergeCell ref="K40:M40"/>
    <mergeCell ref="K41:M41"/>
    <mergeCell ref="K42:M42"/>
    <mergeCell ref="K43:M43"/>
    <mergeCell ref="N29:P30"/>
    <mergeCell ref="V29:AK29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N40:P40"/>
    <mergeCell ref="N41:P41"/>
    <mergeCell ref="N42:P42"/>
    <mergeCell ref="N43:P43"/>
    <mergeCell ref="A14:D28"/>
    <mergeCell ref="K29:M30"/>
    <mergeCell ref="K31:M31"/>
    <mergeCell ref="K32:M32"/>
    <mergeCell ref="K33:M33"/>
    <mergeCell ref="K34:M34"/>
    <mergeCell ref="K35:M35"/>
    <mergeCell ref="K36:M36"/>
    <mergeCell ref="B4:C6"/>
    <mergeCell ref="D4:E6"/>
    <mergeCell ref="F4:F6"/>
    <mergeCell ref="H36:J36"/>
    <mergeCell ref="H38:J38"/>
    <mergeCell ref="H40:J40"/>
    <mergeCell ref="H31:J31"/>
    <mergeCell ref="H32:J32"/>
    <mergeCell ref="A29:D29"/>
    <mergeCell ref="J11:O11"/>
    <mergeCell ref="A33:B33"/>
    <mergeCell ref="E33:F33"/>
    <mergeCell ref="H33:J33"/>
    <mergeCell ref="Q33:S33"/>
    <mergeCell ref="A37:B37"/>
    <mergeCell ref="E37:F37"/>
    <mergeCell ref="H37:J37"/>
    <mergeCell ref="Q37:S37"/>
    <mergeCell ref="A39:B39"/>
    <mergeCell ref="E39:F39"/>
    <mergeCell ref="H39:J39"/>
    <mergeCell ref="Q11:U11"/>
    <mergeCell ref="E11:I11"/>
    <mergeCell ref="V11:AK11"/>
    <mergeCell ref="A10:C11"/>
    <mergeCell ref="E10:I10"/>
    <mergeCell ref="J10:O10"/>
    <mergeCell ref="Q10:U10"/>
    <mergeCell ref="V10:AA10"/>
    <mergeCell ref="AC10:AG10"/>
    <mergeCell ref="AH10:AK10"/>
    <mergeCell ref="T29:U30"/>
    <mergeCell ref="A30:B30"/>
    <mergeCell ref="AE32:AK32"/>
    <mergeCell ref="Q32:S32"/>
    <mergeCell ref="V32:X32"/>
    <mergeCell ref="T31:U31"/>
    <mergeCell ref="Y31:AA31"/>
    <mergeCell ref="A12:C13"/>
    <mergeCell ref="E12:I12"/>
    <mergeCell ref="Q12:U12"/>
    <mergeCell ref="Y30:AA30"/>
    <mergeCell ref="AE30:AK30"/>
    <mergeCell ref="E13:I13"/>
    <mergeCell ref="J13:AK13"/>
    <mergeCell ref="J12:O12"/>
    <mergeCell ref="E29:G29"/>
    <mergeCell ref="H29:J30"/>
    <mergeCell ref="Q29:S30"/>
    <mergeCell ref="E30:F30"/>
    <mergeCell ref="Q31:S31"/>
    <mergeCell ref="V31:X31"/>
    <mergeCell ref="T32:U32"/>
    <mergeCell ref="Y32:AA32"/>
    <mergeCell ref="E32:F32"/>
    <mergeCell ref="A31:B31"/>
    <mergeCell ref="E31:F31"/>
    <mergeCell ref="T34:U34"/>
    <mergeCell ref="Y34:AA34"/>
    <mergeCell ref="E34:F34"/>
    <mergeCell ref="H34:J34"/>
    <mergeCell ref="AE34:AK34"/>
    <mergeCell ref="Q34:S34"/>
    <mergeCell ref="V34:X34"/>
    <mergeCell ref="T33:U33"/>
    <mergeCell ref="Y33:AA33"/>
    <mergeCell ref="AE33:AK33"/>
    <mergeCell ref="E36:F36"/>
    <mergeCell ref="V36:X36"/>
    <mergeCell ref="A35:B35"/>
    <mergeCell ref="E35:F35"/>
    <mergeCell ref="H35:J35"/>
    <mergeCell ref="Q35:S35"/>
    <mergeCell ref="T36:U36"/>
    <mergeCell ref="Q36:S36"/>
    <mergeCell ref="T37:U37"/>
    <mergeCell ref="AE38:AK38"/>
    <mergeCell ref="Q38:S38"/>
    <mergeCell ref="AB39:AD39"/>
    <mergeCell ref="AB40:AD40"/>
    <mergeCell ref="T39:U39"/>
    <mergeCell ref="T35:U35"/>
    <mergeCell ref="Y35:AA35"/>
    <mergeCell ref="AE35:AK35"/>
    <mergeCell ref="T40:U40"/>
    <mergeCell ref="Q40:S40"/>
    <mergeCell ref="T38:U38"/>
    <mergeCell ref="Q39:S39"/>
    <mergeCell ref="V39:X39"/>
    <mergeCell ref="V41:X41"/>
    <mergeCell ref="Y39:AA39"/>
    <mergeCell ref="Y41:AA41"/>
    <mergeCell ref="Y40:AA40"/>
    <mergeCell ref="AB41:AD41"/>
    <mergeCell ref="T41:U41"/>
    <mergeCell ref="I48:N48"/>
    <mergeCell ref="O48:W48"/>
    <mergeCell ref="B50:F50"/>
    <mergeCell ref="T42:U42"/>
    <mergeCell ref="Y42:AA42"/>
    <mergeCell ref="E42:F42"/>
    <mergeCell ref="H42:J42"/>
    <mergeCell ref="V42:X42"/>
    <mergeCell ref="Y43:AA43"/>
    <mergeCell ref="Q42:S42"/>
    <mergeCell ref="H43:J43"/>
    <mergeCell ref="Q43:S43"/>
    <mergeCell ref="T43:U43"/>
    <mergeCell ref="V43:X43"/>
    <mergeCell ref="E43:F43"/>
    <mergeCell ref="N46:V46"/>
    <mergeCell ref="H41:J41"/>
    <mergeCell ref="Q41:S41"/>
    <mergeCell ref="AB4:AJ4"/>
    <mergeCell ref="AG5:AJ6"/>
    <mergeCell ref="V12:AK12"/>
    <mergeCell ref="AB5:AF6"/>
    <mergeCell ref="V30:X30"/>
    <mergeCell ref="Y38:AA38"/>
    <mergeCell ref="V35:X35"/>
    <mergeCell ref="Y37:AA37"/>
    <mergeCell ref="AE37:AK37"/>
    <mergeCell ref="AE36:AK36"/>
    <mergeCell ref="AE31:AK31"/>
    <mergeCell ref="AB30:AD30"/>
    <mergeCell ref="AB31:AD31"/>
    <mergeCell ref="V38:X38"/>
    <mergeCell ref="Y36:AA36"/>
    <mergeCell ref="AB37:AD37"/>
    <mergeCell ref="AB38:AD38"/>
    <mergeCell ref="V37:X37"/>
    <mergeCell ref="V33:X33"/>
    <mergeCell ref="AE43:AK43"/>
    <mergeCell ref="A32:B32"/>
    <mergeCell ref="A34:B34"/>
    <mergeCell ref="A36:B36"/>
    <mergeCell ref="A38:B38"/>
    <mergeCell ref="A40:B40"/>
    <mergeCell ref="A42:B42"/>
    <mergeCell ref="A43:B43"/>
    <mergeCell ref="AB43:AD43"/>
    <mergeCell ref="AB42:AD42"/>
    <mergeCell ref="AB32:AD32"/>
    <mergeCell ref="AB33:AD33"/>
    <mergeCell ref="AB34:AD34"/>
    <mergeCell ref="AB35:AD35"/>
    <mergeCell ref="AB36:AD36"/>
    <mergeCell ref="AE42:AK42"/>
    <mergeCell ref="AE41:AK41"/>
    <mergeCell ref="AE40:AK40"/>
    <mergeCell ref="A41:B41"/>
    <mergeCell ref="E41:F41"/>
    <mergeCell ref="AE39:AK39"/>
    <mergeCell ref="E40:F40"/>
    <mergeCell ref="V40:X40"/>
    <mergeCell ref="E38:F38"/>
  </mergeCells>
  <phoneticPr fontId="2" type="noConversion"/>
  <printOptions horizontalCentered="1"/>
  <pageMargins left="0.39370078740157483" right="0.39370078740157483" top="0.74803149606299213" bottom="0.39370078740157483" header="0.31496062992125984" footer="0"/>
  <pageSetup paperSize="9" orientation="portrait" r:id="rId1"/>
  <headerFooter>
    <oddHeader>&amp;R&amp;6http://cafe.daum.net/transtax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44316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44316</v>
      </c>
      <c r="G8" s="108">
        <f>IF(F8="","",CHOOSE(R3,EOMONTH(F8,0),EOMONTH(F8,0)+5,EOMONTH(F8,0)+10,EOMONTH(F8,0)+15,EOMONTH(F8,0)+20))</f>
        <v>44316</v>
      </c>
      <c r="H8" s="118" t="str">
        <f>TEXT(G8,"aaa")</f>
        <v>금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89" priority="10" operator="equal">
      <formula>13</formula>
    </cfRule>
    <cfRule type="cellIs" dxfId="88" priority="11" operator="equal">
      <formula>"고용허가체크"</formula>
    </cfRule>
  </conditionalFormatting>
  <conditionalFormatting sqref="AJ8:AJ27">
    <cfRule type="cellIs" dxfId="87" priority="9" operator="greaterThan">
      <formula>0</formula>
    </cfRule>
  </conditionalFormatting>
  <conditionalFormatting sqref="AK8:AK27 AB8:AB27">
    <cfRule type="cellIs" dxfId="86" priority="8" operator="equal">
      <formula>"주민오류"</formula>
    </cfRule>
  </conditionalFormatting>
  <conditionalFormatting sqref="AH8:AH27">
    <cfRule type="cellIs" dxfId="85" priority="7" operator="equal">
      <formula>"외국인"</formula>
    </cfRule>
  </conditionalFormatting>
  <conditionalFormatting sqref="AI8:AI27">
    <cfRule type="cellIs" dxfId="84" priority="6" operator="equal">
      <formula>"고용허가체크"</formula>
    </cfRule>
  </conditionalFormatting>
  <conditionalFormatting sqref="Q3">
    <cfRule type="cellIs" dxfId="83" priority="4" operator="equal">
      <formula>"사업자오류"</formula>
    </cfRule>
    <cfRule type="cellIs" dxfId="8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81" priority="1" operator="greaterThan">
      <formula>0</formula>
    </cfRule>
    <cfRule type="cellIs" dxfId="8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44347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44347</v>
      </c>
      <c r="G8" s="108">
        <f>IF(F8="","",CHOOSE(R3,EOMONTH(F8,0),EOMONTH(F8,0)+5,EOMONTH(F8,0)+10,EOMONTH(F8,0)+15,EOMONTH(F8,0)+20))</f>
        <v>44347</v>
      </c>
      <c r="H8" s="118" t="str">
        <f>TEXT(G8,"aaa")</f>
        <v>월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79" priority="10" operator="equal">
      <formula>13</formula>
    </cfRule>
    <cfRule type="cellIs" dxfId="78" priority="11" operator="equal">
      <formula>"고용허가체크"</formula>
    </cfRule>
  </conditionalFormatting>
  <conditionalFormatting sqref="AJ8:AJ27">
    <cfRule type="cellIs" dxfId="77" priority="9" operator="greaterThan">
      <formula>0</formula>
    </cfRule>
  </conditionalFormatting>
  <conditionalFormatting sqref="AK8:AK27 AB8:AB27">
    <cfRule type="cellIs" dxfId="76" priority="8" operator="equal">
      <formula>"주민오류"</formula>
    </cfRule>
  </conditionalFormatting>
  <conditionalFormatting sqref="AH8:AH27">
    <cfRule type="cellIs" dxfId="75" priority="7" operator="equal">
      <formula>"외국인"</formula>
    </cfRule>
  </conditionalFormatting>
  <conditionalFormatting sqref="AI8:AI27">
    <cfRule type="cellIs" dxfId="74" priority="6" operator="equal">
      <formula>"고용허가체크"</formula>
    </cfRule>
  </conditionalFormatting>
  <conditionalFormatting sqref="Q3">
    <cfRule type="cellIs" dxfId="73" priority="4" operator="equal">
      <formula>"사업자오류"</formula>
    </cfRule>
    <cfRule type="cellIs" dxfId="7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71" priority="1" operator="greaterThan">
      <formula>0</formula>
    </cfRule>
    <cfRule type="cellIs" dxfId="7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44377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44377</v>
      </c>
      <c r="G8" s="108">
        <f>IF(F8="","",CHOOSE(R3,EOMONTH(F8,0),EOMONTH(F8,0)+5,EOMONTH(F8,0)+10,EOMONTH(F8,0)+15,EOMONTH(F8,0)+20))</f>
        <v>44377</v>
      </c>
      <c r="H8" s="118" t="str">
        <f>TEXT(G8,"aaa")</f>
        <v>수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69" priority="10" operator="equal">
      <formula>13</formula>
    </cfRule>
    <cfRule type="cellIs" dxfId="68" priority="11" operator="equal">
      <formula>"고용허가체크"</formula>
    </cfRule>
  </conditionalFormatting>
  <conditionalFormatting sqref="AJ8:AJ27">
    <cfRule type="cellIs" dxfId="67" priority="9" operator="greaterThan">
      <formula>0</formula>
    </cfRule>
  </conditionalFormatting>
  <conditionalFormatting sqref="AK8:AK27 AB8:AB27">
    <cfRule type="cellIs" dxfId="66" priority="8" operator="equal">
      <formula>"주민오류"</formula>
    </cfRule>
  </conditionalFormatting>
  <conditionalFormatting sqref="AH8:AH27">
    <cfRule type="cellIs" dxfId="65" priority="7" operator="equal">
      <formula>"외국인"</formula>
    </cfRule>
  </conditionalFormatting>
  <conditionalFormatting sqref="AI8:AI27">
    <cfRule type="cellIs" dxfId="64" priority="6" operator="equal">
      <formula>"고용허가체크"</formula>
    </cfRule>
  </conditionalFormatting>
  <conditionalFormatting sqref="Q3">
    <cfRule type="cellIs" dxfId="63" priority="4" operator="equal">
      <formula>"사업자오류"</formula>
    </cfRule>
    <cfRule type="cellIs" dxfId="6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61" priority="1" operator="greaterThan">
      <formula>0</formula>
    </cfRule>
    <cfRule type="cellIs" dxfId="6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44408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44408</v>
      </c>
      <c r="G8" s="108">
        <f>IF(F8="","",CHOOSE(R3,EOMONTH(F8,0),EOMONTH(F8,0)+5,EOMONTH(F8,0)+10,EOMONTH(F8,0)+15,EOMONTH(F8,0)+20))</f>
        <v>44408</v>
      </c>
      <c r="H8" s="118" t="str">
        <f>TEXT(G8,"aaa")</f>
        <v>토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59" priority="10" operator="equal">
      <formula>13</formula>
    </cfRule>
    <cfRule type="cellIs" dxfId="58" priority="11" operator="equal">
      <formula>"고용허가체크"</formula>
    </cfRule>
  </conditionalFormatting>
  <conditionalFormatting sqref="AJ8:AJ27">
    <cfRule type="cellIs" dxfId="57" priority="9" operator="greaterThan">
      <formula>0</formula>
    </cfRule>
  </conditionalFormatting>
  <conditionalFormatting sqref="AK8:AK27 AB8:AB27">
    <cfRule type="cellIs" dxfId="56" priority="8" operator="equal">
      <formula>"주민오류"</formula>
    </cfRule>
  </conditionalFormatting>
  <conditionalFormatting sqref="AH8:AH27">
    <cfRule type="cellIs" dxfId="55" priority="7" operator="equal">
      <formula>"외국인"</formula>
    </cfRule>
  </conditionalFormatting>
  <conditionalFormatting sqref="AI8:AI27">
    <cfRule type="cellIs" dxfId="54" priority="6" operator="equal">
      <formula>"고용허가체크"</formula>
    </cfRule>
  </conditionalFormatting>
  <conditionalFormatting sqref="Q3">
    <cfRule type="cellIs" dxfId="53" priority="4" operator="equal">
      <formula>"사업자오류"</formula>
    </cfRule>
    <cfRule type="cellIs" dxfId="5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51" priority="1" operator="greaterThan">
      <formula>0</formula>
    </cfRule>
    <cfRule type="cellIs" dxfId="5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34"/>
  <sheetViews>
    <sheetView showGridLines="0" workbookViewId="0">
      <selection activeCell="F8" sqref="F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44439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44439</v>
      </c>
      <c r="G8" s="108">
        <f>IF(F8="","",CHOOSE(R3,EOMONTH(F8,0),EOMONTH(F8,0)+5,EOMONTH(F8,0)+10,EOMONTH(F8,0)+15,EOMONTH(F8,0)+20))</f>
        <v>44439</v>
      </c>
      <c r="H8" s="118" t="str">
        <f>TEXT(G8,"aaa")</f>
        <v>화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49" priority="10" operator="equal">
      <formula>13</formula>
    </cfRule>
    <cfRule type="cellIs" dxfId="48" priority="11" operator="equal">
      <formula>"고용허가체크"</formula>
    </cfRule>
  </conditionalFormatting>
  <conditionalFormatting sqref="AJ8:AJ27">
    <cfRule type="cellIs" dxfId="47" priority="9" operator="greaterThan">
      <formula>0</formula>
    </cfRule>
  </conditionalFormatting>
  <conditionalFormatting sqref="AK8:AK27 AB8:AB27">
    <cfRule type="cellIs" dxfId="46" priority="8" operator="equal">
      <formula>"주민오류"</formula>
    </cfRule>
  </conditionalFormatting>
  <conditionalFormatting sqref="AH8:AH27">
    <cfRule type="cellIs" dxfId="45" priority="7" operator="equal">
      <formula>"외국인"</formula>
    </cfRule>
  </conditionalFormatting>
  <conditionalFormatting sqref="AI8:AI27">
    <cfRule type="cellIs" dxfId="44" priority="6" operator="equal">
      <formula>"고용허가체크"</formula>
    </cfRule>
  </conditionalFormatting>
  <conditionalFormatting sqref="Q3">
    <cfRule type="cellIs" dxfId="43" priority="4" operator="equal">
      <formula>"사업자오류"</formula>
    </cfRule>
    <cfRule type="cellIs" dxfId="4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41" priority="1" operator="greaterThan">
      <formula>0</formula>
    </cfRule>
    <cfRule type="cellIs" dxfId="4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44469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44469</v>
      </c>
      <c r="G8" s="108">
        <f>IF(F8="","",CHOOSE(R3,EOMONTH(F8,0),EOMONTH(F8,0)+5,EOMONTH(F8,0)+10,EOMONTH(F8,0)+15,EOMONTH(F8,0)+20))</f>
        <v>44469</v>
      </c>
      <c r="H8" s="118" t="str">
        <f>TEXT(G8,"aaa")</f>
        <v>목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39" priority="10" operator="equal">
      <formula>13</formula>
    </cfRule>
    <cfRule type="cellIs" dxfId="38" priority="11" operator="equal">
      <formula>"고용허가체크"</formula>
    </cfRule>
  </conditionalFormatting>
  <conditionalFormatting sqref="AJ8:AJ27">
    <cfRule type="cellIs" dxfId="37" priority="9" operator="greaterThan">
      <formula>0</formula>
    </cfRule>
  </conditionalFormatting>
  <conditionalFormatting sqref="AK8:AK27 AB8:AB27">
    <cfRule type="cellIs" dxfId="36" priority="8" operator="equal">
      <formula>"주민오류"</formula>
    </cfRule>
  </conditionalFormatting>
  <conditionalFormatting sqref="AH8:AH27">
    <cfRule type="cellIs" dxfId="35" priority="7" operator="equal">
      <formula>"외국인"</formula>
    </cfRule>
  </conditionalFormatting>
  <conditionalFormatting sqref="AI8:AI27">
    <cfRule type="cellIs" dxfId="34" priority="6" operator="equal">
      <formula>"고용허가체크"</formula>
    </cfRule>
  </conditionalFormatting>
  <conditionalFormatting sqref="Q3">
    <cfRule type="cellIs" dxfId="33" priority="4" operator="equal">
      <formula>"사업자오류"</formula>
    </cfRule>
    <cfRule type="cellIs" dxfId="3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31" priority="1" operator="greaterThan">
      <formula>0</formula>
    </cfRule>
    <cfRule type="cellIs" dxfId="3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44500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44500</v>
      </c>
      <c r="G8" s="108">
        <f>IF(F8="","",CHOOSE(R3,EOMONTH(F8,0),EOMONTH(F8,0)+5,EOMONTH(F8,0)+10,EOMONTH(F8,0)+15,EOMONTH(F8,0)+20))</f>
        <v>44500</v>
      </c>
      <c r="H8" s="118" t="str">
        <f>TEXT(G8,"aaa")</f>
        <v>일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29" priority="10" operator="equal">
      <formula>13</formula>
    </cfRule>
    <cfRule type="cellIs" dxfId="28" priority="11" operator="equal">
      <formula>"고용허가체크"</formula>
    </cfRule>
  </conditionalFormatting>
  <conditionalFormatting sqref="AJ8:AJ27">
    <cfRule type="cellIs" dxfId="27" priority="9" operator="greaterThan">
      <formula>0</formula>
    </cfRule>
  </conditionalFormatting>
  <conditionalFormatting sqref="AK8:AK27 AB8:AB27">
    <cfRule type="cellIs" dxfId="26" priority="8" operator="equal">
      <formula>"주민오류"</formula>
    </cfRule>
  </conditionalFormatting>
  <conditionalFormatting sqref="AH8:AH27">
    <cfRule type="cellIs" dxfId="25" priority="7" operator="equal">
      <formula>"외국인"</formula>
    </cfRule>
  </conditionalFormatting>
  <conditionalFormatting sqref="AI8:AI27">
    <cfRule type="cellIs" dxfId="24" priority="6" operator="equal">
      <formula>"고용허가체크"</formula>
    </cfRule>
  </conditionalFormatting>
  <conditionalFormatting sqref="Q3">
    <cfRule type="cellIs" dxfId="23" priority="4" operator="equal">
      <formula>"사업자오류"</formula>
    </cfRule>
    <cfRule type="cellIs" dxfId="2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21" priority="1" operator="greaterThan">
      <formula>0</formula>
    </cfRule>
    <cfRule type="cellIs" dxfId="2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7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8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L34"/>
  <sheetViews>
    <sheetView showGridLines="0" workbookViewId="0">
      <selection activeCell="F8" sqref="F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44530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44530</v>
      </c>
      <c r="G8" s="108">
        <f>IF(F8="","",CHOOSE(R3,EOMONTH(F8,0),EOMONTH(F8,0)+5,EOMONTH(F8,0)+10,EOMONTH(F8,0)+15,EOMONTH(F8,0)+20))</f>
        <v>44530</v>
      </c>
      <c r="H8" s="118" t="str">
        <f>TEXT(G8,"aaa")</f>
        <v>화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19" priority="10" operator="equal">
      <formula>13</formula>
    </cfRule>
    <cfRule type="cellIs" dxfId="18" priority="11" operator="equal">
      <formula>"고용허가체크"</formula>
    </cfRule>
  </conditionalFormatting>
  <conditionalFormatting sqref="AJ8:AJ27">
    <cfRule type="cellIs" dxfId="17" priority="9" operator="greaterThan">
      <formula>0</formula>
    </cfRule>
  </conditionalFormatting>
  <conditionalFormatting sqref="AK8:AK27 AB8:AB27">
    <cfRule type="cellIs" dxfId="16" priority="8" operator="equal">
      <formula>"주민오류"</formula>
    </cfRule>
  </conditionalFormatting>
  <conditionalFormatting sqref="AH8:AH27">
    <cfRule type="cellIs" dxfId="15" priority="7" operator="equal">
      <formula>"외국인"</formula>
    </cfRule>
  </conditionalFormatting>
  <conditionalFormatting sqref="AI8:AI27">
    <cfRule type="cellIs" dxfId="14" priority="6" operator="equal">
      <formula>"고용허가체크"</formula>
    </cfRule>
  </conditionalFormatting>
  <conditionalFormatting sqref="Q3">
    <cfRule type="cellIs" dxfId="13" priority="4" operator="equal">
      <formula>"사업자오류"</formula>
    </cfRule>
    <cfRule type="cellIs" dxfId="1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1" priority="1" operator="greaterThan">
      <formula>0</formula>
    </cfRule>
    <cfRule type="cellIs" dxfId="1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44561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44561</v>
      </c>
      <c r="G8" s="108">
        <f>IF(F8="","",CHOOSE(R3,EOMONTH(F8,0),EOMONTH(F8,0)+5,EOMONTH(F8,0)+10,EOMONTH(F8,0)+15,EOMONTH(F8,0)+20))</f>
        <v>44561</v>
      </c>
      <c r="H8" s="118" t="str">
        <f>TEXT(G8,"aaa")</f>
        <v>금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9" priority="10" operator="equal">
      <formula>13</formula>
    </cfRule>
    <cfRule type="cellIs" dxfId="8" priority="11" operator="equal">
      <formula>"고용허가체크"</formula>
    </cfRule>
  </conditionalFormatting>
  <conditionalFormatting sqref="AJ8:AJ27">
    <cfRule type="cellIs" dxfId="7" priority="9" operator="greaterThan">
      <formula>0</formula>
    </cfRule>
  </conditionalFormatting>
  <conditionalFormatting sqref="AK8:AK27 AB8:AB27">
    <cfRule type="cellIs" dxfId="6" priority="8" operator="equal">
      <formula>"주민오류"</formula>
    </cfRule>
  </conditionalFormatting>
  <conditionalFormatting sqref="AH8:AH27">
    <cfRule type="cellIs" dxfId="5" priority="7" operator="equal">
      <formula>"외국인"</formula>
    </cfRule>
  </conditionalFormatting>
  <conditionalFormatting sqref="AI8:AI27">
    <cfRule type="cellIs" dxfId="4" priority="6" operator="equal">
      <formula>"고용허가체크"</formula>
    </cfRule>
  </conditionalFormatting>
  <conditionalFormatting sqref="Q3">
    <cfRule type="cellIs" dxfId="3" priority="4" operator="equal">
      <formula>"사업자오류"</formula>
    </cfRule>
    <cfRule type="cellIs" dxfId="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X44"/>
  <sheetViews>
    <sheetView showGridLines="0" zoomScale="130" zoomScaleNormal="130" workbookViewId="0">
      <selection activeCell="O11" sqref="O11:AA11"/>
    </sheetView>
  </sheetViews>
  <sheetFormatPr defaultColWidth="1.75" defaultRowHeight="18" customHeight="1" x14ac:dyDescent="0.15"/>
  <cols>
    <col min="1" max="2" width="1.875" style="53" customWidth="1"/>
    <col min="3" max="6" width="1.125" style="53" customWidth="1"/>
    <col min="7" max="51" width="1.75" style="53" customWidth="1"/>
    <col min="52" max="63" width="2.125" style="53" customWidth="1"/>
    <col min="64" max="16384" width="1.75" style="53"/>
  </cols>
  <sheetData>
    <row r="1" spans="1:76" ht="18" customHeight="1" thickBot="1" x14ac:dyDescent="0.2">
      <c r="A1" s="53" t="s">
        <v>271</v>
      </c>
    </row>
    <row r="2" spans="1:76" s="54" customFormat="1" ht="16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</row>
    <row r="3" spans="1:76" s="54" customFormat="1" ht="15.75" customHeight="1" x14ac:dyDescent="0.15">
      <c r="A3" s="56"/>
      <c r="B3" s="302" t="s">
        <v>54</v>
      </c>
      <c r="C3" s="314"/>
      <c r="D3" s="315"/>
      <c r="E3" s="319">
        <v>2021</v>
      </c>
      <c r="F3" s="320"/>
      <c r="G3" s="320"/>
      <c r="H3" s="303" t="s">
        <v>20</v>
      </c>
      <c r="I3" s="397" t="s">
        <v>55</v>
      </c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397"/>
      <c r="AY3" s="397"/>
      <c r="AZ3" s="397"/>
      <c r="BA3" s="397"/>
      <c r="BB3" s="56"/>
      <c r="BC3" s="56"/>
      <c r="BD3" s="56"/>
      <c r="BE3" s="56"/>
      <c r="BF3" s="302" t="s">
        <v>59</v>
      </c>
      <c r="BG3" s="303"/>
      <c r="BH3" s="308"/>
      <c r="BI3" s="309"/>
      <c r="BJ3" s="303"/>
      <c r="BK3" s="56"/>
    </row>
    <row r="4" spans="1:76" s="54" customFormat="1" ht="4.5" customHeight="1" x14ac:dyDescent="0.15">
      <c r="A4" s="56"/>
      <c r="B4" s="318"/>
      <c r="C4" s="316"/>
      <c r="D4" s="317"/>
      <c r="E4" s="321"/>
      <c r="F4" s="322"/>
      <c r="G4" s="322"/>
      <c r="H4" s="305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56"/>
      <c r="BC4" s="56"/>
      <c r="BD4" s="56"/>
      <c r="BE4" s="56"/>
      <c r="BF4" s="304"/>
      <c r="BG4" s="305"/>
      <c r="BH4" s="304"/>
      <c r="BI4" s="310"/>
      <c r="BJ4" s="305"/>
      <c r="BK4" s="56"/>
    </row>
    <row r="5" spans="1:76" s="54" customFormat="1" ht="15.75" customHeight="1" x14ac:dyDescent="0.15">
      <c r="A5" s="56"/>
      <c r="B5" s="416"/>
      <c r="C5" s="414"/>
      <c r="D5" s="415"/>
      <c r="E5" s="323"/>
      <c r="F5" s="324"/>
      <c r="G5" s="324"/>
      <c r="H5" s="307"/>
      <c r="I5" s="398" t="s">
        <v>56</v>
      </c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56"/>
      <c r="BC5" s="56"/>
      <c r="BD5" s="56"/>
      <c r="BE5" s="56"/>
      <c r="BF5" s="306"/>
      <c r="BG5" s="307"/>
      <c r="BH5" s="306"/>
      <c r="BI5" s="311"/>
      <c r="BJ5" s="307"/>
      <c r="BK5" s="56"/>
    </row>
    <row r="6" spans="1:76" s="54" customFormat="1" ht="16.5" customHeight="1" thickBot="1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</row>
    <row r="7" spans="1:76" s="54" customFormat="1" ht="4.5" customHeight="1" thickBot="1" x14ac:dyDescent="0.2">
      <c r="A7" s="400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  <c r="AI7" s="400"/>
      <c r="AJ7" s="400"/>
      <c r="AK7" s="400"/>
      <c r="AL7" s="400"/>
      <c r="AM7" s="400"/>
      <c r="AN7" s="400"/>
      <c r="AO7" s="400"/>
      <c r="AP7" s="400"/>
      <c r="AQ7" s="400"/>
      <c r="AR7" s="400"/>
      <c r="AS7" s="400"/>
      <c r="AT7" s="400"/>
      <c r="AU7" s="400"/>
      <c r="AV7" s="400"/>
      <c r="AW7" s="400"/>
      <c r="AX7" s="400"/>
      <c r="AY7" s="400"/>
      <c r="AZ7" s="400"/>
      <c r="BA7" s="400"/>
      <c r="BB7" s="400"/>
      <c r="BC7" s="400"/>
      <c r="BD7" s="400"/>
      <c r="BE7" s="400"/>
      <c r="BF7" s="400"/>
      <c r="BG7" s="400"/>
      <c r="BH7" s="400"/>
      <c r="BI7" s="400"/>
      <c r="BJ7" s="400"/>
      <c r="BK7" s="400"/>
    </row>
    <row r="8" spans="1:76" s="55" customFormat="1" ht="37.5" customHeight="1" x14ac:dyDescent="0.15">
      <c r="A8" s="58"/>
      <c r="B8" s="29" t="s">
        <v>109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</row>
    <row r="9" spans="1:76" s="54" customFormat="1" ht="13.5" customHeight="1" x14ac:dyDescent="0.15">
      <c r="A9" s="314" t="s">
        <v>48</v>
      </c>
      <c r="B9" s="314"/>
      <c r="C9" s="314"/>
      <c r="D9" s="314"/>
      <c r="E9" s="314"/>
      <c r="F9" s="314"/>
      <c r="G9" s="315"/>
      <c r="H9" s="302" t="s">
        <v>49</v>
      </c>
      <c r="I9" s="314"/>
      <c r="J9" s="314"/>
      <c r="K9" s="314"/>
      <c r="L9" s="314"/>
      <c r="M9" s="314"/>
      <c r="N9" s="315"/>
      <c r="O9" s="302" t="s">
        <v>50</v>
      </c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5"/>
      <c r="AB9" s="313" t="s">
        <v>51</v>
      </c>
      <c r="AC9" s="313"/>
      <c r="AD9" s="313"/>
      <c r="AE9" s="313" t="s">
        <v>52</v>
      </c>
      <c r="AF9" s="313"/>
      <c r="AG9" s="313"/>
      <c r="AH9" s="312" t="s">
        <v>53</v>
      </c>
      <c r="AI9" s="312"/>
      <c r="AJ9" s="312"/>
      <c r="AK9" s="312"/>
      <c r="AL9" s="312"/>
      <c r="AM9" s="312"/>
      <c r="AN9" s="312" t="s">
        <v>251</v>
      </c>
      <c r="AO9" s="312"/>
      <c r="AP9" s="312"/>
      <c r="AQ9" s="312"/>
      <c r="AR9" s="312"/>
      <c r="AS9" s="312"/>
      <c r="AT9" s="312" t="s">
        <v>252</v>
      </c>
      <c r="AU9" s="312"/>
      <c r="AV9" s="312"/>
      <c r="AW9" s="312"/>
      <c r="AX9" s="312"/>
      <c r="AY9" s="312"/>
      <c r="AZ9" s="301" t="s">
        <v>256</v>
      </c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401"/>
    </row>
    <row r="10" spans="1:76" s="54" customFormat="1" ht="46.5" customHeight="1" x14ac:dyDescent="0.15">
      <c r="A10" s="414"/>
      <c r="B10" s="414"/>
      <c r="C10" s="414"/>
      <c r="D10" s="414"/>
      <c r="E10" s="414"/>
      <c r="F10" s="414"/>
      <c r="G10" s="415"/>
      <c r="H10" s="318"/>
      <c r="I10" s="316"/>
      <c r="J10" s="316"/>
      <c r="K10" s="316"/>
      <c r="L10" s="316"/>
      <c r="M10" s="316"/>
      <c r="N10" s="317"/>
      <c r="O10" s="416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5"/>
      <c r="AB10" s="313"/>
      <c r="AC10" s="313"/>
      <c r="AD10" s="313"/>
      <c r="AE10" s="313"/>
      <c r="AF10" s="313"/>
      <c r="AG10" s="313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3" t="s">
        <v>257</v>
      </c>
      <c r="BA10" s="313"/>
      <c r="BB10" s="313"/>
      <c r="BC10" s="313" t="s">
        <v>253</v>
      </c>
      <c r="BD10" s="313"/>
      <c r="BE10" s="313"/>
      <c r="BF10" s="313" t="s">
        <v>254</v>
      </c>
      <c r="BG10" s="313"/>
      <c r="BH10" s="313"/>
      <c r="BI10" s="301" t="s">
        <v>255</v>
      </c>
      <c r="BJ10" s="301"/>
      <c r="BK10" s="401"/>
    </row>
    <row r="11" spans="1:76" s="54" customFormat="1" ht="30" customHeight="1" thickBot="1" x14ac:dyDescent="0.2">
      <c r="A11" s="418" t="s">
        <v>60</v>
      </c>
      <c r="B11" s="418"/>
      <c r="C11" s="418"/>
      <c r="D11" s="418"/>
      <c r="E11" s="418"/>
      <c r="F11" s="418"/>
      <c r="G11" s="419"/>
      <c r="H11" s="375">
        <v>3128511111</v>
      </c>
      <c r="I11" s="375"/>
      <c r="J11" s="375"/>
      <c r="K11" s="375"/>
      <c r="L11" s="375"/>
      <c r="M11" s="375"/>
      <c r="N11" s="375"/>
      <c r="O11" s="417" t="s">
        <v>61</v>
      </c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9"/>
      <c r="AB11" s="374"/>
      <c r="AC11" s="374"/>
      <c r="AD11" s="374"/>
      <c r="AE11" s="374"/>
      <c r="AF11" s="374"/>
      <c r="AG11" s="374"/>
      <c r="AH11" s="376">
        <f>SUM(Y16:AD25)</f>
        <v>0</v>
      </c>
      <c r="AI11" s="376"/>
      <c r="AJ11" s="376"/>
      <c r="AK11" s="376"/>
      <c r="AL11" s="376"/>
      <c r="AM11" s="376"/>
      <c r="AN11" s="376">
        <f>SUM(AE16:AJ25)</f>
        <v>0</v>
      </c>
      <c r="AO11" s="376"/>
      <c r="AP11" s="376"/>
      <c r="AQ11" s="376"/>
      <c r="AR11" s="376"/>
      <c r="AS11" s="376"/>
      <c r="AT11" s="376">
        <f>SUM(AQ16:AV25)</f>
        <v>0</v>
      </c>
      <c r="AU11" s="376"/>
      <c r="AV11" s="376"/>
      <c r="AW11" s="376"/>
      <c r="AX11" s="376"/>
      <c r="AY11" s="376"/>
      <c r="AZ11" s="376">
        <f>SUM(AZ16:BB25)</f>
        <v>0</v>
      </c>
      <c r="BA11" s="376"/>
      <c r="BB11" s="376"/>
      <c r="BC11" s="376">
        <f>SUM(BC16:BE25)</f>
        <v>0</v>
      </c>
      <c r="BD11" s="376"/>
      <c r="BE11" s="376"/>
      <c r="BF11" s="376">
        <f>SUM(BF16:BH25)</f>
        <v>0</v>
      </c>
      <c r="BG11" s="376"/>
      <c r="BH11" s="376"/>
      <c r="BI11" s="376">
        <f>SUM(AZ11:BH11)</f>
        <v>0</v>
      </c>
      <c r="BJ11" s="376"/>
      <c r="BK11" s="402"/>
      <c r="BR11" s="55" t="s">
        <v>301</v>
      </c>
    </row>
    <row r="12" spans="1:76" s="54" customFormat="1" ht="4.5" customHeight="1" thickBot="1" x14ac:dyDescent="0.2">
      <c r="A12" s="400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0"/>
      <c r="AW12" s="400"/>
      <c r="AX12" s="400"/>
      <c r="AY12" s="400"/>
      <c r="AZ12" s="400"/>
      <c r="BA12" s="400"/>
      <c r="BB12" s="400"/>
      <c r="BC12" s="400"/>
      <c r="BD12" s="400"/>
      <c r="BE12" s="400"/>
      <c r="BF12" s="400"/>
      <c r="BG12" s="400"/>
      <c r="BH12" s="400"/>
      <c r="BI12" s="400"/>
      <c r="BJ12" s="400"/>
      <c r="BK12" s="400"/>
    </row>
    <row r="13" spans="1:76" s="54" customFormat="1" ht="37.5" customHeight="1" x14ac:dyDescent="0.15">
      <c r="A13" s="56"/>
      <c r="B13" s="29" t="s">
        <v>57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R13" s="55" t="s">
        <v>302</v>
      </c>
    </row>
    <row r="14" spans="1:76" ht="10.5" customHeight="1" x14ac:dyDescent="0.15">
      <c r="A14" s="403" t="s">
        <v>47</v>
      </c>
      <c r="B14" s="327"/>
      <c r="C14" s="377" t="s">
        <v>259</v>
      </c>
      <c r="D14" s="293"/>
      <c r="E14" s="293"/>
      <c r="F14" s="294"/>
      <c r="G14" s="377" t="s">
        <v>287</v>
      </c>
      <c r="H14" s="293"/>
      <c r="I14" s="293"/>
      <c r="J14" s="294"/>
      <c r="K14" s="410" t="s">
        <v>292</v>
      </c>
      <c r="L14" s="411"/>
      <c r="M14" s="411"/>
      <c r="N14" s="411"/>
      <c r="O14" s="411"/>
      <c r="P14" s="411"/>
      <c r="Q14" s="412"/>
      <c r="R14" s="408" t="s">
        <v>288</v>
      </c>
      <c r="S14" s="293"/>
      <c r="T14" s="294"/>
      <c r="U14" s="410" t="s">
        <v>293</v>
      </c>
      <c r="V14" s="412"/>
      <c r="W14" s="408" t="s">
        <v>291</v>
      </c>
      <c r="X14" s="294"/>
      <c r="Y14" s="408" t="s">
        <v>289</v>
      </c>
      <c r="Z14" s="293"/>
      <c r="AA14" s="293"/>
      <c r="AB14" s="293"/>
      <c r="AC14" s="293"/>
      <c r="AD14" s="294"/>
      <c r="AE14" s="409" t="s">
        <v>294</v>
      </c>
      <c r="AF14" s="293"/>
      <c r="AG14" s="293"/>
      <c r="AH14" s="293"/>
      <c r="AI14" s="293"/>
      <c r="AJ14" s="294"/>
      <c r="AK14" s="422" t="s">
        <v>299</v>
      </c>
      <c r="AL14" s="423"/>
      <c r="AM14" s="423"/>
      <c r="AN14" s="423"/>
      <c r="AO14" s="423"/>
      <c r="AP14" s="424"/>
      <c r="AQ14" s="377" t="s">
        <v>290</v>
      </c>
      <c r="AR14" s="293"/>
      <c r="AS14" s="293"/>
      <c r="AT14" s="293"/>
      <c r="AU14" s="293"/>
      <c r="AV14" s="294"/>
      <c r="AW14" s="413" t="s">
        <v>295</v>
      </c>
      <c r="AX14" s="386"/>
      <c r="AY14" s="387"/>
      <c r="AZ14" s="425" t="s">
        <v>300</v>
      </c>
      <c r="BA14" s="291"/>
      <c r="BB14" s="292"/>
      <c r="BC14" s="409" t="s">
        <v>296</v>
      </c>
      <c r="BD14" s="293"/>
      <c r="BE14" s="294"/>
      <c r="BF14" s="409" t="s">
        <v>297</v>
      </c>
      <c r="BG14" s="293"/>
      <c r="BH14" s="294"/>
      <c r="BI14" s="409" t="s">
        <v>298</v>
      </c>
      <c r="BJ14" s="293"/>
      <c r="BK14" s="293"/>
      <c r="BR14" s="53" t="s">
        <v>303</v>
      </c>
      <c r="BV14" s="53" t="s">
        <v>305</v>
      </c>
      <c r="BX14" s="53" t="s">
        <v>306</v>
      </c>
    </row>
    <row r="15" spans="1:76" ht="39" customHeight="1" x14ac:dyDescent="0.15">
      <c r="A15" s="404"/>
      <c r="B15" s="328"/>
      <c r="C15" s="380" t="s">
        <v>258</v>
      </c>
      <c r="D15" s="379"/>
      <c r="E15" s="379"/>
      <c r="F15" s="329"/>
      <c r="G15" s="380" t="s">
        <v>260</v>
      </c>
      <c r="H15" s="379"/>
      <c r="I15" s="379"/>
      <c r="J15" s="329"/>
      <c r="K15" s="380" t="s">
        <v>261</v>
      </c>
      <c r="L15" s="326"/>
      <c r="M15" s="326"/>
      <c r="N15" s="326"/>
      <c r="O15" s="326"/>
      <c r="P15" s="326"/>
      <c r="Q15" s="382"/>
      <c r="R15" s="381" t="s">
        <v>262</v>
      </c>
      <c r="S15" s="326"/>
      <c r="T15" s="382"/>
      <c r="U15" s="381" t="s">
        <v>263</v>
      </c>
      <c r="V15" s="382"/>
      <c r="W15" s="381" t="s">
        <v>264</v>
      </c>
      <c r="X15" s="382"/>
      <c r="Y15" s="380" t="s">
        <v>265</v>
      </c>
      <c r="Z15" s="326"/>
      <c r="AA15" s="326"/>
      <c r="AB15" s="326"/>
      <c r="AC15" s="326"/>
      <c r="AD15" s="382"/>
      <c r="AE15" s="380" t="s">
        <v>272</v>
      </c>
      <c r="AF15" s="326"/>
      <c r="AG15" s="326"/>
      <c r="AH15" s="326"/>
      <c r="AI15" s="326"/>
      <c r="AJ15" s="382"/>
      <c r="AK15" s="380" t="s">
        <v>91</v>
      </c>
      <c r="AL15" s="326"/>
      <c r="AM15" s="326"/>
      <c r="AN15" s="326"/>
      <c r="AO15" s="326"/>
      <c r="AP15" s="382"/>
      <c r="AQ15" s="380" t="s">
        <v>92</v>
      </c>
      <c r="AR15" s="326"/>
      <c r="AS15" s="326"/>
      <c r="AT15" s="326"/>
      <c r="AU15" s="326"/>
      <c r="AV15" s="382"/>
      <c r="AW15" s="295" t="s">
        <v>266</v>
      </c>
      <c r="AX15" s="296"/>
      <c r="AY15" s="297"/>
      <c r="AZ15" s="295" t="s">
        <v>267</v>
      </c>
      <c r="BA15" s="296"/>
      <c r="BB15" s="297"/>
      <c r="BC15" s="378" t="s">
        <v>268</v>
      </c>
      <c r="BD15" s="296"/>
      <c r="BE15" s="297"/>
      <c r="BF15" s="378" t="s">
        <v>269</v>
      </c>
      <c r="BG15" s="296"/>
      <c r="BH15" s="297"/>
      <c r="BI15" s="295" t="s">
        <v>270</v>
      </c>
      <c r="BJ15" s="296"/>
      <c r="BK15" s="296"/>
      <c r="BR15" s="53" t="s">
        <v>304</v>
      </c>
      <c r="BV15" s="53" t="s">
        <v>305</v>
      </c>
      <c r="BX15" s="53" t="s">
        <v>306</v>
      </c>
    </row>
    <row r="16" spans="1:76" ht="27.75" customHeight="1" x14ac:dyDescent="0.15">
      <c r="A16" s="405">
        <v>1</v>
      </c>
      <c r="B16" s="301"/>
      <c r="C16" s="301">
        <v>68</v>
      </c>
      <c r="D16" s="301"/>
      <c r="E16" s="301"/>
      <c r="F16" s="301"/>
      <c r="G16" s="301" t="s">
        <v>62</v>
      </c>
      <c r="H16" s="301"/>
      <c r="I16" s="301"/>
      <c r="J16" s="301"/>
      <c r="K16" s="325">
        <v>7310241234567</v>
      </c>
      <c r="L16" s="325"/>
      <c r="M16" s="325"/>
      <c r="N16" s="325"/>
      <c r="O16" s="325"/>
      <c r="P16" s="325"/>
      <c r="Q16" s="325"/>
      <c r="R16" s="301">
        <v>1</v>
      </c>
      <c r="S16" s="301"/>
      <c r="T16" s="301"/>
      <c r="U16" s="301">
        <f>$E$3</f>
        <v>2021</v>
      </c>
      <c r="V16" s="301"/>
      <c r="W16" s="301"/>
      <c r="X16" s="301"/>
      <c r="Y16" s="191">
        <v>0</v>
      </c>
      <c r="Z16" s="191"/>
      <c r="AA16" s="191"/>
      <c r="AB16" s="191"/>
      <c r="AC16" s="191"/>
      <c r="AD16" s="191"/>
      <c r="AE16" s="191">
        <v>0</v>
      </c>
      <c r="AF16" s="191"/>
      <c r="AG16" s="191"/>
      <c r="AH16" s="191"/>
      <c r="AI16" s="191"/>
      <c r="AJ16" s="191"/>
      <c r="AK16" s="191">
        <v>0</v>
      </c>
      <c r="AL16" s="191"/>
      <c r="AM16" s="191"/>
      <c r="AN16" s="191"/>
      <c r="AO16" s="191"/>
      <c r="AP16" s="191"/>
      <c r="AQ16" s="191">
        <f>Y16-AE16-AK16</f>
        <v>0</v>
      </c>
      <c r="AR16" s="191"/>
      <c r="AS16" s="191"/>
      <c r="AT16" s="191"/>
      <c r="AU16" s="191"/>
      <c r="AV16" s="191"/>
      <c r="AW16" s="383"/>
      <c r="AX16" s="384"/>
      <c r="AY16" s="385"/>
      <c r="AZ16" s="298"/>
      <c r="BA16" s="299"/>
      <c r="BB16" s="300"/>
      <c r="BC16" s="298"/>
      <c r="BD16" s="299"/>
      <c r="BE16" s="300"/>
      <c r="BF16" s="298"/>
      <c r="BG16" s="299"/>
      <c r="BH16" s="300"/>
      <c r="BI16" s="426">
        <f>SUM(AZ16:BH16)</f>
        <v>0</v>
      </c>
      <c r="BJ16" s="427"/>
      <c r="BK16" s="427"/>
      <c r="BR16" s="53" t="s">
        <v>307</v>
      </c>
    </row>
    <row r="17" spans="1:70" ht="27.75" customHeight="1" x14ac:dyDescent="0.15">
      <c r="A17" s="405">
        <f>A16+1</f>
        <v>2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25"/>
      <c r="L17" s="325"/>
      <c r="M17" s="325"/>
      <c r="N17" s="325"/>
      <c r="O17" s="325"/>
      <c r="P17" s="325"/>
      <c r="Q17" s="325"/>
      <c r="R17" s="301"/>
      <c r="S17" s="301"/>
      <c r="T17" s="301"/>
      <c r="U17" s="301"/>
      <c r="V17" s="301"/>
      <c r="W17" s="301"/>
      <c r="X17" s="30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>
        <f t="shared" ref="AQ17:AQ25" si="0">Y17-AE17-AK17</f>
        <v>0</v>
      </c>
      <c r="AR17" s="191"/>
      <c r="AS17" s="191"/>
      <c r="AT17" s="191"/>
      <c r="AU17" s="191"/>
      <c r="AV17" s="191"/>
      <c r="AW17" s="383"/>
      <c r="AX17" s="384"/>
      <c r="AY17" s="385"/>
      <c r="AZ17" s="298"/>
      <c r="BA17" s="299"/>
      <c r="BB17" s="300"/>
      <c r="BC17" s="298"/>
      <c r="BD17" s="299"/>
      <c r="BE17" s="300"/>
      <c r="BF17" s="298"/>
      <c r="BG17" s="299"/>
      <c r="BH17" s="300"/>
      <c r="BI17" s="426">
        <f t="shared" ref="BI17:BI25" si="1">SUM(AZ17:BH17)</f>
        <v>0</v>
      </c>
      <c r="BJ17" s="427"/>
      <c r="BK17" s="427"/>
      <c r="BR17" s="53" t="s">
        <v>308</v>
      </c>
    </row>
    <row r="18" spans="1:70" ht="27.75" customHeight="1" x14ac:dyDescent="0.15">
      <c r="A18" s="405">
        <f>A17+1</f>
        <v>3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25"/>
      <c r="L18" s="325"/>
      <c r="M18" s="325"/>
      <c r="N18" s="325"/>
      <c r="O18" s="325"/>
      <c r="P18" s="325"/>
      <c r="Q18" s="325"/>
      <c r="R18" s="301"/>
      <c r="S18" s="301"/>
      <c r="T18" s="301"/>
      <c r="U18" s="301"/>
      <c r="V18" s="301"/>
      <c r="W18" s="301"/>
      <c r="X18" s="30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>
        <f t="shared" si="0"/>
        <v>0</v>
      </c>
      <c r="AR18" s="191"/>
      <c r="AS18" s="191"/>
      <c r="AT18" s="191"/>
      <c r="AU18" s="191"/>
      <c r="AV18" s="191"/>
      <c r="AW18" s="383"/>
      <c r="AX18" s="384"/>
      <c r="AY18" s="385"/>
      <c r="AZ18" s="298"/>
      <c r="BA18" s="299"/>
      <c r="BB18" s="300"/>
      <c r="BC18" s="298"/>
      <c r="BD18" s="299"/>
      <c r="BE18" s="300"/>
      <c r="BF18" s="298"/>
      <c r="BG18" s="299"/>
      <c r="BH18" s="300"/>
      <c r="BI18" s="426">
        <f t="shared" si="1"/>
        <v>0</v>
      </c>
      <c r="BJ18" s="427"/>
      <c r="BK18" s="427"/>
      <c r="BR18" s="53" t="s">
        <v>309</v>
      </c>
    </row>
    <row r="19" spans="1:70" ht="27.75" customHeight="1" x14ac:dyDescent="0.15">
      <c r="A19" s="405">
        <f>A18+1</f>
        <v>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25"/>
      <c r="L19" s="325"/>
      <c r="M19" s="325"/>
      <c r="N19" s="325"/>
      <c r="O19" s="325"/>
      <c r="P19" s="325"/>
      <c r="Q19" s="325"/>
      <c r="R19" s="301"/>
      <c r="S19" s="301"/>
      <c r="T19" s="301"/>
      <c r="U19" s="301"/>
      <c r="V19" s="301"/>
      <c r="W19" s="301"/>
      <c r="X19" s="30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>
        <f t="shared" si="0"/>
        <v>0</v>
      </c>
      <c r="AR19" s="191"/>
      <c r="AS19" s="191"/>
      <c r="AT19" s="191"/>
      <c r="AU19" s="191"/>
      <c r="AV19" s="191"/>
      <c r="AW19" s="383"/>
      <c r="AX19" s="384"/>
      <c r="AY19" s="385"/>
      <c r="AZ19" s="298"/>
      <c r="BA19" s="299"/>
      <c r="BB19" s="300"/>
      <c r="BC19" s="298"/>
      <c r="BD19" s="299"/>
      <c r="BE19" s="300"/>
      <c r="BF19" s="298"/>
      <c r="BG19" s="299"/>
      <c r="BH19" s="300"/>
      <c r="BI19" s="426">
        <f t="shared" si="1"/>
        <v>0</v>
      </c>
      <c r="BJ19" s="427"/>
      <c r="BK19" s="427"/>
      <c r="BR19" s="53" t="s">
        <v>310</v>
      </c>
    </row>
    <row r="20" spans="1:70" ht="27.75" customHeight="1" x14ac:dyDescent="0.15">
      <c r="A20" s="405">
        <f>A19+1</f>
        <v>5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25"/>
      <c r="L20" s="325"/>
      <c r="M20" s="325"/>
      <c r="N20" s="325"/>
      <c r="O20" s="325"/>
      <c r="P20" s="325"/>
      <c r="Q20" s="325"/>
      <c r="R20" s="301"/>
      <c r="S20" s="301"/>
      <c r="T20" s="301"/>
      <c r="U20" s="301"/>
      <c r="V20" s="301"/>
      <c r="W20" s="301"/>
      <c r="X20" s="30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>
        <f t="shared" si="0"/>
        <v>0</v>
      </c>
      <c r="AR20" s="191"/>
      <c r="AS20" s="191"/>
      <c r="AT20" s="191"/>
      <c r="AU20" s="191"/>
      <c r="AV20" s="191"/>
      <c r="AW20" s="383"/>
      <c r="AX20" s="384"/>
      <c r="AY20" s="385"/>
      <c r="AZ20" s="298"/>
      <c r="BA20" s="299"/>
      <c r="BB20" s="300"/>
      <c r="BC20" s="298"/>
      <c r="BD20" s="299"/>
      <c r="BE20" s="300"/>
      <c r="BF20" s="298"/>
      <c r="BG20" s="299"/>
      <c r="BH20" s="300"/>
      <c r="BI20" s="426">
        <f t="shared" si="1"/>
        <v>0</v>
      </c>
      <c r="BJ20" s="427"/>
      <c r="BK20" s="427"/>
      <c r="BR20" s="53" t="s">
        <v>311</v>
      </c>
    </row>
    <row r="21" spans="1:70" ht="27.75" customHeight="1" x14ac:dyDescent="0.15">
      <c r="A21" s="405">
        <f>A20+1</f>
        <v>6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25"/>
      <c r="L21" s="325"/>
      <c r="M21" s="325"/>
      <c r="N21" s="325"/>
      <c r="O21" s="325"/>
      <c r="P21" s="325"/>
      <c r="Q21" s="325"/>
      <c r="R21" s="301"/>
      <c r="S21" s="301"/>
      <c r="T21" s="301"/>
      <c r="U21" s="301"/>
      <c r="V21" s="301"/>
      <c r="W21" s="301"/>
      <c r="X21" s="30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>
        <f t="shared" si="0"/>
        <v>0</v>
      </c>
      <c r="AR21" s="191"/>
      <c r="AS21" s="191"/>
      <c r="AT21" s="191"/>
      <c r="AU21" s="191"/>
      <c r="AV21" s="191"/>
      <c r="AW21" s="383"/>
      <c r="AX21" s="384"/>
      <c r="AY21" s="385"/>
      <c r="AZ21" s="298"/>
      <c r="BA21" s="299"/>
      <c r="BB21" s="300"/>
      <c r="BC21" s="298"/>
      <c r="BD21" s="299"/>
      <c r="BE21" s="300"/>
      <c r="BF21" s="298"/>
      <c r="BG21" s="299"/>
      <c r="BH21" s="300"/>
      <c r="BI21" s="426">
        <f t="shared" si="1"/>
        <v>0</v>
      </c>
      <c r="BJ21" s="427"/>
      <c r="BK21" s="427"/>
    </row>
    <row r="22" spans="1:70" ht="27.75" customHeight="1" x14ac:dyDescent="0.15">
      <c r="A22" s="405">
        <f>A21+1</f>
        <v>7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25"/>
      <c r="L22" s="325"/>
      <c r="M22" s="325"/>
      <c r="N22" s="325"/>
      <c r="O22" s="325"/>
      <c r="P22" s="325"/>
      <c r="Q22" s="325"/>
      <c r="R22" s="301"/>
      <c r="S22" s="301"/>
      <c r="T22" s="301"/>
      <c r="U22" s="301"/>
      <c r="V22" s="301"/>
      <c r="W22" s="301"/>
      <c r="X22" s="30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>
        <f t="shared" si="0"/>
        <v>0</v>
      </c>
      <c r="AR22" s="191"/>
      <c r="AS22" s="191"/>
      <c r="AT22" s="191"/>
      <c r="AU22" s="191"/>
      <c r="AV22" s="191"/>
      <c r="AW22" s="383"/>
      <c r="AX22" s="384"/>
      <c r="AY22" s="385"/>
      <c r="AZ22" s="298"/>
      <c r="BA22" s="299"/>
      <c r="BB22" s="300"/>
      <c r="BC22" s="298"/>
      <c r="BD22" s="299"/>
      <c r="BE22" s="300"/>
      <c r="BF22" s="298"/>
      <c r="BG22" s="299"/>
      <c r="BH22" s="300"/>
      <c r="BI22" s="426">
        <f t="shared" si="1"/>
        <v>0</v>
      </c>
      <c r="BJ22" s="427"/>
      <c r="BK22" s="427"/>
    </row>
    <row r="23" spans="1:70" ht="27.75" customHeight="1" x14ac:dyDescent="0.15">
      <c r="A23" s="405">
        <f>A22+1</f>
        <v>8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25"/>
      <c r="L23" s="325"/>
      <c r="M23" s="325"/>
      <c r="N23" s="325"/>
      <c r="O23" s="325"/>
      <c r="P23" s="325"/>
      <c r="Q23" s="325"/>
      <c r="R23" s="301"/>
      <c r="S23" s="301"/>
      <c r="T23" s="301"/>
      <c r="U23" s="301"/>
      <c r="V23" s="301"/>
      <c r="W23" s="301"/>
      <c r="X23" s="30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>
        <f t="shared" si="0"/>
        <v>0</v>
      </c>
      <c r="AR23" s="191"/>
      <c r="AS23" s="191"/>
      <c r="AT23" s="191"/>
      <c r="AU23" s="191"/>
      <c r="AV23" s="191"/>
      <c r="AW23" s="383"/>
      <c r="AX23" s="384"/>
      <c r="AY23" s="385"/>
      <c r="AZ23" s="298"/>
      <c r="BA23" s="299"/>
      <c r="BB23" s="300"/>
      <c r="BC23" s="298"/>
      <c r="BD23" s="299"/>
      <c r="BE23" s="300"/>
      <c r="BF23" s="298"/>
      <c r="BG23" s="299"/>
      <c r="BH23" s="300"/>
      <c r="BI23" s="426">
        <f t="shared" si="1"/>
        <v>0</v>
      </c>
      <c r="BJ23" s="427"/>
      <c r="BK23" s="427"/>
      <c r="BL23" s="59"/>
    </row>
    <row r="24" spans="1:70" ht="27.75" customHeight="1" x14ac:dyDescent="0.15">
      <c r="A24" s="405">
        <f>A23+1</f>
        <v>9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25"/>
      <c r="L24" s="325"/>
      <c r="M24" s="325"/>
      <c r="N24" s="325"/>
      <c r="O24" s="325"/>
      <c r="P24" s="325"/>
      <c r="Q24" s="325"/>
      <c r="R24" s="301"/>
      <c r="S24" s="301"/>
      <c r="T24" s="301"/>
      <c r="U24" s="301"/>
      <c r="V24" s="301"/>
      <c r="W24" s="301"/>
      <c r="X24" s="30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>
        <f t="shared" si="0"/>
        <v>0</v>
      </c>
      <c r="AR24" s="191"/>
      <c r="AS24" s="191"/>
      <c r="AT24" s="191"/>
      <c r="AU24" s="191"/>
      <c r="AV24" s="191"/>
      <c r="AW24" s="383"/>
      <c r="AX24" s="384"/>
      <c r="AY24" s="385"/>
      <c r="AZ24" s="298"/>
      <c r="BA24" s="299"/>
      <c r="BB24" s="300"/>
      <c r="BC24" s="298"/>
      <c r="BD24" s="299"/>
      <c r="BE24" s="300"/>
      <c r="BF24" s="298"/>
      <c r="BG24" s="299"/>
      <c r="BH24" s="300"/>
      <c r="BI24" s="426">
        <f t="shared" si="1"/>
        <v>0</v>
      </c>
      <c r="BJ24" s="427"/>
      <c r="BK24" s="427"/>
      <c r="BL24" s="59"/>
    </row>
    <row r="25" spans="1:70" ht="30" customHeight="1" thickBot="1" x14ac:dyDescent="0.2">
      <c r="A25" s="406">
        <f>A24+1</f>
        <v>10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9"/>
      <c r="L25" s="389"/>
      <c r="M25" s="389"/>
      <c r="N25" s="389"/>
      <c r="O25" s="389"/>
      <c r="P25" s="389"/>
      <c r="Q25" s="389"/>
      <c r="R25" s="388"/>
      <c r="S25" s="388"/>
      <c r="T25" s="388"/>
      <c r="U25" s="388"/>
      <c r="V25" s="388"/>
      <c r="W25" s="388"/>
      <c r="X25" s="388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  <c r="AQ25" s="390">
        <f t="shared" si="0"/>
        <v>0</v>
      </c>
      <c r="AR25" s="390"/>
      <c r="AS25" s="390"/>
      <c r="AT25" s="390"/>
      <c r="AU25" s="390"/>
      <c r="AV25" s="390"/>
      <c r="AW25" s="391"/>
      <c r="AX25" s="392"/>
      <c r="AY25" s="393"/>
      <c r="AZ25" s="394"/>
      <c r="BA25" s="395"/>
      <c r="BB25" s="396"/>
      <c r="BC25" s="394"/>
      <c r="BD25" s="395"/>
      <c r="BE25" s="396"/>
      <c r="BF25" s="394"/>
      <c r="BG25" s="395"/>
      <c r="BH25" s="396"/>
      <c r="BI25" s="428">
        <f t="shared" si="1"/>
        <v>0</v>
      </c>
      <c r="BJ25" s="429"/>
      <c r="BK25" s="429"/>
      <c r="BL25" s="59"/>
    </row>
    <row r="26" spans="1:70" ht="18" customHeight="1" x14ac:dyDescent="0.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0" ht="18" customHeight="1" x14ac:dyDescent="0.1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0" ht="18" customHeight="1" x14ac:dyDescent="0.1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0" ht="3" customHeight="1" x14ac:dyDescent="0.15">
      <c r="A29" s="420"/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  <c r="AT29" s="420"/>
      <c r="AU29" s="420"/>
      <c r="AV29" s="420"/>
      <c r="AW29" s="420"/>
      <c r="AX29" s="420"/>
      <c r="AY29" s="420"/>
      <c r="AZ29" s="420"/>
      <c r="BA29" s="420"/>
      <c r="BB29" s="420"/>
      <c r="BC29" s="420"/>
      <c r="BD29" s="420"/>
      <c r="BE29" s="420"/>
      <c r="BF29" s="420"/>
      <c r="BG29" s="420"/>
      <c r="BH29" s="420"/>
      <c r="BI29" s="420"/>
      <c r="BJ29" s="420"/>
      <c r="BK29" s="420"/>
      <c r="BL29" s="59"/>
    </row>
    <row r="30" spans="1:70" ht="18" customHeight="1" x14ac:dyDescent="0.15">
      <c r="A30" s="421" t="s">
        <v>273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421"/>
      <c r="AP30" s="421"/>
      <c r="AQ30" s="421"/>
      <c r="AR30" s="421"/>
      <c r="AS30" s="421"/>
      <c r="AT30" s="421"/>
      <c r="AU30" s="421"/>
      <c r="AV30" s="421"/>
      <c r="AW30" s="421"/>
      <c r="AX30" s="421"/>
      <c r="AY30" s="421"/>
      <c r="AZ30" s="421"/>
      <c r="BA30" s="421"/>
      <c r="BB30" s="421"/>
      <c r="BC30" s="421"/>
      <c r="BD30" s="421"/>
      <c r="BE30" s="421"/>
      <c r="BF30" s="421"/>
      <c r="BG30" s="421"/>
      <c r="BH30" s="421"/>
      <c r="BI30" s="421"/>
      <c r="BJ30" s="421"/>
      <c r="BK30" s="421"/>
      <c r="BL30" s="59"/>
    </row>
    <row r="31" spans="1:70" ht="1.5" customHeight="1" x14ac:dyDescent="0.15">
      <c r="A31" s="420"/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  <c r="AT31" s="420"/>
      <c r="AU31" s="420"/>
      <c r="AV31" s="420"/>
      <c r="AW31" s="420"/>
      <c r="AX31" s="420"/>
      <c r="AY31" s="420"/>
      <c r="AZ31" s="420"/>
      <c r="BA31" s="420"/>
      <c r="BB31" s="420"/>
      <c r="BC31" s="420"/>
      <c r="BD31" s="420"/>
      <c r="BE31" s="420"/>
      <c r="BF31" s="420"/>
      <c r="BG31" s="420"/>
      <c r="BH31" s="420"/>
      <c r="BI31" s="420"/>
      <c r="BJ31" s="420"/>
      <c r="BK31" s="420"/>
      <c r="BL31" s="59"/>
    </row>
    <row r="32" spans="1:70" ht="18" customHeight="1" x14ac:dyDescent="0.15">
      <c r="A32" s="59" t="s">
        <v>274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</row>
    <row r="33" spans="1:64" ht="18" customHeight="1" x14ac:dyDescent="0.15">
      <c r="A33" s="59" t="s">
        <v>285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</row>
    <row r="34" spans="1:64" ht="18" customHeight="1" x14ac:dyDescent="0.15">
      <c r="A34" s="53" t="s">
        <v>286</v>
      </c>
    </row>
    <row r="35" spans="1:64" ht="18" customHeight="1" x14ac:dyDescent="0.15">
      <c r="A35" s="53" t="s">
        <v>276</v>
      </c>
    </row>
    <row r="36" spans="1:64" ht="18" customHeight="1" x14ac:dyDescent="0.15">
      <c r="A36" s="53" t="s">
        <v>275</v>
      </c>
    </row>
    <row r="37" spans="1:64" ht="18" customHeight="1" x14ac:dyDescent="0.15">
      <c r="A37" s="53" t="s">
        <v>277</v>
      </c>
    </row>
    <row r="38" spans="1:64" ht="18" customHeight="1" x14ac:dyDescent="0.15">
      <c r="A38" s="53" t="s">
        <v>278</v>
      </c>
    </row>
    <row r="39" spans="1:64" ht="18" customHeight="1" x14ac:dyDescent="0.15">
      <c r="A39" s="53" t="s">
        <v>279</v>
      </c>
    </row>
    <row r="40" spans="1:64" ht="18" customHeight="1" x14ac:dyDescent="0.15">
      <c r="A40" s="53" t="s">
        <v>280</v>
      </c>
    </row>
    <row r="41" spans="1:64" ht="18" customHeight="1" x14ac:dyDescent="0.15">
      <c r="A41" s="53" t="s">
        <v>281</v>
      </c>
    </row>
    <row r="42" spans="1:64" ht="18" customHeight="1" x14ac:dyDescent="0.15">
      <c r="A42" s="59" t="s">
        <v>282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</row>
    <row r="43" spans="1:64" ht="18" customHeight="1" x14ac:dyDescent="0.15">
      <c r="A43" s="407" t="s">
        <v>283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407"/>
      <c r="AP43" s="407"/>
      <c r="AQ43" s="407"/>
      <c r="AR43" s="407"/>
      <c r="AS43" s="407"/>
      <c r="AT43" s="407"/>
      <c r="AU43" s="407"/>
      <c r="AV43" s="407"/>
      <c r="AW43" s="407"/>
      <c r="AX43" s="407"/>
      <c r="AY43" s="407"/>
      <c r="AZ43" s="407"/>
      <c r="BA43" s="407"/>
      <c r="BB43" s="407"/>
      <c r="BC43" s="407"/>
      <c r="BD43" s="407"/>
      <c r="BE43" s="407"/>
      <c r="BF43" s="407"/>
      <c r="BG43" s="407"/>
      <c r="BH43" s="407"/>
      <c r="BI43" s="407"/>
      <c r="BJ43" s="407"/>
      <c r="BK43" s="407"/>
    </row>
    <row r="44" spans="1:64" ht="18" customHeight="1" x14ac:dyDescent="0.15">
      <c r="BK44" s="19" t="s">
        <v>284</v>
      </c>
    </row>
  </sheetData>
  <mergeCells count="223">
    <mergeCell ref="B3:D5"/>
    <mergeCell ref="AW14:AY14"/>
    <mergeCell ref="AZ14:BB14"/>
    <mergeCell ref="BC14:BE14"/>
    <mergeCell ref="BF14:BH14"/>
    <mergeCell ref="BI14:BK14"/>
    <mergeCell ref="A9:G10"/>
    <mergeCell ref="A11:G11"/>
    <mergeCell ref="O9:AA10"/>
    <mergeCell ref="O11:AA11"/>
    <mergeCell ref="AW22:AY22"/>
    <mergeCell ref="AW23:AY23"/>
    <mergeCell ref="AW24:AY24"/>
    <mergeCell ref="AW25:AY25"/>
    <mergeCell ref="AZ16:BB16"/>
    <mergeCell ref="BC16:BE16"/>
    <mergeCell ref="BI16:BK16"/>
    <mergeCell ref="AZ17:BB17"/>
    <mergeCell ref="BC17:BE17"/>
    <mergeCell ref="BI17:BK17"/>
    <mergeCell ref="BI18:BK18"/>
    <mergeCell ref="BI19:BK19"/>
    <mergeCell ref="BI20:BK20"/>
    <mergeCell ref="BI21:BK21"/>
    <mergeCell ref="BI22:BK22"/>
    <mergeCell ref="BI23:BK23"/>
    <mergeCell ref="BI24:BK24"/>
    <mergeCell ref="BI25:BK25"/>
    <mergeCell ref="C14:F14"/>
    <mergeCell ref="C15:F15"/>
    <mergeCell ref="G14:J14"/>
    <mergeCell ref="G15:J15"/>
    <mergeCell ref="K14:Q14"/>
    <mergeCell ref="K15:Q15"/>
    <mergeCell ref="R15:T15"/>
    <mergeCell ref="R14:T14"/>
    <mergeCell ref="U15:V15"/>
    <mergeCell ref="U14:V14"/>
    <mergeCell ref="W15:X15"/>
    <mergeCell ref="Y15:AD15"/>
    <mergeCell ref="Y14:AD14"/>
    <mergeCell ref="W14:X14"/>
    <mergeCell ref="AE14:AJ14"/>
    <mergeCell ref="AE15:AJ15"/>
    <mergeCell ref="AE16:AJ16"/>
    <mergeCell ref="AE17:AJ17"/>
    <mergeCell ref="AE22:AJ22"/>
    <mergeCell ref="AE24:AJ24"/>
    <mergeCell ref="AK14:AP14"/>
    <mergeCell ref="BC10:BE10"/>
    <mergeCell ref="BC11:BE11"/>
    <mergeCell ref="BC18:BE18"/>
    <mergeCell ref="BC19:BE19"/>
    <mergeCell ref="BC20:BE20"/>
    <mergeCell ref="BC21:BE21"/>
    <mergeCell ref="BC22:BE22"/>
    <mergeCell ref="BC23:BE23"/>
    <mergeCell ref="BC24:BE24"/>
    <mergeCell ref="BC25:BE25"/>
    <mergeCell ref="AT9:AY10"/>
    <mergeCell ref="AT11:AY11"/>
    <mergeCell ref="AN9:AS10"/>
    <mergeCell ref="AN11:AS11"/>
    <mergeCell ref="AE18:AJ18"/>
    <mergeCell ref="AE9:AG10"/>
    <mergeCell ref="A16:B16"/>
    <mergeCell ref="A17:B17"/>
    <mergeCell ref="A18:B18"/>
    <mergeCell ref="A19:B19"/>
    <mergeCell ref="C16:F16"/>
    <mergeCell ref="G16:J16"/>
    <mergeCell ref="BF16:BH16"/>
    <mergeCell ref="BF17:BH17"/>
    <mergeCell ref="A14:B15"/>
    <mergeCell ref="AE19:AJ19"/>
    <mergeCell ref="Y16:AD16"/>
    <mergeCell ref="K16:Q16"/>
    <mergeCell ref="R16:T16"/>
    <mergeCell ref="U16:V16"/>
    <mergeCell ref="AZ20:BB20"/>
    <mergeCell ref="BF20:BH20"/>
    <mergeCell ref="AE21:AJ21"/>
    <mergeCell ref="AZ21:BB21"/>
    <mergeCell ref="BF21:BH21"/>
    <mergeCell ref="C17:F17"/>
    <mergeCell ref="G17:J17"/>
    <mergeCell ref="K17:Q17"/>
    <mergeCell ref="R17:T17"/>
    <mergeCell ref="U17:V17"/>
    <mergeCell ref="W17:X17"/>
    <mergeCell ref="Y17:AD17"/>
    <mergeCell ref="AE20:AJ20"/>
    <mergeCell ref="W16:X16"/>
    <mergeCell ref="AZ18:BB18"/>
    <mergeCell ref="BF18:BH18"/>
    <mergeCell ref="AZ19:BB19"/>
    <mergeCell ref="BF19:BH19"/>
    <mergeCell ref="AK16:AP16"/>
    <mergeCell ref="AK17:AP17"/>
    <mergeCell ref="AK18:AP18"/>
    <mergeCell ref="AK19:AP19"/>
    <mergeCell ref="AK20:AP20"/>
    <mergeCell ref="AK21:AP21"/>
    <mergeCell ref="AZ22:BB22"/>
    <mergeCell ref="BF22:BH22"/>
    <mergeCell ref="AE23:AJ23"/>
    <mergeCell ref="AZ23:BB23"/>
    <mergeCell ref="BF23:BH23"/>
    <mergeCell ref="C18:F18"/>
    <mergeCell ref="G18:J18"/>
    <mergeCell ref="K18:Q18"/>
    <mergeCell ref="R18:T18"/>
    <mergeCell ref="U18:V18"/>
    <mergeCell ref="W18:X18"/>
    <mergeCell ref="AK22:AP22"/>
    <mergeCell ref="AK23:AP23"/>
    <mergeCell ref="AQ18:AV18"/>
    <mergeCell ref="AQ19:AV19"/>
    <mergeCell ref="AQ20:AV20"/>
    <mergeCell ref="AQ21:AV21"/>
    <mergeCell ref="AQ22:AV22"/>
    <mergeCell ref="AQ23:AV23"/>
    <mergeCell ref="AW18:AY18"/>
    <mergeCell ref="AW19:AY19"/>
    <mergeCell ref="AW20:AY20"/>
    <mergeCell ref="AW21:AY21"/>
    <mergeCell ref="C19:F19"/>
    <mergeCell ref="G19:J19"/>
    <mergeCell ref="K19:Q19"/>
    <mergeCell ref="R19:T19"/>
    <mergeCell ref="U19:V19"/>
    <mergeCell ref="W19:X19"/>
    <mergeCell ref="Y18:AD18"/>
    <mergeCell ref="Y19:AD19"/>
    <mergeCell ref="AZ24:BB24"/>
    <mergeCell ref="BF24:BH24"/>
    <mergeCell ref="AE25:AJ25"/>
    <mergeCell ref="AZ25:BB25"/>
    <mergeCell ref="BF25:BH25"/>
    <mergeCell ref="AK24:AP24"/>
    <mergeCell ref="AK25:AP25"/>
    <mergeCell ref="AQ24:AV24"/>
    <mergeCell ref="AQ25:AV25"/>
    <mergeCell ref="W20:X20"/>
    <mergeCell ref="Y20:AD20"/>
    <mergeCell ref="A20:B20"/>
    <mergeCell ref="C20:F20"/>
    <mergeCell ref="G20:J20"/>
    <mergeCell ref="K20:Q20"/>
    <mergeCell ref="R20:T20"/>
    <mergeCell ref="U20:V20"/>
    <mergeCell ref="A22:B22"/>
    <mergeCell ref="C22:F22"/>
    <mergeCell ref="G22:J22"/>
    <mergeCell ref="K22:Q22"/>
    <mergeCell ref="R22:T22"/>
    <mergeCell ref="U22:V22"/>
    <mergeCell ref="W21:X21"/>
    <mergeCell ref="Y21:AD21"/>
    <mergeCell ref="A21:B21"/>
    <mergeCell ref="C21:F21"/>
    <mergeCell ref="G21:J21"/>
    <mergeCell ref="K21:Q21"/>
    <mergeCell ref="R21:T21"/>
    <mergeCell ref="U21:V21"/>
    <mergeCell ref="K23:Q23"/>
    <mergeCell ref="R23:T23"/>
    <mergeCell ref="U23:V23"/>
    <mergeCell ref="W22:X22"/>
    <mergeCell ref="Y22:AD22"/>
    <mergeCell ref="W25:X25"/>
    <mergeCell ref="Y25:AD25"/>
    <mergeCell ref="A25:B25"/>
    <mergeCell ref="C25:F25"/>
    <mergeCell ref="G25:J25"/>
    <mergeCell ref="K25:Q25"/>
    <mergeCell ref="R25:T25"/>
    <mergeCell ref="U25:V25"/>
    <mergeCell ref="W24:X24"/>
    <mergeCell ref="Y24:AD24"/>
    <mergeCell ref="A24:B24"/>
    <mergeCell ref="C24:F24"/>
    <mergeCell ref="H9:N10"/>
    <mergeCell ref="H11:N11"/>
    <mergeCell ref="E3:G5"/>
    <mergeCell ref="H3:H5"/>
    <mergeCell ref="G24:J24"/>
    <mergeCell ref="K24:Q24"/>
    <mergeCell ref="R24:T24"/>
    <mergeCell ref="U24:V24"/>
    <mergeCell ref="W23:X23"/>
    <mergeCell ref="Y23:AD23"/>
    <mergeCell ref="BF3:BG5"/>
    <mergeCell ref="BH3:BJ5"/>
    <mergeCell ref="I3:BA4"/>
    <mergeCell ref="I5:BA5"/>
    <mergeCell ref="AZ11:BB11"/>
    <mergeCell ref="BF11:BH11"/>
    <mergeCell ref="BI11:BK11"/>
    <mergeCell ref="AZ9:BK9"/>
    <mergeCell ref="AZ10:BB10"/>
    <mergeCell ref="BF10:BH10"/>
    <mergeCell ref="BI10:BK10"/>
    <mergeCell ref="AH9:AM10"/>
    <mergeCell ref="AH11:AM11"/>
    <mergeCell ref="AE11:AG11"/>
    <mergeCell ref="AB9:AD10"/>
    <mergeCell ref="AB11:AD11"/>
    <mergeCell ref="A23:B23"/>
    <mergeCell ref="C23:F23"/>
    <mergeCell ref="G23:J23"/>
    <mergeCell ref="AK15:AP15"/>
    <mergeCell ref="AQ14:AV14"/>
    <mergeCell ref="AQ15:AV15"/>
    <mergeCell ref="AQ16:AV16"/>
    <mergeCell ref="AQ17:AV17"/>
    <mergeCell ref="AZ15:BB15"/>
    <mergeCell ref="BC15:BE15"/>
    <mergeCell ref="BF15:BH15"/>
    <mergeCell ref="BI15:BK15"/>
    <mergeCell ref="AW15:AY15"/>
    <mergeCell ref="AW16:AY16"/>
    <mergeCell ref="AW17:AY17"/>
  </mergeCells>
  <phoneticPr fontId="2" type="noConversion"/>
  <printOptions horizontalCentered="1" verticalCentered="1"/>
  <pageMargins left="0.35433070866141736" right="0.35433070866141736" top="0.47244094488188981" bottom="0.39370078740157483" header="0.31496062992125984" footer="0.31496062992125984"/>
  <pageSetup paperSize="9" scale="75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5D50-C801-4203-9111-45CEA206EC1D}">
  <sheetPr>
    <pageSetUpPr fitToPage="1"/>
  </sheetPr>
  <dimension ref="A1:BL55"/>
  <sheetViews>
    <sheetView showGridLines="0" zoomScale="130" zoomScaleNormal="130" workbookViewId="0">
      <selection activeCell="O11" sqref="O11:AA12"/>
    </sheetView>
  </sheetViews>
  <sheetFormatPr defaultColWidth="1.75" defaultRowHeight="18" customHeight="1" x14ac:dyDescent="0.15"/>
  <cols>
    <col min="1" max="2" width="1.875" style="53" customWidth="1"/>
    <col min="3" max="6" width="1.125" style="53" customWidth="1"/>
    <col min="7" max="51" width="1.75" style="53" customWidth="1"/>
    <col min="52" max="63" width="2.125" style="53" customWidth="1"/>
    <col min="64" max="16384" width="1.75" style="53"/>
  </cols>
  <sheetData>
    <row r="1" spans="1:63" ht="18" customHeight="1" thickBot="1" x14ac:dyDescent="0.2">
      <c r="A1" s="53" t="s">
        <v>271</v>
      </c>
    </row>
    <row r="2" spans="1:63" s="54" customFormat="1" ht="16.5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</row>
    <row r="3" spans="1:63" s="54" customFormat="1" ht="15.75" customHeight="1" x14ac:dyDescent="0.15">
      <c r="A3" s="56"/>
      <c r="B3" s="302" t="s">
        <v>21</v>
      </c>
      <c r="C3" s="314"/>
      <c r="D3" s="315"/>
      <c r="E3" s="319">
        <f>기타소득지급명세서!E3</f>
        <v>2021</v>
      </c>
      <c r="F3" s="320"/>
      <c r="G3" s="320"/>
      <c r="H3" s="303" t="s">
        <v>20</v>
      </c>
      <c r="I3" s="397" t="s">
        <v>55</v>
      </c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397"/>
      <c r="AV3" s="397"/>
      <c r="AW3" s="397"/>
      <c r="AX3" s="397"/>
      <c r="AY3" s="397"/>
      <c r="AZ3" s="397"/>
      <c r="BA3" s="397"/>
      <c r="BB3" s="56"/>
      <c r="BC3" s="56"/>
      <c r="BD3" s="56"/>
      <c r="BE3" s="56"/>
      <c r="BF3" s="302" t="s">
        <v>59</v>
      </c>
      <c r="BG3" s="303"/>
      <c r="BH3" s="308"/>
      <c r="BI3" s="309"/>
      <c r="BJ3" s="303"/>
      <c r="BK3" s="56"/>
    </row>
    <row r="4" spans="1:63" s="54" customFormat="1" ht="4.5" customHeight="1" x14ac:dyDescent="0.15">
      <c r="A4" s="56"/>
      <c r="B4" s="318"/>
      <c r="C4" s="316"/>
      <c r="D4" s="317"/>
      <c r="E4" s="321"/>
      <c r="F4" s="322"/>
      <c r="G4" s="322"/>
      <c r="H4" s="305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56"/>
      <c r="BC4" s="56"/>
      <c r="BD4" s="56"/>
      <c r="BE4" s="56"/>
      <c r="BF4" s="304"/>
      <c r="BG4" s="305"/>
      <c r="BH4" s="304"/>
      <c r="BI4" s="310"/>
      <c r="BJ4" s="305"/>
      <c r="BK4" s="56"/>
    </row>
    <row r="5" spans="1:63" s="54" customFormat="1" ht="15.75" customHeight="1" x14ac:dyDescent="0.15">
      <c r="A5" s="56"/>
      <c r="B5" s="416"/>
      <c r="C5" s="414"/>
      <c r="D5" s="415"/>
      <c r="E5" s="323"/>
      <c r="F5" s="324"/>
      <c r="G5" s="324"/>
      <c r="H5" s="307"/>
      <c r="I5" s="398" t="s">
        <v>56</v>
      </c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56"/>
      <c r="BC5" s="56"/>
      <c r="BD5" s="56"/>
      <c r="BE5" s="56"/>
      <c r="BF5" s="306"/>
      <c r="BG5" s="307"/>
      <c r="BH5" s="306"/>
      <c r="BI5" s="311"/>
      <c r="BJ5" s="307"/>
      <c r="BK5" s="56"/>
    </row>
    <row r="6" spans="1:63" s="54" customFormat="1" ht="16.5" customHeight="1" thickBot="1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  <c r="BE6" s="399"/>
      <c r="BF6" s="399"/>
      <c r="BG6" s="399"/>
      <c r="BH6" s="399"/>
      <c r="BI6" s="399"/>
      <c r="BJ6" s="399"/>
      <c r="BK6" s="399"/>
    </row>
    <row r="7" spans="1:63" s="54" customFormat="1" ht="4.5" customHeight="1" thickBot="1" x14ac:dyDescent="0.2">
      <c r="A7" s="400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  <c r="AI7" s="400"/>
      <c r="AJ7" s="400"/>
      <c r="AK7" s="400"/>
      <c r="AL7" s="400"/>
      <c r="AM7" s="400"/>
      <c r="AN7" s="400"/>
      <c r="AO7" s="400"/>
      <c r="AP7" s="400"/>
      <c r="AQ7" s="400"/>
      <c r="AR7" s="400"/>
      <c r="AS7" s="400"/>
      <c r="AT7" s="400"/>
      <c r="AU7" s="400"/>
      <c r="AV7" s="400"/>
      <c r="AW7" s="400"/>
      <c r="AX7" s="400"/>
      <c r="AY7" s="400"/>
      <c r="AZ7" s="400"/>
      <c r="BA7" s="400"/>
      <c r="BB7" s="400"/>
      <c r="BC7" s="400"/>
      <c r="BD7" s="400"/>
      <c r="BE7" s="400"/>
      <c r="BF7" s="400"/>
      <c r="BG7" s="400"/>
      <c r="BH7" s="400"/>
      <c r="BI7" s="400"/>
      <c r="BJ7" s="400"/>
      <c r="BK7" s="400"/>
    </row>
    <row r="8" spans="1:63" s="55" customFormat="1" ht="37.5" customHeight="1" x14ac:dyDescent="0.15">
      <c r="A8" s="58"/>
      <c r="B8" s="29" t="s">
        <v>109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</row>
    <row r="9" spans="1:63" s="54" customFormat="1" ht="13.5" customHeight="1" x14ac:dyDescent="0.15">
      <c r="A9" s="314" t="s">
        <v>48</v>
      </c>
      <c r="B9" s="314"/>
      <c r="C9" s="314"/>
      <c r="D9" s="314"/>
      <c r="E9" s="314"/>
      <c r="F9" s="314"/>
      <c r="G9" s="315"/>
      <c r="H9" s="302" t="s">
        <v>49</v>
      </c>
      <c r="I9" s="314"/>
      <c r="J9" s="314"/>
      <c r="K9" s="314"/>
      <c r="L9" s="314"/>
      <c r="M9" s="314"/>
      <c r="N9" s="315"/>
      <c r="O9" s="302" t="s">
        <v>50</v>
      </c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5"/>
      <c r="AB9" s="313" t="s">
        <v>51</v>
      </c>
      <c r="AC9" s="313"/>
      <c r="AD9" s="313"/>
      <c r="AE9" s="313" t="s">
        <v>52</v>
      </c>
      <c r="AF9" s="313"/>
      <c r="AG9" s="313"/>
      <c r="AH9" s="312" t="s">
        <v>53</v>
      </c>
      <c r="AI9" s="312"/>
      <c r="AJ9" s="312"/>
      <c r="AK9" s="312"/>
      <c r="AL9" s="312"/>
      <c r="AM9" s="312"/>
      <c r="AN9" s="312" t="s">
        <v>251</v>
      </c>
      <c r="AO9" s="312"/>
      <c r="AP9" s="312"/>
      <c r="AQ9" s="312"/>
      <c r="AR9" s="312"/>
      <c r="AS9" s="312"/>
      <c r="AT9" s="312" t="s">
        <v>252</v>
      </c>
      <c r="AU9" s="312"/>
      <c r="AV9" s="312"/>
      <c r="AW9" s="312"/>
      <c r="AX9" s="312"/>
      <c r="AY9" s="312"/>
      <c r="AZ9" s="301" t="s">
        <v>256</v>
      </c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401"/>
    </row>
    <row r="10" spans="1:63" s="54" customFormat="1" ht="49.5" customHeight="1" x14ac:dyDescent="0.15">
      <c r="A10" s="414"/>
      <c r="B10" s="414"/>
      <c r="C10" s="414"/>
      <c r="D10" s="414"/>
      <c r="E10" s="414"/>
      <c r="F10" s="414"/>
      <c r="G10" s="415"/>
      <c r="H10" s="318"/>
      <c r="I10" s="316"/>
      <c r="J10" s="316"/>
      <c r="K10" s="316"/>
      <c r="L10" s="316"/>
      <c r="M10" s="316"/>
      <c r="N10" s="317"/>
      <c r="O10" s="416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5"/>
      <c r="AB10" s="313"/>
      <c r="AC10" s="313"/>
      <c r="AD10" s="313"/>
      <c r="AE10" s="313"/>
      <c r="AF10" s="313"/>
      <c r="AG10" s="313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3" t="s">
        <v>257</v>
      </c>
      <c r="BA10" s="313"/>
      <c r="BB10" s="313"/>
      <c r="BC10" s="313" t="s">
        <v>253</v>
      </c>
      <c r="BD10" s="313"/>
      <c r="BE10" s="313"/>
      <c r="BF10" s="313" t="s">
        <v>254</v>
      </c>
      <c r="BG10" s="313"/>
      <c r="BH10" s="313"/>
      <c r="BI10" s="301" t="s">
        <v>255</v>
      </c>
      <c r="BJ10" s="301"/>
      <c r="BK10" s="401"/>
    </row>
    <row r="11" spans="1:63" s="54" customFormat="1" ht="20.25" customHeight="1" x14ac:dyDescent="0.15">
      <c r="A11" s="332" t="str">
        <f>기타소득지급명세서!A11</f>
        <v>신우회계법인</v>
      </c>
      <c r="B11" s="332"/>
      <c r="C11" s="332"/>
      <c r="D11" s="332"/>
      <c r="E11" s="332"/>
      <c r="F11" s="332"/>
      <c r="G11" s="333"/>
      <c r="H11" s="430">
        <f>기타소득지급명세서!H11</f>
        <v>3128511111</v>
      </c>
      <c r="I11" s="431"/>
      <c r="J11" s="431"/>
      <c r="K11" s="431"/>
      <c r="L11" s="431"/>
      <c r="M11" s="431"/>
      <c r="N11" s="432"/>
      <c r="O11" s="433" t="str">
        <f>기타소득지급명세서!O11</f>
        <v>충남 천안시 서북구 두정동 1369번지 청풍프라자 6층</v>
      </c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3"/>
      <c r="AB11" s="443">
        <f>기타소득지급명세서!AB11</f>
        <v>0</v>
      </c>
      <c r="AC11" s="443"/>
      <c r="AD11" s="443"/>
      <c r="AE11" s="443">
        <f>기타소득지급명세서!AE11</f>
        <v>0</v>
      </c>
      <c r="AF11" s="443"/>
      <c r="AG11" s="443"/>
      <c r="AH11" s="331">
        <f>SUM(Y17,Y19,Y21,Y23,Y25,Y27,Y29,Y31,Y33,Y35)</f>
        <v>0</v>
      </c>
      <c r="AI11" s="331"/>
      <c r="AJ11" s="331"/>
      <c r="AK11" s="331"/>
      <c r="AL11" s="331"/>
      <c r="AM11" s="331"/>
      <c r="AN11" s="331">
        <f>SUM(AE17,AE19,AE21,AE23,AE25,AE27,AE29,AE31,AE33,AE35)</f>
        <v>0</v>
      </c>
      <c r="AO11" s="331"/>
      <c r="AP11" s="331"/>
      <c r="AQ11" s="331"/>
      <c r="AR11" s="331"/>
      <c r="AS11" s="331"/>
      <c r="AT11" s="331">
        <f>SUM(AQ17,AQ19,AQ21,AQ23,AQ25,AQ27,AQ29,AQ31,AQ33,AQ35)</f>
        <v>0</v>
      </c>
      <c r="AU11" s="331"/>
      <c r="AV11" s="331"/>
      <c r="AW11" s="331"/>
      <c r="AX11" s="331"/>
      <c r="AY11" s="331"/>
      <c r="AZ11" s="331">
        <f>SUM(AZ17,AZ19,AZ21,AZ23,AZ25,AZ27,AZ29,AZ31,AZ33,AZ35)</f>
        <v>0</v>
      </c>
      <c r="BA11" s="331"/>
      <c r="BB11" s="331"/>
      <c r="BC11" s="331">
        <f>SUM(BC17,BC19,BC21,BC23,BC25,BC27,BC29,BC31,BC33,BC35)</f>
        <v>0</v>
      </c>
      <c r="BD11" s="331"/>
      <c r="BE11" s="331"/>
      <c r="BF11" s="331">
        <f>SUM(BF17,BF19,BF21,BF23,BF25,BF27,BF29,BF31,BF33,BF35)</f>
        <v>0</v>
      </c>
      <c r="BG11" s="331"/>
      <c r="BH11" s="331"/>
      <c r="BI11" s="331">
        <f>SUM(AZ11:BH11)</f>
        <v>0</v>
      </c>
      <c r="BJ11" s="331"/>
      <c r="BK11" s="330"/>
    </row>
    <row r="12" spans="1:63" s="54" customFormat="1" ht="20.25" customHeight="1" thickBot="1" x14ac:dyDescent="0.2">
      <c r="A12" s="438"/>
      <c r="B12" s="438"/>
      <c r="C12" s="438"/>
      <c r="D12" s="438"/>
      <c r="E12" s="438"/>
      <c r="F12" s="438"/>
      <c r="G12" s="439"/>
      <c r="H12" s="434"/>
      <c r="I12" s="435"/>
      <c r="J12" s="435"/>
      <c r="K12" s="435"/>
      <c r="L12" s="435"/>
      <c r="M12" s="435"/>
      <c r="N12" s="436"/>
      <c r="O12" s="437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9"/>
      <c r="AB12" s="440"/>
      <c r="AC12" s="440"/>
      <c r="AD12" s="440"/>
      <c r="AE12" s="440"/>
      <c r="AF12" s="440"/>
      <c r="AG12" s="440"/>
      <c r="AH12" s="441">
        <f>SUM(Y18,Y20,Y22,Y24,Y26,Y28,Y30,Y32,Y34,Y36)</f>
        <v>0</v>
      </c>
      <c r="AI12" s="441"/>
      <c r="AJ12" s="441"/>
      <c r="AK12" s="441"/>
      <c r="AL12" s="441"/>
      <c r="AM12" s="441"/>
      <c r="AN12" s="441">
        <f>SUM(AE18,AE20,AE22,AE24,AE26,AE28,AE30,AE32,AE34,AE36)</f>
        <v>0</v>
      </c>
      <c r="AO12" s="441"/>
      <c r="AP12" s="441"/>
      <c r="AQ12" s="441"/>
      <c r="AR12" s="441"/>
      <c r="AS12" s="441"/>
      <c r="AT12" s="441">
        <f>SUM(AQ18,AQ20,AQ22,AQ24,AQ26,AQ28,AQ30,AQ32,AQ34,AQ36)</f>
        <v>0</v>
      </c>
      <c r="AU12" s="441"/>
      <c r="AV12" s="441"/>
      <c r="AW12" s="441"/>
      <c r="AX12" s="441"/>
      <c r="AY12" s="441"/>
      <c r="AZ12" s="441">
        <f>SUM(AZ18,AZ20,AZ22,AZ24,AZ26,AZ28,AZ30,AZ32,AZ34,AZ36)</f>
        <v>0</v>
      </c>
      <c r="BA12" s="441"/>
      <c r="BB12" s="441"/>
      <c r="BC12" s="441">
        <f>SUM(BC18,BC20,BC22,BC24,BC26,BC28,BC30,BC32,BC34,BC36)</f>
        <v>0</v>
      </c>
      <c r="BD12" s="441"/>
      <c r="BE12" s="441"/>
      <c r="BF12" s="441">
        <f>SUM(BF18,BF20,BF22,BF24,BF26,BF28,BF30,BF32,BF34,BF36)</f>
        <v>0</v>
      </c>
      <c r="BG12" s="441"/>
      <c r="BH12" s="441"/>
      <c r="BI12" s="441">
        <f>SUM(AZ12:BH12)</f>
        <v>0</v>
      </c>
      <c r="BJ12" s="441"/>
      <c r="BK12" s="442"/>
    </row>
    <row r="13" spans="1:63" s="54" customFormat="1" ht="4.5" customHeight="1" thickBot="1" x14ac:dyDescent="0.2">
      <c r="A13" s="400"/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0"/>
      <c r="AJ13" s="400"/>
      <c r="AK13" s="400"/>
      <c r="AL13" s="400"/>
      <c r="AM13" s="400"/>
      <c r="AN13" s="400"/>
      <c r="AO13" s="400"/>
      <c r="AP13" s="400"/>
      <c r="AQ13" s="400"/>
      <c r="AR13" s="400"/>
      <c r="AS13" s="400"/>
      <c r="AT13" s="400"/>
      <c r="AU13" s="400"/>
      <c r="AV13" s="400"/>
      <c r="AW13" s="400"/>
      <c r="AX13" s="400"/>
      <c r="AY13" s="400"/>
      <c r="AZ13" s="400"/>
      <c r="BA13" s="400"/>
      <c r="BB13" s="400"/>
      <c r="BC13" s="400"/>
      <c r="BD13" s="400"/>
      <c r="BE13" s="400"/>
      <c r="BF13" s="400"/>
      <c r="BG13" s="400"/>
      <c r="BH13" s="400"/>
      <c r="BI13" s="400"/>
      <c r="BJ13" s="400"/>
      <c r="BK13" s="400"/>
    </row>
    <row r="14" spans="1:63" s="54" customFormat="1" ht="37.5" customHeight="1" x14ac:dyDescent="0.15">
      <c r="A14" s="56"/>
      <c r="B14" s="29" t="s">
        <v>57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</row>
    <row r="15" spans="1:63" ht="10.5" customHeight="1" x14ac:dyDescent="0.15">
      <c r="A15" s="403" t="s">
        <v>47</v>
      </c>
      <c r="B15" s="327"/>
      <c r="C15" s="377" t="s">
        <v>259</v>
      </c>
      <c r="D15" s="293"/>
      <c r="E15" s="293"/>
      <c r="F15" s="294"/>
      <c r="G15" s="377" t="s">
        <v>287</v>
      </c>
      <c r="H15" s="293"/>
      <c r="I15" s="293"/>
      <c r="J15" s="294"/>
      <c r="K15" s="410" t="s">
        <v>292</v>
      </c>
      <c r="L15" s="411"/>
      <c r="M15" s="411"/>
      <c r="N15" s="411"/>
      <c r="O15" s="411"/>
      <c r="P15" s="411"/>
      <c r="Q15" s="412"/>
      <c r="R15" s="408" t="s">
        <v>288</v>
      </c>
      <c r="S15" s="293"/>
      <c r="T15" s="294"/>
      <c r="U15" s="410" t="s">
        <v>293</v>
      </c>
      <c r="V15" s="412"/>
      <c r="W15" s="408" t="s">
        <v>291</v>
      </c>
      <c r="X15" s="294"/>
      <c r="Y15" s="408" t="s">
        <v>289</v>
      </c>
      <c r="Z15" s="293"/>
      <c r="AA15" s="293"/>
      <c r="AB15" s="293"/>
      <c r="AC15" s="293"/>
      <c r="AD15" s="294"/>
      <c r="AE15" s="409" t="s">
        <v>294</v>
      </c>
      <c r="AF15" s="293"/>
      <c r="AG15" s="293"/>
      <c r="AH15" s="293"/>
      <c r="AI15" s="293"/>
      <c r="AJ15" s="294"/>
      <c r="AK15" s="422" t="s">
        <v>299</v>
      </c>
      <c r="AL15" s="423"/>
      <c r="AM15" s="423"/>
      <c r="AN15" s="423"/>
      <c r="AO15" s="423"/>
      <c r="AP15" s="424"/>
      <c r="AQ15" s="377" t="s">
        <v>290</v>
      </c>
      <c r="AR15" s="293"/>
      <c r="AS15" s="293"/>
      <c r="AT15" s="293"/>
      <c r="AU15" s="293"/>
      <c r="AV15" s="294"/>
      <c r="AW15" s="413" t="s">
        <v>295</v>
      </c>
      <c r="AX15" s="386"/>
      <c r="AY15" s="387"/>
      <c r="AZ15" s="425" t="s">
        <v>300</v>
      </c>
      <c r="BA15" s="291"/>
      <c r="BB15" s="292"/>
      <c r="BC15" s="409" t="s">
        <v>296</v>
      </c>
      <c r="BD15" s="293"/>
      <c r="BE15" s="294"/>
      <c r="BF15" s="409" t="s">
        <v>297</v>
      </c>
      <c r="BG15" s="293"/>
      <c r="BH15" s="294"/>
      <c r="BI15" s="409" t="s">
        <v>298</v>
      </c>
      <c r="BJ15" s="293"/>
      <c r="BK15" s="293"/>
    </row>
    <row r="16" spans="1:63" ht="39" customHeight="1" x14ac:dyDescent="0.15">
      <c r="A16" s="404"/>
      <c r="B16" s="328"/>
      <c r="C16" s="380" t="s">
        <v>258</v>
      </c>
      <c r="D16" s="379"/>
      <c r="E16" s="379"/>
      <c r="F16" s="329"/>
      <c r="G16" s="380" t="s">
        <v>260</v>
      </c>
      <c r="H16" s="379"/>
      <c r="I16" s="379"/>
      <c r="J16" s="329"/>
      <c r="K16" s="380" t="s">
        <v>261</v>
      </c>
      <c r="L16" s="326"/>
      <c r="M16" s="326"/>
      <c r="N16" s="326"/>
      <c r="O16" s="326"/>
      <c r="P16" s="326"/>
      <c r="Q16" s="382"/>
      <c r="R16" s="381" t="s">
        <v>262</v>
      </c>
      <c r="S16" s="326"/>
      <c r="T16" s="382"/>
      <c r="U16" s="381" t="s">
        <v>263</v>
      </c>
      <c r="V16" s="382"/>
      <c r="W16" s="381" t="s">
        <v>264</v>
      </c>
      <c r="X16" s="382"/>
      <c r="Y16" s="380" t="s">
        <v>265</v>
      </c>
      <c r="Z16" s="326"/>
      <c r="AA16" s="326"/>
      <c r="AB16" s="326"/>
      <c r="AC16" s="326"/>
      <c r="AD16" s="382"/>
      <c r="AE16" s="380" t="s">
        <v>272</v>
      </c>
      <c r="AF16" s="326"/>
      <c r="AG16" s="326"/>
      <c r="AH16" s="326"/>
      <c r="AI16" s="326"/>
      <c r="AJ16" s="382"/>
      <c r="AK16" s="380" t="s">
        <v>91</v>
      </c>
      <c r="AL16" s="326"/>
      <c r="AM16" s="326"/>
      <c r="AN16" s="326"/>
      <c r="AO16" s="326"/>
      <c r="AP16" s="382"/>
      <c r="AQ16" s="380" t="s">
        <v>92</v>
      </c>
      <c r="AR16" s="326"/>
      <c r="AS16" s="326"/>
      <c r="AT16" s="326"/>
      <c r="AU16" s="326"/>
      <c r="AV16" s="382"/>
      <c r="AW16" s="295" t="s">
        <v>266</v>
      </c>
      <c r="AX16" s="296"/>
      <c r="AY16" s="297"/>
      <c r="AZ16" s="295" t="s">
        <v>267</v>
      </c>
      <c r="BA16" s="296"/>
      <c r="BB16" s="297"/>
      <c r="BC16" s="378" t="s">
        <v>268</v>
      </c>
      <c r="BD16" s="296"/>
      <c r="BE16" s="297"/>
      <c r="BF16" s="378" t="s">
        <v>269</v>
      </c>
      <c r="BG16" s="296"/>
      <c r="BH16" s="297"/>
      <c r="BI16" s="295" t="s">
        <v>270</v>
      </c>
      <c r="BJ16" s="296"/>
      <c r="BK16" s="296"/>
    </row>
    <row r="17" spans="1:64" ht="27.75" customHeight="1" x14ac:dyDescent="0.15">
      <c r="A17" s="309">
        <v>1</v>
      </c>
      <c r="B17" s="303"/>
      <c r="C17" s="446">
        <f>기타소득지급명세서!C16</f>
        <v>68</v>
      </c>
      <c r="D17" s="446"/>
      <c r="E17" s="446"/>
      <c r="F17" s="446"/>
      <c r="G17" s="446" t="str">
        <f>기타소득지급명세서!G16</f>
        <v>주황규</v>
      </c>
      <c r="H17" s="446"/>
      <c r="I17" s="446"/>
      <c r="J17" s="446"/>
      <c r="K17" s="447">
        <f>기타소득지급명세서!K16</f>
        <v>7310241234567</v>
      </c>
      <c r="L17" s="447"/>
      <c r="M17" s="447"/>
      <c r="N17" s="447"/>
      <c r="O17" s="447"/>
      <c r="P17" s="447"/>
      <c r="Q17" s="447"/>
      <c r="R17" s="446">
        <f>기타소득지급명세서!R16</f>
        <v>1</v>
      </c>
      <c r="S17" s="446"/>
      <c r="T17" s="446"/>
      <c r="U17" s="446">
        <f>기타소득지급명세서!U16</f>
        <v>2021</v>
      </c>
      <c r="V17" s="446"/>
      <c r="W17" s="446">
        <f>기타소득지급명세서!W16</f>
        <v>0</v>
      </c>
      <c r="X17" s="446"/>
      <c r="Y17" s="448">
        <f>기타소득지급명세서!Y16</f>
        <v>0</v>
      </c>
      <c r="Z17" s="448"/>
      <c r="AA17" s="448"/>
      <c r="AB17" s="448"/>
      <c r="AC17" s="448"/>
      <c r="AD17" s="448"/>
      <c r="AE17" s="448">
        <f>기타소득지급명세서!AE16</f>
        <v>0</v>
      </c>
      <c r="AF17" s="448"/>
      <c r="AG17" s="448"/>
      <c r="AH17" s="448"/>
      <c r="AI17" s="448"/>
      <c r="AJ17" s="448"/>
      <c r="AK17" s="448">
        <f>기타소득지급명세서!AK16</f>
        <v>0</v>
      </c>
      <c r="AL17" s="448"/>
      <c r="AM17" s="448"/>
      <c r="AN17" s="448"/>
      <c r="AO17" s="448"/>
      <c r="AP17" s="448"/>
      <c r="AQ17" s="448">
        <f>Y17-AE17-AK17</f>
        <v>0</v>
      </c>
      <c r="AR17" s="448"/>
      <c r="AS17" s="448"/>
      <c r="AT17" s="448"/>
      <c r="AU17" s="448"/>
      <c r="AV17" s="448"/>
      <c r="AW17" s="449">
        <f>기타소득지급명세서!AW16</f>
        <v>0</v>
      </c>
      <c r="AX17" s="450"/>
      <c r="AY17" s="451"/>
      <c r="AZ17" s="452">
        <f>기타소득지급명세서!AZ16</f>
        <v>0</v>
      </c>
      <c r="BA17" s="453"/>
      <c r="BB17" s="454"/>
      <c r="BC17" s="452">
        <f>기타소득지급명세서!BC16</f>
        <v>0</v>
      </c>
      <c r="BD17" s="453"/>
      <c r="BE17" s="454"/>
      <c r="BF17" s="452">
        <f>기타소득지급명세서!BF16</f>
        <v>0</v>
      </c>
      <c r="BG17" s="453"/>
      <c r="BH17" s="454"/>
      <c r="BI17" s="455">
        <f>SUM(AZ17:BH17)</f>
        <v>0</v>
      </c>
      <c r="BJ17" s="456"/>
      <c r="BK17" s="456"/>
    </row>
    <row r="18" spans="1:64" ht="27.75" customHeight="1" x14ac:dyDescent="0.15">
      <c r="A18" s="457"/>
      <c r="B18" s="458"/>
      <c r="C18" s="459">
        <f>C17</f>
        <v>68</v>
      </c>
      <c r="D18" s="459"/>
      <c r="E18" s="459"/>
      <c r="F18" s="459"/>
      <c r="G18" s="459" t="str">
        <f>G17</f>
        <v>주황규</v>
      </c>
      <c r="H18" s="459"/>
      <c r="I18" s="459"/>
      <c r="J18" s="459"/>
      <c r="K18" s="460">
        <f>K17</f>
        <v>7310241234567</v>
      </c>
      <c r="L18" s="460"/>
      <c r="M18" s="460"/>
      <c r="N18" s="460"/>
      <c r="O18" s="460"/>
      <c r="P18" s="460"/>
      <c r="Q18" s="460"/>
      <c r="R18" s="459">
        <f>R17</f>
        <v>1</v>
      </c>
      <c r="S18" s="459"/>
      <c r="T18" s="459"/>
      <c r="U18" s="459">
        <f>U17</f>
        <v>2021</v>
      </c>
      <c r="V18" s="459"/>
      <c r="W18" s="459">
        <f>W17</f>
        <v>0</v>
      </c>
      <c r="X18" s="459"/>
      <c r="Y18" s="461">
        <f>Y17</f>
        <v>0</v>
      </c>
      <c r="Z18" s="461"/>
      <c r="AA18" s="461"/>
      <c r="AB18" s="461"/>
      <c r="AC18" s="461"/>
      <c r="AD18" s="461"/>
      <c r="AE18" s="461">
        <f>AE17</f>
        <v>0</v>
      </c>
      <c r="AF18" s="461"/>
      <c r="AG18" s="461"/>
      <c r="AH18" s="461"/>
      <c r="AI18" s="461"/>
      <c r="AJ18" s="461"/>
      <c r="AK18" s="461">
        <f>AK17</f>
        <v>0</v>
      </c>
      <c r="AL18" s="461"/>
      <c r="AM18" s="461"/>
      <c r="AN18" s="461"/>
      <c r="AO18" s="461"/>
      <c r="AP18" s="461"/>
      <c r="AQ18" s="461">
        <f>Y18-AE18-AK18</f>
        <v>0</v>
      </c>
      <c r="AR18" s="461"/>
      <c r="AS18" s="461"/>
      <c r="AT18" s="461"/>
      <c r="AU18" s="461"/>
      <c r="AV18" s="461"/>
      <c r="AW18" s="462">
        <f>AW17</f>
        <v>0</v>
      </c>
      <c r="AX18" s="463"/>
      <c r="AY18" s="464"/>
      <c r="AZ18" s="465">
        <f>AZ17</f>
        <v>0</v>
      </c>
      <c r="BA18" s="466"/>
      <c r="BB18" s="467"/>
      <c r="BC18" s="465">
        <f>BC17</f>
        <v>0</v>
      </c>
      <c r="BD18" s="466"/>
      <c r="BE18" s="467"/>
      <c r="BF18" s="465">
        <f>BF17</f>
        <v>0</v>
      </c>
      <c r="BG18" s="466"/>
      <c r="BH18" s="467"/>
      <c r="BI18" s="468">
        <f>SUM(AZ18:BH18)</f>
        <v>0</v>
      </c>
      <c r="BJ18" s="469"/>
      <c r="BK18" s="469"/>
    </row>
    <row r="19" spans="1:64" ht="27.75" customHeight="1" x14ac:dyDescent="0.15">
      <c r="A19" s="470">
        <f>A17+1</f>
        <v>2</v>
      </c>
      <c r="B19" s="471"/>
      <c r="C19" s="472">
        <f>기타소득지급명세서!C17</f>
        <v>0</v>
      </c>
      <c r="D19" s="472"/>
      <c r="E19" s="472"/>
      <c r="F19" s="472"/>
      <c r="G19" s="472">
        <f>기타소득지급명세서!G17</f>
        <v>0</v>
      </c>
      <c r="H19" s="472"/>
      <c r="I19" s="472"/>
      <c r="J19" s="472"/>
      <c r="K19" s="473">
        <f>기타소득지급명세서!K17</f>
        <v>0</v>
      </c>
      <c r="L19" s="473"/>
      <c r="M19" s="473"/>
      <c r="N19" s="473"/>
      <c r="O19" s="473"/>
      <c r="P19" s="473"/>
      <c r="Q19" s="473"/>
      <c r="R19" s="472">
        <f>기타소득지급명세서!R17</f>
        <v>0</v>
      </c>
      <c r="S19" s="472"/>
      <c r="T19" s="472"/>
      <c r="U19" s="472">
        <f>기타소득지급명세서!U17</f>
        <v>0</v>
      </c>
      <c r="V19" s="472"/>
      <c r="W19" s="472">
        <f>기타소득지급명세서!W17</f>
        <v>0</v>
      </c>
      <c r="X19" s="472"/>
      <c r="Y19" s="474">
        <f>기타소득지급명세서!Y17</f>
        <v>0</v>
      </c>
      <c r="Z19" s="474"/>
      <c r="AA19" s="474"/>
      <c r="AB19" s="474"/>
      <c r="AC19" s="474"/>
      <c r="AD19" s="474"/>
      <c r="AE19" s="474">
        <f>기타소득지급명세서!AE17</f>
        <v>0</v>
      </c>
      <c r="AF19" s="474"/>
      <c r="AG19" s="474"/>
      <c r="AH19" s="474"/>
      <c r="AI19" s="474"/>
      <c r="AJ19" s="474"/>
      <c r="AK19" s="474">
        <f>기타소득지급명세서!AK17</f>
        <v>0</v>
      </c>
      <c r="AL19" s="474"/>
      <c r="AM19" s="474"/>
      <c r="AN19" s="474"/>
      <c r="AO19" s="474"/>
      <c r="AP19" s="474"/>
      <c r="AQ19" s="448">
        <f t="shared" ref="AQ18:AQ26" si="0">Y19-AE19-AK19</f>
        <v>0</v>
      </c>
      <c r="AR19" s="448"/>
      <c r="AS19" s="448"/>
      <c r="AT19" s="448"/>
      <c r="AU19" s="448"/>
      <c r="AV19" s="448"/>
      <c r="AW19" s="475">
        <f>기타소득지급명세서!AW17</f>
        <v>0</v>
      </c>
      <c r="AX19" s="476"/>
      <c r="AY19" s="477"/>
      <c r="AZ19" s="478">
        <f>기타소득지급명세서!AZ17</f>
        <v>0</v>
      </c>
      <c r="BA19" s="479"/>
      <c r="BB19" s="480"/>
      <c r="BC19" s="478">
        <f>기타소득지급명세서!BC17</f>
        <v>0</v>
      </c>
      <c r="BD19" s="479"/>
      <c r="BE19" s="480"/>
      <c r="BF19" s="478">
        <f>기타소득지급명세서!BF17</f>
        <v>0</v>
      </c>
      <c r="BG19" s="479"/>
      <c r="BH19" s="480"/>
      <c r="BI19" s="455">
        <f t="shared" ref="BI19:BI36" si="1">SUM(AZ19:BH19)</f>
        <v>0</v>
      </c>
      <c r="BJ19" s="456"/>
      <c r="BK19" s="456"/>
    </row>
    <row r="20" spans="1:64" ht="27.75" customHeight="1" x14ac:dyDescent="0.15">
      <c r="A20" s="457"/>
      <c r="B20" s="458"/>
      <c r="C20" s="459">
        <f>C19</f>
        <v>0</v>
      </c>
      <c r="D20" s="459"/>
      <c r="E20" s="459"/>
      <c r="F20" s="459"/>
      <c r="G20" s="459">
        <f>G19</f>
        <v>0</v>
      </c>
      <c r="H20" s="459"/>
      <c r="I20" s="459"/>
      <c r="J20" s="459"/>
      <c r="K20" s="460">
        <f>K19</f>
        <v>0</v>
      </c>
      <c r="L20" s="460"/>
      <c r="M20" s="460"/>
      <c r="N20" s="460"/>
      <c r="O20" s="460"/>
      <c r="P20" s="460"/>
      <c r="Q20" s="460"/>
      <c r="R20" s="459">
        <f>R19</f>
        <v>0</v>
      </c>
      <c r="S20" s="459"/>
      <c r="T20" s="459"/>
      <c r="U20" s="459">
        <f>U19</f>
        <v>0</v>
      </c>
      <c r="V20" s="459"/>
      <c r="W20" s="459">
        <f>W19</f>
        <v>0</v>
      </c>
      <c r="X20" s="459"/>
      <c r="Y20" s="461">
        <f>Y19</f>
        <v>0</v>
      </c>
      <c r="Z20" s="461"/>
      <c r="AA20" s="461"/>
      <c r="AB20" s="461"/>
      <c r="AC20" s="461"/>
      <c r="AD20" s="461"/>
      <c r="AE20" s="461">
        <f>AE19</f>
        <v>0</v>
      </c>
      <c r="AF20" s="461"/>
      <c r="AG20" s="461"/>
      <c r="AH20" s="461"/>
      <c r="AI20" s="461"/>
      <c r="AJ20" s="461"/>
      <c r="AK20" s="461">
        <f>AK19</f>
        <v>0</v>
      </c>
      <c r="AL20" s="461"/>
      <c r="AM20" s="461"/>
      <c r="AN20" s="461"/>
      <c r="AO20" s="461"/>
      <c r="AP20" s="461"/>
      <c r="AQ20" s="461">
        <f>Y20-AE20-AK20</f>
        <v>0</v>
      </c>
      <c r="AR20" s="461"/>
      <c r="AS20" s="461"/>
      <c r="AT20" s="461"/>
      <c r="AU20" s="461"/>
      <c r="AV20" s="461"/>
      <c r="AW20" s="462">
        <f>AW19</f>
        <v>0</v>
      </c>
      <c r="AX20" s="463"/>
      <c r="AY20" s="464"/>
      <c r="AZ20" s="465">
        <f>AZ19</f>
        <v>0</v>
      </c>
      <c r="BA20" s="466"/>
      <c r="BB20" s="467"/>
      <c r="BC20" s="465">
        <f>BC19</f>
        <v>0</v>
      </c>
      <c r="BD20" s="466"/>
      <c r="BE20" s="467"/>
      <c r="BF20" s="465">
        <f>BF19</f>
        <v>0</v>
      </c>
      <c r="BG20" s="466"/>
      <c r="BH20" s="467"/>
      <c r="BI20" s="468">
        <f>SUM(AZ20:BH20)</f>
        <v>0</v>
      </c>
      <c r="BJ20" s="469"/>
      <c r="BK20" s="469"/>
    </row>
    <row r="21" spans="1:64" ht="27.75" customHeight="1" x14ac:dyDescent="0.15">
      <c r="A21" s="470">
        <f t="shared" ref="A21" si="2">A19+1</f>
        <v>3</v>
      </c>
      <c r="B21" s="471"/>
      <c r="C21" s="472">
        <f>기타소득지급명세서!C18</f>
        <v>0</v>
      </c>
      <c r="D21" s="472"/>
      <c r="E21" s="472"/>
      <c r="F21" s="472"/>
      <c r="G21" s="472">
        <f>기타소득지급명세서!G18</f>
        <v>0</v>
      </c>
      <c r="H21" s="472"/>
      <c r="I21" s="472"/>
      <c r="J21" s="472"/>
      <c r="K21" s="473">
        <f>기타소득지급명세서!K18</f>
        <v>0</v>
      </c>
      <c r="L21" s="473"/>
      <c r="M21" s="473"/>
      <c r="N21" s="473"/>
      <c r="O21" s="473"/>
      <c r="P21" s="473"/>
      <c r="Q21" s="473"/>
      <c r="R21" s="472">
        <f>기타소득지급명세서!R18</f>
        <v>0</v>
      </c>
      <c r="S21" s="472"/>
      <c r="T21" s="472"/>
      <c r="U21" s="472">
        <f>기타소득지급명세서!U18</f>
        <v>0</v>
      </c>
      <c r="V21" s="472"/>
      <c r="W21" s="472">
        <f>기타소득지급명세서!W18</f>
        <v>0</v>
      </c>
      <c r="X21" s="472"/>
      <c r="Y21" s="474">
        <f>기타소득지급명세서!Y18</f>
        <v>0</v>
      </c>
      <c r="Z21" s="474"/>
      <c r="AA21" s="474"/>
      <c r="AB21" s="474"/>
      <c r="AC21" s="474"/>
      <c r="AD21" s="474"/>
      <c r="AE21" s="474">
        <f>기타소득지급명세서!AE18</f>
        <v>0</v>
      </c>
      <c r="AF21" s="474"/>
      <c r="AG21" s="474"/>
      <c r="AH21" s="474"/>
      <c r="AI21" s="474"/>
      <c r="AJ21" s="474"/>
      <c r="AK21" s="474">
        <f>기타소득지급명세서!AK18</f>
        <v>0</v>
      </c>
      <c r="AL21" s="474"/>
      <c r="AM21" s="474"/>
      <c r="AN21" s="474"/>
      <c r="AO21" s="474"/>
      <c r="AP21" s="474"/>
      <c r="AQ21" s="448">
        <f t="shared" ref="AQ20:AQ36" si="3">Y21-AE21-AK21</f>
        <v>0</v>
      </c>
      <c r="AR21" s="448"/>
      <c r="AS21" s="448"/>
      <c r="AT21" s="448"/>
      <c r="AU21" s="448"/>
      <c r="AV21" s="448"/>
      <c r="AW21" s="475">
        <f>기타소득지급명세서!AW18</f>
        <v>0</v>
      </c>
      <c r="AX21" s="476"/>
      <c r="AY21" s="477"/>
      <c r="AZ21" s="478">
        <f>기타소득지급명세서!AZ18</f>
        <v>0</v>
      </c>
      <c r="BA21" s="479"/>
      <c r="BB21" s="480"/>
      <c r="BC21" s="478">
        <f>기타소득지급명세서!BC18</f>
        <v>0</v>
      </c>
      <c r="BD21" s="479"/>
      <c r="BE21" s="480"/>
      <c r="BF21" s="478">
        <f>기타소득지급명세서!BF18</f>
        <v>0</v>
      </c>
      <c r="BG21" s="479"/>
      <c r="BH21" s="480"/>
      <c r="BI21" s="455">
        <f t="shared" si="1"/>
        <v>0</v>
      </c>
      <c r="BJ21" s="456"/>
      <c r="BK21" s="456"/>
    </row>
    <row r="22" spans="1:64" ht="27.75" customHeight="1" x14ac:dyDescent="0.15">
      <c r="A22" s="457"/>
      <c r="B22" s="458"/>
      <c r="C22" s="459">
        <f>C21</f>
        <v>0</v>
      </c>
      <c r="D22" s="459"/>
      <c r="E22" s="459"/>
      <c r="F22" s="459"/>
      <c r="G22" s="459">
        <f>G21</f>
        <v>0</v>
      </c>
      <c r="H22" s="459"/>
      <c r="I22" s="459"/>
      <c r="J22" s="459"/>
      <c r="K22" s="460">
        <f>K21</f>
        <v>0</v>
      </c>
      <c r="L22" s="460"/>
      <c r="M22" s="460"/>
      <c r="N22" s="460"/>
      <c r="O22" s="460"/>
      <c r="P22" s="460"/>
      <c r="Q22" s="460"/>
      <c r="R22" s="459">
        <f>R21</f>
        <v>0</v>
      </c>
      <c r="S22" s="459"/>
      <c r="T22" s="459"/>
      <c r="U22" s="459">
        <f>U21</f>
        <v>0</v>
      </c>
      <c r="V22" s="459"/>
      <c r="W22" s="459">
        <f>W21</f>
        <v>0</v>
      </c>
      <c r="X22" s="459"/>
      <c r="Y22" s="461">
        <f>Y21</f>
        <v>0</v>
      </c>
      <c r="Z22" s="461"/>
      <c r="AA22" s="461"/>
      <c r="AB22" s="461"/>
      <c r="AC22" s="461"/>
      <c r="AD22" s="461"/>
      <c r="AE22" s="461">
        <f>AE21</f>
        <v>0</v>
      </c>
      <c r="AF22" s="461"/>
      <c r="AG22" s="461"/>
      <c r="AH22" s="461"/>
      <c r="AI22" s="461"/>
      <c r="AJ22" s="461"/>
      <c r="AK22" s="461">
        <f>AK21</f>
        <v>0</v>
      </c>
      <c r="AL22" s="461"/>
      <c r="AM22" s="461"/>
      <c r="AN22" s="461"/>
      <c r="AO22" s="461"/>
      <c r="AP22" s="461"/>
      <c r="AQ22" s="461">
        <f>Y22-AE22-AK22</f>
        <v>0</v>
      </c>
      <c r="AR22" s="461"/>
      <c r="AS22" s="461"/>
      <c r="AT22" s="461"/>
      <c r="AU22" s="461"/>
      <c r="AV22" s="461"/>
      <c r="AW22" s="462">
        <f>AW21</f>
        <v>0</v>
      </c>
      <c r="AX22" s="463"/>
      <c r="AY22" s="464"/>
      <c r="AZ22" s="465">
        <f>AZ21</f>
        <v>0</v>
      </c>
      <c r="BA22" s="466"/>
      <c r="BB22" s="467"/>
      <c r="BC22" s="465">
        <f>BC21</f>
        <v>0</v>
      </c>
      <c r="BD22" s="466"/>
      <c r="BE22" s="467"/>
      <c r="BF22" s="465">
        <f>BF21</f>
        <v>0</v>
      </c>
      <c r="BG22" s="466"/>
      <c r="BH22" s="467"/>
      <c r="BI22" s="468">
        <f>SUM(AZ22:BH22)</f>
        <v>0</v>
      </c>
      <c r="BJ22" s="469"/>
      <c r="BK22" s="469"/>
    </row>
    <row r="23" spans="1:64" ht="27.75" customHeight="1" x14ac:dyDescent="0.15">
      <c r="A23" s="470">
        <f t="shared" ref="A23" si="4">A21+1</f>
        <v>4</v>
      </c>
      <c r="B23" s="471"/>
      <c r="C23" s="472">
        <f>기타소득지급명세서!C19</f>
        <v>0</v>
      </c>
      <c r="D23" s="472"/>
      <c r="E23" s="472"/>
      <c r="F23" s="472"/>
      <c r="G23" s="472">
        <f>기타소득지급명세서!G19</f>
        <v>0</v>
      </c>
      <c r="H23" s="472"/>
      <c r="I23" s="472"/>
      <c r="J23" s="472"/>
      <c r="K23" s="473">
        <f>기타소득지급명세서!K19</f>
        <v>0</v>
      </c>
      <c r="L23" s="473"/>
      <c r="M23" s="473"/>
      <c r="N23" s="473"/>
      <c r="O23" s="473"/>
      <c r="P23" s="473"/>
      <c r="Q23" s="473"/>
      <c r="R23" s="472">
        <f>기타소득지급명세서!R19</f>
        <v>0</v>
      </c>
      <c r="S23" s="472"/>
      <c r="T23" s="472"/>
      <c r="U23" s="472">
        <f>기타소득지급명세서!U19</f>
        <v>0</v>
      </c>
      <c r="V23" s="472"/>
      <c r="W23" s="472">
        <f>기타소득지급명세서!W19</f>
        <v>0</v>
      </c>
      <c r="X23" s="472"/>
      <c r="Y23" s="474">
        <f>기타소득지급명세서!Y19</f>
        <v>0</v>
      </c>
      <c r="Z23" s="474"/>
      <c r="AA23" s="474"/>
      <c r="AB23" s="474"/>
      <c r="AC23" s="474"/>
      <c r="AD23" s="474"/>
      <c r="AE23" s="474">
        <f>기타소득지급명세서!AE19</f>
        <v>0</v>
      </c>
      <c r="AF23" s="474"/>
      <c r="AG23" s="474"/>
      <c r="AH23" s="474"/>
      <c r="AI23" s="474"/>
      <c r="AJ23" s="474"/>
      <c r="AK23" s="474">
        <f>기타소득지급명세서!AK19</f>
        <v>0</v>
      </c>
      <c r="AL23" s="474"/>
      <c r="AM23" s="474"/>
      <c r="AN23" s="474"/>
      <c r="AO23" s="474"/>
      <c r="AP23" s="474"/>
      <c r="AQ23" s="448">
        <f t="shared" si="3"/>
        <v>0</v>
      </c>
      <c r="AR23" s="448"/>
      <c r="AS23" s="448"/>
      <c r="AT23" s="448"/>
      <c r="AU23" s="448"/>
      <c r="AV23" s="448"/>
      <c r="AW23" s="475">
        <f>기타소득지급명세서!AW19</f>
        <v>0</v>
      </c>
      <c r="AX23" s="476"/>
      <c r="AY23" s="477"/>
      <c r="AZ23" s="478">
        <f>기타소득지급명세서!AZ19</f>
        <v>0</v>
      </c>
      <c r="BA23" s="479"/>
      <c r="BB23" s="480"/>
      <c r="BC23" s="478">
        <f>기타소득지급명세서!BC19</f>
        <v>0</v>
      </c>
      <c r="BD23" s="479"/>
      <c r="BE23" s="480"/>
      <c r="BF23" s="478">
        <f>기타소득지급명세서!BF19</f>
        <v>0</v>
      </c>
      <c r="BG23" s="479"/>
      <c r="BH23" s="480"/>
      <c r="BI23" s="455">
        <f t="shared" si="1"/>
        <v>0</v>
      </c>
      <c r="BJ23" s="456"/>
      <c r="BK23" s="456"/>
    </row>
    <row r="24" spans="1:64" ht="27.75" customHeight="1" x14ac:dyDescent="0.15">
      <c r="A24" s="457"/>
      <c r="B24" s="458"/>
      <c r="C24" s="459">
        <f>C23</f>
        <v>0</v>
      </c>
      <c r="D24" s="459"/>
      <c r="E24" s="459"/>
      <c r="F24" s="459"/>
      <c r="G24" s="459">
        <f>G23</f>
        <v>0</v>
      </c>
      <c r="H24" s="459"/>
      <c r="I24" s="459"/>
      <c r="J24" s="459"/>
      <c r="K24" s="460">
        <f>K23</f>
        <v>0</v>
      </c>
      <c r="L24" s="460"/>
      <c r="M24" s="460"/>
      <c r="N24" s="460"/>
      <c r="O24" s="460"/>
      <c r="P24" s="460"/>
      <c r="Q24" s="460"/>
      <c r="R24" s="459">
        <f>R23</f>
        <v>0</v>
      </c>
      <c r="S24" s="459"/>
      <c r="T24" s="459"/>
      <c r="U24" s="459">
        <f>U23</f>
        <v>0</v>
      </c>
      <c r="V24" s="459"/>
      <c r="W24" s="459">
        <f>W23</f>
        <v>0</v>
      </c>
      <c r="X24" s="459"/>
      <c r="Y24" s="461">
        <f>Y23</f>
        <v>0</v>
      </c>
      <c r="Z24" s="461"/>
      <c r="AA24" s="461"/>
      <c r="AB24" s="461"/>
      <c r="AC24" s="461"/>
      <c r="AD24" s="461"/>
      <c r="AE24" s="461">
        <f>AE23</f>
        <v>0</v>
      </c>
      <c r="AF24" s="461"/>
      <c r="AG24" s="461"/>
      <c r="AH24" s="461"/>
      <c r="AI24" s="461"/>
      <c r="AJ24" s="461"/>
      <c r="AK24" s="461">
        <f>AK23</f>
        <v>0</v>
      </c>
      <c r="AL24" s="461"/>
      <c r="AM24" s="461"/>
      <c r="AN24" s="461"/>
      <c r="AO24" s="461"/>
      <c r="AP24" s="461"/>
      <c r="AQ24" s="461">
        <f>Y24-AE24-AK24</f>
        <v>0</v>
      </c>
      <c r="AR24" s="461"/>
      <c r="AS24" s="461"/>
      <c r="AT24" s="461"/>
      <c r="AU24" s="461"/>
      <c r="AV24" s="461"/>
      <c r="AW24" s="462">
        <f>AW23</f>
        <v>0</v>
      </c>
      <c r="AX24" s="463"/>
      <c r="AY24" s="464"/>
      <c r="AZ24" s="465">
        <f>AZ23</f>
        <v>0</v>
      </c>
      <c r="BA24" s="466"/>
      <c r="BB24" s="467"/>
      <c r="BC24" s="465">
        <f>BC23</f>
        <v>0</v>
      </c>
      <c r="BD24" s="466"/>
      <c r="BE24" s="467"/>
      <c r="BF24" s="465">
        <f>BF23</f>
        <v>0</v>
      </c>
      <c r="BG24" s="466"/>
      <c r="BH24" s="467"/>
      <c r="BI24" s="468">
        <f>SUM(AZ24:BH24)</f>
        <v>0</v>
      </c>
      <c r="BJ24" s="469"/>
      <c r="BK24" s="469"/>
      <c r="BL24" s="59"/>
    </row>
    <row r="25" spans="1:64" ht="27.75" customHeight="1" x14ac:dyDescent="0.15">
      <c r="A25" s="470">
        <f t="shared" ref="A25" si="5">A23+1</f>
        <v>5</v>
      </c>
      <c r="B25" s="471"/>
      <c r="C25" s="472">
        <f>기타소득지급명세서!C20</f>
        <v>0</v>
      </c>
      <c r="D25" s="472"/>
      <c r="E25" s="472"/>
      <c r="F25" s="472"/>
      <c r="G25" s="472">
        <f>기타소득지급명세서!G20</f>
        <v>0</v>
      </c>
      <c r="H25" s="472"/>
      <c r="I25" s="472"/>
      <c r="J25" s="472"/>
      <c r="K25" s="473">
        <f>기타소득지급명세서!K20</f>
        <v>0</v>
      </c>
      <c r="L25" s="473"/>
      <c r="M25" s="473"/>
      <c r="N25" s="473"/>
      <c r="O25" s="473"/>
      <c r="P25" s="473"/>
      <c r="Q25" s="473"/>
      <c r="R25" s="472">
        <f>기타소득지급명세서!R20</f>
        <v>0</v>
      </c>
      <c r="S25" s="472"/>
      <c r="T25" s="472"/>
      <c r="U25" s="472">
        <f>기타소득지급명세서!U20</f>
        <v>0</v>
      </c>
      <c r="V25" s="472"/>
      <c r="W25" s="472">
        <f>기타소득지급명세서!W20</f>
        <v>0</v>
      </c>
      <c r="X25" s="472"/>
      <c r="Y25" s="474">
        <f>기타소득지급명세서!Y20</f>
        <v>0</v>
      </c>
      <c r="Z25" s="474"/>
      <c r="AA25" s="474"/>
      <c r="AB25" s="474"/>
      <c r="AC25" s="474"/>
      <c r="AD25" s="474"/>
      <c r="AE25" s="474">
        <f>기타소득지급명세서!AE20</f>
        <v>0</v>
      </c>
      <c r="AF25" s="474"/>
      <c r="AG25" s="474"/>
      <c r="AH25" s="474"/>
      <c r="AI25" s="474"/>
      <c r="AJ25" s="474"/>
      <c r="AK25" s="474">
        <f>기타소득지급명세서!AK20</f>
        <v>0</v>
      </c>
      <c r="AL25" s="474"/>
      <c r="AM25" s="474"/>
      <c r="AN25" s="474"/>
      <c r="AO25" s="474"/>
      <c r="AP25" s="474"/>
      <c r="AQ25" s="448">
        <f t="shared" si="3"/>
        <v>0</v>
      </c>
      <c r="AR25" s="448"/>
      <c r="AS25" s="448"/>
      <c r="AT25" s="448"/>
      <c r="AU25" s="448"/>
      <c r="AV25" s="448"/>
      <c r="AW25" s="475">
        <f>기타소득지급명세서!AW20</f>
        <v>0</v>
      </c>
      <c r="AX25" s="476"/>
      <c r="AY25" s="477"/>
      <c r="AZ25" s="478">
        <f>기타소득지급명세서!AZ20</f>
        <v>0</v>
      </c>
      <c r="BA25" s="479"/>
      <c r="BB25" s="480"/>
      <c r="BC25" s="478">
        <f>기타소득지급명세서!BC20</f>
        <v>0</v>
      </c>
      <c r="BD25" s="479"/>
      <c r="BE25" s="480"/>
      <c r="BF25" s="478">
        <f>기타소득지급명세서!BF20</f>
        <v>0</v>
      </c>
      <c r="BG25" s="479"/>
      <c r="BH25" s="480"/>
      <c r="BI25" s="455">
        <f t="shared" si="1"/>
        <v>0</v>
      </c>
      <c r="BJ25" s="456"/>
      <c r="BK25" s="456"/>
      <c r="BL25" s="59"/>
    </row>
    <row r="26" spans="1:64" ht="30" customHeight="1" x14ac:dyDescent="0.15">
      <c r="A26" s="457"/>
      <c r="B26" s="458"/>
      <c r="C26" s="459">
        <f>C25</f>
        <v>0</v>
      </c>
      <c r="D26" s="459"/>
      <c r="E26" s="459"/>
      <c r="F26" s="459"/>
      <c r="G26" s="459">
        <f>G25</f>
        <v>0</v>
      </c>
      <c r="H26" s="459"/>
      <c r="I26" s="459"/>
      <c r="J26" s="459"/>
      <c r="K26" s="460">
        <f>K25</f>
        <v>0</v>
      </c>
      <c r="L26" s="460"/>
      <c r="M26" s="460"/>
      <c r="N26" s="460"/>
      <c r="O26" s="460"/>
      <c r="P26" s="460"/>
      <c r="Q26" s="460"/>
      <c r="R26" s="459">
        <f>R25</f>
        <v>0</v>
      </c>
      <c r="S26" s="459"/>
      <c r="T26" s="459"/>
      <c r="U26" s="459">
        <f>U25</f>
        <v>0</v>
      </c>
      <c r="V26" s="459"/>
      <c r="W26" s="459">
        <f>W25</f>
        <v>0</v>
      </c>
      <c r="X26" s="459"/>
      <c r="Y26" s="461">
        <f>Y25</f>
        <v>0</v>
      </c>
      <c r="Z26" s="461"/>
      <c r="AA26" s="461"/>
      <c r="AB26" s="461"/>
      <c r="AC26" s="461"/>
      <c r="AD26" s="461"/>
      <c r="AE26" s="461">
        <f>AE25</f>
        <v>0</v>
      </c>
      <c r="AF26" s="461"/>
      <c r="AG26" s="461"/>
      <c r="AH26" s="461"/>
      <c r="AI26" s="461"/>
      <c r="AJ26" s="461"/>
      <c r="AK26" s="461">
        <f>AK25</f>
        <v>0</v>
      </c>
      <c r="AL26" s="461"/>
      <c r="AM26" s="461"/>
      <c r="AN26" s="461"/>
      <c r="AO26" s="461"/>
      <c r="AP26" s="461"/>
      <c r="AQ26" s="461">
        <f>Y26-AE26-AK26</f>
        <v>0</v>
      </c>
      <c r="AR26" s="461"/>
      <c r="AS26" s="461"/>
      <c r="AT26" s="461"/>
      <c r="AU26" s="461"/>
      <c r="AV26" s="461"/>
      <c r="AW26" s="462">
        <f>AW25</f>
        <v>0</v>
      </c>
      <c r="AX26" s="463"/>
      <c r="AY26" s="464"/>
      <c r="AZ26" s="465">
        <f>AZ25</f>
        <v>0</v>
      </c>
      <c r="BA26" s="466"/>
      <c r="BB26" s="467"/>
      <c r="BC26" s="465">
        <f>BC25</f>
        <v>0</v>
      </c>
      <c r="BD26" s="466"/>
      <c r="BE26" s="467"/>
      <c r="BF26" s="465">
        <f>BF25</f>
        <v>0</v>
      </c>
      <c r="BG26" s="466"/>
      <c r="BH26" s="467"/>
      <c r="BI26" s="468">
        <f>SUM(AZ26:BH26)</f>
        <v>0</v>
      </c>
      <c r="BJ26" s="469"/>
      <c r="BK26" s="469"/>
      <c r="BL26" s="59"/>
    </row>
    <row r="27" spans="1:64" ht="27.75" customHeight="1" x14ac:dyDescent="0.15">
      <c r="A27" s="470">
        <f t="shared" ref="A27" si="6">A25+1</f>
        <v>6</v>
      </c>
      <c r="B27" s="471"/>
      <c r="C27" s="472">
        <f>기타소득지급명세서!C21</f>
        <v>0</v>
      </c>
      <c r="D27" s="472"/>
      <c r="E27" s="472"/>
      <c r="F27" s="472"/>
      <c r="G27" s="472">
        <f>기타소득지급명세서!G21</f>
        <v>0</v>
      </c>
      <c r="H27" s="472"/>
      <c r="I27" s="472"/>
      <c r="J27" s="472"/>
      <c r="K27" s="473">
        <f>기타소득지급명세서!K21</f>
        <v>0</v>
      </c>
      <c r="L27" s="473"/>
      <c r="M27" s="473"/>
      <c r="N27" s="473"/>
      <c r="O27" s="473"/>
      <c r="P27" s="473"/>
      <c r="Q27" s="473"/>
      <c r="R27" s="472">
        <f>기타소득지급명세서!R21</f>
        <v>0</v>
      </c>
      <c r="S27" s="472"/>
      <c r="T27" s="472"/>
      <c r="U27" s="472">
        <f>기타소득지급명세서!U21</f>
        <v>0</v>
      </c>
      <c r="V27" s="472"/>
      <c r="W27" s="472">
        <f>기타소득지급명세서!W21</f>
        <v>0</v>
      </c>
      <c r="X27" s="472"/>
      <c r="Y27" s="474">
        <f>기타소득지급명세서!Y21</f>
        <v>0</v>
      </c>
      <c r="Z27" s="474"/>
      <c r="AA27" s="474"/>
      <c r="AB27" s="474"/>
      <c r="AC27" s="474"/>
      <c r="AD27" s="474"/>
      <c r="AE27" s="474">
        <f>기타소득지급명세서!AE21</f>
        <v>0</v>
      </c>
      <c r="AF27" s="474"/>
      <c r="AG27" s="474"/>
      <c r="AH27" s="474"/>
      <c r="AI27" s="474"/>
      <c r="AJ27" s="474"/>
      <c r="AK27" s="474">
        <f>기타소득지급명세서!AK21</f>
        <v>0</v>
      </c>
      <c r="AL27" s="474"/>
      <c r="AM27" s="474"/>
      <c r="AN27" s="474"/>
      <c r="AO27" s="474"/>
      <c r="AP27" s="474"/>
      <c r="AQ27" s="448">
        <f t="shared" si="3"/>
        <v>0</v>
      </c>
      <c r="AR27" s="448"/>
      <c r="AS27" s="448"/>
      <c r="AT27" s="448"/>
      <c r="AU27" s="448"/>
      <c r="AV27" s="448"/>
      <c r="AW27" s="475">
        <f>기타소득지급명세서!AW21</f>
        <v>0</v>
      </c>
      <c r="AX27" s="476"/>
      <c r="AY27" s="477"/>
      <c r="AZ27" s="478">
        <f>기타소득지급명세서!AZ21</f>
        <v>0</v>
      </c>
      <c r="BA27" s="479"/>
      <c r="BB27" s="480"/>
      <c r="BC27" s="478">
        <f>기타소득지급명세서!BC21</f>
        <v>0</v>
      </c>
      <c r="BD27" s="479"/>
      <c r="BE27" s="480"/>
      <c r="BF27" s="478">
        <f>기타소득지급명세서!BF21</f>
        <v>0</v>
      </c>
      <c r="BG27" s="479"/>
      <c r="BH27" s="480"/>
      <c r="BI27" s="455">
        <f t="shared" si="1"/>
        <v>0</v>
      </c>
      <c r="BJ27" s="456"/>
      <c r="BK27" s="456"/>
    </row>
    <row r="28" spans="1:64" ht="27.75" customHeight="1" x14ac:dyDescent="0.15">
      <c r="A28" s="457"/>
      <c r="B28" s="458"/>
      <c r="C28" s="459">
        <f>C27</f>
        <v>0</v>
      </c>
      <c r="D28" s="459"/>
      <c r="E28" s="459"/>
      <c r="F28" s="459"/>
      <c r="G28" s="459">
        <f>G27</f>
        <v>0</v>
      </c>
      <c r="H28" s="459"/>
      <c r="I28" s="459"/>
      <c r="J28" s="459"/>
      <c r="K28" s="460">
        <f>K27</f>
        <v>0</v>
      </c>
      <c r="L28" s="460"/>
      <c r="M28" s="460"/>
      <c r="N28" s="460"/>
      <c r="O28" s="460"/>
      <c r="P28" s="460"/>
      <c r="Q28" s="460"/>
      <c r="R28" s="459">
        <f>R27</f>
        <v>0</v>
      </c>
      <c r="S28" s="459"/>
      <c r="T28" s="459"/>
      <c r="U28" s="459">
        <f>U27</f>
        <v>0</v>
      </c>
      <c r="V28" s="459"/>
      <c r="W28" s="459">
        <f>W27</f>
        <v>0</v>
      </c>
      <c r="X28" s="459"/>
      <c r="Y28" s="461">
        <f>Y27</f>
        <v>0</v>
      </c>
      <c r="Z28" s="461"/>
      <c r="AA28" s="461"/>
      <c r="AB28" s="461"/>
      <c r="AC28" s="461"/>
      <c r="AD28" s="461"/>
      <c r="AE28" s="461">
        <f>AE27</f>
        <v>0</v>
      </c>
      <c r="AF28" s="461"/>
      <c r="AG28" s="461"/>
      <c r="AH28" s="461"/>
      <c r="AI28" s="461"/>
      <c r="AJ28" s="461"/>
      <c r="AK28" s="461">
        <f>AK27</f>
        <v>0</v>
      </c>
      <c r="AL28" s="461"/>
      <c r="AM28" s="461"/>
      <c r="AN28" s="461"/>
      <c r="AO28" s="461"/>
      <c r="AP28" s="461"/>
      <c r="AQ28" s="461">
        <f>Y28-AE28-AK28</f>
        <v>0</v>
      </c>
      <c r="AR28" s="461"/>
      <c r="AS28" s="461"/>
      <c r="AT28" s="461"/>
      <c r="AU28" s="461"/>
      <c r="AV28" s="461"/>
      <c r="AW28" s="462">
        <f>AW27</f>
        <v>0</v>
      </c>
      <c r="AX28" s="463"/>
      <c r="AY28" s="464"/>
      <c r="AZ28" s="465">
        <f>AZ27</f>
        <v>0</v>
      </c>
      <c r="BA28" s="466"/>
      <c r="BB28" s="467"/>
      <c r="BC28" s="465">
        <f>BC27</f>
        <v>0</v>
      </c>
      <c r="BD28" s="466"/>
      <c r="BE28" s="467"/>
      <c r="BF28" s="465">
        <f>BF27</f>
        <v>0</v>
      </c>
      <c r="BG28" s="466"/>
      <c r="BH28" s="467"/>
      <c r="BI28" s="468">
        <f>SUM(AZ28:BH28)</f>
        <v>0</v>
      </c>
      <c r="BJ28" s="469"/>
      <c r="BK28" s="469"/>
    </row>
    <row r="29" spans="1:64" ht="27.75" customHeight="1" x14ac:dyDescent="0.15">
      <c r="A29" s="470">
        <f t="shared" ref="A29" si="7">A27+1</f>
        <v>7</v>
      </c>
      <c r="B29" s="471"/>
      <c r="C29" s="472">
        <f>기타소득지급명세서!C22</f>
        <v>0</v>
      </c>
      <c r="D29" s="472"/>
      <c r="E29" s="472"/>
      <c r="F29" s="472"/>
      <c r="G29" s="472">
        <f>기타소득지급명세서!G22</f>
        <v>0</v>
      </c>
      <c r="H29" s="472"/>
      <c r="I29" s="472"/>
      <c r="J29" s="472"/>
      <c r="K29" s="473">
        <f>기타소득지급명세서!K22</f>
        <v>0</v>
      </c>
      <c r="L29" s="473"/>
      <c r="M29" s="473"/>
      <c r="N29" s="473"/>
      <c r="O29" s="473"/>
      <c r="P29" s="473"/>
      <c r="Q29" s="473"/>
      <c r="R29" s="472">
        <f>기타소득지급명세서!R22</f>
        <v>0</v>
      </c>
      <c r="S29" s="472"/>
      <c r="T29" s="472"/>
      <c r="U29" s="472">
        <f>기타소득지급명세서!U22</f>
        <v>0</v>
      </c>
      <c r="V29" s="472"/>
      <c r="W29" s="472">
        <f>기타소득지급명세서!W22</f>
        <v>0</v>
      </c>
      <c r="X29" s="472"/>
      <c r="Y29" s="474">
        <f>기타소득지급명세서!Y22</f>
        <v>0</v>
      </c>
      <c r="Z29" s="474"/>
      <c r="AA29" s="474"/>
      <c r="AB29" s="474"/>
      <c r="AC29" s="474"/>
      <c r="AD29" s="474"/>
      <c r="AE29" s="474">
        <f>기타소득지급명세서!AE22</f>
        <v>0</v>
      </c>
      <c r="AF29" s="474"/>
      <c r="AG29" s="474"/>
      <c r="AH29" s="474"/>
      <c r="AI29" s="474"/>
      <c r="AJ29" s="474"/>
      <c r="AK29" s="474">
        <f>기타소득지급명세서!AK22</f>
        <v>0</v>
      </c>
      <c r="AL29" s="474"/>
      <c r="AM29" s="474"/>
      <c r="AN29" s="474"/>
      <c r="AO29" s="474"/>
      <c r="AP29" s="474"/>
      <c r="AQ29" s="448">
        <f t="shared" si="3"/>
        <v>0</v>
      </c>
      <c r="AR29" s="448"/>
      <c r="AS29" s="448"/>
      <c r="AT29" s="448"/>
      <c r="AU29" s="448"/>
      <c r="AV29" s="448"/>
      <c r="AW29" s="475">
        <f>기타소득지급명세서!AW22</f>
        <v>0</v>
      </c>
      <c r="AX29" s="476"/>
      <c r="AY29" s="477"/>
      <c r="AZ29" s="478">
        <f>기타소득지급명세서!AZ22</f>
        <v>0</v>
      </c>
      <c r="BA29" s="479"/>
      <c r="BB29" s="480"/>
      <c r="BC29" s="478">
        <f>기타소득지급명세서!BC22</f>
        <v>0</v>
      </c>
      <c r="BD29" s="479"/>
      <c r="BE29" s="480"/>
      <c r="BF29" s="478">
        <f>기타소득지급명세서!BF22</f>
        <v>0</v>
      </c>
      <c r="BG29" s="479"/>
      <c r="BH29" s="480"/>
      <c r="BI29" s="455">
        <f t="shared" si="1"/>
        <v>0</v>
      </c>
      <c r="BJ29" s="456"/>
      <c r="BK29" s="456"/>
    </row>
    <row r="30" spans="1:64" ht="27.75" customHeight="1" x14ac:dyDescent="0.15">
      <c r="A30" s="457"/>
      <c r="B30" s="458"/>
      <c r="C30" s="459">
        <f>C29</f>
        <v>0</v>
      </c>
      <c r="D30" s="459"/>
      <c r="E30" s="459"/>
      <c r="F30" s="459"/>
      <c r="G30" s="459">
        <f>G29</f>
        <v>0</v>
      </c>
      <c r="H30" s="459"/>
      <c r="I30" s="459"/>
      <c r="J30" s="459"/>
      <c r="K30" s="460">
        <f>K29</f>
        <v>0</v>
      </c>
      <c r="L30" s="460"/>
      <c r="M30" s="460"/>
      <c r="N30" s="460"/>
      <c r="O30" s="460"/>
      <c r="P30" s="460"/>
      <c r="Q30" s="460"/>
      <c r="R30" s="459">
        <f>R29</f>
        <v>0</v>
      </c>
      <c r="S30" s="459"/>
      <c r="T30" s="459"/>
      <c r="U30" s="459">
        <f>U29</f>
        <v>0</v>
      </c>
      <c r="V30" s="459"/>
      <c r="W30" s="459">
        <f>W29</f>
        <v>0</v>
      </c>
      <c r="X30" s="459"/>
      <c r="Y30" s="461">
        <f>Y29</f>
        <v>0</v>
      </c>
      <c r="Z30" s="461"/>
      <c r="AA30" s="461"/>
      <c r="AB30" s="461"/>
      <c r="AC30" s="461"/>
      <c r="AD30" s="461"/>
      <c r="AE30" s="461">
        <f>AE29</f>
        <v>0</v>
      </c>
      <c r="AF30" s="461"/>
      <c r="AG30" s="461"/>
      <c r="AH30" s="461"/>
      <c r="AI30" s="461"/>
      <c r="AJ30" s="461"/>
      <c r="AK30" s="461">
        <f>AK29</f>
        <v>0</v>
      </c>
      <c r="AL30" s="461"/>
      <c r="AM30" s="461"/>
      <c r="AN30" s="461"/>
      <c r="AO30" s="461"/>
      <c r="AP30" s="461"/>
      <c r="AQ30" s="461">
        <f>Y30-AE30-AK30</f>
        <v>0</v>
      </c>
      <c r="AR30" s="461"/>
      <c r="AS30" s="461"/>
      <c r="AT30" s="461"/>
      <c r="AU30" s="461"/>
      <c r="AV30" s="461"/>
      <c r="AW30" s="462">
        <f>AW29</f>
        <v>0</v>
      </c>
      <c r="AX30" s="463"/>
      <c r="AY30" s="464"/>
      <c r="AZ30" s="465">
        <f>AZ29</f>
        <v>0</v>
      </c>
      <c r="BA30" s="466"/>
      <c r="BB30" s="467"/>
      <c r="BC30" s="465">
        <f>BC29</f>
        <v>0</v>
      </c>
      <c r="BD30" s="466"/>
      <c r="BE30" s="467"/>
      <c r="BF30" s="465">
        <f>BF29</f>
        <v>0</v>
      </c>
      <c r="BG30" s="466"/>
      <c r="BH30" s="467"/>
      <c r="BI30" s="468">
        <f>SUM(AZ30:BH30)</f>
        <v>0</v>
      </c>
      <c r="BJ30" s="469"/>
      <c r="BK30" s="469"/>
    </row>
    <row r="31" spans="1:64" ht="27.75" customHeight="1" x14ac:dyDescent="0.15">
      <c r="A31" s="470">
        <f t="shared" ref="A31" si="8">A29+1</f>
        <v>8</v>
      </c>
      <c r="B31" s="471"/>
      <c r="C31" s="472">
        <f>기타소득지급명세서!C23</f>
        <v>0</v>
      </c>
      <c r="D31" s="472"/>
      <c r="E31" s="472"/>
      <c r="F31" s="472"/>
      <c r="G31" s="472">
        <f>기타소득지급명세서!G23</f>
        <v>0</v>
      </c>
      <c r="H31" s="472"/>
      <c r="I31" s="472"/>
      <c r="J31" s="472"/>
      <c r="K31" s="473">
        <f>기타소득지급명세서!K23</f>
        <v>0</v>
      </c>
      <c r="L31" s="473"/>
      <c r="M31" s="473"/>
      <c r="N31" s="473"/>
      <c r="O31" s="473"/>
      <c r="P31" s="473"/>
      <c r="Q31" s="473"/>
      <c r="R31" s="472">
        <f>기타소득지급명세서!R23</f>
        <v>0</v>
      </c>
      <c r="S31" s="472"/>
      <c r="T31" s="472"/>
      <c r="U31" s="472">
        <f>기타소득지급명세서!U23</f>
        <v>0</v>
      </c>
      <c r="V31" s="472"/>
      <c r="W31" s="472">
        <f>기타소득지급명세서!W23</f>
        <v>0</v>
      </c>
      <c r="X31" s="472"/>
      <c r="Y31" s="474">
        <f>기타소득지급명세서!Y23</f>
        <v>0</v>
      </c>
      <c r="Z31" s="474"/>
      <c r="AA31" s="474"/>
      <c r="AB31" s="474"/>
      <c r="AC31" s="474"/>
      <c r="AD31" s="474"/>
      <c r="AE31" s="474">
        <f>기타소득지급명세서!AE23</f>
        <v>0</v>
      </c>
      <c r="AF31" s="474"/>
      <c r="AG31" s="474"/>
      <c r="AH31" s="474"/>
      <c r="AI31" s="474"/>
      <c r="AJ31" s="474"/>
      <c r="AK31" s="474">
        <f>기타소득지급명세서!AK23</f>
        <v>0</v>
      </c>
      <c r="AL31" s="474"/>
      <c r="AM31" s="474"/>
      <c r="AN31" s="474"/>
      <c r="AO31" s="474"/>
      <c r="AP31" s="474"/>
      <c r="AQ31" s="448">
        <f t="shared" si="3"/>
        <v>0</v>
      </c>
      <c r="AR31" s="448"/>
      <c r="AS31" s="448"/>
      <c r="AT31" s="448"/>
      <c r="AU31" s="448"/>
      <c r="AV31" s="448"/>
      <c r="AW31" s="475">
        <f>기타소득지급명세서!AW23</f>
        <v>0</v>
      </c>
      <c r="AX31" s="476"/>
      <c r="AY31" s="477"/>
      <c r="AZ31" s="478">
        <f>기타소득지급명세서!AZ23</f>
        <v>0</v>
      </c>
      <c r="BA31" s="479"/>
      <c r="BB31" s="480"/>
      <c r="BC31" s="478">
        <f>기타소득지급명세서!BC23</f>
        <v>0</v>
      </c>
      <c r="BD31" s="479"/>
      <c r="BE31" s="480"/>
      <c r="BF31" s="478">
        <f>기타소득지급명세서!BF23</f>
        <v>0</v>
      </c>
      <c r="BG31" s="479"/>
      <c r="BH31" s="480"/>
      <c r="BI31" s="455">
        <f t="shared" si="1"/>
        <v>0</v>
      </c>
      <c r="BJ31" s="456"/>
      <c r="BK31" s="456"/>
    </row>
    <row r="32" spans="1:64" ht="27.75" customHeight="1" x14ac:dyDescent="0.15">
      <c r="A32" s="457"/>
      <c r="B32" s="458"/>
      <c r="C32" s="459">
        <f>C31</f>
        <v>0</v>
      </c>
      <c r="D32" s="459"/>
      <c r="E32" s="459"/>
      <c r="F32" s="459"/>
      <c r="G32" s="459">
        <f>G31</f>
        <v>0</v>
      </c>
      <c r="H32" s="459"/>
      <c r="I32" s="459"/>
      <c r="J32" s="459"/>
      <c r="K32" s="460">
        <f>K31</f>
        <v>0</v>
      </c>
      <c r="L32" s="460"/>
      <c r="M32" s="460"/>
      <c r="N32" s="460"/>
      <c r="O32" s="460"/>
      <c r="P32" s="460"/>
      <c r="Q32" s="460"/>
      <c r="R32" s="459">
        <f>R31</f>
        <v>0</v>
      </c>
      <c r="S32" s="459"/>
      <c r="T32" s="459"/>
      <c r="U32" s="459">
        <f>U31</f>
        <v>0</v>
      </c>
      <c r="V32" s="459"/>
      <c r="W32" s="459">
        <f>W31</f>
        <v>0</v>
      </c>
      <c r="X32" s="459"/>
      <c r="Y32" s="461">
        <f>Y31</f>
        <v>0</v>
      </c>
      <c r="Z32" s="461"/>
      <c r="AA32" s="461"/>
      <c r="AB32" s="461"/>
      <c r="AC32" s="461"/>
      <c r="AD32" s="461"/>
      <c r="AE32" s="461">
        <f>AE31</f>
        <v>0</v>
      </c>
      <c r="AF32" s="461"/>
      <c r="AG32" s="461"/>
      <c r="AH32" s="461"/>
      <c r="AI32" s="461"/>
      <c r="AJ32" s="461"/>
      <c r="AK32" s="461">
        <f>AK31</f>
        <v>0</v>
      </c>
      <c r="AL32" s="461"/>
      <c r="AM32" s="461"/>
      <c r="AN32" s="461"/>
      <c r="AO32" s="461"/>
      <c r="AP32" s="461"/>
      <c r="AQ32" s="461">
        <f>Y32-AE32-AK32</f>
        <v>0</v>
      </c>
      <c r="AR32" s="461"/>
      <c r="AS32" s="461"/>
      <c r="AT32" s="461"/>
      <c r="AU32" s="461"/>
      <c r="AV32" s="461"/>
      <c r="AW32" s="462">
        <f>AW31</f>
        <v>0</v>
      </c>
      <c r="AX32" s="463"/>
      <c r="AY32" s="464"/>
      <c r="AZ32" s="465">
        <f>AZ31</f>
        <v>0</v>
      </c>
      <c r="BA32" s="466"/>
      <c r="BB32" s="467"/>
      <c r="BC32" s="465">
        <f>BC31</f>
        <v>0</v>
      </c>
      <c r="BD32" s="466"/>
      <c r="BE32" s="467"/>
      <c r="BF32" s="465">
        <f>BF31</f>
        <v>0</v>
      </c>
      <c r="BG32" s="466"/>
      <c r="BH32" s="467"/>
      <c r="BI32" s="468">
        <f>SUM(AZ32:BH32)</f>
        <v>0</v>
      </c>
      <c r="BJ32" s="469"/>
      <c r="BK32" s="469"/>
    </row>
    <row r="33" spans="1:64" ht="27.75" customHeight="1" x14ac:dyDescent="0.15">
      <c r="A33" s="470">
        <f t="shared" ref="A33" si="9">A31+1</f>
        <v>9</v>
      </c>
      <c r="B33" s="471"/>
      <c r="C33" s="472">
        <f>기타소득지급명세서!C24</f>
        <v>0</v>
      </c>
      <c r="D33" s="472"/>
      <c r="E33" s="472"/>
      <c r="F33" s="472"/>
      <c r="G33" s="472">
        <f>기타소득지급명세서!G24</f>
        <v>0</v>
      </c>
      <c r="H33" s="472"/>
      <c r="I33" s="472"/>
      <c r="J33" s="472"/>
      <c r="K33" s="473">
        <f>기타소득지급명세서!K24</f>
        <v>0</v>
      </c>
      <c r="L33" s="473"/>
      <c r="M33" s="473"/>
      <c r="N33" s="473"/>
      <c r="O33" s="473"/>
      <c r="P33" s="473"/>
      <c r="Q33" s="473"/>
      <c r="R33" s="472">
        <f>기타소득지급명세서!R24</f>
        <v>0</v>
      </c>
      <c r="S33" s="472"/>
      <c r="T33" s="472"/>
      <c r="U33" s="472">
        <f>기타소득지급명세서!U24</f>
        <v>0</v>
      </c>
      <c r="V33" s="472"/>
      <c r="W33" s="472">
        <f>기타소득지급명세서!W24</f>
        <v>0</v>
      </c>
      <c r="X33" s="472"/>
      <c r="Y33" s="474">
        <f>기타소득지급명세서!Y24</f>
        <v>0</v>
      </c>
      <c r="Z33" s="474"/>
      <c r="AA33" s="474"/>
      <c r="AB33" s="474"/>
      <c r="AC33" s="474"/>
      <c r="AD33" s="474"/>
      <c r="AE33" s="474">
        <f>기타소득지급명세서!AE24</f>
        <v>0</v>
      </c>
      <c r="AF33" s="474"/>
      <c r="AG33" s="474"/>
      <c r="AH33" s="474"/>
      <c r="AI33" s="474"/>
      <c r="AJ33" s="474"/>
      <c r="AK33" s="474">
        <f>기타소득지급명세서!AK24</f>
        <v>0</v>
      </c>
      <c r="AL33" s="474"/>
      <c r="AM33" s="474"/>
      <c r="AN33" s="474"/>
      <c r="AO33" s="474"/>
      <c r="AP33" s="474"/>
      <c r="AQ33" s="448">
        <f t="shared" si="3"/>
        <v>0</v>
      </c>
      <c r="AR33" s="448"/>
      <c r="AS33" s="448"/>
      <c r="AT33" s="448"/>
      <c r="AU33" s="448"/>
      <c r="AV33" s="448"/>
      <c r="AW33" s="475">
        <f>기타소득지급명세서!AW24</f>
        <v>0</v>
      </c>
      <c r="AX33" s="476"/>
      <c r="AY33" s="477"/>
      <c r="AZ33" s="478">
        <f>기타소득지급명세서!AZ24</f>
        <v>0</v>
      </c>
      <c r="BA33" s="479"/>
      <c r="BB33" s="480"/>
      <c r="BC33" s="478">
        <f>기타소득지급명세서!BC24</f>
        <v>0</v>
      </c>
      <c r="BD33" s="479"/>
      <c r="BE33" s="480"/>
      <c r="BF33" s="478">
        <f>기타소득지급명세서!BF24</f>
        <v>0</v>
      </c>
      <c r="BG33" s="479"/>
      <c r="BH33" s="480"/>
      <c r="BI33" s="455">
        <f t="shared" si="1"/>
        <v>0</v>
      </c>
      <c r="BJ33" s="456"/>
      <c r="BK33" s="456"/>
    </row>
    <row r="34" spans="1:64" ht="27.75" customHeight="1" x14ac:dyDescent="0.15">
      <c r="A34" s="457"/>
      <c r="B34" s="458"/>
      <c r="C34" s="459">
        <f>C33</f>
        <v>0</v>
      </c>
      <c r="D34" s="459"/>
      <c r="E34" s="459"/>
      <c r="F34" s="459"/>
      <c r="G34" s="459">
        <f>G33</f>
        <v>0</v>
      </c>
      <c r="H34" s="459"/>
      <c r="I34" s="459"/>
      <c r="J34" s="459"/>
      <c r="K34" s="460">
        <f>K33</f>
        <v>0</v>
      </c>
      <c r="L34" s="460"/>
      <c r="M34" s="460"/>
      <c r="N34" s="460"/>
      <c r="O34" s="460"/>
      <c r="P34" s="460"/>
      <c r="Q34" s="460"/>
      <c r="R34" s="459">
        <f>R33</f>
        <v>0</v>
      </c>
      <c r="S34" s="459"/>
      <c r="T34" s="459"/>
      <c r="U34" s="459">
        <f>U33</f>
        <v>0</v>
      </c>
      <c r="V34" s="459"/>
      <c r="W34" s="459">
        <f>W33</f>
        <v>0</v>
      </c>
      <c r="X34" s="459"/>
      <c r="Y34" s="461">
        <f>Y33</f>
        <v>0</v>
      </c>
      <c r="Z34" s="461"/>
      <c r="AA34" s="461"/>
      <c r="AB34" s="461"/>
      <c r="AC34" s="461"/>
      <c r="AD34" s="461"/>
      <c r="AE34" s="461">
        <f>AE33</f>
        <v>0</v>
      </c>
      <c r="AF34" s="461"/>
      <c r="AG34" s="461"/>
      <c r="AH34" s="461"/>
      <c r="AI34" s="461"/>
      <c r="AJ34" s="461"/>
      <c r="AK34" s="461">
        <f>AK33</f>
        <v>0</v>
      </c>
      <c r="AL34" s="461"/>
      <c r="AM34" s="461"/>
      <c r="AN34" s="461"/>
      <c r="AO34" s="461"/>
      <c r="AP34" s="461"/>
      <c r="AQ34" s="461">
        <f>Y34-AE34-AK34</f>
        <v>0</v>
      </c>
      <c r="AR34" s="461"/>
      <c r="AS34" s="461"/>
      <c r="AT34" s="461"/>
      <c r="AU34" s="461"/>
      <c r="AV34" s="461"/>
      <c r="AW34" s="462">
        <f>AW33</f>
        <v>0</v>
      </c>
      <c r="AX34" s="463"/>
      <c r="AY34" s="464"/>
      <c r="AZ34" s="465">
        <f>AZ33</f>
        <v>0</v>
      </c>
      <c r="BA34" s="466"/>
      <c r="BB34" s="467"/>
      <c r="BC34" s="465">
        <f>BC33</f>
        <v>0</v>
      </c>
      <c r="BD34" s="466"/>
      <c r="BE34" s="467"/>
      <c r="BF34" s="465">
        <f>BF33</f>
        <v>0</v>
      </c>
      <c r="BG34" s="466"/>
      <c r="BH34" s="467"/>
      <c r="BI34" s="468">
        <f>SUM(AZ34:BH34)</f>
        <v>0</v>
      </c>
      <c r="BJ34" s="469"/>
      <c r="BK34" s="469"/>
      <c r="BL34" s="59"/>
    </row>
    <row r="35" spans="1:64" ht="27.75" customHeight="1" x14ac:dyDescent="0.15">
      <c r="A35" s="470">
        <f t="shared" ref="A35" si="10">A33+1</f>
        <v>10</v>
      </c>
      <c r="B35" s="471"/>
      <c r="C35" s="472">
        <f>기타소득지급명세서!C25</f>
        <v>0</v>
      </c>
      <c r="D35" s="472"/>
      <c r="E35" s="472"/>
      <c r="F35" s="472"/>
      <c r="G35" s="472">
        <f>기타소득지급명세서!G25</f>
        <v>0</v>
      </c>
      <c r="H35" s="472"/>
      <c r="I35" s="472"/>
      <c r="J35" s="472"/>
      <c r="K35" s="473">
        <f>기타소득지급명세서!K25</f>
        <v>0</v>
      </c>
      <c r="L35" s="473"/>
      <c r="M35" s="473"/>
      <c r="N35" s="473"/>
      <c r="O35" s="473"/>
      <c r="P35" s="473"/>
      <c r="Q35" s="473"/>
      <c r="R35" s="472">
        <f>기타소득지급명세서!R25</f>
        <v>0</v>
      </c>
      <c r="S35" s="472"/>
      <c r="T35" s="472"/>
      <c r="U35" s="472">
        <f>기타소득지급명세서!U25</f>
        <v>0</v>
      </c>
      <c r="V35" s="472"/>
      <c r="W35" s="472">
        <f>기타소득지급명세서!W25</f>
        <v>0</v>
      </c>
      <c r="X35" s="472"/>
      <c r="Y35" s="474">
        <f>기타소득지급명세서!Y25</f>
        <v>0</v>
      </c>
      <c r="Z35" s="474"/>
      <c r="AA35" s="474"/>
      <c r="AB35" s="474"/>
      <c r="AC35" s="474"/>
      <c r="AD35" s="474"/>
      <c r="AE35" s="474">
        <f>기타소득지급명세서!AE25</f>
        <v>0</v>
      </c>
      <c r="AF35" s="474"/>
      <c r="AG35" s="474"/>
      <c r="AH35" s="474"/>
      <c r="AI35" s="474"/>
      <c r="AJ35" s="474"/>
      <c r="AK35" s="474">
        <f>기타소득지급명세서!AK25</f>
        <v>0</v>
      </c>
      <c r="AL35" s="474"/>
      <c r="AM35" s="474"/>
      <c r="AN35" s="474"/>
      <c r="AO35" s="474"/>
      <c r="AP35" s="474"/>
      <c r="AQ35" s="448">
        <f t="shared" si="3"/>
        <v>0</v>
      </c>
      <c r="AR35" s="448"/>
      <c r="AS35" s="448"/>
      <c r="AT35" s="448"/>
      <c r="AU35" s="448"/>
      <c r="AV35" s="448"/>
      <c r="AW35" s="475">
        <f>기타소득지급명세서!AW25</f>
        <v>0</v>
      </c>
      <c r="AX35" s="476"/>
      <c r="AY35" s="477"/>
      <c r="AZ35" s="478">
        <f>기타소득지급명세서!AZ25</f>
        <v>0</v>
      </c>
      <c r="BA35" s="479"/>
      <c r="BB35" s="480"/>
      <c r="BC35" s="478">
        <f>기타소득지급명세서!BC25</f>
        <v>0</v>
      </c>
      <c r="BD35" s="479"/>
      <c r="BE35" s="480"/>
      <c r="BF35" s="478">
        <f>기타소득지급명세서!BF25</f>
        <v>0</v>
      </c>
      <c r="BG35" s="479"/>
      <c r="BH35" s="480"/>
      <c r="BI35" s="455">
        <f t="shared" si="1"/>
        <v>0</v>
      </c>
      <c r="BJ35" s="456"/>
      <c r="BK35" s="456"/>
      <c r="BL35" s="59"/>
    </row>
    <row r="36" spans="1:64" ht="30" customHeight="1" thickBot="1" x14ac:dyDescent="0.2">
      <c r="A36" s="444"/>
      <c r="B36" s="445"/>
      <c r="C36" s="459">
        <f>C35</f>
        <v>0</v>
      </c>
      <c r="D36" s="459"/>
      <c r="E36" s="459"/>
      <c r="F36" s="459"/>
      <c r="G36" s="459">
        <f>G35</f>
        <v>0</v>
      </c>
      <c r="H36" s="459"/>
      <c r="I36" s="459"/>
      <c r="J36" s="459"/>
      <c r="K36" s="460">
        <f>K35</f>
        <v>0</v>
      </c>
      <c r="L36" s="460"/>
      <c r="M36" s="460"/>
      <c r="N36" s="460"/>
      <c r="O36" s="460"/>
      <c r="P36" s="460"/>
      <c r="Q36" s="460"/>
      <c r="R36" s="459">
        <f>R35</f>
        <v>0</v>
      </c>
      <c r="S36" s="459"/>
      <c r="T36" s="459"/>
      <c r="U36" s="459">
        <f>U35</f>
        <v>0</v>
      </c>
      <c r="V36" s="459"/>
      <c r="W36" s="459">
        <f>W35</f>
        <v>0</v>
      </c>
      <c r="X36" s="459"/>
      <c r="Y36" s="461">
        <f>Y35</f>
        <v>0</v>
      </c>
      <c r="Z36" s="461"/>
      <c r="AA36" s="461"/>
      <c r="AB36" s="461"/>
      <c r="AC36" s="461"/>
      <c r="AD36" s="461"/>
      <c r="AE36" s="461">
        <f>AE35</f>
        <v>0</v>
      </c>
      <c r="AF36" s="461"/>
      <c r="AG36" s="461"/>
      <c r="AH36" s="461"/>
      <c r="AI36" s="461"/>
      <c r="AJ36" s="461"/>
      <c r="AK36" s="461">
        <f>AK35</f>
        <v>0</v>
      </c>
      <c r="AL36" s="461"/>
      <c r="AM36" s="461"/>
      <c r="AN36" s="461"/>
      <c r="AO36" s="461"/>
      <c r="AP36" s="461"/>
      <c r="AQ36" s="461">
        <f>Y36-AE36-AK36</f>
        <v>0</v>
      </c>
      <c r="AR36" s="461"/>
      <c r="AS36" s="461"/>
      <c r="AT36" s="461"/>
      <c r="AU36" s="461"/>
      <c r="AV36" s="461"/>
      <c r="AW36" s="462">
        <f>AW35</f>
        <v>0</v>
      </c>
      <c r="AX36" s="463"/>
      <c r="AY36" s="464"/>
      <c r="AZ36" s="465">
        <f>AZ35</f>
        <v>0</v>
      </c>
      <c r="BA36" s="466"/>
      <c r="BB36" s="467"/>
      <c r="BC36" s="465">
        <f>BC35</f>
        <v>0</v>
      </c>
      <c r="BD36" s="466"/>
      <c r="BE36" s="467"/>
      <c r="BF36" s="465">
        <f>BF35</f>
        <v>0</v>
      </c>
      <c r="BG36" s="466"/>
      <c r="BH36" s="467"/>
      <c r="BI36" s="468">
        <f>SUM(AZ36:BH36)</f>
        <v>0</v>
      </c>
      <c r="BJ36" s="469"/>
      <c r="BK36" s="469"/>
      <c r="BL36" s="59"/>
    </row>
    <row r="37" spans="1:64" ht="18" customHeight="1" x14ac:dyDescent="0.1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64" ht="18" customHeight="1" x14ac:dyDescent="0.1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</row>
    <row r="39" spans="1:64" ht="18" customHeight="1" x14ac:dyDescent="0.1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1:64" ht="3" customHeight="1" x14ac:dyDescent="0.15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20"/>
      <c r="AR40" s="420"/>
      <c r="AS40" s="420"/>
      <c r="AT40" s="420"/>
      <c r="AU40" s="420"/>
      <c r="AV40" s="420"/>
      <c r="AW40" s="420"/>
      <c r="AX40" s="420"/>
      <c r="AY40" s="420"/>
      <c r="AZ40" s="420"/>
      <c r="BA40" s="420"/>
      <c r="BB40" s="420"/>
      <c r="BC40" s="420"/>
      <c r="BD40" s="420"/>
      <c r="BE40" s="420"/>
      <c r="BF40" s="420"/>
      <c r="BG40" s="420"/>
      <c r="BH40" s="420"/>
      <c r="BI40" s="420"/>
      <c r="BJ40" s="420"/>
      <c r="BK40" s="420"/>
      <c r="BL40" s="59"/>
    </row>
    <row r="41" spans="1:64" ht="18" customHeight="1" x14ac:dyDescent="0.15">
      <c r="A41" s="421" t="s">
        <v>273</v>
      </c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21"/>
      <c r="AP41" s="421"/>
      <c r="AQ41" s="421"/>
      <c r="AR41" s="421"/>
      <c r="AS41" s="421"/>
      <c r="AT41" s="421"/>
      <c r="AU41" s="421"/>
      <c r="AV41" s="421"/>
      <c r="AW41" s="421"/>
      <c r="AX41" s="421"/>
      <c r="AY41" s="421"/>
      <c r="AZ41" s="421"/>
      <c r="BA41" s="421"/>
      <c r="BB41" s="421"/>
      <c r="BC41" s="421"/>
      <c r="BD41" s="421"/>
      <c r="BE41" s="421"/>
      <c r="BF41" s="421"/>
      <c r="BG41" s="421"/>
      <c r="BH41" s="421"/>
      <c r="BI41" s="421"/>
      <c r="BJ41" s="421"/>
      <c r="BK41" s="421"/>
      <c r="BL41" s="59"/>
    </row>
    <row r="42" spans="1:64" ht="1.5" customHeight="1" x14ac:dyDescent="0.15">
      <c r="A42" s="420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  <c r="AT42" s="420"/>
      <c r="AU42" s="420"/>
      <c r="AV42" s="420"/>
      <c r="AW42" s="420"/>
      <c r="AX42" s="420"/>
      <c r="AY42" s="420"/>
      <c r="AZ42" s="420"/>
      <c r="BA42" s="420"/>
      <c r="BB42" s="420"/>
      <c r="BC42" s="420"/>
      <c r="BD42" s="420"/>
      <c r="BE42" s="420"/>
      <c r="BF42" s="420"/>
      <c r="BG42" s="420"/>
      <c r="BH42" s="420"/>
      <c r="BI42" s="420"/>
      <c r="BJ42" s="420"/>
      <c r="BK42" s="420"/>
      <c r="BL42" s="59"/>
    </row>
    <row r="43" spans="1:64" ht="18" customHeight="1" x14ac:dyDescent="0.15">
      <c r="A43" s="59" t="s">
        <v>274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64" ht="18" customHeight="1" x14ac:dyDescent="0.15">
      <c r="A44" s="59" t="s">
        <v>285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</row>
    <row r="45" spans="1:64" ht="18" customHeight="1" x14ac:dyDescent="0.15">
      <c r="A45" s="53" t="s">
        <v>286</v>
      </c>
    </row>
    <row r="46" spans="1:64" ht="18" customHeight="1" x14ac:dyDescent="0.15">
      <c r="A46" s="53" t="s">
        <v>276</v>
      </c>
    </row>
    <row r="47" spans="1:64" ht="18" customHeight="1" x14ac:dyDescent="0.15">
      <c r="A47" s="53" t="s">
        <v>275</v>
      </c>
    </row>
    <row r="48" spans="1:64" ht="18" customHeight="1" x14ac:dyDescent="0.15">
      <c r="A48" s="53" t="s">
        <v>277</v>
      </c>
    </row>
    <row r="49" spans="1:63" ht="18" customHeight="1" x14ac:dyDescent="0.15">
      <c r="A49" s="53" t="s">
        <v>278</v>
      </c>
    </row>
    <row r="50" spans="1:63" ht="18" customHeight="1" x14ac:dyDescent="0.15">
      <c r="A50" s="53" t="s">
        <v>279</v>
      </c>
    </row>
    <row r="51" spans="1:63" ht="18" customHeight="1" x14ac:dyDescent="0.15">
      <c r="A51" s="53" t="s">
        <v>280</v>
      </c>
    </row>
    <row r="52" spans="1:63" ht="18" customHeight="1" x14ac:dyDescent="0.15">
      <c r="A52" s="53" t="s">
        <v>281</v>
      </c>
    </row>
    <row r="53" spans="1:63" ht="18" customHeight="1" x14ac:dyDescent="0.15">
      <c r="A53" s="59" t="s">
        <v>282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</row>
    <row r="54" spans="1:63" ht="18" customHeight="1" x14ac:dyDescent="0.15">
      <c r="A54" s="407" t="s">
        <v>283</v>
      </c>
      <c r="B54" s="407"/>
      <c r="C54" s="407"/>
      <c r="D54" s="407"/>
      <c r="E54" s="407"/>
      <c r="F54" s="40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  <c r="AT54" s="407"/>
      <c r="AU54" s="407"/>
      <c r="AV54" s="407"/>
      <c r="AW54" s="407"/>
      <c r="AX54" s="407"/>
      <c r="AY54" s="407"/>
      <c r="AZ54" s="407"/>
      <c r="BA54" s="407"/>
      <c r="BB54" s="407"/>
      <c r="BC54" s="407"/>
      <c r="BD54" s="407"/>
      <c r="BE54" s="407"/>
      <c r="BF54" s="407"/>
      <c r="BG54" s="407"/>
      <c r="BH54" s="407"/>
      <c r="BI54" s="407"/>
      <c r="BJ54" s="407"/>
      <c r="BK54" s="407"/>
    </row>
    <row r="55" spans="1:63" ht="18" customHeight="1" x14ac:dyDescent="0.15">
      <c r="BK55" s="19" t="s">
        <v>284</v>
      </c>
    </row>
  </sheetData>
  <mergeCells count="382">
    <mergeCell ref="A29:B30"/>
    <mergeCell ref="A31:B32"/>
    <mergeCell ref="A33:B34"/>
    <mergeCell ref="A35:B36"/>
    <mergeCell ref="AZ36:BB36"/>
    <mergeCell ref="BC36:BE36"/>
    <mergeCell ref="BF36:BH36"/>
    <mergeCell ref="BI36:BK36"/>
    <mergeCell ref="A17:B18"/>
    <mergeCell ref="A19:B20"/>
    <mergeCell ref="A21:B22"/>
    <mergeCell ref="A23:B24"/>
    <mergeCell ref="A25:B26"/>
    <mergeCell ref="A27:B28"/>
    <mergeCell ref="W36:X36"/>
    <mergeCell ref="Y36:AD36"/>
    <mergeCell ref="AE36:AJ36"/>
    <mergeCell ref="AK36:AP36"/>
    <mergeCell ref="AQ36:AV36"/>
    <mergeCell ref="AW36:AY36"/>
    <mergeCell ref="AZ35:BB35"/>
    <mergeCell ref="BC35:BE35"/>
    <mergeCell ref="BF35:BH35"/>
    <mergeCell ref="BI35:BK35"/>
    <mergeCell ref="C36:F36"/>
    <mergeCell ref="G36:J36"/>
    <mergeCell ref="K36:Q36"/>
    <mergeCell ref="R36:T36"/>
    <mergeCell ref="U36:V36"/>
    <mergeCell ref="W35:X35"/>
    <mergeCell ref="Y35:AD35"/>
    <mergeCell ref="AE35:AJ35"/>
    <mergeCell ref="AK35:AP35"/>
    <mergeCell ref="AQ35:AV35"/>
    <mergeCell ref="AW35:AY35"/>
    <mergeCell ref="AZ34:BB34"/>
    <mergeCell ref="BC34:BE34"/>
    <mergeCell ref="BF34:BH34"/>
    <mergeCell ref="BI34:BK34"/>
    <mergeCell ref="C35:F35"/>
    <mergeCell ref="G35:J35"/>
    <mergeCell ref="K35:Q35"/>
    <mergeCell ref="R35:T35"/>
    <mergeCell ref="U35:V35"/>
    <mergeCell ref="W34:X34"/>
    <mergeCell ref="Y34:AD34"/>
    <mergeCell ref="AE34:AJ34"/>
    <mergeCell ref="AK34:AP34"/>
    <mergeCell ref="AQ34:AV34"/>
    <mergeCell ref="AW34:AY34"/>
    <mergeCell ref="AZ33:BB33"/>
    <mergeCell ref="BC33:BE33"/>
    <mergeCell ref="BF33:BH33"/>
    <mergeCell ref="BI33:BK33"/>
    <mergeCell ref="C34:F34"/>
    <mergeCell ref="G34:J34"/>
    <mergeCell ref="K34:Q34"/>
    <mergeCell ref="R34:T34"/>
    <mergeCell ref="U34:V34"/>
    <mergeCell ref="W33:X33"/>
    <mergeCell ref="Y33:AD33"/>
    <mergeCell ref="AE33:AJ33"/>
    <mergeCell ref="AK33:AP33"/>
    <mergeCell ref="AQ33:AV33"/>
    <mergeCell ref="AW33:AY33"/>
    <mergeCell ref="AZ32:BB32"/>
    <mergeCell ref="BC32:BE32"/>
    <mergeCell ref="BF32:BH32"/>
    <mergeCell ref="BI32:BK32"/>
    <mergeCell ref="C33:F33"/>
    <mergeCell ref="G33:J33"/>
    <mergeCell ref="K33:Q33"/>
    <mergeCell ref="R33:T33"/>
    <mergeCell ref="U33:V33"/>
    <mergeCell ref="W32:X32"/>
    <mergeCell ref="Y32:AD32"/>
    <mergeCell ref="AE32:AJ32"/>
    <mergeCell ref="AK32:AP32"/>
    <mergeCell ref="AQ32:AV32"/>
    <mergeCell ref="AW32:AY32"/>
    <mergeCell ref="AZ31:BB31"/>
    <mergeCell ref="BC31:BE31"/>
    <mergeCell ref="BF31:BH31"/>
    <mergeCell ref="BI31:BK31"/>
    <mergeCell ref="C32:F32"/>
    <mergeCell ref="G32:J32"/>
    <mergeCell ref="K32:Q32"/>
    <mergeCell ref="R32:T32"/>
    <mergeCell ref="U32:V32"/>
    <mergeCell ref="W31:X31"/>
    <mergeCell ref="Y31:AD31"/>
    <mergeCell ref="AE31:AJ31"/>
    <mergeCell ref="AK31:AP31"/>
    <mergeCell ref="AQ31:AV31"/>
    <mergeCell ref="AW31:AY31"/>
    <mergeCell ref="AZ30:BB30"/>
    <mergeCell ref="BC30:BE30"/>
    <mergeCell ref="BF30:BH30"/>
    <mergeCell ref="BI30:BK30"/>
    <mergeCell ref="C31:F31"/>
    <mergeCell ref="G31:J31"/>
    <mergeCell ref="K31:Q31"/>
    <mergeCell ref="R31:T31"/>
    <mergeCell ref="U31:V31"/>
    <mergeCell ref="W30:X30"/>
    <mergeCell ref="Y30:AD30"/>
    <mergeCell ref="AE30:AJ30"/>
    <mergeCell ref="AK30:AP30"/>
    <mergeCell ref="AQ30:AV30"/>
    <mergeCell ref="AW30:AY30"/>
    <mergeCell ref="AZ29:BB29"/>
    <mergeCell ref="BC29:BE29"/>
    <mergeCell ref="BF29:BH29"/>
    <mergeCell ref="BI29:BK29"/>
    <mergeCell ref="C30:F30"/>
    <mergeCell ref="G30:J30"/>
    <mergeCell ref="K30:Q30"/>
    <mergeCell ref="R30:T30"/>
    <mergeCell ref="U30:V30"/>
    <mergeCell ref="W29:X29"/>
    <mergeCell ref="Y29:AD29"/>
    <mergeCell ref="AE29:AJ29"/>
    <mergeCell ref="AK29:AP29"/>
    <mergeCell ref="AQ29:AV29"/>
    <mergeCell ref="AW29:AY29"/>
    <mergeCell ref="AZ28:BB28"/>
    <mergeCell ref="BC28:BE28"/>
    <mergeCell ref="BF28:BH28"/>
    <mergeCell ref="BI28:BK28"/>
    <mergeCell ref="C29:F29"/>
    <mergeCell ref="G29:J29"/>
    <mergeCell ref="K29:Q29"/>
    <mergeCell ref="R29:T29"/>
    <mergeCell ref="U29:V29"/>
    <mergeCell ref="W28:X28"/>
    <mergeCell ref="Y28:AD28"/>
    <mergeCell ref="AE28:AJ28"/>
    <mergeCell ref="AK28:AP28"/>
    <mergeCell ref="AQ28:AV28"/>
    <mergeCell ref="AW28:AY28"/>
    <mergeCell ref="AZ27:BB27"/>
    <mergeCell ref="BC27:BE27"/>
    <mergeCell ref="BF27:BH27"/>
    <mergeCell ref="BI27:BK27"/>
    <mergeCell ref="C28:F28"/>
    <mergeCell ref="G28:J28"/>
    <mergeCell ref="K28:Q28"/>
    <mergeCell ref="R28:T28"/>
    <mergeCell ref="U28:V28"/>
    <mergeCell ref="W27:X27"/>
    <mergeCell ref="Y27:AD27"/>
    <mergeCell ref="AE27:AJ27"/>
    <mergeCell ref="AK27:AP27"/>
    <mergeCell ref="AQ27:AV27"/>
    <mergeCell ref="AW27:AY27"/>
    <mergeCell ref="BI11:BK11"/>
    <mergeCell ref="O11:AA12"/>
    <mergeCell ref="H11:N12"/>
    <mergeCell ref="A11:G12"/>
    <mergeCell ref="C27:F27"/>
    <mergeCell ref="G27:J27"/>
    <mergeCell ref="K27:Q27"/>
    <mergeCell ref="R27:T27"/>
    <mergeCell ref="U27:V27"/>
    <mergeCell ref="AH11:AM11"/>
    <mergeCell ref="AN11:AS11"/>
    <mergeCell ref="AT11:AY11"/>
    <mergeCell ref="AZ11:BB11"/>
    <mergeCell ref="BC11:BE11"/>
    <mergeCell ref="BF11:BH11"/>
    <mergeCell ref="AB11:AD11"/>
    <mergeCell ref="AE11:AG11"/>
    <mergeCell ref="BC26:BE26"/>
    <mergeCell ref="BF26:BH26"/>
    <mergeCell ref="BI26:BK26"/>
    <mergeCell ref="Y26:AD26"/>
    <mergeCell ref="AE26:AJ26"/>
    <mergeCell ref="AK26:AP26"/>
    <mergeCell ref="AQ26:AV26"/>
    <mergeCell ref="AW26:AY26"/>
    <mergeCell ref="AZ26:BB26"/>
    <mergeCell ref="BC25:BE25"/>
    <mergeCell ref="BF25:BH25"/>
    <mergeCell ref="BI25:BK25"/>
    <mergeCell ref="C26:F26"/>
    <mergeCell ref="G26:J26"/>
    <mergeCell ref="K26:Q26"/>
    <mergeCell ref="R26:T26"/>
    <mergeCell ref="U26:V26"/>
    <mergeCell ref="W26:X26"/>
    <mergeCell ref="Y25:AD25"/>
    <mergeCell ref="AE25:AJ25"/>
    <mergeCell ref="AK25:AP25"/>
    <mergeCell ref="AQ25:AV25"/>
    <mergeCell ref="AW25:AY25"/>
    <mergeCell ref="AZ25:BB25"/>
    <mergeCell ref="BC24:BE24"/>
    <mergeCell ref="BF24:BH24"/>
    <mergeCell ref="BI24:BK24"/>
    <mergeCell ref="C25:F25"/>
    <mergeCell ref="G25:J25"/>
    <mergeCell ref="K25:Q25"/>
    <mergeCell ref="R25:T25"/>
    <mergeCell ref="U25:V25"/>
    <mergeCell ref="W25:X25"/>
    <mergeCell ref="Y24:AD24"/>
    <mergeCell ref="AE24:AJ24"/>
    <mergeCell ref="AK24:AP24"/>
    <mergeCell ref="AQ24:AV24"/>
    <mergeCell ref="AW24:AY24"/>
    <mergeCell ref="AZ24:BB24"/>
    <mergeCell ref="BC23:BE23"/>
    <mergeCell ref="BF23:BH23"/>
    <mergeCell ref="BI23:BK23"/>
    <mergeCell ref="C24:F24"/>
    <mergeCell ref="G24:J24"/>
    <mergeCell ref="K24:Q24"/>
    <mergeCell ref="R24:T24"/>
    <mergeCell ref="U24:V24"/>
    <mergeCell ref="W24:X24"/>
    <mergeCell ref="Y23:AD23"/>
    <mergeCell ref="AE23:AJ23"/>
    <mergeCell ref="AK23:AP23"/>
    <mergeCell ref="AQ23:AV23"/>
    <mergeCell ref="AW23:AY23"/>
    <mergeCell ref="AZ23:BB23"/>
    <mergeCell ref="BC22:BE22"/>
    <mergeCell ref="BF22:BH22"/>
    <mergeCell ref="BI22:BK22"/>
    <mergeCell ref="C23:F23"/>
    <mergeCell ref="G23:J23"/>
    <mergeCell ref="K23:Q23"/>
    <mergeCell ref="R23:T23"/>
    <mergeCell ref="U23:V23"/>
    <mergeCell ref="W23:X23"/>
    <mergeCell ref="Y22:AD22"/>
    <mergeCell ref="AE22:AJ22"/>
    <mergeCell ref="AK22:AP22"/>
    <mergeCell ref="AQ22:AV22"/>
    <mergeCell ref="AW22:AY22"/>
    <mergeCell ref="AZ22:BB22"/>
    <mergeCell ref="BC21:BE21"/>
    <mergeCell ref="BF21:BH21"/>
    <mergeCell ref="BI21:BK21"/>
    <mergeCell ref="C22:F22"/>
    <mergeCell ref="G22:J22"/>
    <mergeCell ref="K22:Q22"/>
    <mergeCell ref="R22:T22"/>
    <mergeCell ref="U22:V22"/>
    <mergeCell ref="W22:X22"/>
    <mergeCell ref="Y21:AD21"/>
    <mergeCell ref="AE21:AJ21"/>
    <mergeCell ref="AK21:AP21"/>
    <mergeCell ref="AQ21:AV21"/>
    <mergeCell ref="AW21:AY21"/>
    <mergeCell ref="AZ21:BB21"/>
    <mergeCell ref="BC20:BE20"/>
    <mergeCell ref="BF20:BH20"/>
    <mergeCell ref="BI20:BK20"/>
    <mergeCell ref="C21:F21"/>
    <mergeCell ref="G21:J21"/>
    <mergeCell ref="K21:Q21"/>
    <mergeCell ref="R21:T21"/>
    <mergeCell ref="U21:V21"/>
    <mergeCell ref="W21:X21"/>
    <mergeCell ref="Y20:AD20"/>
    <mergeCell ref="AE20:AJ20"/>
    <mergeCell ref="AK20:AP20"/>
    <mergeCell ref="AQ20:AV20"/>
    <mergeCell ref="AW20:AY20"/>
    <mergeCell ref="AZ20:BB20"/>
    <mergeCell ref="BC19:BE19"/>
    <mergeCell ref="BF19:BH19"/>
    <mergeCell ref="BI19:BK19"/>
    <mergeCell ref="C20:F20"/>
    <mergeCell ref="G20:J20"/>
    <mergeCell ref="K20:Q20"/>
    <mergeCell ref="R20:T20"/>
    <mergeCell ref="U20:V20"/>
    <mergeCell ref="W20:X20"/>
    <mergeCell ref="Y19:AD19"/>
    <mergeCell ref="AE19:AJ19"/>
    <mergeCell ref="AK19:AP19"/>
    <mergeCell ref="AQ19:AV19"/>
    <mergeCell ref="AW19:AY19"/>
    <mergeCell ref="AZ19:BB19"/>
    <mergeCell ref="BC18:BE18"/>
    <mergeCell ref="BF18:BH18"/>
    <mergeCell ref="BI18:BK18"/>
    <mergeCell ref="C19:F19"/>
    <mergeCell ref="G19:J19"/>
    <mergeCell ref="K19:Q19"/>
    <mergeCell ref="R19:T19"/>
    <mergeCell ref="U19:V19"/>
    <mergeCell ref="W19:X19"/>
    <mergeCell ref="Y18:AD18"/>
    <mergeCell ref="AE18:AJ18"/>
    <mergeCell ref="AK18:AP18"/>
    <mergeCell ref="AQ18:AV18"/>
    <mergeCell ref="AW18:AY18"/>
    <mergeCell ref="AZ18:BB18"/>
    <mergeCell ref="BC17:BE17"/>
    <mergeCell ref="BF17:BH17"/>
    <mergeCell ref="BI17:BK17"/>
    <mergeCell ref="C18:F18"/>
    <mergeCell ref="G18:J18"/>
    <mergeCell ref="K18:Q18"/>
    <mergeCell ref="R18:T18"/>
    <mergeCell ref="U18:V18"/>
    <mergeCell ref="W18:X18"/>
    <mergeCell ref="Y17:AD17"/>
    <mergeCell ref="AE17:AJ17"/>
    <mergeCell ref="AK17:AP17"/>
    <mergeCell ref="AQ17:AV17"/>
    <mergeCell ref="AW17:AY17"/>
    <mergeCell ref="AZ17:BB17"/>
    <mergeCell ref="BC16:BE16"/>
    <mergeCell ref="BF16:BH16"/>
    <mergeCell ref="BI16:BK16"/>
    <mergeCell ref="C17:F17"/>
    <mergeCell ref="G17:J17"/>
    <mergeCell ref="K17:Q17"/>
    <mergeCell ref="R17:T17"/>
    <mergeCell ref="U17:V17"/>
    <mergeCell ref="W17:X17"/>
    <mergeCell ref="Y16:AD16"/>
    <mergeCell ref="AE16:AJ16"/>
    <mergeCell ref="AK16:AP16"/>
    <mergeCell ref="AQ16:AV16"/>
    <mergeCell ref="AW16:AY16"/>
    <mergeCell ref="AZ16:BB16"/>
    <mergeCell ref="AZ15:BB15"/>
    <mergeCell ref="BC15:BE15"/>
    <mergeCell ref="BF15:BH15"/>
    <mergeCell ref="BI15:BK15"/>
    <mergeCell ref="C16:F16"/>
    <mergeCell ref="G16:J16"/>
    <mergeCell ref="K16:Q16"/>
    <mergeCell ref="R16:T16"/>
    <mergeCell ref="U16:V16"/>
    <mergeCell ref="W16:X16"/>
    <mergeCell ref="W15:X15"/>
    <mergeCell ref="Y15:AD15"/>
    <mergeCell ref="AE15:AJ15"/>
    <mergeCell ref="AK15:AP15"/>
    <mergeCell ref="AQ15:AV15"/>
    <mergeCell ref="AW15:AY15"/>
    <mergeCell ref="A15:B16"/>
    <mergeCell ref="C15:F15"/>
    <mergeCell ref="G15:J15"/>
    <mergeCell ref="K15:Q15"/>
    <mergeCell ref="R15:T15"/>
    <mergeCell ref="U15:V15"/>
    <mergeCell ref="AN12:AS12"/>
    <mergeCell ref="AT12:AY12"/>
    <mergeCell ref="AZ12:BB12"/>
    <mergeCell ref="BC12:BE12"/>
    <mergeCell ref="BF12:BH12"/>
    <mergeCell ref="BI12:BK12"/>
    <mergeCell ref="AB12:AD12"/>
    <mergeCell ref="AE12:AG12"/>
    <mergeCell ref="AH12:AM12"/>
    <mergeCell ref="AN9:AS10"/>
    <mergeCell ref="AT9:AY10"/>
    <mergeCell ref="AZ9:BK9"/>
    <mergeCell ref="AZ10:BB10"/>
    <mergeCell ref="BC10:BE10"/>
    <mergeCell ref="BF10:BH10"/>
    <mergeCell ref="BI10:BK10"/>
    <mergeCell ref="A9:G10"/>
    <mergeCell ref="H9:N10"/>
    <mergeCell ref="O9:AA10"/>
    <mergeCell ref="AB9:AD10"/>
    <mergeCell ref="AE9:AG10"/>
    <mergeCell ref="AH9:AM10"/>
    <mergeCell ref="B3:D5"/>
    <mergeCell ref="E3:G5"/>
    <mergeCell ref="H3:H5"/>
    <mergeCell ref="I3:BA4"/>
    <mergeCell ref="BF3:BG5"/>
    <mergeCell ref="BH3:BJ5"/>
    <mergeCell ref="I5:BA5"/>
  </mergeCells>
  <phoneticPr fontId="2" type="noConversion"/>
  <printOptions horizontalCentered="1" verticalCentered="1"/>
  <pageMargins left="0.35433070866141736" right="0.35433070866141736" top="0.47244094488188981" bottom="0.39370078740157483" header="0.31496062992125984" footer="0.31496062992125984"/>
  <pageSetup paperSize="9" scale="64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50"/>
  <sheetViews>
    <sheetView showGridLines="0" tabSelected="1" workbookViewId="0">
      <selection activeCell="C5" sqref="C5"/>
    </sheetView>
  </sheetViews>
  <sheetFormatPr defaultRowHeight="13.5" x14ac:dyDescent="0.15"/>
  <cols>
    <col min="4" max="4" width="25.125" customWidth="1"/>
    <col min="5" max="5" width="193.375" bestFit="1" customWidth="1"/>
  </cols>
  <sheetData>
    <row r="4" spans="2:5" x14ac:dyDescent="0.15">
      <c r="B4" s="96" t="s">
        <v>162</v>
      </c>
      <c r="C4" s="96" t="s">
        <v>180</v>
      </c>
      <c r="D4" s="96" t="s">
        <v>161</v>
      </c>
      <c r="E4" s="96" t="s">
        <v>58</v>
      </c>
    </row>
    <row r="5" spans="2:5" x14ac:dyDescent="0.15">
      <c r="B5" s="137">
        <v>60</v>
      </c>
      <c r="C5" s="342">
        <v>0</v>
      </c>
      <c r="D5" s="138" t="s">
        <v>190</v>
      </c>
      <c r="E5" s="340" t="s">
        <v>216</v>
      </c>
    </row>
    <row r="6" spans="2:5" ht="30" customHeight="1" x14ac:dyDescent="0.15">
      <c r="B6" s="137">
        <v>61</v>
      </c>
      <c r="C6" s="335">
        <v>0.8</v>
      </c>
      <c r="D6" s="139" t="s">
        <v>191</v>
      </c>
      <c r="E6" s="340" t="s">
        <v>208</v>
      </c>
    </row>
    <row r="7" spans="2:5" x14ac:dyDescent="0.15">
      <c r="B7" s="137">
        <v>62</v>
      </c>
      <c r="C7" s="335">
        <v>0.8</v>
      </c>
      <c r="D7" s="138" t="s">
        <v>201</v>
      </c>
      <c r="E7" s="340" t="s">
        <v>217</v>
      </c>
    </row>
    <row r="8" spans="2:5" ht="32.25" customHeight="1" x14ac:dyDescent="0.15">
      <c r="B8" s="137">
        <v>63</v>
      </c>
      <c r="C8" s="342">
        <v>0</v>
      </c>
      <c r="D8" s="138" t="s">
        <v>200</v>
      </c>
      <c r="E8" s="340" t="s">
        <v>206</v>
      </c>
    </row>
    <row r="9" spans="2:5" x14ac:dyDescent="0.15">
      <c r="B9" s="137">
        <v>64</v>
      </c>
      <c r="C9" s="335" t="s">
        <v>181</v>
      </c>
      <c r="D9" s="138" t="s">
        <v>193</v>
      </c>
      <c r="E9" s="340" t="s">
        <v>210</v>
      </c>
    </row>
    <row r="10" spans="2:5" x14ac:dyDescent="0.15">
      <c r="B10" s="140">
        <v>65</v>
      </c>
      <c r="C10" s="336"/>
      <c r="D10" s="138" t="s">
        <v>192</v>
      </c>
      <c r="E10" s="340" t="s">
        <v>209</v>
      </c>
    </row>
    <row r="11" spans="2:5" x14ac:dyDescent="0.15">
      <c r="B11" s="337">
        <v>68</v>
      </c>
      <c r="C11" s="338">
        <v>0</v>
      </c>
      <c r="D11" s="339" t="s">
        <v>198</v>
      </c>
      <c r="E11" s="340" t="s">
        <v>215</v>
      </c>
    </row>
    <row r="12" spans="2:5" x14ac:dyDescent="0.15">
      <c r="B12" s="137">
        <v>69</v>
      </c>
      <c r="C12" s="342">
        <v>0</v>
      </c>
      <c r="D12" s="138" t="s">
        <v>199</v>
      </c>
      <c r="E12" s="340" t="s">
        <v>199</v>
      </c>
    </row>
    <row r="13" spans="2:5" x14ac:dyDescent="0.15">
      <c r="B13" s="137">
        <v>71</v>
      </c>
      <c r="C13" s="335">
        <v>0.8</v>
      </c>
      <c r="D13" s="139" t="s">
        <v>184</v>
      </c>
      <c r="E13" s="340" t="s">
        <v>183</v>
      </c>
    </row>
    <row r="14" spans="2:5" ht="30" customHeight="1" x14ac:dyDescent="0.15">
      <c r="B14" s="341">
        <v>72</v>
      </c>
      <c r="C14" s="335">
        <v>0.6</v>
      </c>
      <c r="D14" s="138" t="s">
        <v>185</v>
      </c>
      <c r="E14" s="340" t="s">
        <v>202</v>
      </c>
    </row>
    <row r="15" spans="2:5" x14ac:dyDescent="0.15">
      <c r="B15" s="341">
        <v>73</v>
      </c>
      <c r="C15" s="335">
        <v>0.6</v>
      </c>
      <c r="D15" s="138" t="s">
        <v>186</v>
      </c>
      <c r="E15" s="340" t="s">
        <v>203</v>
      </c>
    </row>
    <row r="16" spans="2:5" x14ac:dyDescent="0.15">
      <c r="B16" s="137">
        <v>74</v>
      </c>
      <c r="C16" s="335">
        <v>0.8</v>
      </c>
      <c r="D16" s="138" t="s">
        <v>187</v>
      </c>
      <c r="E16" s="340" t="s">
        <v>204</v>
      </c>
    </row>
    <row r="17" spans="2:5" ht="40.5" x14ac:dyDescent="0.15">
      <c r="B17" s="341">
        <v>75</v>
      </c>
      <c r="C17" s="335">
        <v>0.6</v>
      </c>
      <c r="D17" s="138" t="s">
        <v>188</v>
      </c>
      <c r="E17" s="340" t="s">
        <v>205</v>
      </c>
    </row>
    <row r="18" spans="2:5" ht="81" x14ac:dyDescent="0.15">
      <c r="B18" s="341">
        <v>76</v>
      </c>
      <c r="C18" s="335">
        <v>0.6</v>
      </c>
      <c r="D18" s="138" t="s">
        <v>189</v>
      </c>
      <c r="E18" s="340" t="s">
        <v>207</v>
      </c>
    </row>
    <row r="19" spans="2:5" ht="27" x14ac:dyDescent="0.15">
      <c r="B19" s="137">
        <v>77</v>
      </c>
      <c r="C19" s="335" t="s">
        <v>182</v>
      </c>
      <c r="D19" s="138" t="s">
        <v>194</v>
      </c>
      <c r="E19" s="340" t="s">
        <v>211</v>
      </c>
    </row>
    <row r="20" spans="2:5" x14ac:dyDescent="0.15">
      <c r="B20" s="137">
        <v>78</v>
      </c>
      <c r="C20" s="342">
        <v>0</v>
      </c>
      <c r="D20" s="139" t="s">
        <v>195</v>
      </c>
      <c r="E20" s="340" t="s">
        <v>212</v>
      </c>
    </row>
    <row r="21" spans="2:5" x14ac:dyDescent="0.15">
      <c r="B21" s="341">
        <v>79</v>
      </c>
      <c r="C21" s="336">
        <v>0.6</v>
      </c>
      <c r="D21" s="138" t="s">
        <v>196</v>
      </c>
      <c r="E21" s="340" t="s">
        <v>213</v>
      </c>
    </row>
    <row r="22" spans="2:5" x14ac:dyDescent="0.15">
      <c r="B22" s="341">
        <v>80</v>
      </c>
      <c r="C22" s="335">
        <v>0.6</v>
      </c>
      <c r="D22" s="138" t="s">
        <v>197</v>
      </c>
      <c r="E22" s="340" t="s">
        <v>214</v>
      </c>
    </row>
    <row r="24" spans="2:5" x14ac:dyDescent="0.15">
      <c r="B24" t="s">
        <v>169</v>
      </c>
    </row>
    <row r="25" spans="2:5" x14ac:dyDescent="0.15">
      <c r="B25" t="s">
        <v>170</v>
      </c>
    </row>
    <row r="26" spans="2:5" x14ac:dyDescent="0.15">
      <c r="B26" t="s">
        <v>163</v>
      </c>
    </row>
    <row r="50" spans="8:8" x14ac:dyDescent="0.15">
      <c r="H50" t="s">
        <v>176</v>
      </c>
    </row>
  </sheetData>
  <sortState xmlns:xlrd2="http://schemas.microsoft.com/office/spreadsheetml/2017/richdata2" ref="A5:E22">
    <sortCondition ref="B5:B22"/>
  </sortState>
  <phoneticPr fontId="2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4"/>
  <sheetViews>
    <sheetView showGridLines="0" workbookViewId="0">
      <selection activeCell="G8" sqref="G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  <c r="L1" s="141" t="s">
        <v>167</v>
      </c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3"/>
      <c r="C3" s="146" t="s">
        <v>166</v>
      </c>
      <c r="D3" s="143" t="s">
        <v>122</v>
      </c>
      <c r="E3" s="166" t="s">
        <v>165</v>
      </c>
      <c r="F3" s="167"/>
      <c r="G3" s="144" t="s">
        <v>123</v>
      </c>
      <c r="H3" s="160">
        <f>G8</f>
        <v>44377</v>
      </c>
      <c r="I3" s="160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95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64"/>
      <c r="C4" s="145">
        <v>3128512347</v>
      </c>
      <c r="D4" s="142" t="s">
        <v>133</v>
      </c>
      <c r="E4" s="168" t="s">
        <v>164</v>
      </c>
      <c r="F4" s="169"/>
      <c r="G4" s="169"/>
      <c r="H4" s="169"/>
      <c r="I4" s="169"/>
      <c r="J4" s="169"/>
      <c r="K4" s="169"/>
      <c r="L4" s="169"/>
      <c r="M4" s="170"/>
    </row>
    <row r="5" spans="1:38" x14ac:dyDescent="0.15">
      <c r="D5" s="155" t="s">
        <v>177</v>
      </c>
      <c r="N5" s="147" t="s">
        <v>168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04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04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99" t="s">
        <v>128</v>
      </c>
      <c r="W7" s="99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16">
        <v>1</v>
      </c>
      <c r="B8" s="102" t="s">
        <v>132</v>
      </c>
      <c r="C8" s="103">
        <v>7310241234564</v>
      </c>
      <c r="D8" s="102">
        <v>76</v>
      </c>
      <c r="E8" s="117" t="str">
        <f>IF(D8="","",VLOOKUP(D8,종목,3))</f>
        <v>강연료등</v>
      </c>
      <c r="F8" s="107">
        <v>43983</v>
      </c>
      <c r="G8" s="481">
        <v>44377</v>
      </c>
      <c r="H8" s="118" t="str">
        <f>TEXT(G8,"aaa")</f>
        <v>수</v>
      </c>
      <c r="I8" s="110">
        <v>125000</v>
      </c>
      <c r="J8" s="111">
        <f>IF(OR($N$3=1,I8&lt;=250000),I8,TRUNC(I8/95.6%,-1))</f>
        <v>125000</v>
      </c>
      <c r="K8" s="111">
        <f>J8*$K$7</f>
        <v>75000</v>
      </c>
      <c r="L8" s="111">
        <f>J8-K8</f>
        <v>50000</v>
      </c>
      <c r="M8" s="112">
        <f>IF(L8&lt;=50000,0%,$M$7)</f>
        <v>0</v>
      </c>
      <c r="N8" s="113">
        <f>IF(L8&gt;50000,TRUNC(L8*M8,-1),0)</f>
        <v>0</v>
      </c>
      <c r="O8" s="113">
        <f>TRUNC(N8*10%,-1)</f>
        <v>0</v>
      </c>
      <c r="P8" s="114">
        <f>SUM(N8:O8)</f>
        <v>0</v>
      </c>
      <c r="Q8" s="114">
        <f>J8-P8</f>
        <v>125000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4</v>
      </c>
      <c r="AB8" s="91" t="str">
        <f>IF(INT(RIGHT(C8,1))=AA8,"OK","주민오류")</f>
        <v>OK</v>
      </c>
      <c r="AC8" s="92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47</v>
      </c>
      <c r="AD8" s="93">
        <f ca="1">TODAY()</f>
        <v>44353</v>
      </c>
      <c r="AE8" s="92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47</v>
      </c>
      <c r="AF8" s="91" t="str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남</v>
      </c>
      <c r="AG8" s="91" t="str">
        <f>CHOOSE(14-LEN(CLEAN(C8)),MID(C8,7,1),MID(C8,6,1),MID(C8,5,1),MID(C8,4,1))</f>
        <v>1</v>
      </c>
      <c r="AH8" s="91" t="str">
        <f>CHOOSE(AG8,"내국인","내국인","내국인","내국인","외국인","외국인","외국인","외국인")</f>
        <v>내국인</v>
      </c>
      <c r="AI8" s="91" t="str">
        <f>IF(AH8="외국인","고용허가체크","")</f>
        <v/>
      </c>
      <c r="AJ8" s="91">
        <f>IF(LEN(CLEAN(C8))=12,MOD(MID(C8,7,1)*10+MID(C8,8,1),2),MOD(MID(C8,8,1)*10+MID(C8,9,1),2))</f>
        <v>1</v>
      </c>
      <c r="AK8" s="91" t="str">
        <f>IF(AJ8=0,"OK","")</f>
        <v/>
      </c>
      <c r="AL8" s="91">
        <f>LEN(CLEAN(C8))</f>
        <v>13</v>
      </c>
    </row>
    <row r="9" spans="1:38" ht="23.25" customHeight="1" x14ac:dyDescent="0.15">
      <c r="A9" s="116">
        <f>A8+1</f>
        <v>2</v>
      </c>
      <c r="B9" s="102" t="s">
        <v>135</v>
      </c>
      <c r="C9" s="103">
        <v>6502061234567</v>
      </c>
      <c r="D9" s="119">
        <f>IF(B9="","",$D$8)</f>
        <v>76</v>
      </c>
      <c r="E9" s="117" t="str">
        <f>IF(D9="","",VLOOKUP(D9,종목,3))</f>
        <v>강연료등</v>
      </c>
      <c r="F9" s="130">
        <f>IF(B9="","",$F$8)</f>
        <v>43983</v>
      </c>
      <c r="G9" s="148">
        <f>IF(B9="","",$G$8)</f>
        <v>44377</v>
      </c>
      <c r="H9" s="118" t="str">
        <f t="shared" ref="H9:H27" si="2">TEXT(G9,"aaa")</f>
        <v>수</v>
      </c>
      <c r="I9" s="110">
        <v>126000</v>
      </c>
      <c r="J9" s="111">
        <f t="shared" ref="J9:J27" si="3">IF(OR($N$3=1,I9&lt;=250000),I9,TRUNC(I9/95.6%,-1))</f>
        <v>126000</v>
      </c>
      <c r="K9" s="111">
        <f t="shared" ref="K9:K27" si="4">J9*$K$7</f>
        <v>75600</v>
      </c>
      <c r="L9" s="111">
        <f t="shared" ref="L9:L28" si="5">J9-K9</f>
        <v>50400</v>
      </c>
      <c r="M9" s="112">
        <f t="shared" ref="M9:M27" si="6">IF(L9&lt;=50000,0%,$M$7)</f>
        <v>0.2</v>
      </c>
      <c r="N9" s="113">
        <f t="shared" ref="N9:N27" si="7">IF(L9&gt;50000,TRUNC(L9*M9,-1),0)</f>
        <v>10080</v>
      </c>
      <c r="O9" s="113">
        <f t="shared" ref="O9:O27" si="8">TRUNC(N9*10%,-1)</f>
        <v>1000</v>
      </c>
      <c r="P9" s="114">
        <f t="shared" ref="P9:P27" si="9">SUM(N9:O9)</f>
        <v>11080</v>
      </c>
      <c r="Q9" s="114">
        <f t="shared" ref="Q9:Q27" si="10">J9-P9</f>
        <v>114920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3</v>
      </c>
      <c r="AB9" s="91" t="str">
        <f t="shared" ref="AB9:AB27" si="12">IF(INT(RIGHT(C9,1))=AA9,"OK","주민오류")</f>
        <v>주민오류</v>
      </c>
      <c r="AC9" s="92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56</v>
      </c>
      <c r="AD9" s="93">
        <f t="shared" ref="AD9:AD27" ca="1" si="14">TODAY()</f>
        <v>44353</v>
      </c>
      <c r="AE9" s="92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56</v>
      </c>
      <c r="AF9" s="91" t="str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남</v>
      </c>
      <c r="AG9" s="91" t="str">
        <f t="shared" ref="AG9:AG27" si="17">CHOOSE(14-LEN(CLEAN(C9)),MID(C9,7,1),MID(C9,6,1),MID(C9,5,1),MID(C9,4,1))</f>
        <v>1</v>
      </c>
      <c r="AH9" s="91" t="str">
        <f t="shared" ref="AH9:AH27" si="18">CHOOSE(AG9,"내국인","내국인","내국인","내국인","외국인","외국인","외국인","외국인")</f>
        <v>내국인</v>
      </c>
      <c r="AI9" s="91" t="str">
        <f t="shared" ref="AI9:AI27" si="19">IF(AH9="외국인","고용허가체크","")</f>
        <v/>
      </c>
      <c r="AJ9" s="91">
        <f t="shared" ref="AJ9:AJ27" si="20">IF(LEN(CLEAN(C9))=12,MOD(MID(C9,7,1)*10+MID(C9,8,1),2),MOD(MID(C9,8,1)*10+MID(C9,9,1),2))</f>
        <v>1</v>
      </c>
      <c r="AK9" s="91" t="str">
        <f t="shared" ref="AK9:AK27" si="21">IF(AJ9=0,"OK","")</f>
        <v/>
      </c>
      <c r="AL9" s="91">
        <f t="shared" ref="AL9:AL27" si="22">LEN(CLEAN(C9))</f>
        <v>13</v>
      </c>
    </row>
    <row r="10" spans="1:38" ht="23.25" customHeight="1" x14ac:dyDescent="0.15">
      <c r="A10" s="116">
        <f t="shared" ref="A10:A27" si="23">A9+1</f>
        <v>3</v>
      </c>
      <c r="B10" s="102" t="s">
        <v>136</v>
      </c>
      <c r="C10" s="103">
        <v>6705202123456</v>
      </c>
      <c r="D10" s="119">
        <f t="shared" ref="D10:D27" si="24">IF(B10="","",$D$8)</f>
        <v>76</v>
      </c>
      <c r="E10" s="117" t="str">
        <f>IF(D10="","",VLOOKUP(D10,종목,3))</f>
        <v>강연료등</v>
      </c>
      <c r="F10" s="130">
        <f t="shared" ref="F10:F27" si="25">IF(B10="","",$F$8)</f>
        <v>43983</v>
      </c>
      <c r="G10" s="148">
        <f t="shared" ref="G10:G27" si="26">IF(B10="","",$G$8)</f>
        <v>44377</v>
      </c>
      <c r="H10" s="118" t="str">
        <f t="shared" si="2"/>
        <v>수</v>
      </c>
      <c r="I10" s="110">
        <v>3000000</v>
      </c>
      <c r="J10" s="111">
        <f t="shared" si="3"/>
        <v>3000000</v>
      </c>
      <c r="K10" s="111">
        <f t="shared" si="4"/>
        <v>1800000</v>
      </c>
      <c r="L10" s="111">
        <f t="shared" si="5"/>
        <v>1200000</v>
      </c>
      <c r="M10" s="112">
        <f t="shared" si="6"/>
        <v>0.2</v>
      </c>
      <c r="N10" s="113">
        <f t="shared" si="7"/>
        <v>240000</v>
      </c>
      <c r="O10" s="113">
        <f t="shared" si="8"/>
        <v>24000</v>
      </c>
      <c r="P10" s="114">
        <f t="shared" si="9"/>
        <v>264000</v>
      </c>
      <c r="Q10" s="114">
        <f t="shared" si="10"/>
        <v>2736000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>
        <f t="shared" si="11"/>
        <v>5</v>
      </c>
      <c r="AB10" s="91" t="str">
        <f t="shared" si="12"/>
        <v>주민오류</v>
      </c>
      <c r="AC10" s="92">
        <f t="shared" ca="1" si="13"/>
        <v>54</v>
      </c>
      <c r="AD10" s="93">
        <f t="shared" ca="1" si="14"/>
        <v>44353</v>
      </c>
      <c r="AE10" s="92">
        <f t="shared" ca="1" si="15"/>
        <v>54</v>
      </c>
      <c r="AF10" s="91" t="str">
        <f t="shared" si="16"/>
        <v>여</v>
      </c>
      <c r="AG10" s="91" t="str">
        <f t="shared" si="17"/>
        <v>2</v>
      </c>
      <c r="AH10" s="91" t="str">
        <f t="shared" si="18"/>
        <v>내국인</v>
      </c>
      <c r="AI10" s="91" t="str">
        <f t="shared" si="19"/>
        <v/>
      </c>
      <c r="AJ10" s="91">
        <f t="shared" si="20"/>
        <v>0</v>
      </c>
      <c r="AK10" s="91" t="str">
        <f t="shared" si="21"/>
        <v>OK</v>
      </c>
      <c r="AL10" s="91">
        <f t="shared" si="22"/>
        <v>13</v>
      </c>
    </row>
    <row r="11" spans="1:38" ht="23.25" customHeight="1" x14ac:dyDescent="0.15">
      <c r="A11" s="116">
        <f t="shared" si="23"/>
        <v>4</v>
      </c>
      <c r="B11" s="102" t="s">
        <v>137</v>
      </c>
      <c r="C11" s="103">
        <v>6905176123456</v>
      </c>
      <c r="D11" s="119">
        <f t="shared" si="24"/>
        <v>76</v>
      </c>
      <c r="E11" s="117" t="str">
        <f>IF(D11="","",VLOOKUP(D11,종목,3))</f>
        <v>강연료등</v>
      </c>
      <c r="F11" s="130">
        <f t="shared" si="25"/>
        <v>43983</v>
      </c>
      <c r="G11" s="148">
        <f t="shared" si="26"/>
        <v>44377</v>
      </c>
      <c r="H11" s="118" t="str">
        <f t="shared" si="2"/>
        <v>수</v>
      </c>
      <c r="I11" s="110">
        <v>1500000</v>
      </c>
      <c r="J11" s="111">
        <f t="shared" si="3"/>
        <v>1500000</v>
      </c>
      <c r="K11" s="111">
        <f t="shared" si="4"/>
        <v>900000</v>
      </c>
      <c r="L11" s="111">
        <f t="shared" si="5"/>
        <v>600000</v>
      </c>
      <c r="M11" s="112">
        <f t="shared" si="6"/>
        <v>0.2</v>
      </c>
      <c r="N11" s="113">
        <f t="shared" si="7"/>
        <v>120000</v>
      </c>
      <c r="O11" s="113">
        <f t="shared" si="8"/>
        <v>12000</v>
      </c>
      <c r="P11" s="114">
        <f t="shared" si="9"/>
        <v>132000</v>
      </c>
      <c r="Q11" s="114">
        <f t="shared" si="10"/>
        <v>1368000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>
        <f t="shared" si="11"/>
        <v>3</v>
      </c>
      <c r="AB11" s="91" t="str">
        <f t="shared" si="12"/>
        <v>주민오류</v>
      </c>
      <c r="AC11" s="92">
        <f t="shared" ca="1" si="13"/>
        <v>52</v>
      </c>
      <c r="AD11" s="93">
        <f t="shared" ca="1" si="14"/>
        <v>44353</v>
      </c>
      <c r="AE11" s="92">
        <f t="shared" ca="1" si="15"/>
        <v>52</v>
      </c>
      <c r="AF11" s="91" t="str">
        <f t="shared" si="16"/>
        <v>여</v>
      </c>
      <c r="AG11" s="91" t="str">
        <f t="shared" si="17"/>
        <v>6</v>
      </c>
      <c r="AH11" s="91" t="str">
        <f t="shared" si="18"/>
        <v>외국인</v>
      </c>
      <c r="AI11" s="91" t="str">
        <f t="shared" si="19"/>
        <v>고용허가체크</v>
      </c>
      <c r="AJ11" s="91">
        <f t="shared" si="20"/>
        <v>0</v>
      </c>
      <c r="AK11" s="91" t="str">
        <f t="shared" si="21"/>
        <v>OK</v>
      </c>
      <c r="AL11" s="91">
        <f t="shared" si="22"/>
        <v>13</v>
      </c>
    </row>
    <row r="12" spans="1:38" ht="23.25" customHeight="1" x14ac:dyDescent="0.15">
      <c r="A12" s="116">
        <f t="shared" si="23"/>
        <v>5</v>
      </c>
      <c r="B12" s="102" t="s">
        <v>138</v>
      </c>
      <c r="C12" s="103">
        <v>7012021234567</v>
      </c>
      <c r="D12" s="119">
        <f t="shared" si="24"/>
        <v>76</v>
      </c>
      <c r="E12" s="117" t="str">
        <f>IF(D12="","",VLOOKUP(D12,종목,3))</f>
        <v>강연료등</v>
      </c>
      <c r="F12" s="130">
        <f t="shared" si="25"/>
        <v>43983</v>
      </c>
      <c r="G12" s="148">
        <f t="shared" si="26"/>
        <v>44377</v>
      </c>
      <c r="H12" s="118" t="str">
        <f t="shared" si="2"/>
        <v>수</v>
      </c>
      <c r="I12" s="110">
        <v>33340</v>
      </c>
      <c r="J12" s="111">
        <f t="shared" si="3"/>
        <v>33340</v>
      </c>
      <c r="K12" s="111">
        <f t="shared" si="4"/>
        <v>20004</v>
      </c>
      <c r="L12" s="111">
        <f t="shared" si="5"/>
        <v>13336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33340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>
        <f t="shared" si="11"/>
        <v>7</v>
      </c>
      <c r="AB12" s="91" t="str">
        <f t="shared" si="12"/>
        <v>OK</v>
      </c>
      <c r="AC12" s="92">
        <f t="shared" ca="1" si="13"/>
        <v>50</v>
      </c>
      <c r="AD12" s="93">
        <f t="shared" ca="1" si="14"/>
        <v>44353</v>
      </c>
      <c r="AE12" s="92">
        <f t="shared" ca="1" si="15"/>
        <v>50</v>
      </c>
      <c r="AF12" s="91" t="str">
        <f t="shared" si="16"/>
        <v>남</v>
      </c>
      <c r="AG12" s="91" t="str">
        <f t="shared" si="17"/>
        <v>1</v>
      </c>
      <c r="AH12" s="91" t="str">
        <f t="shared" si="18"/>
        <v>내국인</v>
      </c>
      <c r="AI12" s="91" t="str">
        <f t="shared" si="19"/>
        <v/>
      </c>
      <c r="AJ12" s="91">
        <f t="shared" si="20"/>
        <v>1</v>
      </c>
      <c r="AK12" s="91" t="str">
        <f t="shared" si="21"/>
        <v/>
      </c>
      <c r="AL12" s="91">
        <f t="shared" si="22"/>
        <v>13</v>
      </c>
    </row>
    <row r="13" spans="1:38" ht="23.25" customHeight="1" x14ac:dyDescent="0.15">
      <c r="A13" s="116">
        <f t="shared" si="23"/>
        <v>6</v>
      </c>
      <c r="B13" s="102" t="s">
        <v>139</v>
      </c>
      <c r="C13" s="103">
        <v>6711071234567</v>
      </c>
      <c r="D13" s="119">
        <f t="shared" si="24"/>
        <v>76</v>
      </c>
      <c r="E13" s="117" t="str">
        <f>IF(D13="","",VLOOKUP(D13,종목,3))</f>
        <v>강연료등</v>
      </c>
      <c r="F13" s="130">
        <f t="shared" si="25"/>
        <v>43983</v>
      </c>
      <c r="G13" s="148">
        <f t="shared" si="26"/>
        <v>44377</v>
      </c>
      <c r="H13" s="118" t="str">
        <f t="shared" si="2"/>
        <v>수</v>
      </c>
      <c r="I13" s="110">
        <v>33330</v>
      </c>
      <c r="J13" s="111">
        <f t="shared" si="3"/>
        <v>33330</v>
      </c>
      <c r="K13" s="111">
        <f t="shared" si="4"/>
        <v>19998</v>
      </c>
      <c r="L13" s="111">
        <f t="shared" si="5"/>
        <v>13332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33330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>
        <f t="shared" si="11"/>
        <v>2</v>
      </c>
      <c r="AB13" s="91" t="str">
        <f t="shared" si="12"/>
        <v>주민오류</v>
      </c>
      <c r="AC13" s="92">
        <f t="shared" ca="1" si="13"/>
        <v>53</v>
      </c>
      <c r="AD13" s="93">
        <f t="shared" ca="1" si="14"/>
        <v>44353</v>
      </c>
      <c r="AE13" s="92">
        <f t="shared" ca="1" si="15"/>
        <v>53</v>
      </c>
      <c r="AF13" s="91" t="str">
        <f t="shared" si="16"/>
        <v>남</v>
      </c>
      <c r="AG13" s="91" t="str">
        <f t="shared" si="17"/>
        <v>1</v>
      </c>
      <c r="AH13" s="91" t="str">
        <f t="shared" si="18"/>
        <v>내국인</v>
      </c>
      <c r="AI13" s="91" t="str">
        <f t="shared" si="19"/>
        <v/>
      </c>
      <c r="AJ13" s="91">
        <f t="shared" si="20"/>
        <v>1</v>
      </c>
      <c r="AK13" s="91" t="str">
        <f t="shared" si="21"/>
        <v/>
      </c>
      <c r="AL13" s="91">
        <f t="shared" si="22"/>
        <v>13</v>
      </c>
    </row>
    <row r="14" spans="1:38" ht="23.25" customHeight="1" x14ac:dyDescent="0.15">
      <c r="A14" s="116">
        <f t="shared" si="23"/>
        <v>7</v>
      </c>
      <c r="B14" s="102" t="s">
        <v>140</v>
      </c>
      <c r="C14" s="103">
        <v>7003072123456</v>
      </c>
      <c r="D14" s="119">
        <f t="shared" si="24"/>
        <v>76</v>
      </c>
      <c r="E14" s="117" t="str">
        <f>IF(D14="","",VLOOKUP(D14,종목,3))</f>
        <v>강연료등</v>
      </c>
      <c r="F14" s="130">
        <f t="shared" si="25"/>
        <v>43983</v>
      </c>
      <c r="G14" s="148">
        <f t="shared" si="26"/>
        <v>44377</v>
      </c>
      <c r="H14" s="118" t="str">
        <f t="shared" si="2"/>
        <v>수</v>
      </c>
      <c r="I14" s="110">
        <v>3500000</v>
      </c>
      <c r="J14" s="111">
        <f t="shared" si="3"/>
        <v>3500000</v>
      </c>
      <c r="K14" s="111">
        <f t="shared" si="4"/>
        <v>2100000</v>
      </c>
      <c r="L14" s="111">
        <f t="shared" si="5"/>
        <v>1400000</v>
      </c>
      <c r="M14" s="112">
        <f t="shared" si="6"/>
        <v>0.2</v>
      </c>
      <c r="N14" s="113">
        <f t="shared" si="7"/>
        <v>280000</v>
      </c>
      <c r="O14" s="113">
        <f t="shared" si="8"/>
        <v>28000</v>
      </c>
      <c r="P14" s="114">
        <f t="shared" si="9"/>
        <v>308000</v>
      </c>
      <c r="Q14" s="114">
        <f t="shared" si="10"/>
        <v>3192000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>
        <f t="shared" si="11"/>
        <v>8</v>
      </c>
      <c r="AB14" s="91" t="str">
        <f t="shared" si="12"/>
        <v>주민오류</v>
      </c>
      <c r="AC14" s="92">
        <f t="shared" ca="1" si="13"/>
        <v>51</v>
      </c>
      <c r="AD14" s="93">
        <f t="shared" ca="1" si="14"/>
        <v>44353</v>
      </c>
      <c r="AE14" s="92">
        <f t="shared" ca="1" si="15"/>
        <v>51</v>
      </c>
      <c r="AF14" s="91" t="str">
        <f t="shared" si="16"/>
        <v>여</v>
      </c>
      <c r="AG14" s="91" t="str">
        <f t="shared" si="17"/>
        <v>2</v>
      </c>
      <c r="AH14" s="91" t="str">
        <f t="shared" si="18"/>
        <v>내국인</v>
      </c>
      <c r="AI14" s="91" t="str">
        <f t="shared" si="19"/>
        <v/>
      </c>
      <c r="AJ14" s="91">
        <f t="shared" si="20"/>
        <v>0</v>
      </c>
      <c r="AK14" s="91" t="str">
        <f t="shared" si="21"/>
        <v>OK</v>
      </c>
      <c r="AL14" s="91">
        <f t="shared" si="22"/>
        <v>13</v>
      </c>
    </row>
    <row r="15" spans="1:38" ht="23.25" customHeight="1" x14ac:dyDescent="0.15">
      <c r="A15" s="116">
        <f t="shared" si="23"/>
        <v>8</v>
      </c>
      <c r="B15" s="102" t="s">
        <v>141</v>
      </c>
      <c r="C15" s="103">
        <v>7309111234567</v>
      </c>
      <c r="D15" s="119">
        <f t="shared" si="24"/>
        <v>76</v>
      </c>
      <c r="E15" s="117" t="str">
        <f>IF(D15="","",VLOOKUP(D15,종목,3))</f>
        <v>강연료등</v>
      </c>
      <c r="F15" s="130">
        <f t="shared" si="25"/>
        <v>43983</v>
      </c>
      <c r="G15" s="148">
        <f t="shared" si="26"/>
        <v>44377</v>
      </c>
      <c r="H15" s="118" t="str">
        <f t="shared" si="2"/>
        <v>수</v>
      </c>
      <c r="I15" s="110">
        <v>3200000</v>
      </c>
      <c r="J15" s="111">
        <f t="shared" si="3"/>
        <v>3200000</v>
      </c>
      <c r="K15" s="111">
        <f t="shared" si="4"/>
        <v>1920000</v>
      </c>
      <c r="L15" s="111">
        <f t="shared" si="5"/>
        <v>1280000</v>
      </c>
      <c r="M15" s="112">
        <f t="shared" si="6"/>
        <v>0.2</v>
      </c>
      <c r="N15" s="113">
        <f t="shared" si="7"/>
        <v>256000</v>
      </c>
      <c r="O15" s="113">
        <f t="shared" si="8"/>
        <v>25600</v>
      </c>
      <c r="P15" s="114">
        <f t="shared" si="9"/>
        <v>281600</v>
      </c>
      <c r="Q15" s="114">
        <f t="shared" si="10"/>
        <v>2918400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>
        <f t="shared" si="11"/>
        <v>1</v>
      </c>
      <c r="AB15" s="91" t="str">
        <f t="shared" si="12"/>
        <v>주민오류</v>
      </c>
      <c r="AC15" s="92">
        <f t="shared" ca="1" si="13"/>
        <v>47</v>
      </c>
      <c r="AD15" s="93">
        <f t="shared" ca="1" si="14"/>
        <v>44353</v>
      </c>
      <c r="AE15" s="92">
        <f t="shared" ca="1" si="15"/>
        <v>47</v>
      </c>
      <c r="AF15" s="91" t="str">
        <f t="shared" si="16"/>
        <v>남</v>
      </c>
      <c r="AG15" s="91" t="str">
        <f t="shared" si="17"/>
        <v>1</v>
      </c>
      <c r="AH15" s="91" t="str">
        <f t="shared" si="18"/>
        <v>내국인</v>
      </c>
      <c r="AI15" s="91" t="str">
        <f t="shared" si="19"/>
        <v/>
      </c>
      <c r="AJ15" s="91">
        <f t="shared" si="20"/>
        <v>1</v>
      </c>
      <c r="AK15" s="91" t="str">
        <f t="shared" si="21"/>
        <v/>
      </c>
      <c r="AL15" s="91">
        <f t="shared" si="22"/>
        <v>13</v>
      </c>
    </row>
    <row r="16" spans="1:38" ht="23.25" customHeight="1" x14ac:dyDescent="0.15">
      <c r="A16" s="116">
        <f t="shared" si="23"/>
        <v>9</v>
      </c>
      <c r="B16" s="102" t="s">
        <v>142</v>
      </c>
      <c r="C16" s="103">
        <v>7112071234567</v>
      </c>
      <c r="D16" s="119">
        <f t="shared" si="24"/>
        <v>76</v>
      </c>
      <c r="E16" s="117" t="str">
        <f>IF(D16="","",VLOOKUP(D16,종목,3))</f>
        <v>강연료등</v>
      </c>
      <c r="F16" s="130">
        <f t="shared" si="25"/>
        <v>43983</v>
      </c>
      <c r="G16" s="148">
        <f t="shared" si="26"/>
        <v>44377</v>
      </c>
      <c r="H16" s="118" t="str">
        <f t="shared" si="2"/>
        <v>수</v>
      </c>
      <c r="I16" s="110">
        <v>3000000</v>
      </c>
      <c r="J16" s="111">
        <f t="shared" si="3"/>
        <v>3000000</v>
      </c>
      <c r="K16" s="111">
        <f t="shared" si="4"/>
        <v>1800000</v>
      </c>
      <c r="L16" s="111">
        <f t="shared" si="5"/>
        <v>1200000</v>
      </c>
      <c r="M16" s="112">
        <f t="shared" si="6"/>
        <v>0.2</v>
      </c>
      <c r="N16" s="113">
        <f t="shared" si="7"/>
        <v>240000</v>
      </c>
      <c r="O16" s="113">
        <f t="shared" si="8"/>
        <v>24000</v>
      </c>
      <c r="P16" s="114">
        <f t="shared" si="9"/>
        <v>264000</v>
      </c>
      <c r="Q16" s="114">
        <f t="shared" si="10"/>
        <v>2736000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>
        <f t="shared" si="11"/>
        <v>2</v>
      </c>
      <c r="AB16" s="91" t="str">
        <f t="shared" si="12"/>
        <v>주민오류</v>
      </c>
      <c r="AC16" s="92">
        <f t="shared" ca="1" si="13"/>
        <v>49</v>
      </c>
      <c r="AD16" s="93">
        <f t="shared" ca="1" si="14"/>
        <v>44353</v>
      </c>
      <c r="AE16" s="92">
        <f t="shared" ca="1" si="15"/>
        <v>49</v>
      </c>
      <c r="AF16" s="91" t="str">
        <f t="shared" si="16"/>
        <v>남</v>
      </c>
      <c r="AG16" s="91" t="str">
        <f t="shared" si="17"/>
        <v>1</v>
      </c>
      <c r="AH16" s="91" t="str">
        <f t="shared" si="18"/>
        <v>내국인</v>
      </c>
      <c r="AI16" s="91" t="str">
        <f t="shared" si="19"/>
        <v/>
      </c>
      <c r="AJ16" s="91">
        <f t="shared" si="20"/>
        <v>1</v>
      </c>
      <c r="AK16" s="91" t="str">
        <f t="shared" si="21"/>
        <v/>
      </c>
      <c r="AL16" s="91">
        <f t="shared" si="22"/>
        <v>13</v>
      </c>
    </row>
    <row r="17" spans="1:38" ht="23.25" customHeight="1" x14ac:dyDescent="0.15">
      <c r="A17" s="116">
        <f t="shared" si="23"/>
        <v>10</v>
      </c>
      <c r="B17" s="102" t="s">
        <v>143</v>
      </c>
      <c r="C17" s="103">
        <v>7309071234567</v>
      </c>
      <c r="D17" s="119">
        <f t="shared" si="24"/>
        <v>76</v>
      </c>
      <c r="E17" s="117" t="str">
        <f>IF(D17="","",VLOOKUP(D17,종목,3))</f>
        <v>강연료등</v>
      </c>
      <c r="F17" s="130">
        <f t="shared" si="25"/>
        <v>43983</v>
      </c>
      <c r="G17" s="148">
        <f t="shared" si="26"/>
        <v>44377</v>
      </c>
      <c r="H17" s="118" t="str">
        <f t="shared" si="2"/>
        <v>수</v>
      </c>
      <c r="I17" s="110">
        <v>1500000</v>
      </c>
      <c r="J17" s="111">
        <f t="shared" si="3"/>
        <v>1500000</v>
      </c>
      <c r="K17" s="111">
        <f t="shared" si="4"/>
        <v>900000</v>
      </c>
      <c r="L17" s="111">
        <f t="shared" si="5"/>
        <v>600000</v>
      </c>
      <c r="M17" s="112">
        <f t="shared" si="6"/>
        <v>0.2</v>
      </c>
      <c r="N17" s="113">
        <f t="shared" si="7"/>
        <v>120000</v>
      </c>
      <c r="O17" s="113">
        <f t="shared" si="8"/>
        <v>12000</v>
      </c>
      <c r="P17" s="114">
        <f t="shared" si="9"/>
        <v>132000</v>
      </c>
      <c r="Q17" s="114">
        <f t="shared" si="10"/>
        <v>1368000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>
        <f t="shared" si="11"/>
        <v>9</v>
      </c>
      <c r="AB17" s="91" t="str">
        <f t="shared" si="12"/>
        <v>주민오류</v>
      </c>
      <c r="AC17" s="92">
        <f t="shared" ca="1" si="13"/>
        <v>47</v>
      </c>
      <c r="AD17" s="93">
        <f t="shared" ca="1" si="14"/>
        <v>44353</v>
      </c>
      <c r="AE17" s="92">
        <f t="shared" ca="1" si="15"/>
        <v>47</v>
      </c>
      <c r="AF17" s="91" t="str">
        <f t="shared" si="16"/>
        <v>남</v>
      </c>
      <c r="AG17" s="91" t="str">
        <f t="shared" si="17"/>
        <v>1</v>
      </c>
      <c r="AH17" s="91" t="str">
        <f t="shared" si="18"/>
        <v>내국인</v>
      </c>
      <c r="AI17" s="91" t="str">
        <f t="shared" si="19"/>
        <v/>
      </c>
      <c r="AJ17" s="91">
        <f t="shared" si="20"/>
        <v>1</v>
      </c>
      <c r="AK17" s="91" t="str">
        <f t="shared" si="21"/>
        <v/>
      </c>
      <c r="AL17" s="91">
        <f t="shared" si="22"/>
        <v>13</v>
      </c>
    </row>
    <row r="18" spans="1:38" ht="23.25" customHeight="1" x14ac:dyDescent="0.15">
      <c r="A18" s="116">
        <f t="shared" si="23"/>
        <v>11</v>
      </c>
      <c r="B18" s="102" t="s">
        <v>144</v>
      </c>
      <c r="C18" s="103">
        <v>6601182123456</v>
      </c>
      <c r="D18" s="119">
        <f t="shared" si="24"/>
        <v>76</v>
      </c>
      <c r="E18" s="117" t="str">
        <f>IF(D18="","",VLOOKUP(D18,종목,3))</f>
        <v>강연료등</v>
      </c>
      <c r="F18" s="130">
        <f t="shared" si="25"/>
        <v>43983</v>
      </c>
      <c r="G18" s="148">
        <f t="shared" si="26"/>
        <v>44377</v>
      </c>
      <c r="H18" s="118" t="str">
        <f t="shared" si="2"/>
        <v>수</v>
      </c>
      <c r="I18" s="110">
        <v>3500000</v>
      </c>
      <c r="J18" s="111">
        <f t="shared" si="3"/>
        <v>3500000</v>
      </c>
      <c r="K18" s="111">
        <f t="shared" si="4"/>
        <v>2100000</v>
      </c>
      <c r="L18" s="111">
        <f t="shared" si="5"/>
        <v>1400000</v>
      </c>
      <c r="M18" s="112">
        <f t="shared" si="6"/>
        <v>0.2</v>
      </c>
      <c r="N18" s="113">
        <f t="shared" si="7"/>
        <v>280000</v>
      </c>
      <c r="O18" s="113">
        <f t="shared" si="8"/>
        <v>28000</v>
      </c>
      <c r="P18" s="114">
        <f t="shared" si="9"/>
        <v>308000</v>
      </c>
      <c r="Q18" s="114">
        <f t="shared" si="10"/>
        <v>3192000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>
        <f t="shared" si="11"/>
        <v>1</v>
      </c>
      <c r="AB18" s="91" t="str">
        <f t="shared" si="12"/>
        <v>주민오류</v>
      </c>
      <c r="AC18" s="92">
        <f t="shared" ca="1" si="13"/>
        <v>55</v>
      </c>
      <c r="AD18" s="93">
        <f t="shared" ca="1" si="14"/>
        <v>44353</v>
      </c>
      <c r="AE18" s="92">
        <f t="shared" ca="1" si="15"/>
        <v>55</v>
      </c>
      <c r="AF18" s="91" t="str">
        <f t="shared" si="16"/>
        <v>여</v>
      </c>
      <c r="AG18" s="91" t="str">
        <f t="shared" si="17"/>
        <v>2</v>
      </c>
      <c r="AH18" s="91" t="str">
        <f t="shared" si="18"/>
        <v>내국인</v>
      </c>
      <c r="AI18" s="91" t="str">
        <f t="shared" si="19"/>
        <v/>
      </c>
      <c r="AJ18" s="91">
        <f t="shared" si="20"/>
        <v>0</v>
      </c>
      <c r="AK18" s="91" t="str">
        <f t="shared" si="21"/>
        <v>OK</v>
      </c>
      <c r="AL18" s="91">
        <f t="shared" si="22"/>
        <v>13</v>
      </c>
    </row>
    <row r="19" spans="1:38" ht="23.25" customHeight="1" x14ac:dyDescent="0.15">
      <c r="A19" s="116">
        <f t="shared" si="23"/>
        <v>12</v>
      </c>
      <c r="B19" s="102" t="s">
        <v>145</v>
      </c>
      <c r="C19" s="103">
        <v>6609251234567</v>
      </c>
      <c r="D19" s="119">
        <f t="shared" si="24"/>
        <v>76</v>
      </c>
      <c r="E19" s="117" t="str">
        <f>IF(D19="","",VLOOKUP(D19,종목,3))</f>
        <v>강연료등</v>
      </c>
      <c r="F19" s="130">
        <f t="shared" si="25"/>
        <v>43983</v>
      </c>
      <c r="G19" s="148">
        <f t="shared" si="26"/>
        <v>44377</v>
      </c>
      <c r="H19" s="118" t="str">
        <f t="shared" si="2"/>
        <v>수</v>
      </c>
      <c r="I19" s="110">
        <v>3200000</v>
      </c>
      <c r="J19" s="111">
        <f t="shared" si="3"/>
        <v>3200000</v>
      </c>
      <c r="K19" s="111">
        <f t="shared" si="4"/>
        <v>1920000</v>
      </c>
      <c r="L19" s="111">
        <f t="shared" si="5"/>
        <v>1280000</v>
      </c>
      <c r="M19" s="112">
        <f t="shared" si="6"/>
        <v>0.2</v>
      </c>
      <c r="N19" s="113">
        <f t="shared" si="7"/>
        <v>256000</v>
      </c>
      <c r="O19" s="113">
        <f t="shared" si="8"/>
        <v>25600</v>
      </c>
      <c r="P19" s="114">
        <f t="shared" si="9"/>
        <v>281600</v>
      </c>
      <c r="Q19" s="114">
        <f t="shared" si="10"/>
        <v>2918400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>
        <f t="shared" si="11"/>
        <v>4</v>
      </c>
      <c r="AB19" s="91" t="str">
        <f t="shared" si="12"/>
        <v>주민오류</v>
      </c>
      <c r="AC19" s="92">
        <f t="shared" ca="1" si="13"/>
        <v>54</v>
      </c>
      <c r="AD19" s="93">
        <f t="shared" ca="1" si="14"/>
        <v>44353</v>
      </c>
      <c r="AE19" s="92">
        <f t="shared" ca="1" si="15"/>
        <v>54</v>
      </c>
      <c r="AF19" s="91" t="str">
        <f t="shared" si="16"/>
        <v>남</v>
      </c>
      <c r="AG19" s="91" t="str">
        <f t="shared" si="17"/>
        <v>1</v>
      </c>
      <c r="AH19" s="91" t="str">
        <f t="shared" si="18"/>
        <v>내국인</v>
      </c>
      <c r="AI19" s="91" t="str">
        <f t="shared" si="19"/>
        <v/>
      </c>
      <c r="AJ19" s="91">
        <f t="shared" si="20"/>
        <v>1</v>
      </c>
      <c r="AK19" s="91" t="str">
        <f t="shared" si="21"/>
        <v/>
      </c>
      <c r="AL19" s="91">
        <f t="shared" si="22"/>
        <v>13</v>
      </c>
    </row>
    <row r="20" spans="1:38" ht="23.25" customHeight="1" x14ac:dyDescent="0.15">
      <c r="A20" s="116">
        <f t="shared" si="23"/>
        <v>13</v>
      </c>
      <c r="B20" s="102" t="s">
        <v>146</v>
      </c>
      <c r="C20" s="103">
        <v>6405111234567</v>
      </c>
      <c r="D20" s="119">
        <f t="shared" si="24"/>
        <v>76</v>
      </c>
      <c r="E20" s="117" t="str">
        <f>IF(D20="","",VLOOKUP(D20,종목,3))</f>
        <v>강연료등</v>
      </c>
      <c r="F20" s="130">
        <f t="shared" si="25"/>
        <v>43983</v>
      </c>
      <c r="G20" s="148">
        <f t="shared" si="26"/>
        <v>44377</v>
      </c>
      <c r="H20" s="118" t="str">
        <f t="shared" si="2"/>
        <v>수</v>
      </c>
      <c r="I20" s="110">
        <v>3000000</v>
      </c>
      <c r="J20" s="111">
        <f t="shared" si="3"/>
        <v>3000000</v>
      </c>
      <c r="K20" s="111">
        <f t="shared" si="4"/>
        <v>1800000</v>
      </c>
      <c r="L20" s="111">
        <f t="shared" si="5"/>
        <v>1200000</v>
      </c>
      <c r="M20" s="112">
        <f t="shared" si="6"/>
        <v>0.2</v>
      </c>
      <c r="N20" s="113">
        <f t="shared" si="7"/>
        <v>240000</v>
      </c>
      <c r="O20" s="113">
        <f t="shared" si="8"/>
        <v>24000</v>
      </c>
      <c r="P20" s="114">
        <f t="shared" si="9"/>
        <v>264000</v>
      </c>
      <c r="Q20" s="114">
        <f t="shared" si="10"/>
        <v>2736000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>
        <f t="shared" si="11"/>
        <v>9</v>
      </c>
      <c r="AB20" s="91" t="str">
        <f t="shared" si="12"/>
        <v>주민오류</v>
      </c>
      <c r="AC20" s="92">
        <f t="shared" ca="1" si="13"/>
        <v>57</v>
      </c>
      <c r="AD20" s="93">
        <f t="shared" ca="1" si="14"/>
        <v>44353</v>
      </c>
      <c r="AE20" s="92">
        <f t="shared" ca="1" si="15"/>
        <v>57</v>
      </c>
      <c r="AF20" s="91" t="str">
        <f t="shared" si="16"/>
        <v>남</v>
      </c>
      <c r="AG20" s="91" t="str">
        <f t="shared" si="17"/>
        <v>1</v>
      </c>
      <c r="AH20" s="91" t="str">
        <f t="shared" si="18"/>
        <v>내국인</v>
      </c>
      <c r="AI20" s="91" t="str">
        <f t="shared" si="19"/>
        <v/>
      </c>
      <c r="AJ20" s="91">
        <f t="shared" si="20"/>
        <v>1</v>
      </c>
      <c r="AK20" s="91" t="str">
        <f t="shared" si="21"/>
        <v/>
      </c>
      <c r="AL20" s="91">
        <f t="shared" si="22"/>
        <v>13</v>
      </c>
    </row>
    <row r="21" spans="1:38" ht="23.25" customHeight="1" x14ac:dyDescent="0.15">
      <c r="A21" s="116">
        <f t="shared" si="23"/>
        <v>14</v>
      </c>
      <c r="B21" s="102" t="s">
        <v>147</v>
      </c>
      <c r="C21" s="103">
        <v>6801276123456</v>
      </c>
      <c r="D21" s="119">
        <f t="shared" si="24"/>
        <v>76</v>
      </c>
      <c r="E21" s="117" t="str">
        <f>IF(D21="","",VLOOKUP(D21,종목,3))</f>
        <v>강연료등</v>
      </c>
      <c r="F21" s="130">
        <f t="shared" si="25"/>
        <v>43983</v>
      </c>
      <c r="G21" s="148">
        <f t="shared" si="26"/>
        <v>44377</v>
      </c>
      <c r="H21" s="118" t="str">
        <f t="shared" si="2"/>
        <v>수</v>
      </c>
      <c r="I21" s="110">
        <v>1500000</v>
      </c>
      <c r="J21" s="111">
        <f t="shared" si="3"/>
        <v>1500000</v>
      </c>
      <c r="K21" s="111">
        <f t="shared" si="4"/>
        <v>900000</v>
      </c>
      <c r="L21" s="111">
        <f t="shared" si="5"/>
        <v>600000</v>
      </c>
      <c r="M21" s="112">
        <f t="shared" si="6"/>
        <v>0.2</v>
      </c>
      <c r="N21" s="113">
        <f t="shared" si="7"/>
        <v>120000</v>
      </c>
      <c r="O21" s="113">
        <f t="shared" si="8"/>
        <v>12000</v>
      </c>
      <c r="P21" s="114">
        <f t="shared" si="9"/>
        <v>132000</v>
      </c>
      <c r="Q21" s="114">
        <f t="shared" si="10"/>
        <v>1368000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>
        <f t="shared" si="11"/>
        <v>9</v>
      </c>
      <c r="AB21" s="91" t="str">
        <f t="shared" si="12"/>
        <v>주민오류</v>
      </c>
      <c r="AC21" s="92">
        <f t="shared" ca="1" si="13"/>
        <v>53</v>
      </c>
      <c r="AD21" s="93">
        <f t="shared" ca="1" si="14"/>
        <v>44353</v>
      </c>
      <c r="AE21" s="92">
        <f t="shared" ca="1" si="15"/>
        <v>53</v>
      </c>
      <c r="AF21" s="91" t="str">
        <f t="shared" si="16"/>
        <v>여</v>
      </c>
      <c r="AG21" s="91" t="str">
        <f t="shared" si="17"/>
        <v>6</v>
      </c>
      <c r="AH21" s="91" t="str">
        <f t="shared" si="18"/>
        <v>외국인</v>
      </c>
      <c r="AI21" s="91" t="str">
        <f t="shared" si="19"/>
        <v>고용허가체크</v>
      </c>
      <c r="AJ21" s="91">
        <f t="shared" si="20"/>
        <v>0</v>
      </c>
      <c r="AK21" s="91" t="str">
        <f t="shared" si="21"/>
        <v>OK</v>
      </c>
      <c r="AL21" s="91">
        <f t="shared" si="22"/>
        <v>13</v>
      </c>
    </row>
    <row r="22" spans="1:38" ht="23.25" customHeight="1" x14ac:dyDescent="0.15">
      <c r="A22" s="116">
        <f t="shared" si="23"/>
        <v>15</v>
      </c>
      <c r="B22" s="102" t="s">
        <v>148</v>
      </c>
      <c r="C22" s="103">
        <v>7606061234567</v>
      </c>
      <c r="D22" s="119">
        <f t="shared" si="24"/>
        <v>76</v>
      </c>
      <c r="E22" s="117" t="str">
        <f>IF(D22="","",VLOOKUP(D22,종목,3))</f>
        <v>강연료등</v>
      </c>
      <c r="F22" s="130">
        <f t="shared" si="25"/>
        <v>43983</v>
      </c>
      <c r="G22" s="148">
        <f t="shared" si="26"/>
        <v>44377</v>
      </c>
      <c r="H22" s="118" t="str">
        <f t="shared" si="2"/>
        <v>수</v>
      </c>
      <c r="I22" s="110">
        <v>3500000</v>
      </c>
      <c r="J22" s="111">
        <f t="shared" si="3"/>
        <v>3500000</v>
      </c>
      <c r="K22" s="111">
        <f t="shared" si="4"/>
        <v>2100000</v>
      </c>
      <c r="L22" s="111">
        <f t="shared" si="5"/>
        <v>1400000</v>
      </c>
      <c r="M22" s="112">
        <f t="shared" si="6"/>
        <v>0.2</v>
      </c>
      <c r="N22" s="113">
        <f t="shared" si="7"/>
        <v>280000</v>
      </c>
      <c r="O22" s="113">
        <f t="shared" si="8"/>
        <v>28000</v>
      </c>
      <c r="P22" s="114">
        <f t="shared" si="9"/>
        <v>308000</v>
      </c>
      <c r="Q22" s="114">
        <f t="shared" si="10"/>
        <v>3192000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>
        <f t="shared" si="11"/>
        <v>1</v>
      </c>
      <c r="AB22" s="91" t="str">
        <f t="shared" si="12"/>
        <v>주민오류</v>
      </c>
      <c r="AC22" s="92">
        <f t="shared" ca="1" si="13"/>
        <v>45</v>
      </c>
      <c r="AD22" s="93">
        <f t="shared" ca="1" si="14"/>
        <v>44353</v>
      </c>
      <c r="AE22" s="92">
        <f t="shared" ca="1" si="15"/>
        <v>45</v>
      </c>
      <c r="AF22" s="91" t="str">
        <f t="shared" si="16"/>
        <v>남</v>
      </c>
      <c r="AG22" s="91" t="str">
        <f t="shared" si="17"/>
        <v>1</v>
      </c>
      <c r="AH22" s="91" t="str">
        <f t="shared" si="18"/>
        <v>내국인</v>
      </c>
      <c r="AI22" s="91" t="str">
        <f t="shared" si="19"/>
        <v/>
      </c>
      <c r="AJ22" s="91">
        <f t="shared" si="20"/>
        <v>1</v>
      </c>
      <c r="AK22" s="91" t="str">
        <f t="shared" si="21"/>
        <v/>
      </c>
      <c r="AL22" s="91">
        <f t="shared" si="22"/>
        <v>13</v>
      </c>
    </row>
    <row r="23" spans="1:38" ht="23.25" customHeight="1" x14ac:dyDescent="0.15">
      <c r="A23" s="116">
        <f t="shared" si="23"/>
        <v>16</v>
      </c>
      <c r="B23" s="102" t="s">
        <v>149</v>
      </c>
      <c r="C23" s="103">
        <v>7001012234567</v>
      </c>
      <c r="D23" s="119">
        <f t="shared" si="24"/>
        <v>76</v>
      </c>
      <c r="E23" s="117" t="str">
        <f>IF(D23="","",VLOOKUP(D23,종목,3))</f>
        <v>강연료등</v>
      </c>
      <c r="F23" s="130">
        <f t="shared" si="25"/>
        <v>43983</v>
      </c>
      <c r="G23" s="148">
        <f t="shared" si="26"/>
        <v>44377</v>
      </c>
      <c r="H23" s="118" t="str">
        <f t="shared" si="2"/>
        <v>수</v>
      </c>
      <c r="I23" s="110">
        <v>3200000</v>
      </c>
      <c r="J23" s="111">
        <f t="shared" si="3"/>
        <v>3200000</v>
      </c>
      <c r="K23" s="111">
        <f t="shared" si="4"/>
        <v>1920000</v>
      </c>
      <c r="L23" s="111">
        <f t="shared" si="5"/>
        <v>1280000</v>
      </c>
      <c r="M23" s="112">
        <f t="shared" si="6"/>
        <v>0.2</v>
      </c>
      <c r="N23" s="113">
        <f t="shared" si="7"/>
        <v>256000</v>
      </c>
      <c r="O23" s="113">
        <f t="shared" si="8"/>
        <v>25600</v>
      </c>
      <c r="P23" s="114">
        <f t="shared" si="9"/>
        <v>281600</v>
      </c>
      <c r="Q23" s="114">
        <f t="shared" si="10"/>
        <v>2918400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>
        <f t="shared" si="11"/>
        <v>4</v>
      </c>
      <c r="AB23" s="91" t="str">
        <f t="shared" si="12"/>
        <v>주민오류</v>
      </c>
      <c r="AC23" s="92">
        <f t="shared" ca="1" si="13"/>
        <v>51</v>
      </c>
      <c r="AD23" s="93">
        <f t="shared" ca="1" si="14"/>
        <v>44353</v>
      </c>
      <c r="AE23" s="92">
        <f t="shared" ca="1" si="15"/>
        <v>51</v>
      </c>
      <c r="AF23" s="91" t="str">
        <f t="shared" si="16"/>
        <v>여</v>
      </c>
      <c r="AG23" s="91" t="str">
        <f t="shared" si="17"/>
        <v>2</v>
      </c>
      <c r="AH23" s="91" t="str">
        <f t="shared" si="18"/>
        <v>내국인</v>
      </c>
      <c r="AI23" s="91" t="str">
        <f t="shared" si="19"/>
        <v/>
      </c>
      <c r="AJ23" s="91">
        <f t="shared" si="20"/>
        <v>1</v>
      </c>
      <c r="AK23" s="91" t="str">
        <f t="shared" si="21"/>
        <v/>
      </c>
      <c r="AL23" s="91">
        <f t="shared" si="22"/>
        <v>13</v>
      </c>
    </row>
    <row r="24" spans="1:38" ht="23.25" customHeight="1" x14ac:dyDescent="0.15">
      <c r="A24" s="116">
        <f t="shared" si="23"/>
        <v>17</v>
      </c>
      <c r="B24" s="102" t="s">
        <v>150</v>
      </c>
      <c r="C24" s="103">
        <v>7109192123456</v>
      </c>
      <c r="D24" s="119">
        <f t="shared" si="24"/>
        <v>76</v>
      </c>
      <c r="E24" s="117" t="str">
        <f>IF(D24="","",VLOOKUP(D24,종목,3))</f>
        <v>강연료등</v>
      </c>
      <c r="F24" s="130">
        <f t="shared" si="25"/>
        <v>43983</v>
      </c>
      <c r="G24" s="148">
        <f t="shared" si="26"/>
        <v>44377</v>
      </c>
      <c r="H24" s="118" t="str">
        <f t="shared" si="2"/>
        <v>수</v>
      </c>
      <c r="I24" s="110">
        <v>3000000</v>
      </c>
      <c r="J24" s="111">
        <f t="shared" si="3"/>
        <v>3000000</v>
      </c>
      <c r="K24" s="111">
        <f t="shared" si="4"/>
        <v>1800000</v>
      </c>
      <c r="L24" s="111">
        <f t="shared" si="5"/>
        <v>1200000</v>
      </c>
      <c r="M24" s="112">
        <f t="shared" si="6"/>
        <v>0.2</v>
      </c>
      <c r="N24" s="113">
        <f t="shared" si="7"/>
        <v>240000</v>
      </c>
      <c r="O24" s="113">
        <f t="shared" si="8"/>
        <v>24000</v>
      </c>
      <c r="P24" s="114">
        <f t="shared" si="9"/>
        <v>264000</v>
      </c>
      <c r="Q24" s="114">
        <f t="shared" si="10"/>
        <v>2736000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>
        <f t="shared" si="11"/>
        <v>0</v>
      </c>
      <c r="AB24" s="91" t="str">
        <f t="shared" si="12"/>
        <v>주민오류</v>
      </c>
      <c r="AC24" s="92">
        <f t="shared" ca="1" si="13"/>
        <v>49</v>
      </c>
      <c r="AD24" s="93">
        <f t="shared" ca="1" si="14"/>
        <v>44353</v>
      </c>
      <c r="AE24" s="92">
        <f t="shared" ca="1" si="15"/>
        <v>49</v>
      </c>
      <c r="AF24" s="91" t="str">
        <f t="shared" si="16"/>
        <v>여</v>
      </c>
      <c r="AG24" s="91" t="str">
        <f t="shared" si="17"/>
        <v>2</v>
      </c>
      <c r="AH24" s="91" t="str">
        <f t="shared" si="18"/>
        <v>내국인</v>
      </c>
      <c r="AI24" s="91" t="str">
        <f t="shared" si="19"/>
        <v/>
      </c>
      <c r="AJ24" s="91">
        <f t="shared" si="20"/>
        <v>0</v>
      </c>
      <c r="AK24" s="91" t="str">
        <f t="shared" si="21"/>
        <v>OK</v>
      </c>
      <c r="AL24" s="91">
        <f t="shared" si="22"/>
        <v>13</v>
      </c>
    </row>
    <row r="25" spans="1:38" ht="23.25" customHeight="1" x14ac:dyDescent="0.15">
      <c r="A25" s="116">
        <f t="shared" si="23"/>
        <v>18</v>
      </c>
      <c r="B25" s="102" t="s">
        <v>151</v>
      </c>
      <c r="C25" s="103">
        <v>7001022234567</v>
      </c>
      <c r="D25" s="119">
        <f t="shared" si="24"/>
        <v>76</v>
      </c>
      <c r="E25" s="117" t="str">
        <f>IF(D25="","",VLOOKUP(D25,종목,3))</f>
        <v>강연료등</v>
      </c>
      <c r="F25" s="130">
        <f t="shared" si="25"/>
        <v>43983</v>
      </c>
      <c r="G25" s="148">
        <f t="shared" si="26"/>
        <v>44377</v>
      </c>
      <c r="H25" s="118" t="str">
        <f t="shared" si="2"/>
        <v>수</v>
      </c>
      <c r="I25" s="110">
        <v>1500000</v>
      </c>
      <c r="J25" s="111">
        <f t="shared" si="3"/>
        <v>1500000</v>
      </c>
      <c r="K25" s="111">
        <f t="shared" si="4"/>
        <v>900000</v>
      </c>
      <c r="L25" s="111">
        <f t="shared" si="5"/>
        <v>600000</v>
      </c>
      <c r="M25" s="112">
        <f t="shared" si="6"/>
        <v>0.2</v>
      </c>
      <c r="N25" s="113">
        <f t="shared" si="7"/>
        <v>120000</v>
      </c>
      <c r="O25" s="113">
        <f t="shared" si="8"/>
        <v>12000</v>
      </c>
      <c r="P25" s="114">
        <f t="shared" si="9"/>
        <v>132000</v>
      </c>
      <c r="Q25" s="114">
        <f t="shared" si="10"/>
        <v>1368000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>
        <f t="shared" si="11"/>
        <v>8</v>
      </c>
      <c r="AB25" s="91" t="str">
        <f t="shared" si="12"/>
        <v>주민오류</v>
      </c>
      <c r="AC25" s="92">
        <f t="shared" ca="1" si="13"/>
        <v>51</v>
      </c>
      <c r="AD25" s="93">
        <f t="shared" ca="1" si="14"/>
        <v>44353</v>
      </c>
      <c r="AE25" s="92">
        <f t="shared" ca="1" si="15"/>
        <v>51</v>
      </c>
      <c r="AF25" s="91" t="str">
        <f t="shared" si="16"/>
        <v>여</v>
      </c>
      <c r="AG25" s="91" t="str">
        <f t="shared" si="17"/>
        <v>2</v>
      </c>
      <c r="AH25" s="91" t="str">
        <f t="shared" si="18"/>
        <v>내국인</v>
      </c>
      <c r="AI25" s="91" t="str">
        <f t="shared" si="19"/>
        <v/>
      </c>
      <c r="AJ25" s="91">
        <f t="shared" si="20"/>
        <v>1</v>
      </c>
      <c r="AK25" s="91" t="str">
        <f t="shared" si="21"/>
        <v/>
      </c>
      <c r="AL25" s="91">
        <f t="shared" si="22"/>
        <v>13</v>
      </c>
    </row>
    <row r="26" spans="1:38" ht="23.25" customHeight="1" x14ac:dyDescent="0.15">
      <c r="A26" s="116">
        <f t="shared" si="23"/>
        <v>19</v>
      </c>
      <c r="B26" s="102" t="s">
        <v>152</v>
      </c>
      <c r="C26" s="103">
        <v>7201011234567</v>
      </c>
      <c r="D26" s="119">
        <f t="shared" si="24"/>
        <v>76</v>
      </c>
      <c r="E26" s="117" t="str">
        <f>IF(D26="","",VLOOKUP(D26,종목,3))</f>
        <v>강연료등</v>
      </c>
      <c r="F26" s="130">
        <f t="shared" si="25"/>
        <v>43983</v>
      </c>
      <c r="G26" s="148">
        <f t="shared" si="26"/>
        <v>44377</v>
      </c>
      <c r="H26" s="118" t="str">
        <f t="shared" si="2"/>
        <v>수</v>
      </c>
      <c r="I26" s="110">
        <v>2500000</v>
      </c>
      <c r="J26" s="111">
        <f t="shared" si="3"/>
        <v>2500000</v>
      </c>
      <c r="K26" s="111">
        <f t="shared" si="4"/>
        <v>1500000</v>
      </c>
      <c r="L26" s="111">
        <f t="shared" si="5"/>
        <v>1000000</v>
      </c>
      <c r="M26" s="112">
        <f t="shared" si="6"/>
        <v>0.2</v>
      </c>
      <c r="N26" s="113">
        <f t="shared" si="7"/>
        <v>200000</v>
      </c>
      <c r="O26" s="113">
        <f t="shared" si="8"/>
        <v>20000</v>
      </c>
      <c r="P26" s="114">
        <f t="shared" si="9"/>
        <v>220000</v>
      </c>
      <c r="Q26" s="114">
        <f t="shared" si="10"/>
        <v>2280000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>
        <f t="shared" si="11"/>
        <v>6</v>
      </c>
      <c r="AB26" s="91" t="str">
        <f t="shared" si="12"/>
        <v>주민오류</v>
      </c>
      <c r="AC26" s="92">
        <f t="shared" ca="1" si="13"/>
        <v>49</v>
      </c>
      <c r="AD26" s="93">
        <f t="shared" ca="1" si="14"/>
        <v>44353</v>
      </c>
      <c r="AE26" s="92">
        <f t="shared" ca="1" si="15"/>
        <v>49</v>
      </c>
      <c r="AF26" s="91" t="str">
        <f t="shared" si="16"/>
        <v>남</v>
      </c>
      <c r="AG26" s="91" t="str">
        <f t="shared" si="17"/>
        <v>1</v>
      </c>
      <c r="AH26" s="91" t="str">
        <f t="shared" si="18"/>
        <v>내국인</v>
      </c>
      <c r="AI26" s="91" t="str">
        <f t="shared" si="19"/>
        <v/>
      </c>
      <c r="AJ26" s="91">
        <f t="shared" si="20"/>
        <v>1</v>
      </c>
      <c r="AK26" s="91" t="str">
        <f t="shared" si="21"/>
        <v/>
      </c>
      <c r="AL26" s="91">
        <f t="shared" si="22"/>
        <v>13</v>
      </c>
    </row>
    <row r="27" spans="1:38" ht="23.25" customHeight="1" x14ac:dyDescent="0.15">
      <c r="A27" s="116">
        <f t="shared" si="23"/>
        <v>20</v>
      </c>
      <c r="B27" s="102" t="s">
        <v>153</v>
      </c>
      <c r="C27" s="103">
        <v>7101012123456</v>
      </c>
      <c r="D27" s="119">
        <f t="shared" si="24"/>
        <v>76</v>
      </c>
      <c r="E27" s="117" t="str">
        <f>IF(D27="","",VLOOKUP(D27,종목,3))</f>
        <v>강연료등</v>
      </c>
      <c r="F27" s="130">
        <f t="shared" si="25"/>
        <v>43983</v>
      </c>
      <c r="G27" s="148">
        <f t="shared" si="26"/>
        <v>44377</v>
      </c>
      <c r="H27" s="118" t="str">
        <f t="shared" si="2"/>
        <v>수</v>
      </c>
      <c r="I27" s="110">
        <v>1800000</v>
      </c>
      <c r="J27" s="111">
        <f t="shared" si="3"/>
        <v>1800000</v>
      </c>
      <c r="K27" s="111">
        <f t="shared" si="4"/>
        <v>1080000</v>
      </c>
      <c r="L27" s="111">
        <f t="shared" si="5"/>
        <v>720000</v>
      </c>
      <c r="M27" s="112">
        <f t="shared" si="6"/>
        <v>0.2</v>
      </c>
      <c r="N27" s="113">
        <f t="shared" si="7"/>
        <v>144000</v>
      </c>
      <c r="O27" s="113">
        <f t="shared" si="8"/>
        <v>14400</v>
      </c>
      <c r="P27" s="114">
        <f t="shared" si="9"/>
        <v>158400</v>
      </c>
      <c r="Q27" s="114">
        <f t="shared" si="10"/>
        <v>1641600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>
        <f t="shared" si="11"/>
        <v>2</v>
      </c>
      <c r="AB27" s="91" t="str">
        <f t="shared" si="12"/>
        <v>주민오류</v>
      </c>
      <c r="AC27" s="92">
        <f t="shared" ca="1" si="13"/>
        <v>50</v>
      </c>
      <c r="AD27" s="93">
        <f t="shared" ca="1" si="14"/>
        <v>44353</v>
      </c>
      <c r="AE27" s="92">
        <f t="shared" ca="1" si="15"/>
        <v>50</v>
      </c>
      <c r="AF27" s="91" t="str">
        <f t="shared" si="16"/>
        <v>여</v>
      </c>
      <c r="AG27" s="91" t="str">
        <f t="shared" si="17"/>
        <v>2</v>
      </c>
      <c r="AH27" s="91" t="str">
        <f t="shared" si="18"/>
        <v>내국인</v>
      </c>
      <c r="AI27" s="91" t="str">
        <f t="shared" si="19"/>
        <v/>
      </c>
      <c r="AJ27" s="91">
        <f t="shared" si="20"/>
        <v>0</v>
      </c>
      <c r="AK27" s="91" t="str">
        <f t="shared" si="21"/>
        <v>OK</v>
      </c>
      <c r="AL27" s="91">
        <f t="shared" si="22"/>
        <v>13</v>
      </c>
    </row>
    <row r="28" spans="1:38" ht="23.25" customHeight="1" x14ac:dyDescent="0.15">
      <c r="A28" s="177" t="s">
        <v>125</v>
      </c>
      <c r="B28" s="177"/>
      <c r="C28" s="120">
        <f>COUNT(I8:I27)</f>
        <v>20</v>
      </c>
      <c r="D28" s="177" t="s">
        <v>126</v>
      </c>
      <c r="E28" s="177"/>
      <c r="F28" s="177"/>
      <c r="G28" s="177"/>
      <c r="H28" s="116"/>
      <c r="I28" s="115">
        <f>SUM(I8:I27)</f>
        <v>42717670</v>
      </c>
      <c r="J28" s="115">
        <f>SUM(J8:J27)</f>
        <v>42717670</v>
      </c>
      <c r="K28" s="115">
        <f>SUM(K8:K27)</f>
        <v>25630602</v>
      </c>
      <c r="L28" s="115">
        <f t="shared" si="5"/>
        <v>17087068</v>
      </c>
      <c r="M28" s="121"/>
      <c r="N28" s="115">
        <f>SUM(N8:N27)</f>
        <v>3402080</v>
      </c>
      <c r="O28" s="115">
        <f t="shared" ref="O28:Q28" si="27">SUM(O8:O27)</f>
        <v>340200</v>
      </c>
      <c r="P28" s="115">
        <f t="shared" si="27"/>
        <v>3742280</v>
      </c>
      <c r="Q28" s="115">
        <f t="shared" si="27"/>
        <v>38975390</v>
      </c>
    </row>
    <row r="29" spans="1:38" x14ac:dyDescent="0.15">
      <c r="J29" s="10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P2:Q2"/>
    <mergeCell ref="A1:I1"/>
    <mergeCell ref="T6:T7"/>
    <mergeCell ref="A28:B28"/>
    <mergeCell ref="D28:G28"/>
    <mergeCell ref="C6:C7"/>
    <mergeCell ref="B6:B7"/>
    <mergeCell ref="A6:A7"/>
    <mergeCell ref="I6:I7"/>
    <mergeCell ref="N6:N7"/>
    <mergeCell ref="L6:L7"/>
    <mergeCell ref="X6:X7"/>
    <mergeCell ref="Y6:Y7"/>
    <mergeCell ref="H3:I3"/>
    <mergeCell ref="H6:H7"/>
    <mergeCell ref="A4:B4"/>
    <mergeCell ref="A3:B3"/>
    <mergeCell ref="E3:F3"/>
    <mergeCell ref="E4:M4"/>
    <mergeCell ref="S6:S7"/>
    <mergeCell ref="O6:O7"/>
    <mergeCell ref="P6:P7"/>
    <mergeCell ref="Q6:Q7"/>
    <mergeCell ref="F6:F7"/>
    <mergeCell ref="G6:G7"/>
    <mergeCell ref="J6:J7"/>
    <mergeCell ref="D6:E6"/>
  </mergeCells>
  <phoneticPr fontId="2" type="noConversion"/>
  <conditionalFormatting sqref="AL8:AL27">
    <cfRule type="cellIs" dxfId="131" priority="6" operator="equal">
      <formula>13</formula>
    </cfRule>
    <cfRule type="cellIs" dxfId="130" priority="7" operator="equal">
      <formula>"고용허가체크"</formula>
    </cfRule>
  </conditionalFormatting>
  <conditionalFormatting sqref="AJ8:AJ27">
    <cfRule type="cellIs" dxfId="129" priority="11" operator="greaterThan">
      <formula>0</formula>
    </cfRule>
  </conditionalFormatting>
  <conditionalFormatting sqref="AK8:AK27 AB8:AB27">
    <cfRule type="cellIs" dxfId="128" priority="10" operator="equal">
      <formula>"주민오류"</formula>
    </cfRule>
  </conditionalFormatting>
  <conditionalFormatting sqref="AH8:AH27">
    <cfRule type="cellIs" dxfId="127" priority="9" operator="equal">
      <formula>"외국인"</formula>
    </cfRule>
  </conditionalFormatting>
  <conditionalFormatting sqref="AI8:AI27">
    <cfRule type="cellIs" dxfId="126" priority="8" operator="equal">
      <formula>"고용허가체크"</formula>
    </cfRule>
  </conditionalFormatting>
  <conditionalFormatting sqref="Q3">
    <cfRule type="cellIs" dxfId="125" priority="4" operator="equal">
      <formula>"사업자오류"</formula>
    </cfRule>
    <cfRule type="cellIs" dxfId="124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23" priority="1" operator="greaterThan">
      <formula>0</formula>
    </cfRule>
    <cfRule type="cellIs" dxfId="122" priority="2" operator="lessThan">
      <formula>0</formula>
    </cfRule>
  </conditionalFormatting>
  <hyperlinks>
    <hyperlink ref="N5" r:id="rId1" xr:uid="{39945BB4-B307-4DCA-81F7-1ECA613B6BC0}"/>
  </hyperlinks>
  <pageMargins left="0.31496062992125984" right="0.31496062992125984" top="0.55118110236220474" bottom="0.35433070866141736" header="0.31496062992125984" footer="0.31496062992125984"/>
  <pageSetup paperSize="9" scale="8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8" name="Group Box 12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9" name="Option Button 13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0" name="Option Button 14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1" name="Option Button 15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2" name="Option Button 16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3" name="Option Button 17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4B5F-74E0-47F9-80DB-D1D06534DEED}">
  <sheetPr>
    <tabColor rgb="FFFFFF00"/>
  </sheetPr>
  <dimension ref="A2:H8"/>
  <sheetViews>
    <sheetView showGridLines="0" workbookViewId="0">
      <selection activeCell="B3" sqref="B3"/>
    </sheetView>
  </sheetViews>
  <sheetFormatPr defaultRowHeight="13.5" x14ac:dyDescent="0.15"/>
  <cols>
    <col min="1" max="1" width="15.125" bestFit="1" customWidth="1"/>
    <col min="2" max="2" width="14.625" customWidth="1"/>
    <col min="4" max="4" width="73.25" customWidth="1"/>
    <col min="6" max="7" width="11.875" customWidth="1"/>
  </cols>
  <sheetData>
    <row r="2" spans="1:8" x14ac:dyDescent="0.15">
      <c r="A2" s="2" t="s">
        <v>173</v>
      </c>
      <c r="B2" s="154" t="s">
        <v>168</v>
      </c>
    </row>
    <row r="3" spans="1:8" ht="20.25" customHeight="1" x14ac:dyDescent="0.15">
      <c r="A3" s="105" t="s">
        <v>121</v>
      </c>
      <c r="B3" s="102" t="s">
        <v>174</v>
      </c>
      <c r="C3" s="149" t="s">
        <v>122</v>
      </c>
      <c r="D3" s="151" t="s">
        <v>62</v>
      </c>
      <c r="F3" s="172" t="s">
        <v>134</v>
      </c>
      <c r="G3" s="172"/>
    </row>
    <row r="4" spans="1:8" ht="20.25" customHeight="1" x14ac:dyDescent="0.15">
      <c r="A4" s="152" t="s">
        <v>27</v>
      </c>
      <c r="B4" s="101">
        <v>3128512347</v>
      </c>
      <c r="C4" s="149" t="s">
        <v>133</v>
      </c>
      <c r="D4" s="153" t="s">
        <v>175</v>
      </c>
      <c r="F4" s="100">
        <f>IF(10-MOD(MID(B4,1,1)*1+MID(B4,2,1)*3+MID(B4,3,1)*7+MID(B4,4,1)*1+MID(B4,5,1)*3+MID(B4,6,1)*7+MID(B4,7,1)*1+MID(B4,8,1)*3+INT((MID(B4,9,1)*5)/10)+MOD(MID(B4,9,1)*5,10),10)=10,0,10-MOD(MID(B4,1,1)*1+MID(B4,2,1)*3+MID(B4,3,1)*7+MID(B4,4,1)*1+MID(B4,5,1)*3+MID(B4,6,1)*7+MID(B4,7,1)*1+MID(B4,8,1)*3+INT((MID(B4,9,1)*5)/10)+MOD(MID(B4,9,1)*5,10),10))</f>
        <v>7</v>
      </c>
      <c r="G4" s="150" t="str">
        <f>IF(INT(MID(B4,10,1))=F4,"OK","사업자오류")</f>
        <v>OK</v>
      </c>
      <c r="H4" s="100">
        <v>1</v>
      </c>
    </row>
    <row r="7" spans="1:8" x14ac:dyDescent="0.15">
      <c r="A7" t="s">
        <v>178</v>
      </c>
    </row>
    <row r="8" spans="1:8" x14ac:dyDescent="0.15">
      <c r="A8" t="s">
        <v>179</v>
      </c>
    </row>
  </sheetData>
  <mergeCells count="1">
    <mergeCell ref="F3:G3"/>
  </mergeCells>
  <phoneticPr fontId="2" type="noConversion"/>
  <conditionalFormatting sqref="G4">
    <cfRule type="cellIs" dxfId="121" priority="1" operator="equal">
      <formula>"사업자오류"</formula>
    </cfRule>
    <cfRule type="cellIs" dxfId="120" priority="2" operator="equal">
      <formula>"OK"</formula>
    </cfRule>
  </conditionalFormatting>
  <hyperlinks>
    <hyperlink ref="B2" r:id="rId1" xr:uid="{0E0A8F54-0D0D-4C4A-9ECD-2365AE518565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34"/>
  <sheetViews>
    <sheetView showGridLines="0" workbookViewId="0">
      <selection activeCell="F8" sqref="F8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20.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44227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19.5" customHeight="1" x14ac:dyDescent="0.15">
      <c r="A8" s="125">
        <v>1</v>
      </c>
      <c r="B8" s="102"/>
      <c r="C8" s="103"/>
      <c r="D8" s="102">
        <v>76</v>
      </c>
      <c r="E8" s="334" t="str">
        <f>IF(D8="","",VLOOKUP(D8,종목,3))</f>
        <v>강연료등</v>
      </c>
      <c r="F8" s="107">
        <v>44227</v>
      </c>
      <c r="G8" s="108">
        <f>IF(F8="","",CHOOSE(R3,EOMONTH(F8,0),EOMONTH(F8,0)+5,EOMONTH(F8,0)+10,EOMONTH(F8,0)+15,EOMONTH(F8,0)+20))</f>
        <v>44227</v>
      </c>
      <c r="H8" s="118" t="str">
        <f>TEXT(G8,"aaa")</f>
        <v>일</v>
      </c>
      <c r="I8" s="343">
        <v>125000</v>
      </c>
      <c r="J8" s="111">
        <f>IF(OR($N$3=1,I8&lt;=250000),I8,TRUNC(I8/95.6%,-1))</f>
        <v>125000</v>
      </c>
      <c r="K8" s="111">
        <f>J8*$K$7</f>
        <v>75000</v>
      </c>
      <c r="L8" s="111">
        <f>J8-K8</f>
        <v>50000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125000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1</v>
      </c>
      <c r="D28" s="177" t="s">
        <v>126</v>
      </c>
      <c r="E28" s="177"/>
      <c r="F28" s="177"/>
      <c r="G28" s="177"/>
      <c r="H28" s="125"/>
      <c r="I28" s="115">
        <f>SUM(I8:I27)</f>
        <v>125000</v>
      </c>
      <c r="J28" s="115">
        <f>SUM(J8:J27)</f>
        <v>125000</v>
      </c>
      <c r="K28" s="115">
        <f>SUM(K8:K27)</f>
        <v>75000</v>
      </c>
      <c r="L28" s="115">
        <f t="shared" si="5"/>
        <v>50000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125000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119" priority="10" operator="equal">
      <formula>13</formula>
    </cfRule>
    <cfRule type="cellIs" dxfId="118" priority="11" operator="equal">
      <formula>"고용허가체크"</formula>
    </cfRule>
  </conditionalFormatting>
  <conditionalFormatting sqref="AJ8:AJ27">
    <cfRule type="cellIs" dxfId="117" priority="9" operator="greaterThan">
      <formula>0</formula>
    </cfRule>
  </conditionalFormatting>
  <conditionalFormatting sqref="AK8:AK27 AB8:AB27">
    <cfRule type="cellIs" dxfId="116" priority="8" operator="equal">
      <formula>"주민오류"</formula>
    </cfRule>
  </conditionalFormatting>
  <conditionalFormatting sqref="AH8:AH27">
    <cfRule type="cellIs" dxfId="115" priority="7" operator="equal">
      <formula>"외국인"</formula>
    </cfRule>
  </conditionalFormatting>
  <conditionalFormatting sqref="AI8:AI27">
    <cfRule type="cellIs" dxfId="114" priority="6" operator="equal">
      <formula>"고용허가체크"</formula>
    </cfRule>
  </conditionalFormatting>
  <conditionalFormatting sqref="Q3">
    <cfRule type="cellIs" dxfId="113" priority="4" operator="equal">
      <formula>"사업자오류"</formula>
    </cfRule>
    <cfRule type="cellIs" dxfId="11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11" priority="1" operator="greaterThan">
      <formula>0</formula>
    </cfRule>
    <cfRule type="cellIs" dxfId="11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44255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44228</v>
      </c>
      <c r="G8" s="108">
        <f>IF(F8="","",CHOOSE(R3,EOMONTH(F8,0),EOMONTH(F8,0)+5,EOMONTH(F8,0)+10,EOMONTH(F8,0)+15,EOMONTH(F8,0)+20))</f>
        <v>44255</v>
      </c>
      <c r="H8" s="118" t="str">
        <f>TEXT(G8,"aaa")</f>
        <v>일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109" priority="10" operator="equal">
      <formula>13</formula>
    </cfRule>
    <cfRule type="cellIs" dxfId="108" priority="11" operator="equal">
      <formula>"고용허가체크"</formula>
    </cfRule>
  </conditionalFormatting>
  <conditionalFormatting sqref="AJ8:AJ27">
    <cfRule type="cellIs" dxfId="107" priority="9" operator="greaterThan">
      <formula>0</formula>
    </cfRule>
  </conditionalFormatting>
  <conditionalFormatting sqref="AK8:AK27 AB8:AB27">
    <cfRule type="cellIs" dxfId="106" priority="8" operator="equal">
      <formula>"주민오류"</formula>
    </cfRule>
  </conditionalFormatting>
  <conditionalFormatting sqref="AH8:AH27">
    <cfRule type="cellIs" dxfId="105" priority="7" operator="equal">
      <formula>"외국인"</formula>
    </cfRule>
  </conditionalFormatting>
  <conditionalFormatting sqref="AI8:AI27">
    <cfRule type="cellIs" dxfId="104" priority="6" operator="equal">
      <formula>"고용허가체크"</formula>
    </cfRule>
  </conditionalFormatting>
  <conditionalFormatting sqref="Q3">
    <cfRule type="cellIs" dxfId="103" priority="4" operator="equal">
      <formula>"사업자오류"</formula>
    </cfRule>
    <cfRule type="cellIs" dxfId="10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101" priority="1" operator="greaterThan">
      <formula>0</formula>
    </cfRule>
    <cfRule type="cellIs" dxfId="10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34"/>
  <sheetViews>
    <sheetView showGridLines="0" workbookViewId="0">
      <selection activeCell="F9" sqref="F9"/>
    </sheetView>
  </sheetViews>
  <sheetFormatPr defaultRowHeight="13.5" x14ac:dyDescent="0.15"/>
  <cols>
    <col min="1" max="1" width="4.75" bestFit="1" customWidth="1"/>
    <col min="3" max="3" width="15.5" customWidth="1"/>
    <col min="4" max="4" width="7.875" customWidth="1"/>
    <col min="5" max="5" width="9.375" customWidth="1"/>
    <col min="6" max="7" width="11.5" customWidth="1"/>
    <col min="8" max="8" width="4.75" customWidth="1"/>
    <col min="9" max="9" width="12.375" customWidth="1"/>
    <col min="10" max="12" width="14.25" customWidth="1"/>
    <col min="13" max="13" width="7.5" customWidth="1"/>
    <col min="14" max="14" width="10.125" bestFit="1" customWidth="1"/>
    <col min="15" max="15" width="11" bestFit="1" customWidth="1"/>
    <col min="16" max="16" width="10.125" bestFit="1" customWidth="1"/>
    <col min="17" max="17" width="12.75" customWidth="1"/>
    <col min="19" max="19" width="17.25" customWidth="1"/>
    <col min="20" max="20" width="10.125" bestFit="1" customWidth="1"/>
    <col min="22" max="22" width="15" customWidth="1"/>
    <col min="23" max="23" width="28.375" customWidth="1"/>
    <col min="25" max="26" width="21.875" customWidth="1"/>
    <col min="30" max="30" width="11.625" bestFit="1" customWidth="1"/>
    <col min="31" max="31" width="16.125" bestFit="1" customWidth="1"/>
    <col min="33" max="33" width="10.5" bestFit="1" customWidth="1"/>
    <col min="35" max="35" width="9.75" bestFit="1" customWidth="1"/>
    <col min="38" max="38" width="12.5" bestFit="1" customWidth="1"/>
  </cols>
  <sheetData>
    <row r="1" spans="1:38" ht="27" x14ac:dyDescent="0.15">
      <c r="A1" s="174" t="s">
        <v>156</v>
      </c>
      <c r="B1" s="174"/>
      <c r="C1" s="174"/>
      <c r="D1" s="174"/>
      <c r="E1" s="174"/>
      <c r="F1" s="174"/>
      <c r="G1" s="174"/>
      <c r="H1" s="174"/>
      <c r="I1" s="174"/>
    </row>
    <row r="2" spans="1:38" x14ac:dyDescent="0.15">
      <c r="A2" s="62" t="s">
        <v>120</v>
      </c>
      <c r="P2" s="172" t="s">
        <v>134</v>
      </c>
      <c r="Q2" s="172"/>
    </row>
    <row r="3" spans="1:38" ht="20.25" customHeight="1" x14ac:dyDescent="0.15">
      <c r="A3" s="165" t="s">
        <v>121</v>
      </c>
      <c r="B3" s="165"/>
      <c r="C3" s="102" t="str">
        <f>기본입력사항!$B$3</f>
        <v>조세실</v>
      </c>
      <c r="D3" s="127" t="s">
        <v>122</v>
      </c>
      <c r="E3" s="184" t="str">
        <f>기본입력사항!$D$3</f>
        <v>주황규</v>
      </c>
      <c r="F3" s="184"/>
      <c r="G3" s="127" t="s">
        <v>123</v>
      </c>
      <c r="H3" s="185">
        <f>G8</f>
        <v>44286</v>
      </c>
      <c r="I3" s="185"/>
      <c r="N3" s="88">
        <v>1</v>
      </c>
      <c r="P3" s="100">
        <f>IF(10-MOD(MID(C4,1,1)*1+MID(C4,2,1)*3+MID(C4,3,1)*7+MID(C4,4,1)*1+MID(C4,5,1)*3+MID(C4,6,1)*7+MID(C4,7,1)*1+MID(C4,8,1)*3+INT((MID(C4,9,1)*5)/10)+MOD(MID(C4,9,1)*5,10),10)=10,0,10-MOD(MID(C4,1,1)*1+MID(C4,2,1)*3+MID(C4,3,1)*7+MID(C4,4,1)*1+MID(C4,5,1)*3+MID(C4,6,1)*7+MID(C4,7,1)*1+MID(C4,8,1)*3+INT((MID(C4,9,1)*5)/10)+MOD(MID(C4,9,1)*5,10),10))</f>
        <v>7</v>
      </c>
      <c r="Q3" s="122" t="str">
        <f>IF(INT(MID(C4,10,1))=P3,"OK","사업자오류")</f>
        <v>OK</v>
      </c>
      <c r="R3" s="100">
        <v>1</v>
      </c>
    </row>
    <row r="4" spans="1:38" ht="20.25" customHeight="1" x14ac:dyDescent="0.15">
      <c r="A4" s="163" t="s">
        <v>27</v>
      </c>
      <c r="B4" s="180"/>
      <c r="C4" s="101">
        <f>기본입력사항!$B$4</f>
        <v>3128512347</v>
      </c>
      <c r="D4" s="105" t="s">
        <v>133</v>
      </c>
      <c r="E4" s="181" t="str">
        <f>기본입력사항!$D$4</f>
        <v>충남 천안시 서북구 오성로 103,6층 두정동 청풍프라자</v>
      </c>
      <c r="F4" s="182"/>
      <c r="G4" s="182"/>
      <c r="H4" s="182"/>
      <c r="I4" s="182"/>
      <c r="J4" s="182"/>
      <c r="K4" s="182"/>
      <c r="L4" s="182"/>
      <c r="M4" s="183"/>
    </row>
    <row r="5" spans="1:38" x14ac:dyDescent="0.15">
      <c r="I5" s="155" t="s">
        <v>177</v>
      </c>
    </row>
    <row r="6" spans="1:38" ht="18" customHeight="1" x14ac:dyDescent="0.15">
      <c r="A6" s="165" t="s">
        <v>112</v>
      </c>
      <c r="B6" s="165" t="s">
        <v>113</v>
      </c>
      <c r="C6" s="165" t="s">
        <v>8</v>
      </c>
      <c r="D6" s="165" t="s">
        <v>58</v>
      </c>
      <c r="E6" s="165"/>
      <c r="F6" s="161" t="s">
        <v>119</v>
      </c>
      <c r="G6" s="161" t="s">
        <v>118</v>
      </c>
      <c r="H6" s="161" t="s">
        <v>131</v>
      </c>
      <c r="I6" s="165" t="s">
        <v>89</v>
      </c>
      <c r="J6" s="173" t="s">
        <v>130</v>
      </c>
      <c r="K6" s="128" t="s">
        <v>158</v>
      </c>
      <c r="L6" s="178" t="s">
        <v>159</v>
      </c>
      <c r="M6" s="127" t="s">
        <v>115</v>
      </c>
      <c r="N6" s="165" t="s">
        <v>94</v>
      </c>
      <c r="O6" s="165" t="s">
        <v>95</v>
      </c>
      <c r="P6" s="165" t="s">
        <v>116</v>
      </c>
      <c r="Q6" s="165" t="s">
        <v>117</v>
      </c>
      <c r="S6" s="171" t="s">
        <v>124</v>
      </c>
      <c r="T6" s="175" t="s">
        <v>96</v>
      </c>
      <c r="V6" s="123" t="s">
        <v>157</v>
      </c>
      <c r="W6" s="123" t="s">
        <v>157</v>
      </c>
      <c r="X6" s="158" t="s">
        <v>129</v>
      </c>
      <c r="Y6" s="159" t="s">
        <v>111</v>
      </c>
      <c r="AA6" s="89" t="s">
        <v>110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s="94" customFormat="1" ht="18" customHeight="1" x14ac:dyDescent="0.15">
      <c r="A7" s="165"/>
      <c r="B7" s="165"/>
      <c r="C7" s="165"/>
      <c r="D7" s="127" t="s">
        <v>160</v>
      </c>
      <c r="E7" s="127" t="s">
        <v>114</v>
      </c>
      <c r="F7" s="162"/>
      <c r="G7" s="162"/>
      <c r="H7" s="162"/>
      <c r="I7" s="165"/>
      <c r="J7" s="165"/>
      <c r="K7" s="133">
        <v>0.6</v>
      </c>
      <c r="L7" s="179"/>
      <c r="M7" s="98">
        <v>0.2</v>
      </c>
      <c r="N7" s="165"/>
      <c r="O7" s="165"/>
      <c r="P7" s="165"/>
      <c r="Q7" s="165"/>
      <c r="S7" s="172"/>
      <c r="T7" s="176"/>
      <c r="V7" s="124" t="s">
        <v>128</v>
      </c>
      <c r="W7" s="124" t="s">
        <v>127</v>
      </c>
      <c r="X7" s="159"/>
      <c r="Y7" s="159"/>
      <c r="Z7"/>
      <c r="AA7" s="90" t="s">
        <v>97</v>
      </c>
      <c r="AB7" s="90" t="s">
        <v>98</v>
      </c>
      <c r="AC7" s="90" t="s">
        <v>99</v>
      </c>
      <c r="AD7" s="90" t="s">
        <v>100</v>
      </c>
      <c r="AE7" s="90" t="s">
        <v>101</v>
      </c>
      <c r="AF7" s="90" t="s">
        <v>102</v>
      </c>
      <c r="AG7" s="90" t="s">
        <v>103</v>
      </c>
      <c r="AH7" s="90" t="s">
        <v>104</v>
      </c>
      <c r="AI7" s="90" t="s">
        <v>105</v>
      </c>
      <c r="AJ7" s="90" t="s">
        <v>106</v>
      </c>
      <c r="AK7" s="90" t="s">
        <v>107</v>
      </c>
      <c r="AL7" s="90" t="s">
        <v>108</v>
      </c>
    </row>
    <row r="8" spans="1:38" ht="23.25" customHeight="1" x14ac:dyDescent="0.15">
      <c r="A8" s="125">
        <v>1</v>
      </c>
      <c r="B8" s="102"/>
      <c r="C8" s="103"/>
      <c r="D8" s="102">
        <v>76</v>
      </c>
      <c r="E8" s="117" t="str">
        <f>IF(D8="","",VLOOKUP(D8,종목,3))</f>
        <v>강연료등</v>
      </c>
      <c r="F8" s="107">
        <v>44286</v>
      </c>
      <c r="G8" s="108">
        <f>IF(F8="","",CHOOSE(R3,EOMONTH(F8,0),EOMONTH(F8,0)+5,EOMONTH(F8,0)+10,EOMONTH(F8,0)+15,EOMONTH(F8,0)+20))</f>
        <v>44286</v>
      </c>
      <c r="H8" s="118" t="str">
        <f>TEXT(G8,"aaa")</f>
        <v>수</v>
      </c>
      <c r="I8" s="110"/>
      <c r="J8" s="111">
        <f>IF(OR($N$3=1,I8&lt;=250000),I8,TRUNC(I8/95.6%,-1))</f>
        <v>0</v>
      </c>
      <c r="K8" s="111">
        <f>J8*$K$7</f>
        <v>0</v>
      </c>
      <c r="L8" s="111">
        <f>J8-K8</f>
        <v>0</v>
      </c>
      <c r="M8" s="112">
        <f>IF(L8&lt;=50000,0%,$M$7)</f>
        <v>0</v>
      </c>
      <c r="N8" s="113">
        <f>IF(J8&gt;250000,TRUNC(L8*M8,-1),0)</f>
        <v>0</v>
      </c>
      <c r="O8" s="113">
        <f>TRUNC(N8*10%,-1)</f>
        <v>0</v>
      </c>
      <c r="P8" s="114">
        <f>SUM(N8:O8)</f>
        <v>0</v>
      </c>
      <c r="Q8" s="114">
        <f>J8-P8</f>
        <v>0</v>
      </c>
      <c r="S8" s="97">
        <f t="shared" ref="S8:S27" si="0">IF($N$3=2,J8-(Q8-I8),0)</f>
        <v>0</v>
      </c>
      <c r="T8" s="136">
        <f t="shared" ref="T8:T27" si="1">IF($N$3=2,S8-J8,0)</f>
        <v>0</v>
      </c>
      <c r="V8" s="77"/>
      <c r="W8" s="77"/>
      <c r="X8" s="77"/>
      <c r="Y8" s="77"/>
      <c r="AA8" s="91" t="e">
        <f>IF(LEN(CLEAN(C8))=10,IF(AND(VALUE(MID(C8,4,1))&gt;=1,VALUE(MID(C8,4,1))&lt;=4),MOD(11-MOD(0*2+0*3+0*4+MID(C8,1,1)*5+MID(C8,2,1)*6+MID(C8,3,1)*7+MID(C8,4,1)*8+MID(C8,5,1)*9+MID(C8,6,1)*2+MID(C8,7,1)*3+MID(C8,8,1)*4+MID(C8,9,1)*5,11),10),IF(AND(VALUE(MID(C8,4,1))&gt;=5,VALUE(MID(C8,4,1))&lt;=8),MOD(11-MOD(0*2+0*3+0*4+MID(C8,1,1)*5+MID(C8,2,1)*6+MID(C8,3,1)*7+MID(C8,4,1)*8+MID(C8,5,1)*9+MID(C8,6,1)*2+MID(C8,7,1)*3+MID(C8,8,1)*4+MID(C8,9,1)*5,11),10),"오류")),IF(LEN(CLEAN(C8))=11,IF(AND(VALUE(MID(C8,5,1))&gt;=1,VALUE(MID(C8,5,1))&lt;=4),MOD(11-MOD(0*2+0*3+MID(C8,1,1)*4+MID(C8,2,1)*5+MID(C8,3,1)*6+MID(C8,4,1)*7+MID(C8,5,1)*8+MID(C8,6,1)*9+MID(C8,7,1)*2+MID(C8,8,1)*3+MID(C8,9,1)*4+MID(C8,10,1)*5,11),10),IF(AND(VALUE(MID(C8,5,1))&gt;=5,VALUE(MID(C8,5,1))&lt;=8),MOD(11-MOD(0*2+0*3+MID(C8,1,1)*4+MID(C8,2,1)*5+MID(C8,3,1)*6+MID(C8,4,1)*7+MID(C8,5,1)*8+MID(C8,6,1)*9+MID(C8,7,1)*2+MID(C8,8,1)*3+MID(C8,9,1)*4+MID(C8,10,1)*5,11),10),"오류")),IF(LEN(CLEAN(C8))=12,IF(AND(VALUE(MID(C8,6,1))&gt;=1,VALUE(MID(C8,6,1))&lt;=4),MOD(11-MOD(0*2+MID(C8,1,1)*3+MID(C8,2,1)*4+MID(C8,3,1)*5+MID(C8,4,1)*6+MID(C8,5,1)*7+MID(C8,6,1)*8+MID(C8,7,1)*9+MID(C8,8,1)*2+MID(C8,9,1)*3+MID(C8,10,1)*4+MID(C8,11,1)*5,11),10),IF(AND(VALUE(MID(C8,7,1))&gt;=5,VALUE(MID(C8,7,1))&lt;=8),MOD(11-MOD(0*2+MID(C8,1,1)*3+MID(C8,2,1)*4+MID(C8,3,1)*5+MID(C8,4,1)*6+MID(C8,5,1)*7+MID(C8,6,1)*8+MID(C8,7,1)*9+MID(C8,8,1)*2+MID(C8,9,1)*3+MID(C8,10,1)*4+MID(C8,11,1)*5,11),10),"오류")),IF(AND(VALUE(MID(C8,7,1))&gt;=1,VALUE(MID(C8,7,1))&lt;=4),MOD(11-MOD(MID(C8,1,1)*2+MID(C8,2,1)*3+MID(C8,3,1)*4+MID(C8,4,1)*5+MID(C8,5,1)*6+MID(C8,6,1)*7+MID(C8,7,1)*8+MID(C8,8,1)*9+MID(C8,9,1)*2+MID(C8,10,1)*3+MID(C8,11,1)*4+MID(C8,12,1)*5,11),10),IF(AND(VALUE(MID(C8,7,1))&gt;=5,VALUE(MID(C8,7,1))&lt;=8),IF(LEN(CLEAN(C8))=12,MOD(MOD(11-MOD(0*2+MID(C8,1,1)*3+MID(C8,2,1)*4+MID(C8,3,1)*5+MID(C8,4,1)*6+MID(C8,5,1)*7+MID(C8,6,1)*8+MID(C8,7,1)*9+MID(C8,8,1)*2+MID(C8,9,1)*3+MID(C8,10,1)*4+MID(C8,11,1)*5,11),10)+2,10),MOD(MOD(11-MOD(MID(C8,1,1)*2+MID(C8,2,1)*3+MID(C8,3,1)*4+MID(C8,4,1)*5+MID(C8,5,1)*6+MID(C8,6,1)*7+MID(C8,7,1)*8+MID(C8,8,1)*9+MID(C8,9,1)*2+MID(C8,10,1)*3+MID(C8,11,1)*4+MID(C8,12,1)*5,11),10)+2,10)))))))</f>
        <v>#VALUE!</v>
      </c>
      <c r="AB8" s="91" t="e">
        <f>IF(INT(RIGHT(C8,1))=AA8,"OK","주민오류")</f>
        <v>#VALUE!</v>
      </c>
      <c r="AC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DATE(MID(C8,1,1)+100,MID(C8,2,2),MID(C8,4,2)),DATE(2000,MID(C8,1,2),MID(C8,3,2)),DATE(2000,MID(C8,1,1),MID(C8,2,2)))),TODAY(),"y")</f>
        <v>#VALUE!</v>
      </c>
      <c r="AD8" s="93">
        <f ca="1">TODAY()</f>
        <v>44353</v>
      </c>
      <c r="AE8" s="92" t="e">
        <f ca="1">DATEDIF(IF(OR(MID(C8,LEN(CLEAN(C8))-6,1)&lt;="2",MID(C8,LEN(CLEAN(C8))-6,1)="5",MID(C8,LEN(CLEAN(C8))-6,1)="6"),DATE(MID(C8,1,2),MID(C8,3,2),MID(C8,5,2)),CHOOSE(14-LEN(CLEAN(C8)), DATE(MID(C8,1,2)+100,MID(C8,3,2),MID(C8,5,2)), DATE(MID(C8,1,1)+100,MID(C8,2,2),MID(C8,4,2)),DATE(2000,MID(C8,1,2),MID(C8,3,2)),DATE(2000,MID(C8,1,1),MID(C8,2,2)))),AD8,"y")</f>
        <v>#VALUE!</v>
      </c>
      <c r="AF8" s="91" t="e">
        <f>CHOOSE(14-LEN(CLEAN(C8)),CHOOSE(MID(C8,7,1),"남","여","남","여","남","여","남","여","남","여"),CHOOSE(MID(C8,6,1),"남","여","남","여","남","여","남","여","남","여"),CHOOSE(MID(C8,5,1),"남","여","남","여","남","여","남","여","남","여"),CHOOSE(MID(C8,4,1),"남","여","남","여","남","여","남","여","남","여"),CHOOSE(MID(C8,3,1),"남","여","남","여","남","여","남","여","남","여"))</f>
        <v>#VALUE!</v>
      </c>
      <c r="AG8" s="91" t="e">
        <f>CHOOSE(14-LEN(CLEAN(C8)),MID(C8,7,1),MID(C8,6,1),MID(C8,5,1),MID(C8,4,1))</f>
        <v>#VALUE!</v>
      </c>
      <c r="AH8" s="91" t="e">
        <f>CHOOSE(AG8,"내국인","내국인","내국인","내국인","외국인","외국인","외국인","외국인")</f>
        <v>#VALUE!</v>
      </c>
      <c r="AI8" s="91" t="e">
        <f>IF(AH8="외국인","고용허가체크","")</f>
        <v>#VALUE!</v>
      </c>
      <c r="AJ8" s="91" t="e">
        <f>IF(LEN(CLEAN(C8))=12,MOD(MID(C8,7,1)*10+MID(C8,8,1),2),MOD(MID(C8,8,1)*10+MID(C8,9,1),2))</f>
        <v>#VALUE!</v>
      </c>
      <c r="AK8" s="91" t="e">
        <f>IF(AJ8=0,"OK","")</f>
        <v>#VALUE!</v>
      </c>
      <c r="AL8" s="91">
        <f>LEN(CLEAN(C8))</f>
        <v>0</v>
      </c>
    </row>
    <row r="9" spans="1:38" ht="23.25" customHeight="1" x14ac:dyDescent="0.15">
      <c r="A9" s="125">
        <f>A8+1</f>
        <v>2</v>
      </c>
      <c r="B9" s="102"/>
      <c r="C9" s="103"/>
      <c r="D9" s="119" t="str">
        <f>IF(B9="","",$D$8)</f>
        <v/>
      </c>
      <c r="E9" s="117" t="str">
        <f>IF(D9="","",VLOOKUP(D9,종목,3))</f>
        <v/>
      </c>
      <c r="F9" s="130" t="str">
        <f>IF(B9="","",$F$8)</f>
        <v/>
      </c>
      <c r="G9" s="109" t="str">
        <f>IF(B9="","",$G$8)</f>
        <v/>
      </c>
      <c r="H9" s="118" t="str">
        <f t="shared" ref="H9:H27" si="2">TEXT(G9,"aaa")</f>
        <v/>
      </c>
      <c r="I9" s="110"/>
      <c r="J9" s="111">
        <f t="shared" ref="J9:J27" si="3">IF(OR($N$3=1,I9&lt;=250000),I9,TRUNC(I9/95.6%,-1))</f>
        <v>0</v>
      </c>
      <c r="K9" s="111">
        <f t="shared" ref="K9:K27" si="4">J9*$K$7</f>
        <v>0</v>
      </c>
      <c r="L9" s="111">
        <f t="shared" ref="L9:L28" si="5">J9-K9</f>
        <v>0</v>
      </c>
      <c r="M9" s="112">
        <f t="shared" ref="M9:M27" si="6">IF(L9&lt;=50000,0%,$M$7)</f>
        <v>0</v>
      </c>
      <c r="N9" s="113">
        <f t="shared" ref="N9:N27" si="7">IF(J9&gt;250000,TRUNC(L9*M9,-1),0)</f>
        <v>0</v>
      </c>
      <c r="O9" s="113">
        <f t="shared" ref="O9:O27" si="8">TRUNC(N9*10%,-1)</f>
        <v>0</v>
      </c>
      <c r="P9" s="114">
        <f t="shared" ref="P9:P27" si="9">SUM(N9:O9)</f>
        <v>0</v>
      </c>
      <c r="Q9" s="114">
        <f t="shared" ref="Q9:Q27" si="10">J9-P9</f>
        <v>0</v>
      </c>
      <c r="S9" s="97">
        <f t="shared" si="0"/>
        <v>0</v>
      </c>
      <c r="T9" s="136">
        <f t="shared" si="1"/>
        <v>0</v>
      </c>
      <c r="V9" s="77"/>
      <c r="W9" s="77"/>
      <c r="X9" s="77"/>
      <c r="Y9" s="77"/>
      <c r="AA9" s="91" t="e">
        <f t="shared" ref="AA9:AA27" si="11">IF(LEN(CLEAN(C9))=10,IF(AND(VALUE(MID(C9,4,1))&gt;=1,VALUE(MID(C9,4,1))&lt;=4),MOD(11-MOD(0*2+0*3+0*4+MID(C9,1,1)*5+MID(C9,2,1)*6+MID(C9,3,1)*7+MID(C9,4,1)*8+MID(C9,5,1)*9+MID(C9,6,1)*2+MID(C9,7,1)*3+MID(C9,8,1)*4+MID(C9,9,1)*5,11),10),IF(AND(VALUE(MID(C9,4,1))&gt;=5,VALUE(MID(C9,4,1))&lt;=8),MOD(11-MOD(0*2+0*3+0*4+MID(C9,1,1)*5+MID(C9,2,1)*6+MID(C9,3,1)*7+MID(C9,4,1)*8+MID(C9,5,1)*9+MID(C9,6,1)*2+MID(C9,7,1)*3+MID(C9,8,1)*4+MID(C9,9,1)*5,11),10),"오류")),IF(LEN(CLEAN(C9))=11,IF(AND(VALUE(MID(C9,5,1))&gt;=1,VALUE(MID(C9,5,1))&lt;=4),MOD(11-MOD(0*2+0*3+MID(C9,1,1)*4+MID(C9,2,1)*5+MID(C9,3,1)*6+MID(C9,4,1)*7+MID(C9,5,1)*8+MID(C9,6,1)*9+MID(C9,7,1)*2+MID(C9,8,1)*3+MID(C9,9,1)*4+MID(C9,10,1)*5,11),10),IF(AND(VALUE(MID(C9,5,1))&gt;=5,VALUE(MID(C9,5,1))&lt;=8),MOD(11-MOD(0*2+0*3+MID(C9,1,1)*4+MID(C9,2,1)*5+MID(C9,3,1)*6+MID(C9,4,1)*7+MID(C9,5,1)*8+MID(C9,6,1)*9+MID(C9,7,1)*2+MID(C9,8,1)*3+MID(C9,9,1)*4+MID(C9,10,1)*5,11),10),"오류")),IF(LEN(CLEAN(C9))=12,IF(AND(VALUE(MID(C9,6,1))&gt;=1,VALUE(MID(C9,6,1))&lt;=4),MOD(11-MOD(0*2+MID(C9,1,1)*3+MID(C9,2,1)*4+MID(C9,3,1)*5+MID(C9,4,1)*6+MID(C9,5,1)*7+MID(C9,6,1)*8+MID(C9,7,1)*9+MID(C9,8,1)*2+MID(C9,9,1)*3+MID(C9,10,1)*4+MID(C9,11,1)*5,11),10),IF(AND(VALUE(MID(C9,7,1))&gt;=5,VALUE(MID(C9,7,1))&lt;=8),MOD(11-MOD(0*2+MID(C9,1,1)*3+MID(C9,2,1)*4+MID(C9,3,1)*5+MID(C9,4,1)*6+MID(C9,5,1)*7+MID(C9,6,1)*8+MID(C9,7,1)*9+MID(C9,8,1)*2+MID(C9,9,1)*3+MID(C9,10,1)*4+MID(C9,11,1)*5,11),10),"오류")),IF(AND(VALUE(MID(C9,7,1))&gt;=1,VALUE(MID(C9,7,1))&lt;=4),MOD(11-MOD(MID(C9,1,1)*2+MID(C9,2,1)*3+MID(C9,3,1)*4+MID(C9,4,1)*5+MID(C9,5,1)*6+MID(C9,6,1)*7+MID(C9,7,1)*8+MID(C9,8,1)*9+MID(C9,9,1)*2+MID(C9,10,1)*3+MID(C9,11,1)*4+MID(C9,12,1)*5,11),10),IF(AND(VALUE(MID(C9,7,1))&gt;=5,VALUE(MID(C9,7,1))&lt;=8),IF(LEN(CLEAN(C9))=12,MOD(MOD(11-MOD(0*2+MID(C9,1,1)*3+MID(C9,2,1)*4+MID(C9,3,1)*5+MID(C9,4,1)*6+MID(C9,5,1)*7+MID(C9,6,1)*8+MID(C9,7,1)*9+MID(C9,8,1)*2+MID(C9,9,1)*3+MID(C9,10,1)*4+MID(C9,11,1)*5,11),10)+2,10),MOD(MOD(11-MOD(MID(C9,1,1)*2+MID(C9,2,1)*3+MID(C9,3,1)*4+MID(C9,4,1)*5+MID(C9,5,1)*6+MID(C9,6,1)*7+MID(C9,7,1)*8+MID(C9,8,1)*9+MID(C9,9,1)*2+MID(C9,10,1)*3+MID(C9,11,1)*4+MID(C9,12,1)*5,11),10)+2,10)))))))</f>
        <v>#VALUE!</v>
      </c>
      <c r="AB9" s="91" t="e">
        <f t="shared" ref="AB9:AB27" si="12">IF(INT(RIGHT(C9,1))=AA9,"OK","주민오류")</f>
        <v>#VALUE!</v>
      </c>
      <c r="AC9" s="92" t="e">
        <f t="shared" ref="AC9:AC27" ca="1" si="13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DATE(MID(C9,1,1)+100,MID(C9,2,2),MID(C9,4,2)),DATE(2000,MID(C9,1,2),MID(C9,3,2)),DATE(2000,MID(C9,1,1),MID(C9,2,2)))),TODAY(),"y")</f>
        <v>#VALUE!</v>
      </c>
      <c r="AD9" s="93">
        <f t="shared" ref="AD9:AD27" ca="1" si="14">TODAY()</f>
        <v>44353</v>
      </c>
      <c r="AE9" s="92" t="e">
        <f t="shared" ref="AE9:AE27" ca="1" si="15">DATEDIF(IF(OR(MID(C9,LEN(CLEAN(C9))-6,1)&lt;="2",MID(C9,LEN(CLEAN(C9))-6,1)="5",MID(C9,LEN(CLEAN(C9))-6,1)="6"),DATE(MID(C9,1,2),MID(C9,3,2),MID(C9,5,2)),CHOOSE(14-LEN(CLEAN(C9)), DATE(MID(C9,1,2)+100,MID(C9,3,2),MID(C9,5,2)), DATE(MID(C9,1,1)+100,MID(C9,2,2),MID(C9,4,2)),DATE(2000,MID(C9,1,2),MID(C9,3,2)),DATE(2000,MID(C9,1,1),MID(C9,2,2)))),AD9,"y")</f>
        <v>#VALUE!</v>
      </c>
      <c r="AF9" s="91" t="e">
        <f t="shared" ref="AF9:AF27" si="16">CHOOSE(14-LEN(CLEAN(C9)),CHOOSE(MID(C9,7,1),"남","여","남","여","남","여","남","여","남","여"),CHOOSE(MID(C9,6,1),"남","여","남","여","남","여","남","여","남","여"),CHOOSE(MID(C9,5,1),"남","여","남","여","남","여","남","여","남","여"),CHOOSE(MID(C9,4,1),"남","여","남","여","남","여","남","여","남","여"),CHOOSE(MID(C9,3,1),"남","여","남","여","남","여","남","여","남","여"))</f>
        <v>#VALUE!</v>
      </c>
      <c r="AG9" s="91" t="e">
        <f t="shared" ref="AG9:AG27" si="17">CHOOSE(14-LEN(CLEAN(C9)),MID(C9,7,1),MID(C9,6,1),MID(C9,5,1),MID(C9,4,1))</f>
        <v>#VALUE!</v>
      </c>
      <c r="AH9" s="91" t="e">
        <f t="shared" ref="AH9:AH27" si="18">CHOOSE(AG9,"내국인","내국인","내국인","내국인","외국인","외국인","외국인","외국인")</f>
        <v>#VALUE!</v>
      </c>
      <c r="AI9" s="91" t="e">
        <f t="shared" ref="AI9:AI27" si="19">IF(AH9="외국인","고용허가체크","")</f>
        <v>#VALUE!</v>
      </c>
      <c r="AJ9" s="91" t="e">
        <f t="shared" ref="AJ9:AJ27" si="20">IF(LEN(CLEAN(C9))=12,MOD(MID(C9,7,1)*10+MID(C9,8,1),2),MOD(MID(C9,8,1)*10+MID(C9,9,1),2))</f>
        <v>#VALUE!</v>
      </c>
      <c r="AK9" s="91" t="e">
        <f t="shared" ref="AK9:AK27" si="21">IF(AJ9=0,"OK","")</f>
        <v>#VALUE!</v>
      </c>
      <c r="AL9" s="91">
        <f t="shared" ref="AL9:AL27" si="22">LEN(CLEAN(C9))</f>
        <v>0</v>
      </c>
    </row>
    <row r="10" spans="1:38" ht="23.25" customHeight="1" x14ac:dyDescent="0.15">
      <c r="A10" s="125">
        <f t="shared" ref="A10:A27" si="23">A9+1</f>
        <v>3</v>
      </c>
      <c r="B10" s="102"/>
      <c r="C10" s="103"/>
      <c r="D10" s="119" t="str">
        <f t="shared" ref="D10:D27" si="24">IF(B10="","",$D$8)</f>
        <v/>
      </c>
      <c r="E10" s="117" t="str">
        <f>IF(D10="","",VLOOKUP(D10,종목,3))</f>
        <v/>
      </c>
      <c r="F10" s="130" t="str">
        <f t="shared" ref="F10:F27" si="25">IF(B10="","",$F$8)</f>
        <v/>
      </c>
      <c r="G10" s="109" t="str">
        <f t="shared" ref="G10:G27" si="26">IF(B10="","",$G$8)</f>
        <v/>
      </c>
      <c r="H10" s="118" t="str">
        <f t="shared" si="2"/>
        <v/>
      </c>
      <c r="I10" s="110"/>
      <c r="J10" s="111">
        <f t="shared" si="3"/>
        <v>0</v>
      </c>
      <c r="K10" s="111">
        <f t="shared" si="4"/>
        <v>0</v>
      </c>
      <c r="L10" s="111">
        <f t="shared" si="5"/>
        <v>0</v>
      </c>
      <c r="M10" s="112">
        <f t="shared" si="6"/>
        <v>0</v>
      </c>
      <c r="N10" s="113">
        <f t="shared" si="7"/>
        <v>0</v>
      </c>
      <c r="O10" s="113">
        <f t="shared" si="8"/>
        <v>0</v>
      </c>
      <c r="P10" s="114">
        <f t="shared" si="9"/>
        <v>0</v>
      </c>
      <c r="Q10" s="114">
        <f t="shared" si="10"/>
        <v>0</v>
      </c>
      <c r="S10" s="97">
        <f t="shared" si="0"/>
        <v>0</v>
      </c>
      <c r="T10" s="136">
        <f t="shared" si="1"/>
        <v>0</v>
      </c>
      <c r="V10" s="77"/>
      <c r="W10" s="77"/>
      <c r="X10" s="77"/>
      <c r="Y10" s="77"/>
      <c r="AA10" s="91" t="e">
        <f t="shared" si="11"/>
        <v>#VALUE!</v>
      </c>
      <c r="AB10" s="91" t="e">
        <f t="shared" si="12"/>
        <v>#VALUE!</v>
      </c>
      <c r="AC10" s="92" t="e">
        <f t="shared" ca="1" si="13"/>
        <v>#VALUE!</v>
      </c>
      <c r="AD10" s="93">
        <f t="shared" ca="1" si="14"/>
        <v>44353</v>
      </c>
      <c r="AE10" s="92" t="e">
        <f t="shared" ca="1" si="15"/>
        <v>#VALUE!</v>
      </c>
      <c r="AF10" s="91" t="e">
        <f t="shared" si="16"/>
        <v>#VALUE!</v>
      </c>
      <c r="AG10" s="91" t="e">
        <f t="shared" si="17"/>
        <v>#VALUE!</v>
      </c>
      <c r="AH10" s="91" t="e">
        <f t="shared" si="18"/>
        <v>#VALUE!</v>
      </c>
      <c r="AI10" s="91" t="e">
        <f t="shared" si="19"/>
        <v>#VALUE!</v>
      </c>
      <c r="AJ10" s="91" t="e">
        <f t="shared" si="20"/>
        <v>#VALUE!</v>
      </c>
      <c r="AK10" s="91" t="e">
        <f t="shared" si="21"/>
        <v>#VALUE!</v>
      </c>
      <c r="AL10" s="91">
        <f t="shared" si="22"/>
        <v>0</v>
      </c>
    </row>
    <row r="11" spans="1:38" ht="23.25" customHeight="1" x14ac:dyDescent="0.15">
      <c r="A11" s="125">
        <f t="shared" si="23"/>
        <v>4</v>
      </c>
      <c r="B11" s="102"/>
      <c r="C11" s="103"/>
      <c r="D11" s="119" t="str">
        <f t="shared" si="24"/>
        <v/>
      </c>
      <c r="E11" s="117" t="str">
        <f>IF(D11="","",VLOOKUP(D11,종목,3))</f>
        <v/>
      </c>
      <c r="F11" s="130" t="str">
        <f t="shared" si="25"/>
        <v/>
      </c>
      <c r="G11" s="109" t="str">
        <f t="shared" si="26"/>
        <v/>
      </c>
      <c r="H11" s="118" t="str">
        <f t="shared" si="2"/>
        <v/>
      </c>
      <c r="I11" s="110"/>
      <c r="J11" s="111">
        <f t="shared" si="3"/>
        <v>0</v>
      </c>
      <c r="K11" s="111">
        <f t="shared" si="4"/>
        <v>0</v>
      </c>
      <c r="L11" s="111">
        <f t="shared" si="5"/>
        <v>0</v>
      </c>
      <c r="M11" s="112">
        <f t="shared" si="6"/>
        <v>0</v>
      </c>
      <c r="N11" s="113">
        <f t="shared" si="7"/>
        <v>0</v>
      </c>
      <c r="O11" s="113">
        <f t="shared" si="8"/>
        <v>0</v>
      </c>
      <c r="P11" s="114">
        <f t="shared" si="9"/>
        <v>0</v>
      </c>
      <c r="Q11" s="114">
        <f t="shared" si="10"/>
        <v>0</v>
      </c>
      <c r="S11" s="97">
        <f t="shared" si="0"/>
        <v>0</v>
      </c>
      <c r="T11" s="136">
        <f t="shared" si="1"/>
        <v>0</v>
      </c>
      <c r="V11" s="77"/>
      <c r="W11" s="77"/>
      <c r="X11" s="77"/>
      <c r="Y11" s="77"/>
      <c r="AA11" s="91" t="e">
        <f t="shared" si="11"/>
        <v>#VALUE!</v>
      </c>
      <c r="AB11" s="91" t="e">
        <f t="shared" si="12"/>
        <v>#VALUE!</v>
      </c>
      <c r="AC11" s="92" t="e">
        <f t="shared" ca="1" si="13"/>
        <v>#VALUE!</v>
      </c>
      <c r="AD11" s="93">
        <f t="shared" ca="1" si="14"/>
        <v>44353</v>
      </c>
      <c r="AE11" s="92" t="e">
        <f t="shared" ca="1" si="15"/>
        <v>#VALUE!</v>
      </c>
      <c r="AF11" s="91" t="e">
        <f t="shared" si="16"/>
        <v>#VALUE!</v>
      </c>
      <c r="AG11" s="91" t="e">
        <f t="shared" si="17"/>
        <v>#VALUE!</v>
      </c>
      <c r="AH11" s="91" t="e">
        <f t="shared" si="18"/>
        <v>#VALUE!</v>
      </c>
      <c r="AI11" s="91" t="e">
        <f t="shared" si="19"/>
        <v>#VALUE!</v>
      </c>
      <c r="AJ11" s="91" t="e">
        <f t="shared" si="20"/>
        <v>#VALUE!</v>
      </c>
      <c r="AK11" s="91" t="e">
        <f t="shared" si="21"/>
        <v>#VALUE!</v>
      </c>
      <c r="AL11" s="91">
        <f t="shared" si="22"/>
        <v>0</v>
      </c>
    </row>
    <row r="12" spans="1:38" ht="23.25" customHeight="1" x14ac:dyDescent="0.15">
      <c r="A12" s="125">
        <f t="shared" si="23"/>
        <v>5</v>
      </c>
      <c r="B12" s="102"/>
      <c r="C12" s="103"/>
      <c r="D12" s="119" t="str">
        <f t="shared" si="24"/>
        <v/>
      </c>
      <c r="E12" s="117" t="str">
        <f>IF(D12="","",VLOOKUP(D12,종목,3))</f>
        <v/>
      </c>
      <c r="F12" s="130" t="str">
        <f t="shared" si="25"/>
        <v/>
      </c>
      <c r="G12" s="109" t="str">
        <f t="shared" si="26"/>
        <v/>
      </c>
      <c r="H12" s="118" t="str">
        <f t="shared" si="2"/>
        <v/>
      </c>
      <c r="I12" s="110"/>
      <c r="J12" s="111">
        <f t="shared" si="3"/>
        <v>0</v>
      </c>
      <c r="K12" s="111">
        <f t="shared" si="4"/>
        <v>0</v>
      </c>
      <c r="L12" s="111">
        <f t="shared" si="5"/>
        <v>0</v>
      </c>
      <c r="M12" s="112">
        <f t="shared" si="6"/>
        <v>0</v>
      </c>
      <c r="N12" s="113">
        <f t="shared" si="7"/>
        <v>0</v>
      </c>
      <c r="O12" s="113">
        <f t="shared" si="8"/>
        <v>0</v>
      </c>
      <c r="P12" s="114">
        <f t="shared" si="9"/>
        <v>0</v>
      </c>
      <c r="Q12" s="114">
        <f t="shared" si="10"/>
        <v>0</v>
      </c>
      <c r="S12" s="97">
        <f t="shared" si="0"/>
        <v>0</v>
      </c>
      <c r="T12" s="136">
        <f t="shared" si="1"/>
        <v>0</v>
      </c>
      <c r="V12" s="77"/>
      <c r="W12" s="77"/>
      <c r="X12" s="77"/>
      <c r="Y12" s="77"/>
      <c r="AA12" s="91" t="e">
        <f t="shared" si="11"/>
        <v>#VALUE!</v>
      </c>
      <c r="AB12" s="91" t="e">
        <f t="shared" si="12"/>
        <v>#VALUE!</v>
      </c>
      <c r="AC12" s="92" t="e">
        <f t="shared" ca="1" si="13"/>
        <v>#VALUE!</v>
      </c>
      <c r="AD12" s="93">
        <f t="shared" ca="1" si="14"/>
        <v>44353</v>
      </c>
      <c r="AE12" s="92" t="e">
        <f t="shared" ca="1" si="15"/>
        <v>#VALUE!</v>
      </c>
      <c r="AF12" s="91" t="e">
        <f t="shared" si="16"/>
        <v>#VALUE!</v>
      </c>
      <c r="AG12" s="91" t="e">
        <f t="shared" si="17"/>
        <v>#VALUE!</v>
      </c>
      <c r="AH12" s="91" t="e">
        <f t="shared" si="18"/>
        <v>#VALUE!</v>
      </c>
      <c r="AI12" s="91" t="e">
        <f t="shared" si="19"/>
        <v>#VALUE!</v>
      </c>
      <c r="AJ12" s="91" t="e">
        <f t="shared" si="20"/>
        <v>#VALUE!</v>
      </c>
      <c r="AK12" s="91" t="e">
        <f t="shared" si="21"/>
        <v>#VALUE!</v>
      </c>
      <c r="AL12" s="91">
        <f t="shared" si="22"/>
        <v>0</v>
      </c>
    </row>
    <row r="13" spans="1:38" ht="23.25" customHeight="1" x14ac:dyDescent="0.15">
      <c r="A13" s="125">
        <f t="shared" si="23"/>
        <v>6</v>
      </c>
      <c r="B13" s="102"/>
      <c r="C13" s="103"/>
      <c r="D13" s="119" t="str">
        <f t="shared" si="24"/>
        <v/>
      </c>
      <c r="E13" s="117" t="str">
        <f>IF(D13="","",VLOOKUP(D13,종목,3))</f>
        <v/>
      </c>
      <c r="F13" s="130" t="str">
        <f t="shared" si="25"/>
        <v/>
      </c>
      <c r="G13" s="109" t="str">
        <f t="shared" si="26"/>
        <v/>
      </c>
      <c r="H13" s="118" t="str">
        <f t="shared" si="2"/>
        <v/>
      </c>
      <c r="I13" s="110"/>
      <c r="J13" s="111">
        <f t="shared" si="3"/>
        <v>0</v>
      </c>
      <c r="K13" s="111">
        <f t="shared" si="4"/>
        <v>0</v>
      </c>
      <c r="L13" s="111">
        <f t="shared" si="5"/>
        <v>0</v>
      </c>
      <c r="M13" s="112">
        <f t="shared" si="6"/>
        <v>0</v>
      </c>
      <c r="N13" s="113">
        <f t="shared" si="7"/>
        <v>0</v>
      </c>
      <c r="O13" s="113">
        <f t="shared" si="8"/>
        <v>0</v>
      </c>
      <c r="P13" s="114">
        <f t="shared" si="9"/>
        <v>0</v>
      </c>
      <c r="Q13" s="114">
        <f t="shared" si="10"/>
        <v>0</v>
      </c>
      <c r="S13" s="97">
        <f t="shared" si="0"/>
        <v>0</v>
      </c>
      <c r="T13" s="136">
        <f t="shared" si="1"/>
        <v>0</v>
      </c>
      <c r="V13" s="77"/>
      <c r="W13" s="77"/>
      <c r="X13" s="77"/>
      <c r="Y13" s="77"/>
      <c r="AA13" s="91" t="e">
        <f t="shared" si="11"/>
        <v>#VALUE!</v>
      </c>
      <c r="AB13" s="91" t="e">
        <f t="shared" si="12"/>
        <v>#VALUE!</v>
      </c>
      <c r="AC13" s="92" t="e">
        <f t="shared" ca="1" si="13"/>
        <v>#VALUE!</v>
      </c>
      <c r="AD13" s="93">
        <f t="shared" ca="1" si="14"/>
        <v>44353</v>
      </c>
      <c r="AE13" s="92" t="e">
        <f t="shared" ca="1" si="15"/>
        <v>#VALUE!</v>
      </c>
      <c r="AF13" s="91" t="e">
        <f t="shared" si="16"/>
        <v>#VALUE!</v>
      </c>
      <c r="AG13" s="91" t="e">
        <f t="shared" si="17"/>
        <v>#VALUE!</v>
      </c>
      <c r="AH13" s="91" t="e">
        <f t="shared" si="18"/>
        <v>#VALUE!</v>
      </c>
      <c r="AI13" s="91" t="e">
        <f t="shared" si="19"/>
        <v>#VALUE!</v>
      </c>
      <c r="AJ13" s="91" t="e">
        <f t="shared" si="20"/>
        <v>#VALUE!</v>
      </c>
      <c r="AK13" s="91" t="e">
        <f t="shared" si="21"/>
        <v>#VALUE!</v>
      </c>
      <c r="AL13" s="91">
        <f t="shared" si="22"/>
        <v>0</v>
      </c>
    </row>
    <row r="14" spans="1:38" ht="23.25" customHeight="1" x14ac:dyDescent="0.15">
      <c r="A14" s="125">
        <f t="shared" si="23"/>
        <v>7</v>
      </c>
      <c r="B14" s="102"/>
      <c r="C14" s="103"/>
      <c r="D14" s="119" t="str">
        <f t="shared" si="24"/>
        <v/>
      </c>
      <c r="E14" s="117" t="str">
        <f>IF(D14="","",VLOOKUP(D14,종목,3))</f>
        <v/>
      </c>
      <c r="F14" s="130" t="str">
        <f t="shared" si="25"/>
        <v/>
      </c>
      <c r="G14" s="109" t="str">
        <f t="shared" si="26"/>
        <v/>
      </c>
      <c r="H14" s="118" t="str">
        <f t="shared" si="2"/>
        <v/>
      </c>
      <c r="I14" s="110"/>
      <c r="J14" s="111">
        <f t="shared" si="3"/>
        <v>0</v>
      </c>
      <c r="K14" s="111">
        <f t="shared" si="4"/>
        <v>0</v>
      </c>
      <c r="L14" s="111">
        <f t="shared" si="5"/>
        <v>0</v>
      </c>
      <c r="M14" s="112">
        <f t="shared" si="6"/>
        <v>0</v>
      </c>
      <c r="N14" s="113">
        <f t="shared" si="7"/>
        <v>0</v>
      </c>
      <c r="O14" s="113">
        <f t="shared" si="8"/>
        <v>0</v>
      </c>
      <c r="P14" s="114">
        <f t="shared" si="9"/>
        <v>0</v>
      </c>
      <c r="Q14" s="114">
        <f t="shared" si="10"/>
        <v>0</v>
      </c>
      <c r="S14" s="97">
        <f t="shared" si="0"/>
        <v>0</v>
      </c>
      <c r="T14" s="136">
        <f t="shared" si="1"/>
        <v>0</v>
      </c>
      <c r="V14" s="77"/>
      <c r="W14" s="77"/>
      <c r="X14" s="77"/>
      <c r="Y14" s="77"/>
      <c r="AA14" s="91" t="e">
        <f t="shared" si="11"/>
        <v>#VALUE!</v>
      </c>
      <c r="AB14" s="91" t="e">
        <f t="shared" si="12"/>
        <v>#VALUE!</v>
      </c>
      <c r="AC14" s="92" t="e">
        <f t="shared" ca="1" si="13"/>
        <v>#VALUE!</v>
      </c>
      <c r="AD14" s="93">
        <f t="shared" ca="1" si="14"/>
        <v>44353</v>
      </c>
      <c r="AE14" s="92" t="e">
        <f t="shared" ca="1" si="15"/>
        <v>#VALUE!</v>
      </c>
      <c r="AF14" s="91" t="e">
        <f t="shared" si="16"/>
        <v>#VALUE!</v>
      </c>
      <c r="AG14" s="91" t="e">
        <f t="shared" si="17"/>
        <v>#VALUE!</v>
      </c>
      <c r="AH14" s="91" t="e">
        <f t="shared" si="18"/>
        <v>#VALUE!</v>
      </c>
      <c r="AI14" s="91" t="e">
        <f t="shared" si="19"/>
        <v>#VALUE!</v>
      </c>
      <c r="AJ14" s="91" t="e">
        <f t="shared" si="20"/>
        <v>#VALUE!</v>
      </c>
      <c r="AK14" s="91" t="e">
        <f t="shared" si="21"/>
        <v>#VALUE!</v>
      </c>
      <c r="AL14" s="91">
        <f t="shared" si="22"/>
        <v>0</v>
      </c>
    </row>
    <row r="15" spans="1:38" ht="23.25" customHeight="1" x14ac:dyDescent="0.15">
      <c r="A15" s="125">
        <f t="shared" si="23"/>
        <v>8</v>
      </c>
      <c r="B15" s="102"/>
      <c r="C15" s="103"/>
      <c r="D15" s="119" t="str">
        <f t="shared" si="24"/>
        <v/>
      </c>
      <c r="E15" s="117" t="str">
        <f>IF(D15="","",VLOOKUP(D15,종목,3))</f>
        <v/>
      </c>
      <c r="F15" s="130" t="str">
        <f t="shared" si="25"/>
        <v/>
      </c>
      <c r="G15" s="109" t="str">
        <f t="shared" si="26"/>
        <v/>
      </c>
      <c r="H15" s="118" t="str">
        <f t="shared" si="2"/>
        <v/>
      </c>
      <c r="I15" s="110"/>
      <c r="J15" s="111">
        <f t="shared" si="3"/>
        <v>0</v>
      </c>
      <c r="K15" s="111">
        <f t="shared" si="4"/>
        <v>0</v>
      </c>
      <c r="L15" s="111">
        <f t="shared" si="5"/>
        <v>0</v>
      </c>
      <c r="M15" s="112">
        <f t="shared" si="6"/>
        <v>0</v>
      </c>
      <c r="N15" s="113">
        <f t="shared" si="7"/>
        <v>0</v>
      </c>
      <c r="O15" s="113">
        <f t="shared" si="8"/>
        <v>0</v>
      </c>
      <c r="P15" s="114">
        <f t="shared" si="9"/>
        <v>0</v>
      </c>
      <c r="Q15" s="114">
        <f t="shared" si="10"/>
        <v>0</v>
      </c>
      <c r="S15" s="97">
        <f t="shared" si="0"/>
        <v>0</v>
      </c>
      <c r="T15" s="136">
        <f t="shared" si="1"/>
        <v>0</v>
      </c>
      <c r="V15" s="77"/>
      <c r="W15" s="77"/>
      <c r="X15" s="77"/>
      <c r="Y15" s="77"/>
      <c r="AA15" s="91" t="e">
        <f t="shared" si="11"/>
        <v>#VALUE!</v>
      </c>
      <c r="AB15" s="91" t="e">
        <f t="shared" si="12"/>
        <v>#VALUE!</v>
      </c>
      <c r="AC15" s="92" t="e">
        <f t="shared" ca="1" si="13"/>
        <v>#VALUE!</v>
      </c>
      <c r="AD15" s="93">
        <f t="shared" ca="1" si="14"/>
        <v>44353</v>
      </c>
      <c r="AE15" s="92" t="e">
        <f t="shared" ca="1" si="15"/>
        <v>#VALUE!</v>
      </c>
      <c r="AF15" s="91" t="e">
        <f t="shared" si="16"/>
        <v>#VALUE!</v>
      </c>
      <c r="AG15" s="91" t="e">
        <f t="shared" si="17"/>
        <v>#VALUE!</v>
      </c>
      <c r="AH15" s="91" t="e">
        <f t="shared" si="18"/>
        <v>#VALUE!</v>
      </c>
      <c r="AI15" s="91" t="e">
        <f t="shared" si="19"/>
        <v>#VALUE!</v>
      </c>
      <c r="AJ15" s="91" t="e">
        <f t="shared" si="20"/>
        <v>#VALUE!</v>
      </c>
      <c r="AK15" s="91" t="e">
        <f t="shared" si="21"/>
        <v>#VALUE!</v>
      </c>
      <c r="AL15" s="91">
        <f t="shared" si="22"/>
        <v>0</v>
      </c>
    </row>
    <row r="16" spans="1:38" ht="23.25" customHeight="1" x14ac:dyDescent="0.15">
      <c r="A16" s="125">
        <f t="shared" si="23"/>
        <v>9</v>
      </c>
      <c r="B16" s="102"/>
      <c r="C16" s="103"/>
      <c r="D16" s="119" t="str">
        <f t="shared" si="24"/>
        <v/>
      </c>
      <c r="E16" s="117" t="str">
        <f>IF(D16="","",VLOOKUP(D16,종목,3))</f>
        <v/>
      </c>
      <c r="F16" s="130" t="str">
        <f t="shared" si="25"/>
        <v/>
      </c>
      <c r="G16" s="109" t="str">
        <f t="shared" si="26"/>
        <v/>
      </c>
      <c r="H16" s="118" t="str">
        <f t="shared" si="2"/>
        <v/>
      </c>
      <c r="I16" s="110"/>
      <c r="J16" s="111">
        <f t="shared" si="3"/>
        <v>0</v>
      </c>
      <c r="K16" s="111">
        <f t="shared" si="4"/>
        <v>0</v>
      </c>
      <c r="L16" s="111">
        <f t="shared" si="5"/>
        <v>0</v>
      </c>
      <c r="M16" s="112">
        <f t="shared" si="6"/>
        <v>0</v>
      </c>
      <c r="N16" s="113">
        <f t="shared" si="7"/>
        <v>0</v>
      </c>
      <c r="O16" s="113">
        <f t="shared" si="8"/>
        <v>0</v>
      </c>
      <c r="P16" s="114">
        <f t="shared" si="9"/>
        <v>0</v>
      </c>
      <c r="Q16" s="114">
        <f t="shared" si="10"/>
        <v>0</v>
      </c>
      <c r="S16" s="97">
        <f t="shared" si="0"/>
        <v>0</v>
      </c>
      <c r="T16" s="136">
        <f t="shared" si="1"/>
        <v>0</v>
      </c>
      <c r="V16" s="77"/>
      <c r="W16" s="77"/>
      <c r="X16" s="77"/>
      <c r="Y16" s="77"/>
      <c r="AA16" s="91" t="e">
        <f t="shared" si="11"/>
        <v>#VALUE!</v>
      </c>
      <c r="AB16" s="91" t="e">
        <f t="shared" si="12"/>
        <v>#VALUE!</v>
      </c>
      <c r="AC16" s="92" t="e">
        <f t="shared" ca="1" si="13"/>
        <v>#VALUE!</v>
      </c>
      <c r="AD16" s="93">
        <f t="shared" ca="1" si="14"/>
        <v>44353</v>
      </c>
      <c r="AE16" s="92" t="e">
        <f t="shared" ca="1" si="15"/>
        <v>#VALUE!</v>
      </c>
      <c r="AF16" s="91" t="e">
        <f t="shared" si="16"/>
        <v>#VALUE!</v>
      </c>
      <c r="AG16" s="91" t="e">
        <f t="shared" si="17"/>
        <v>#VALUE!</v>
      </c>
      <c r="AH16" s="91" t="e">
        <f t="shared" si="18"/>
        <v>#VALUE!</v>
      </c>
      <c r="AI16" s="91" t="e">
        <f t="shared" si="19"/>
        <v>#VALUE!</v>
      </c>
      <c r="AJ16" s="91" t="e">
        <f t="shared" si="20"/>
        <v>#VALUE!</v>
      </c>
      <c r="AK16" s="91" t="e">
        <f t="shared" si="21"/>
        <v>#VALUE!</v>
      </c>
      <c r="AL16" s="91">
        <f t="shared" si="22"/>
        <v>0</v>
      </c>
    </row>
    <row r="17" spans="1:38" ht="23.25" customHeight="1" x14ac:dyDescent="0.15">
      <c r="A17" s="125">
        <f t="shared" si="23"/>
        <v>10</v>
      </c>
      <c r="B17" s="102"/>
      <c r="C17" s="103"/>
      <c r="D17" s="119" t="str">
        <f t="shared" si="24"/>
        <v/>
      </c>
      <c r="E17" s="117" t="str">
        <f>IF(D17="","",VLOOKUP(D17,종목,3))</f>
        <v/>
      </c>
      <c r="F17" s="130" t="str">
        <f t="shared" si="25"/>
        <v/>
      </c>
      <c r="G17" s="109" t="str">
        <f t="shared" si="26"/>
        <v/>
      </c>
      <c r="H17" s="118" t="str">
        <f t="shared" si="2"/>
        <v/>
      </c>
      <c r="I17" s="110"/>
      <c r="J17" s="111">
        <f t="shared" si="3"/>
        <v>0</v>
      </c>
      <c r="K17" s="111">
        <f t="shared" si="4"/>
        <v>0</v>
      </c>
      <c r="L17" s="111">
        <f t="shared" si="5"/>
        <v>0</v>
      </c>
      <c r="M17" s="112">
        <f t="shared" si="6"/>
        <v>0</v>
      </c>
      <c r="N17" s="113">
        <f t="shared" si="7"/>
        <v>0</v>
      </c>
      <c r="O17" s="113">
        <f t="shared" si="8"/>
        <v>0</v>
      </c>
      <c r="P17" s="114">
        <f t="shared" si="9"/>
        <v>0</v>
      </c>
      <c r="Q17" s="114">
        <f t="shared" si="10"/>
        <v>0</v>
      </c>
      <c r="S17" s="97">
        <f t="shared" si="0"/>
        <v>0</v>
      </c>
      <c r="T17" s="136">
        <f t="shared" si="1"/>
        <v>0</v>
      </c>
      <c r="V17" s="77"/>
      <c r="W17" s="77"/>
      <c r="X17" s="77"/>
      <c r="Y17" s="77"/>
      <c r="AA17" s="91" t="e">
        <f t="shared" si="11"/>
        <v>#VALUE!</v>
      </c>
      <c r="AB17" s="91" t="e">
        <f t="shared" si="12"/>
        <v>#VALUE!</v>
      </c>
      <c r="AC17" s="92" t="e">
        <f t="shared" ca="1" si="13"/>
        <v>#VALUE!</v>
      </c>
      <c r="AD17" s="93">
        <f t="shared" ca="1" si="14"/>
        <v>44353</v>
      </c>
      <c r="AE17" s="92" t="e">
        <f t="shared" ca="1" si="15"/>
        <v>#VALUE!</v>
      </c>
      <c r="AF17" s="91" t="e">
        <f t="shared" si="16"/>
        <v>#VALUE!</v>
      </c>
      <c r="AG17" s="91" t="e">
        <f t="shared" si="17"/>
        <v>#VALUE!</v>
      </c>
      <c r="AH17" s="91" t="e">
        <f t="shared" si="18"/>
        <v>#VALUE!</v>
      </c>
      <c r="AI17" s="91" t="e">
        <f t="shared" si="19"/>
        <v>#VALUE!</v>
      </c>
      <c r="AJ17" s="91" t="e">
        <f t="shared" si="20"/>
        <v>#VALUE!</v>
      </c>
      <c r="AK17" s="91" t="e">
        <f t="shared" si="21"/>
        <v>#VALUE!</v>
      </c>
      <c r="AL17" s="91">
        <f t="shared" si="22"/>
        <v>0</v>
      </c>
    </row>
    <row r="18" spans="1:38" ht="23.25" customHeight="1" x14ac:dyDescent="0.15">
      <c r="A18" s="125">
        <f t="shared" si="23"/>
        <v>11</v>
      </c>
      <c r="B18" s="102"/>
      <c r="C18" s="103"/>
      <c r="D18" s="119" t="str">
        <f t="shared" si="24"/>
        <v/>
      </c>
      <c r="E18" s="117" t="str">
        <f>IF(D18="","",VLOOKUP(D18,종목,3))</f>
        <v/>
      </c>
      <c r="F18" s="130" t="str">
        <f t="shared" si="25"/>
        <v/>
      </c>
      <c r="G18" s="109" t="str">
        <f t="shared" si="26"/>
        <v/>
      </c>
      <c r="H18" s="118" t="str">
        <f t="shared" si="2"/>
        <v/>
      </c>
      <c r="I18" s="110"/>
      <c r="J18" s="111">
        <f t="shared" si="3"/>
        <v>0</v>
      </c>
      <c r="K18" s="111">
        <f t="shared" si="4"/>
        <v>0</v>
      </c>
      <c r="L18" s="111">
        <f t="shared" si="5"/>
        <v>0</v>
      </c>
      <c r="M18" s="112">
        <f t="shared" si="6"/>
        <v>0</v>
      </c>
      <c r="N18" s="113">
        <f t="shared" si="7"/>
        <v>0</v>
      </c>
      <c r="O18" s="113">
        <f t="shared" si="8"/>
        <v>0</v>
      </c>
      <c r="P18" s="114">
        <f t="shared" si="9"/>
        <v>0</v>
      </c>
      <c r="Q18" s="114">
        <f t="shared" si="10"/>
        <v>0</v>
      </c>
      <c r="S18" s="97">
        <f t="shared" si="0"/>
        <v>0</v>
      </c>
      <c r="T18" s="136">
        <f t="shared" si="1"/>
        <v>0</v>
      </c>
      <c r="V18" s="77"/>
      <c r="W18" s="77"/>
      <c r="X18" s="77"/>
      <c r="Y18" s="77"/>
      <c r="AA18" s="91" t="e">
        <f t="shared" si="11"/>
        <v>#VALUE!</v>
      </c>
      <c r="AB18" s="91" t="e">
        <f t="shared" si="12"/>
        <v>#VALUE!</v>
      </c>
      <c r="AC18" s="92" t="e">
        <f t="shared" ca="1" si="13"/>
        <v>#VALUE!</v>
      </c>
      <c r="AD18" s="93">
        <f t="shared" ca="1" si="14"/>
        <v>44353</v>
      </c>
      <c r="AE18" s="92" t="e">
        <f t="shared" ca="1" si="15"/>
        <v>#VALUE!</v>
      </c>
      <c r="AF18" s="91" t="e">
        <f t="shared" si="16"/>
        <v>#VALUE!</v>
      </c>
      <c r="AG18" s="91" t="e">
        <f t="shared" si="17"/>
        <v>#VALUE!</v>
      </c>
      <c r="AH18" s="91" t="e">
        <f t="shared" si="18"/>
        <v>#VALUE!</v>
      </c>
      <c r="AI18" s="91" t="e">
        <f t="shared" si="19"/>
        <v>#VALUE!</v>
      </c>
      <c r="AJ18" s="91" t="e">
        <f t="shared" si="20"/>
        <v>#VALUE!</v>
      </c>
      <c r="AK18" s="91" t="e">
        <f t="shared" si="21"/>
        <v>#VALUE!</v>
      </c>
      <c r="AL18" s="91">
        <f t="shared" si="22"/>
        <v>0</v>
      </c>
    </row>
    <row r="19" spans="1:38" ht="23.25" customHeight="1" x14ac:dyDescent="0.15">
      <c r="A19" s="125">
        <f t="shared" si="23"/>
        <v>12</v>
      </c>
      <c r="B19" s="102"/>
      <c r="C19" s="103"/>
      <c r="D19" s="119" t="str">
        <f t="shared" si="24"/>
        <v/>
      </c>
      <c r="E19" s="117" t="str">
        <f>IF(D19="","",VLOOKUP(D19,종목,3))</f>
        <v/>
      </c>
      <c r="F19" s="130" t="str">
        <f t="shared" si="25"/>
        <v/>
      </c>
      <c r="G19" s="109" t="str">
        <f t="shared" si="26"/>
        <v/>
      </c>
      <c r="H19" s="118" t="str">
        <f t="shared" si="2"/>
        <v/>
      </c>
      <c r="I19" s="110"/>
      <c r="J19" s="111">
        <f t="shared" si="3"/>
        <v>0</v>
      </c>
      <c r="K19" s="111">
        <f t="shared" si="4"/>
        <v>0</v>
      </c>
      <c r="L19" s="111">
        <f t="shared" si="5"/>
        <v>0</v>
      </c>
      <c r="M19" s="112">
        <f t="shared" si="6"/>
        <v>0</v>
      </c>
      <c r="N19" s="113">
        <f t="shared" si="7"/>
        <v>0</v>
      </c>
      <c r="O19" s="113">
        <f t="shared" si="8"/>
        <v>0</v>
      </c>
      <c r="P19" s="114">
        <f t="shared" si="9"/>
        <v>0</v>
      </c>
      <c r="Q19" s="114">
        <f t="shared" si="10"/>
        <v>0</v>
      </c>
      <c r="S19" s="97">
        <f t="shared" si="0"/>
        <v>0</v>
      </c>
      <c r="T19" s="136">
        <f t="shared" si="1"/>
        <v>0</v>
      </c>
      <c r="V19" s="77"/>
      <c r="W19" s="77"/>
      <c r="X19" s="77"/>
      <c r="Y19" s="77"/>
      <c r="AA19" s="91" t="e">
        <f t="shared" si="11"/>
        <v>#VALUE!</v>
      </c>
      <c r="AB19" s="91" t="e">
        <f t="shared" si="12"/>
        <v>#VALUE!</v>
      </c>
      <c r="AC19" s="92" t="e">
        <f t="shared" ca="1" si="13"/>
        <v>#VALUE!</v>
      </c>
      <c r="AD19" s="93">
        <f t="shared" ca="1" si="14"/>
        <v>44353</v>
      </c>
      <c r="AE19" s="92" t="e">
        <f t="shared" ca="1" si="15"/>
        <v>#VALUE!</v>
      </c>
      <c r="AF19" s="91" t="e">
        <f t="shared" si="16"/>
        <v>#VALUE!</v>
      </c>
      <c r="AG19" s="91" t="e">
        <f t="shared" si="17"/>
        <v>#VALUE!</v>
      </c>
      <c r="AH19" s="91" t="e">
        <f t="shared" si="18"/>
        <v>#VALUE!</v>
      </c>
      <c r="AI19" s="91" t="e">
        <f t="shared" si="19"/>
        <v>#VALUE!</v>
      </c>
      <c r="AJ19" s="91" t="e">
        <f t="shared" si="20"/>
        <v>#VALUE!</v>
      </c>
      <c r="AK19" s="91" t="e">
        <f t="shared" si="21"/>
        <v>#VALUE!</v>
      </c>
      <c r="AL19" s="91">
        <f t="shared" si="22"/>
        <v>0</v>
      </c>
    </row>
    <row r="20" spans="1:38" ht="23.25" customHeight="1" x14ac:dyDescent="0.15">
      <c r="A20" s="125">
        <f t="shared" si="23"/>
        <v>13</v>
      </c>
      <c r="B20" s="102"/>
      <c r="C20" s="103"/>
      <c r="D20" s="119" t="str">
        <f t="shared" si="24"/>
        <v/>
      </c>
      <c r="E20" s="117" t="str">
        <f>IF(D20="","",VLOOKUP(D20,종목,3))</f>
        <v/>
      </c>
      <c r="F20" s="130" t="str">
        <f t="shared" si="25"/>
        <v/>
      </c>
      <c r="G20" s="109" t="str">
        <f t="shared" si="26"/>
        <v/>
      </c>
      <c r="H20" s="118" t="str">
        <f t="shared" si="2"/>
        <v/>
      </c>
      <c r="I20" s="110"/>
      <c r="J20" s="111">
        <f t="shared" si="3"/>
        <v>0</v>
      </c>
      <c r="K20" s="111">
        <f t="shared" si="4"/>
        <v>0</v>
      </c>
      <c r="L20" s="111">
        <f t="shared" si="5"/>
        <v>0</v>
      </c>
      <c r="M20" s="112">
        <f t="shared" si="6"/>
        <v>0</v>
      </c>
      <c r="N20" s="113">
        <f t="shared" si="7"/>
        <v>0</v>
      </c>
      <c r="O20" s="113">
        <f t="shared" si="8"/>
        <v>0</v>
      </c>
      <c r="P20" s="114">
        <f t="shared" si="9"/>
        <v>0</v>
      </c>
      <c r="Q20" s="114">
        <f t="shared" si="10"/>
        <v>0</v>
      </c>
      <c r="S20" s="97">
        <f t="shared" si="0"/>
        <v>0</v>
      </c>
      <c r="T20" s="136">
        <f t="shared" si="1"/>
        <v>0</v>
      </c>
      <c r="V20" s="77"/>
      <c r="W20" s="77"/>
      <c r="X20" s="77"/>
      <c r="Y20" s="77"/>
      <c r="AA20" s="91" t="e">
        <f t="shared" si="11"/>
        <v>#VALUE!</v>
      </c>
      <c r="AB20" s="91" t="e">
        <f t="shared" si="12"/>
        <v>#VALUE!</v>
      </c>
      <c r="AC20" s="92" t="e">
        <f t="shared" ca="1" si="13"/>
        <v>#VALUE!</v>
      </c>
      <c r="AD20" s="93">
        <f t="shared" ca="1" si="14"/>
        <v>44353</v>
      </c>
      <c r="AE20" s="92" t="e">
        <f t="shared" ca="1" si="15"/>
        <v>#VALUE!</v>
      </c>
      <c r="AF20" s="91" t="e">
        <f t="shared" si="16"/>
        <v>#VALUE!</v>
      </c>
      <c r="AG20" s="91" t="e">
        <f t="shared" si="17"/>
        <v>#VALUE!</v>
      </c>
      <c r="AH20" s="91" t="e">
        <f t="shared" si="18"/>
        <v>#VALUE!</v>
      </c>
      <c r="AI20" s="91" t="e">
        <f t="shared" si="19"/>
        <v>#VALUE!</v>
      </c>
      <c r="AJ20" s="91" t="e">
        <f t="shared" si="20"/>
        <v>#VALUE!</v>
      </c>
      <c r="AK20" s="91" t="e">
        <f t="shared" si="21"/>
        <v>#VALUE!</v>
      </c>
      <c r="AL20" s="91">
        <f t="shared" si="22"/>
        <v>0</v>
      </c>
    </row>
    <row r="21" spans="1:38" ht="23.25" customHeight="1" x14ac:dyDescent="0.15">
      <c r="A21" s="125">
        <f t="shared" si="23"/>
        <v>14</v>
      </c>
      <c r="B21" s="102"/>
      <c r="C21" s="103"/>
      <c r="D21" s="119" t="str">
        <f t="shared" si="24"/>
        <v/>
      </c>
      <c r="E21" s="117" t="str">
        <f>IF(D21="","",VLOOKUP(D21,종목,3))</f>
        <v/>
      </c>
      <c r="F21" s="130" t="str">
        <f t="shared" si="25"/>
        <v/>
      </c>
      <c r="G21" s="109" t="str">
        <f t="shared" si="26"/>
        <v/>
      </c>
      <c r="H21" s="118" t="str">
        <f t="shared" si="2"/>
        <v/>
      </c>
      <c r="I21" s="110"/>
      <c r="J21" s="111">
        <f t="shared" si="3"/>
        <v>0</v>
      </c>
      <c r="K21" s="111">
        <f t="shared" si="4"/>
        <v>0</v>
      </c>
      <c r="L21" s="111">
        <f t="shared" si="5"/>
        <v>0</v>
      </c>
      <c r="M21" s="112">
        <f t="shared" si="6"/>
        <v>0</v>
      </c>
      <c r="N21" s="113">
        <f t="shared" si="7"/>
        <v>0</v>
      </c>
      <c r="O21" s="113">
        <f t="shared" si="8"/>
        <v>0</v>
      </c>
      <c r="P21" s="114">
        <f t="shared" si="9"/>
        <v>0</v>
      </c>
      <c r="Q21" s="114">
        <f t="shared" si="10"/>
        <v>0</v>
      </c>
      <c r="S21" s="97">
        <f t="shared" si="0"/>
        <v>0</v>
      </c>
      <c r="T21" s="136">
        <f t="shared" si="1"/>
        <v>0</v>
      </c>
      <c r="V21" s="77"/>
      <c r="W21" s="77"/>
      <c r="X21" s="77"/>
      <c r="Y21" s="77"/>
      <c r="AA21" s="91" t="e">
        <f t="shared" si="11"/>
        <v>#VALUE!</v>
      </c>
      <c r="AB21" s="91" t="e">
        <f t="shared" si="12"/>
        <v>#VALUE!</v>
      </c>
      <c r="AC21" s="92" t="e">
        <f t="shared" ca="1" si="13"/>
        <v>#VALUE!</v>
      </c>
      <c r="AD21" s="93">
        <f t="shared" ca="1" si="14"/>
        <v>44353</v>
      </c>
      <c r="AE21" s="92" t="e">
        <f t="shared" ca="1" si="15"/>
        <v>#VALUE!</v>
      </c>
      <c r="AF21" s="91" t="e">
        <f t="shared" si="16"/>
        <v>#VALUE!</v>
      </c>
      <c r="AG21" s="91" t="e">
        <f t="shared" si="17"/>
        <v>#VALUE!</v>
      </c>
      <c r="AH21" s="91" t="e">
        <f t="shared" si="18"/>
        <v>#VALUE!</v>
      </c>
      <c r="AI21" s="91" t="e">
        <f t="shared" si="19"/>
        <v>#VALUE!</v>
      </c>
      <c r="AJ21" s="91" t="e">
        <f t="shared" si="20"/>
        <v>#VALUE!</v>
      </c>
      <c r="AK21" s="91" t="e">
        <f t="shared" si="21"/>
        <v>#VALUE!</v>
      </c>
      <c r="AL21" s="91">
        <f t="shared" si="22"/>
        <v>0</v>
      </c>
    </row>
    <row r="22" spans="1:38" ht="23.25" customHeight="1" x14ac:dyDescent="0.15">
      <c r="A22" s="125">
        <f t="shared" si="23"/>
        <v>15</v>
      </c>
      <c r="B22" s="102"/>
      <c r="C22" s="103"/>
      <c r="D22" s="119" t="str">
        <f t="shared" si="24"/>
        <v/>
      </c>
      <c r="E22" s="117" t="str">
        <f>IF(D22="","",VLOOKUP(D22,종목,3))</f>
        <v/>
      </c>
      <c r="F22" s="130" t="str">
        <f t="shared" si="25"/>
        <v/>
      </c>
      <c r="G22" s="109" t="str">
        <f t="shared" si="26"/>
        <v/>
      </c>
      <c r="H22" s="118" t="str">
        <f t="shared" si="2"/>
        <v/>
      </c>
      <c r="I22" s="110"/>
      <c r="J22" s="111">
        <f t="shared" si="3"/>
        <v>0</v>
      </c>
      <c r="K22" s="111">
        <f t="shared" si="4"/>
        <v>0</v>
      </c>
      <c r="L22" s="111">
        <f t="shared" si="5"/>
        <v>0</v>
      </c>
      <c r="M22" s="112">
        <f t="shared" si="6"/>
        <v>0</v>
      </c>
      <c r="N22" s="113">
        <f t="shared" si="7"/>
        <v>0</v>
      </c>
      <c r="O22" s="113">
        <f t="shared" si="8"/>
        <v>0</v>
      </c>
      <c r="P22" s="114">
        <f t="shared" si="9"/>
        <v>0</v>
      </c>
      <c r="Q22" s="114">
        <f t="shared" si="10"/>
        <v>0</v>
      </c>
      <c r="S22" s="97">
        <f t="shared" si="0"/>
        <v>0</v>
      </c>
      <c r="T22" s="136">
        <f t="shared" si="1"/>
        <v>0</v>
      </c>
      <c r="V22" s="77"/>
      <c r="W22" s="77"/>
      <c r="X22" s="77"/>
      <c r="Y22" s="77"/>
      <c r="AA22" s="91" t="e">
        <f t="shared" si="11"/>
        <v>#VALUE!</v>
      </c>
      <c r="AB22" s="91" t="e">
        <f t="shared" si="12"/>
        <v>#VALUE!</v>
      </c>
      <c r="AC22" s="92" t="e">
        <f t="shared" ca="1" si="13"/>
        <v>#VALUE!</v>
      </c>
      <c r="AD22" s="93">
        <f t="shared" ca="1" si="14"/>
        <v>44353</v>
      </c>
      <c r="AE22" s="92" t="e">
        <f t="shared" ca="1" si="15"/>
        <v>#VALUE!</v>
      </c>
      <c r="AF22" s="91" t="e">
        <f t="shared" si="16"/>
        <v>#VALUE!</v>
      </c>
      <c r="AG22" s="91" t="e">
        <f t="shared" si="17"/>
        <v>#VALUE!</v>
      </c>
      <c r="AH22" s="91" t="e">
        <f t="shared" si="18"/>
        <v>#VALUE!</v>
      </c>
      <c r="AI22" s="91" t="e">
        <f t="shared" si="19"/>
        <v>#VALUE!</v>
      </c>
      <c r="AJ22" s="91" t="e">
        <f t="shared" si="20"/>
        <v>#VALUE!</v>
      </c>
      <c r="AK22" s="91" t="e">
        <f t="shared" si="21"/>
        <v>#VALUE!</v>
      </c>
      <c r="AL22" s="91">
        <f t="shared" si="22"/>
        <v>0</v>
      </c>
    </row>
    <row r="23" spans="1:38" ht="23.25" customHeight="1" x14ac:dyDescent="0.15">
      <c r="A23" s="125">
        <f t="shared" si="23"/>
        <v>16</v>
      </c>
      <c r="B23" s="102"/>
      <c r="C23" s="103"/>
      <c r="D23" s="119" t="str">
        <f t="shared" si="24"/>
        <v/>
      </c>
      <c r="E23" s="117" t="str">
        <f>IF(D23="","",VLOOKUP(D23,종목,3))</f>
        <v/>
      </c>
      <c r="F23" s="130" t="str">
        <f t="shared" si="25"/>
        <v/>
      </c>
      <c r="G23" s="109" t="str">
        <f t="shared" si="26"/>
        <v/>
      </c>
      <c r="H23" s="118" t="str">
        <f t="shared" si="2"/>
        <v/>
      </c>
      <c r="I23" s="110"/>
      <c r="J23" s="111">
        <f t="shared" si="3"/>
        <v>0</v>
      </c>
      <c r="K23" s="111">
        <f t="shared" si="4"/>
        <v>0</v>
      </c>
      <c r="L23" s="111">
        <f t="shared" si="5"/>
        <v>0</v>
      </c>
      <c r="M23" s="112">
        <f t="shared" si="6"/>
        <v>0</v>
      </c>
      <c r="N23" s="113">
        <f t="shared" si="7"/>
        <v>0</v>
      </c>
      <c r="O23" s="113">
        <f t="shared" si="8"/>
        <v>0</v>
      </c>
      <c r="P23" s="114">
        <f t="shared" si="9"/>
        <v>0</v>
      </c>
      <c r="Q23" s="114">
        <f t="shared" si="10"/>
        <v>0</v>
      </c>
      <c r="S23" s="97">
        <f t="shared" si="0"/>
        <v>0</v>
      </c>
      <c r="T23" s="136">
        <f t="shared" si="1"/>
        <v>0</v>
      </c>
      <c r="V23" s="77"/>
      <c r="W23" s="77"/>
      <c r="X23" s="77"/>
      <c r="Y23" s="77"/>
      <c r="AA23" s="91" t="e">
        <f t="shared" si="11"/>
        <v>#VALUE!</v>
      </c>
      <c r="AB23" s="91" t="e">
        <f t="shared" si="12"/>
        <v>#VALUE!</v>
      </c>
      <c r="AC23" s="92" t="e">
        <f t="shared" ca="1" si="13"/>
        <v>#VALUE!</v>
      </c>
      <c r="AD23" s="93">
        <f t="shared" ca="1" si="14"/>
        <v>44353</v>
      </c>
      <c r="AE23" s="92" t="e">
        <f t="shared" ca="1" si="15"/>
        <v>#VALUE!</v>
      </c>
      <c r="AF23" s="91" t="e">
        <f t="shared" si="16"/>
        <v>#VALUE!</v>
      </c>
      <c r="AG23" s="91" t="e">
        <f t="shared" si="17"/>
        <v>#VALUE!</v>
      </c>
      <c r="AH23" s="91" t="e">
        <f t="shared" si="18"/>
        <v>#VALUE!</v>
      </c>
      <c r="AI23" s="91" t="e">
        <f t="shared" si="19"/>
        <v>#VALUE!</v>
      </c>
      <c r="AJ23" s="91" t="e">
        <f t="shared" si="20"/>
        <v>#VALUE!</v>
      </c>
      <c r="AK23" s="91" t="e">
        <f t="shared" si="21"/>
        <v>#VALUE!</v>
      </c>
      <c r="AL23" s="91">
        <f t="shared" si="22"/>
        <v>0</v>
      </c>
    </row>
    <row r="24" spans="1:38" ht="23.25" customHeight="1" x14ac:dyDescent="0.15">
      <c r="A24" s="125">
        <f t="shared" si="23"/>
        <v>17</v>
      </c>
      <c r="B24" s="102"/>
      <c r="C24" s="103"/>
      <c r="D24" s="119" t="str">
        <f t="shared" si="24"/>
        <v/>
      </c>
      <c r="E24" s="117" t="str">
        <f>IF(D24="","",VLOOKUP(D24,종목,3))</f>
        <v/>
      </c>
      <c r="F24" s="130" t="str">
        <f t="shared" si="25"/>
        <v/>
      </c>
      <c r="G24" s="109" t="str">
        <f t="shared" si="26"/>
        <v/>
      </c>
      <c r="H24" s="118" t="str">
        <f t="shared" si="2"/>
        <v/>
      </c>
      <c r="I24" s="110"/>
      <c r="J24" s="111">
        <f t="shared" si="3"/>
        <v>0</v>
      </c>
      <c r="K24" s="111">
        <f t="shared" si="4"/>
        <v>0</v>
      </c>
      <c r="L24" s="111">
        <f t="shared" si="5"/>
        <v>0</v>
      </c>
      <c r="M24" s="112">
        <f t="shared" si="6"/>
        <v>0</v>
      </c>
      <c r="N24" s="113">
        <f t="shared" si="7"/>
        <v>0</v>
      </c>
      <c r="O24" s="113">
        <f t="shared" si="8"/>
        <v>0</v>
      </c>
      <c r="P24" s="114">
        <f t="shared" si="9"/>
        <v>0</v>
      </c>
      <c r="Q24" s="114">
        <f t="shared" si="10"/>
        <v>0</v>
      </c>
      <c r="S24" s="97">
        <f t="shared" si="0"/>
        <v>0</v>
      </c>
      <c r="T24" s="136">
        <f t="shared" si="1"/>
        <v>0</v>
      </c>
      <c r="V24" s="77"/>
      <c r="W24" s="77"/>
      <c r="X24" s="77"/>
      <c r="Y24" s="77"/>
      <c r="AA24" s="91" t="e">
        <f t="shared" si="11"/>
        <v>#VALUE!</v>
      </c>
      <c r="AB24" s="91" t="e">
        <f t="shared" si="12"/>
        <v>#VALUE!</v>
      </c>
      <c r="AC24" s="92" t="e">
        <f t="shared" ca="1" si="13"/>
        <v>#VALUE!</v>
      </c>
      <c r="AD24" s="93">
        <f t="shared" ca="1" si="14"/>
        <v>44353</v>
      </c>
      <c r="AE24" s="92" t="e">
        <f t="shared" ca="1" si="15"/>
        <v>#VALUE!</v>
      </c>
      <c r="AF24" s="91" t="e">
        <f t="shared" si="16"/>
        <v>#VALUE!</v>
      </c>
      <c r="AG24" s="91" t="e">
        <f t="shared" si="17"/>
        <v>#VALUE!</v>
      </c>
      <c r="AH24" s="91" t="e">
        <f t="shared" si="18"/>
        <v>#VALUE!</v>
      </c>
      <c r="AI24" s="91" t="e">
        <f t="shared" si="19"/>
        <v>#VALUE!</v>
      </c>
      <c r="AJ24" s="91" t="e">
        <f t="shared" si="20"/>
        <v>#VALUE!</v>
      </c>
      <c r="AK24" s="91" t="e">
        <f t="shared" si="21"/>
        <v>#VALUE!</v>
      </c>
      <c r="AL24" s="91">
        <f t="shared" si="22"/>
        <v>0</v>
      </c>
    </row>
    <row r="25" spans="1:38" ht="23.25" customHeight="1" x14ac:dyDescent="0.15">
      <c r="A25" s="125">
        <f t="shared" si="23"/>
        <v>18</v>
      </c>
      <c r="B25" s="102"/>
      <c r="C25" s="103"/>
      <c r="D25" s="119" t="str">
        <f t="shared" si="24"/>
        <v/>
      </c>
      <c r="E25" s="117" t="str">
        <f>IF(D25="","",VLOOKUP(D25,종목,3))</f>
        <v/>
      </c>
      <c r="F25" s="130" t="str">
        <f t="shared" si="25"/>
        <v/>
      </c>
      <c r="G25" s="109" t="str">
        <f t="shared" si="26"/>
        <v/>
      </c>
      <c r="H25" s="118" t="str">
        <f t="shared" si="2"/>
        <v/>
      </c>
      <c r="I25" s="110"/>
      <c r="J25" s="111">
        <f t="shared" si="3"/>
        <v>0</v>
      </c>
      <c r="K25" s="111">
        <f t="shared" si="4"/>
        <v>0</v>
      </c>
      <c r="L25" s="111">
        <f t="shared" si="5"/>
        <v>0</v>
      </c>
      <c r="M25" s="112">
        <f t="shared" si="6"/>
        <v>0</v>
      </c>
      <c r="N25" s="113">
        <f t="shared" si="7"/>
        <v>0</v>
      </c>
      <c r="O25" s="113">
        <f t="shared" si="8"/>
        <v>0</v>
      </c>
      <c r="P25" s="114">
        <f t="shared" si="9"/>
        <v>0</v>
      </c>
      <c r="Q25" s="114">
        <f t="shared" si="10"/>
        <v>0</v>
      </c>
      <c r="S25" s="97">
        <f t="shared" si="0"/>
        <v>0</v>
      </c>
      <c r="T25" s="136">
        <f t="shared" si="1"/>
        <v>0</v>
      </c>
      <c r="V25" s="77"/>
      <c r="W25" s="77"/>
      <c r="X25" s="77"/>
      <c r="Y25" s="77"/>
      <c r="AA25" s="91" t="e">
        <f t="shared" si="11"/>
        <v>#VALUE!</v>
      </c>
      <c r="AB25" s="91" t="e">
        <f t="shared" si="12"/>
        <v>#VALUE!</v>
      </c>
      <c r="AC25" s="92" t="e">
        <f t="shared" ca="1" si="13"/>
        <v>#VALUE!</v>
      </c>
      <c r="AD25" s="93">
        <f t="shared" ca="1" si="14"/>
        <v>44353</v>
      </c>
      <c r="AE25" s="92" t="e">
        <f t="shared" ca="1" si="15"/>
        <v>#VALUE!</v>
      </c>
      <c r="AF25" s="91" t="e">
        <f t="shared" si="16"/>
        <v>#VALUE!</v>
      </c>
      <c r="AG25" s="91" t="e">
        <f t="shared" si="17"/>
        <v>#VALUE!</v>
      </c>
      <c r="AH25" s="91" t="e">
        <f t="shared" si="18"/>
        <v>#VALUE!</v>
      </c>
      <c r="AI25" s="91" t="e">
        <f t="shared" si="19"/>
        <v>#VALUE!</v>
      </c>
      <c r="AJ25" s="91" t="e">
        <f t="shared" si="20"/>
        <v>#VALUE!</v>
      </c>
      <c r="AK25" s="91" t="e">
        <f t="shared" si="21"/>
        <v>#VALUE!</v>
      </c>
      <c r="AL25" s="91">
        <f t="shared" si="22"/>
        <v>0</v>
      </c>
    </row>
    <row r="26" spans="1:38" ht="23.25" customHeight="1" x14ac:dyDescent="0.15">
      <c r="A26" s="125">
        <f t="shared" si="23"/>
        <v>19</v>
      </c>
      <c r="B26" s="102"/>
      <c r="C26" s="103"/>
      <c r="D26" s="119" t="str">
        <f t="shared" si="24"/>
        <v/>
      </c>
      <c r="E26" s="117" t="str">
        <f>IF(D26="","",VLOOKUP(D26,종목,3))</f>
        <v/>
      </c>
      <c r="F26" s="130" t="str">
        <f t="shared" si="25"/>
        <v/>
      </c>
      <c r="G26" s="109" t="str">
        <f t="shared" si="26"/>
        <v/>
      </c>
      <c r="H26" s="118" t="str">
        <f t="shared" si="2"/>
        <v/>
      </c>
      <c r="I26" s="110"/>
      <c r="J26" s="111">
        <f t="shared" si="3"/>
        <v>0</v>
      </c>
      <c r="K26" s="111">
        <f t="shared" si="4"/>
        <v>0</v>
      </c>
      <c r="L26" s="111">
        <f t="shared" si="5"/>
        <v>0</v>
      </c>
      <c r="M26" s="112">
        <f t="shared" si="6"/>
        <v>0</v>
      </c>
      <c r="N26" s="113">
        <f t="shared" si="7"/>
        <v>0</v>
      </c>
      <c r="O26" s="113">
        <f t="shared" si="8"/>
        <v>0</v>
      </c>
      <c r="P26" s="114">
        <f t="shared" si="9"/>
        <v>0</v>
      </c>
      <c r="Q26" s="114">
        <f t="shared" si="10"/>
        <v>0</v>
      </c>
      <c r="S26" s="97">
        <f t="shared" si="0"/>
        <v>0</v>
      </c>
      <c r="T26" s="136">
        <f t="shared" si="1"/>
        <v>0</v>
      </c>
      <c r="V26" s="77"/>
      <c r="W26" s="77"/>
      <c r="X26" s="77"/>
      <c r="Y26" s="77"/>
      <c r="AA26" s="91" t="e">
        <f t="shared" si="11"/>
        <v>#VALUE!</v>
      </c>
      <c r="AB26" s="91" t="e">
        <f t="shared" si="12"/>
        <v>#VALUE!</v>
      </c>
      <c r="AC26" s="92" t="e">
        <f t="shared" ca="1" si="13"/>
        <v>#VALUE!</v>
      </c>
      <c r="AD26" s="93">
        <f t="shared" ca="1" si="14"/>
        <v>44353</v>
      </c>
      <c r="AE26" s="92" t="e">
        <f t="shared" ca="1" si="15"/>
        <v>#VALUE!</v>
      </c>
      <c r="AF26" s="91" t="e">
        <f t="shared" si="16"/>
        <v>#VALUE!</v>
      </c>
      <c r="AG26" s="91" t="e">
        <f t="shared" si="17"/>
        <v>#VALUE!</v>
      </c>
      <c r="AH26" s="91" t="e">
        <f t="shared" si="18"/>
        <v>#VALUE!</v>
      </c>
      <c r="AI26" s="91" t="e">
        <f t="shared" si="19"/>
        <v>#VALUE!</v>
      </c>
      <c r="AJ26" s="91" t="e">
        <f t="shared" si="20"/>
        <v>#VALUE!</v>
      </c>
      <c r="AK26" s="91" t="e">
        <f t="shared" si="21"/>
        <v>#VALUE!</v>
      </c>
      <c r="AL26" s="91">
        <f t="shared" si="22"/>
        <v>0</v>
      </c>
    </row>
    <row r="27" spans="1:38" ht="23.25" customHeight="1" x14ac:dyDescent="0.15">
      <c r="A27" s="125">
        <f t="shared" si="23"/>
        <v>20</v>
      </c>
      <c r="B27" s="102"/>
      <c r="C27" s="103"/>
      <c r="D27" s="119" t="str">
        <f t="shared" si="24"/>
        <v/>
      </c>
      <c r="E27" s="117" t="str">
        <f>IF(D27="","",VLOOKUP(D27,종목,3))</f>
        <v/>
      </c>
      <c r="F27" s="130" t="str">
        <f t="shared" si="25"/>
        <v/>
      </c>
      <c r="G27" s="109" t="str">
        <f t="shared" si="26"/>
        <v/>
      </c>
      <c r="H27" s="118" t="str">
        <f t="shared" si="2"/>
        <v/>
      </c>
      <c r="I27" s="110"/>
      <c r="J27" s="111">
        <f t="shared" si="3"/>
        <v>0</v>
      </c>
      <c r="K27" s="111">
        <f t="shared" si="4"/>
        <v>0</v>
      </c>
      <c r="L27" s="111">
        <f t="shared" si="5"/>
        <v>0</v>
      </c>
      <c r="M27" s="112">
        <f t="shared" si="6"/>
        <v>0</v>
      </c>
      <c r="N27" s="113">
        <f t="shared" si="7"/>
        <v>0</v>
      </c>
      <c r="O27" s="113">
        <f t="shared" si="8"/>
        <v>0</v>
      </c>
      <c r="P27" s="114">
        <f t="shared" si="9"/>
        <v>0</v>
      </c>
      <c r="Q27" s="114">
        <f t="shared" si="10"/>
        <v>0</v>
      </c>
      <c r="S27" s="97">
        <f t="shared" si="0"/>
        <v>0</v>
      </c>
      <c r="T27" s="136">
        <f t="shared" si="1"/>
        <v>0</v>
      </c>
      <c r="V27" s="77"/>
      <c r="W27" s="77"/>
      <c r="X27" s="77"/>
      <c r="Y27" s="77"/>
      <c r="AA27" s="91" t="e">
        <f t="shared" si="11"/>
        <v>#VALUE!</v>
      </c>
      <c r="AB27" s="91" t="e">
        <f t="shared" si="12"/>
        <v>#VALUE!</v>
      </c>
      <c r="AC27" s="92" t="e">
        <f t="shared" ca="1" si="13"/>
        <v>#VALUE!</v>
      </c>
      <c r="AD27" s="93">
        <f t="shared" ca="1" si="14"/>
        <v>44353</v>
      </c>
      <c r="AE27" s="92" t="e">
        <f t="shared" ca="1" si="15"/>
        <v>#VALUE!</v>
      </c>
      <c r="AF27" s="91" t="e">
        <f t="shared" si="16"/>
        <v>#VALUE!</v>
      </c>
      <c r="AG27" s="91" t="e">
        <f t="shared" si="17"/>
        <v>#VALUE!</v>
      </c>
      <c r="AH27" s="91" t="e">
        <f t="shared" si="18"/>
        <v>#VALUE!</v>
      </c>
      <c r="AI27" s="91" t="e">
        <f t="shared" si="19"/>
        <v>#VALUE!</v>
      </c>
      <c r="AJ27" s="91" t="e">
        <f t="shared" si="20"/>
        <v>#VALUE!</v>
      </c>
      <c r="AK27" s="91" t="e">
        <f t="shared" si="21"/>
        <v>#VALUE!</v>
      </c>
      <c r="AL27" s="91">
        <f t="shared" si="22"/>
        <v>0</v>
      </c>
    </row>
    <row r="28" spans="1:38" ht="23.25" customHeight="1" x14ac:dyDescent="0.15">
      <c r="A28" s="177" t="s">
        <v>125</v>
      </c>
      <c r="B28" s="177"/>
      <c r="C28" s="120">
        <f>COUNT(I8:I27)</f>
        <v>0</v>
      </c>
      <c r="D28" s="177" t="s">
        <v>126</v>
      </c>
      <c r="E28" s="177"/>
      <c r="F28" s="177"/>
      <c r="G28" s="177"/>
      <c r="H28" s="125"/>
      <c r="I28" s="115">
        <f>SUM(I8:I27)</f>
        <v>0</v>
      </c>
      <c r="J28" s="115">
        <f>SUM(J8:J27)</f>
        <v>0</v>
      </c>
      <c r="K28" s="115">
        <f>SUM(K8:K27)</f>
        <v>0</v>
      </c>
      <c r="L28" s="115">
        <f t="shared" si="5"/>
        <v>0</v>
      </c>
      <c r="M28" s="121"/>
      <c r="N28" s="115">
        <f>SUM(N8:N27)</f>
        <v>0</v>
      </c>
      <c r="O28" s="115">
        <f t="shared" ref="O28:Q28" si="27">SUM(O8:O27)</f>
        <v>0</v>
      </c>
      <c r="P28" s="115">
        <f t="shared" si="27"/>
        <v>0</v>
      </c>
      <c r="Q28" s="115">
        <f t="shared" si="27"/>
        <v>0</v>
      </c>
    </row>
    <row r="29" spans="1:38" x14ac:dyDescent="0.15">
      <c r="J29" s="126" t="s">
        <v>154</v>
      </c>
      <c r="K29" s="131"/>
      <c r="L29" s="131"/>
    </row>
    <row r="30" spans="1:38" x14ac:dyDescent="0.15">
      <c r="I30" s="100" t="s">
        <v>155</v>
      </c>
      <c r="J30" s="129">
        <f>J28-I28</f>
        <v>0</v>
      </c>
      <c r="K30" s="132"/>
      <c r="L30" s="132"/>
      <c r="N30" s="134"/>
    </row>
    <row r="31" spans="1:38" x14ac:dyDescent="0.15">
      <c r="N31" s="135"/>
    </row>
    <row r="32" spans="1:38" x14ac:dyDescent="0.15">
      <c r="N32" s="134"/>
    </row>
    <row r="34" spans="14:14" x14ac:dyDescent="0.15">
      <c r="N34" s="134"/>
    </row>
  </sheetData>
  <mergeCells count="27">
    <mergeCell ref="A28:B28"/>
    <mergeCell ref="D28:G28"/>
    <mergeCell ref="P6:P7"/>
    <mergeCell ref="Q6:Q7"/>
    <mergeCell ref="S6:S7"/>
    <mergeCell ref="A6:A7"/>
    <mergeCell ref="B6:B7"/>
    <mergeCell ref="C6:C7"/>
    <mergeCell ref="D6:E6"/>
    <mergeCell ref="F6:F7"/>
    <mergeCell ref="G6:G7"/>
    <mergeCell ref="T6:T7"/>
    <mergeCell ref="X6:X7"/>
    <mergeCell ref="Y6:Y7"/>
    <mergeCell ref="H6:H7"/>
    <mergeCell ref="I6:I7"/>
    <mergeCell ref="J6:J7"/>
    <mergeCell ref="L6:L7"/>
    <mergeCell ref="N6:N7"/>
    <mergeCell ref="O6:O7"/>
    <mergeCell ref="A4:B4"/>
    <mergeCell ref="E4:M4"/>
    <mergeCell ref="A1:I1"/>
    <mergeCell ref="P2:Q2"/>
    <mergeCell ref="A3:B3"/>
    <mergeCell ref="E3:F3"/>
    <mergeCell ref="H3:I3"/>
  </mergeCells>
  <phoneticPr fontId="2" type="noConversion"/>
  <conditionalFormatting sqref="AL8:AL27">
    <cfRule type="cellIs" dxfId="99" priority="10" operator="equal">
      <formula>13</formula>
    </cfRule>
    <cfRule type="cellIs" dxfId="98" priority="11" operator="equal">
      <formula>"고용허가체크"</formula>
    </cfRule>
  </conditionalFormatting>
  <conditionalFormatting sqref="AJ8:AJ27">
    <cfRule type="cellIs" dxfId="97" priority="9" operator="greaterThan">
      <formula>0</formula>
    </cfRule>
  </conditionalFormatting>
  <conditionalFormatting sqref="AK8:AK27 AB8:AB27">
    <cfRule type="cellIs" dxfId="96" priority="8" operator="equal">
      <formula>"주민오류"</formula>
    </cfRule>
  </conditionalFormatting>
  <conditionalFormatting sqref="AH8:AH27">
    <cfRule type="cellIs" dxfId="95" priority="7" operator="equal">
      <formula>"외국인"</formula>
    </cfRule>
  </conditionalFormatting>
  <conditionalFormatting sqref="AI8:AI27">
    <cfRule type="cellIs" dxfId="94" priority="6" operator="equal">
      <formula>"고용허가체크"</formula>
    </cfRule>
  </conditionalFormatting>
  <conditionalFormatting sqref="Q3">
    <cfRule type="cellIs" dxfId="93" priority="4" operator="equal">
      <formula>"사업자오류"</formula>
    </cfRule>
    <cfRule type="cellIs" dxfId="92" priority="5" operator="equal">
      <formula>"OK"</formula>
    </cfRule>
  </conditionalFormatting>
  <conditionalFormatting sqref="C9">
    <cfRule type="expression" priority="3">
      <formula>"COUNT(13)"</formula>
    </cfRule>
  </conditionalFormatting>
  <conditionalFormatting sqref="T8:T27">
    <cfRule type="cellIs" dxfId="91" priority="1" operator="greaterThan">
      <formula>0</formula>
    </cfRule>
    <cfRule type="cellIs" dxfId="90" priority="2" operator="lessThan">
      <formula>0</formula>
    </cfRule>
  </conditionalFormatting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Group Box 1">
              <controlPr defaultSize="0" autoFill="0" autoPict="0">
                <anchor moveWithCells="1">
                  <from>
                    <xdr:col>9</xdr:col>
                    <xdr:colOff>47625</xdr:colOff>
                    <xdr:row>1</xdr:row>
                    <xdr:rowOff>0</xdr:rowOff>
                  </from>
                  <to>
                    <xdr:col>10</xdr:col>
                    <xdr:colOff>466725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9</xdr:col>
                    <xdr:colOff>171450</xdr:colOff>
                    <xdr:row>1</xdr:row>
                    <xdr:rowOff>104775</xdr:rowOff>
                  </from>
                  <to>
                    <xdr:col>9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9</xdr:col>
                    <xdr:colOff>866775</xdr:colOff>
                    <xdr:row>1</xdr:row>
                    <xdr:rowOff>114300</xdr:rowOff>
                  </from>
                  <to>
                    <xdr:col>10</xdr:col>
                    <xdr:colOff>371475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Group Box 4">
              <controlPr defaultSize="0" autoFill="0" autoPict="0">
                <anchor moveWithCells="1">
                  <from>
                    <xdr:col>18</xdr:col>
                    <xdr:colOff>66675</xdr:colOff>
                    <xdr:row>0</xdr:row>
                    <xdr:rowOff>152400</xdr:rowOff>
                  </from>
                  <to>
                    <xdr:col>22</xdr:col>
                    <xdr:colOff>1190625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76200</xdr:rowOff>
                  </from>
                  <to>
                    <xdr:col>18</xdr:col>
                    <xdr:colOff>1000125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Option Button 6">
              <controlPr defaultSize="0" autoFill="0" autoLine="0" autoPict="0">
                <anchor moveWithCells="1">
                  <from>
                    <xdr:col>18</xdr:col>
                    <xdr:colOff>1114425</xdr:colOff>
                    <xdr:row>1</xdr:row>
                    <xdr:rowOff>76200</xdr:rowOff>
                  </from>
                  <to>
                    <xdr:col>19</xdr:col>
                    <xdr:colOff>666750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Option Button 7">
              <controlPr defaultSize="0" autoFill="0" autoLine="0" autoPict="0">
                <anchor moveWithCells="1">
                  <from>
                    <xdr:col>20</xdr:col>
                    <xdr:colOff>57150</xdr:colOff>
                    <xdr:row>1</xdr:row>
                    <xdr:rowOff>76200</xdr:rowOff>
                  </from>
                  <to>
                    <xdr:col>21</xdr:col>
                    <xdr:colOff>238125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Option Button 8">
              <controlPr defaultSize="0" autoFill="0" autoLine="0" autoPict="0">
                <anchor moveWithCells="1">
                  <from>
                    <xdr:col>21</xdr:col>
                    <xdr:colOff>390525</xdr:colOff>
                    <xdr:row>1</xdr:row>
                    <xdr:rowOff>76200</xdr:rowOff>
                  </from>
                  <to>
                    <xdr:col>22</xdr:col>
                    <xdr:colOff>114300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Option Button 9">
              <controlPr defaultSize="0" autoFill="0" autoLine="0" autoPict="0">
                <anchor moveWithCells="1">
                  <from>
                    <xdr:col>22</xdr:col>
                    <xdr:colOff>209550</xdr:colOff>
                    <xdr:row>1</xdr:row>
                    <xdr:rowOff>76200</xdr:rowOff>
                  </from>
                  <to>
                    <xdr:col>22</xdr:col>
                    <xdr:colOff>1076325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 지정된 범위</vt:lpstr>
      </vt:variant>
      <vt:variant>
        <vt:i4>4</vt:i4>
      </vt:variant>
    </vt:vector>
  </HeadingPairs>
  <TitlesOfParts>
    <vt:vector size="22" baseType="lpstr">
      <vt:lpstr>기타소득원천징수영수증</vt:lpstr>
      <vt:lpstr>기타소득지급명세서</vt:lpstr>
      <vt:lpstr>기타소득지급명세서 (수정)</vt:lpstr>
      <vt:lpstr>종목</vt:lpstr>
      <vt:lpstr>기타소득대장</vt:lpstr>
      <vt:lpstr>기본입력사항</vt:lpstr>
      <vt:lpstr>2021년01월</vt:lpstr>
      <vt:lpstr>2021년02월</vt:lpstr>
      <vt:lpstr>2021년03월</vt:lpstr>
      <vt:lpstr>2021년04월</vt:lpstr>
      <vt:lpstr>2021년05월</vt:lpstr>
      <vt:lpstr>2021년06월</vt:lpstr>
      <vt:lpstr>2021년07월</vt:lpstr>
      <vt:lpstr>2021년08월</vt:lpstr>
      <vt:lpstr>2021년09월</vt:lpstr>
      <vt:lpstr>2021년10월</vt:lpstr>
      <vt:lpstr>2021년11월</vt:lpstr>
      <vt:lpstr>2021년12월</vt:lpstr>
      <vt:lpstr>기타소득원천징수영수증!Print_Area</vt:lpstr>
      <vt:lpstr>기타소득지급명세서!Print_Area</vt:lpstr>
      <vt:lpstr>'기타소득지급명세서 (수정)'!Print_Area</vt:lpstr>
      <vt:lpstr>종목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cp:lastPrinted>2021-06-06T08:54:51Z</cp:lastPrinted>
  <dcterms:created xsi:type="dcterms:W3CDTF">2010-03-16T18:10:16Z</dcterms:created>
  <dcterms:modified xsi:type="dcterms:W3CDTF">2021-06-06T13:56:28Z</dcterms:modified>
</cp:coreProperties>
</file>