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esktop\2021년 세무달력\"/>
    </mc:Choice>
  </mc:AlternateContent>
  <xr:revisionPtr revIDLastSave="0" documentId="13_ncr:1_{291DA960-A4FA-4537-BC3E-9B448079881A}" xr6:coauthVersionLast="45" xr6:coauthVersionMax="45" xr10:uidLastSave="{00000000-0000-0000-0000-000000000000}"/>
  <bookViews>
    <workbookView xWindow="-120" yWindow="-120" windowWidth="29040" windowHeight="16440" activeTab="3" xr2:uid="{2E228B61-8ED8-4C14-81C9-1EB134417C73}"/>
  </bookViews>
  <sheets>
    <sheet name="法令 제89조 시가의 범위 등" sheetId="4" r:id="rId1"/>
    <sheet name="부당계산(저가임대)" sheetId="1" r:id="rId2"/>
    <sheet name="개요" sheetId="2" r:id="rId3"/>
    <sheet name="부당계산 (고가임차) - 기존" sheetId="3" r:id="rId4"/>
    <sheet name="부당계산 (고가임차) (2)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5" l="1"/>
  <c r="M46" i="5"/>
  <c r="M55" i="5" s="1"/>
  <c r="J56" i="5" s="1"/>
  <c r="D46" i="5"/>
  <c r="J57" i="5"/>
  <c r="A57" i="5"/>
  <c r="M52" i="5"/>
  <c r="M51" i="5"/>
  <c r="D51" i="5"/>
  <c r="M50" i="5"/>
  <c r="N55" i="5" s="1"/>
  <c r="D50" i="5"/>
  <c r="E55" i="5" s="1"/>
  <c r="M47" i="5"/>
  <c r="D47" i="5"/>
  <c r="D44" i="5"/>
  <c r="M47" i="3"/>
  <c r="D47" i="3"/>
  <c r="M44" i="3"/>
  <c r="D44" i="3"/>
  <c r="M45" i="3"/>
  <c r="D45" i="3"/>
  <c r="M46" i="3"/>
  <c r="D46" i="3"/>
  <c r="T16" i="2"/>
  <c r="T11" i="2"/>
  <c r="M20" i="2"/>
  <c r="F5" i="2"/>
  <c r="N55" i="3"/>
  <c r="E55" i="1"/>
  <c r="D50" i="1"/>
  <c r="D51" i="1"/>
  <c r="Q46" i="5" l="1"/>
  <c r="M63" i="5"/>
  <c r="M67" i="5"/>
  <c r="J66" i="5" s="1"/>
  <c r="Q45" i="5"/>
  <c r="Q48" i="5" s="1"/>
  <c r="Q50" i="5" s="1"/>
  <c r="J64" i="5"/>
  <c r="D55" i="5"/>
  <c r="D63" i="5" s="1"/>
  <c r="G64" i="1"/>
  <c r="M52" i="3"/>
  <c r="Q45" i="3"/>
  <c r="J57" i="3"/>
  <c r="M51" i="3"/>
  <c r="M50" i="3"/>
  <c r="A57" i="3"/>
  <c r="D51" i="3"/>
  <c r="D50" i="3"/>
  <c r="E55" i="3" s="1"/>
  <c r="J14" i="2"/>
  <c r="L24" i="2"/>
  <c r="L23" i="2"/>
  <c r="J24" i="2"/>
  <c r="J23" i="2"/>
  <c r="E14" i="2"/>
  <c r="G16" i="2"/>
  <c r="M16" i="2" s="1"/>
  <c r="F16" i="2"/>
  <c r="F13" i="2"/>
  <c r="F12" i="2"/>
  <c r="F11" i="2"/>
  <c r="O67" i="5" l="1"/>
  <c r="O68" i="5"/>
  <c r="A64" i="5"/>
  <c r="D67" i="5"/>
  <c r="F67" i="5" s="1"/>
  <c r="A56" i="5"/>
  <c r="A57" i="1"/>
  <c r="D55" i="1"/>
  <c r="J12" i="2"/>
  <c r="K12" i="2" s="1"/>
  <c r="M12" i="2" s="1"/>
  <c r="J11" i="2"/>
  <c r="K11" i="2" s="1"/>
  <c r="J13" i="2"/>
  <c r="K13" i="2" s="1"/>
  <c r="M13" i="2" s="1"/>
  <c r="F68" i="5" l="1"/>
  <c r="D69" i="5" s="1"/>
  <c r="M69" i="5"/>
  <c r="A66" i="5"/>
  <c r="F64" i="1"/>
  <c r="I64" i="1" s="1"/>
  <c r="A64" i="1"/>
  <c r="D63" i="1"/>
  <c r="A56" i="1"/>
  <c r="M11" i="2"/>
  <c r="M18" i="2" s="1"/>
  <c r="K14" i="2"/>
  <c r="M14" i="2" s="1"/>
  <c r="D67" i="1"/>
  <c r="A66" i="1" s="1"/>
  <c r="A71" i="5" l="1"/>
  <c r="A72" i="5"/>
  <c r="J72" i="5"/>
  <c r="J71" i="5"/>
  <c r="D55" i="3"/>
  <c r="D63" i="3" s="1"/>
  <c r="A56" i="3"/>
  <c r="F67" i="1"/>
  <c r="F68" i="1"/>
  <c r="M55" i="3" l="1"/>
  <c r="J56" i="3" s="1"/>
  <c r="Q46" i="3"/>
  <c r="Q48" i="3" s="1"/>
  <c r="Q50" i="3" s="1"/>
  <c r="D67" i="3"/>
  <c r="F68" i="3" s="1"/>
  <c r="A64" i="3"/>
  <c r="D69" i="1"/>
  <c r="A72" i="1" s="1"/>
  <c r="A66" i="3" l="1"/>
  <c r="M63" i="3"/>
  <c r="M67" i="3"/>
  <c r="O67" i="3" s="1"/>
  <c r="J64" i="3"/>
  <c r="F67" i="3"/>
  <c r="D69" i="3" s="1"/>
  <c r="A72" i="3" s="1"/>
  <c r="A71" i="1"/>
  <c r="O68" i="3" l="1"/>
  <c r="M69" i="3" s="1"/>
  <c r="J72" i="3" s="1"/>
  <c r="J66" i="3"/>
  <c r="A71" i="3"/>
  <c r="J71" i="3" l="1"/>
</calcChain>
</file>

<file path=xl/sharedStrings.xml><?xml version="1.0" encoding="utf-8"?>
<sst xmlns="http://schemas.openxmlformats.org/spreadsheetml/2006/main" count="356" uniqueCount="248">
  <si>
    <t>1. 부당행위계산부인규정의 적용요건</t>
    <phoneticPr fontId="2" type="noConversion"/>
  </si>
  <si>
    <t>금전 외의 자산 또는 용역의 저가대부 또는 제공시 부당행위계산부인 규정의 적용은 시가(적정임대료)와 거래가액(수령한 임대료)의 차액이 3억원 이상이거나 시가의 10분의 5에 상당하는 금액 이상인 경우에 한하여 적용한다.(법령 §88[부당행위계산의 유형 등] ③).</t>
    <phoneticPr fontId="2" type="noConversion"/>
  </si>
  <si>
    <t>1) 시가(적정임대료)의 범위</t>
    <phoneticPr fontId="2" type="noConversion"/>
  </si>
  <si>
    <t>시가(적정임대료) = (해당 자산의 시가의 50% - 그 자산의 제공과 관련하여 받은 전세금 또는 보증금) × 정기예금이자율 *주)</t>
    <phoneticPr fontId="2" type="noConversion"/>
  </si>
  <si>
    <t>*주) :2019.1.1. 이후 최초로 개시하는 사업연도분부터 정기예금이자율은 연 2.1%를 적용한다. (법령 §11[수익의 범위] 1호 단서, 법칙[정기예금이자율] §6)&gt;</t>
    <phoneticPr fontId="2" type="noConversion"/>
  </si>
  <si>
    <t>*주) :2020.1.1. 이후 최초로 개시하는 사업연도분부터 정기예금이자율은 연 1.8%를 적용한다. (법령 §11[수익의 범위] 1호 단서, 법칙[정기예금이자율] §6)&gt;</t>
    <phoneticPr fontId="2" type="noConversion"/>
  </si>
  <si>
    <t>익금산입액  = 시가(적정임대료) - 수령한 임대료</t>
    <phoneticPr fontId="2" type="noConversion"/>
  </si>
  <si>
    <t>2. 임대자산의 시가</t>
    <phoneticPr fontId="2" type="noConversion"/>
  </si>
  <si>
    <t>① 시가의 의미</t>
    <phoneticPr fontId="2" type="noConversion"/>
  </si>
  <si>
    <r>
      <t>위 산식에서 해당자산의 시가라 함은 건전한 사회통념 및 상거래관행과 특수관계인이 아닌 자 간의 정상적인 거래에서 적용되거나 적용될 것으로 판단되는 가격(요율</t>
    </r>
    <r>
      <rPr>
        <sz val="11"/>
        <color theme="1"/>
        <rFont val="맑은 고딕"/>
        <family val="3"/>
        <charset val="128"/>
        <scheme val="minor"/>
      </rPr>
      <t>・</t>
    </r>
    <r>
      <rPr>
        <sz val="11"/>
        <color theme="1"/>
        <rFont val="맑은 고딕"/>
        <family val="2"/>
        <charset val="129"/>
        <scheme val="minor"/>
      </rPr>
      <t>이자율</t>
    </r>
    <r>
      <rPr>
        <sz val="11"/>
        <color theme="1"/>
        <rFont val="맑은 고딕"/>
        <family val="3"/>
        <charset val="128"/>
        <scheme val="minor"/>
      </rPr>
      <t>・</t>
    </r>
    <r>
      <rPr>
        <sz val="11"/>
        <color theme="1"/>
        <rFont val="맑은 고딕"/>
        <family val="2"/>
        <charset val="129"/>
        <scheme val="minor"/>
      </rPr>
      <t xml:space="preserve">임대료 및 교환비율과 그 밖에 이에 준하는 것을 포함)을 말한다.(법법 §52[부당행위계산의 부인] ②). </t>
    </r>
    <phoneticPr fontId="2" type="noConversion"/>
  </si>
  <si>
    <t>그리고 이러한 시가는 해당 거래와 유사한 상황에서 해당 법인이 특수관계인 외의 불특정다수인과 계속적으로 거래한 가격 또는 특수관계인이 아닌 제3자에게 일반적으로 거래된 가격이 있는 경우에는 그 가격(주권상장법인이 발행한 주식을 한국거래소에서 거래한 경우 해당 주식의 시가는 그 거래일의 한국거래소 최종시세가액)에 의한다(법령 §89[시가의 범위 등]①).</t>
    <phoneticPr fontId="2" type="noConversion"/>
  </si>
  <si>
    <t>② 시가가 불분명한 경우</t>
    <phoneticPr fontId="2" type="noConversion"/>
  </si>
  <si>
    <t>시가가 불분명한 경우에는 다음 각 호를 차례로 적용하여 계산한 금액에 따른다. (법령 §89[시가의 범위 등] ②).</t>
    <phoneticPr fontId="2" type="noConversion"/>
  </si>
  <si>
    <t>(가)「감정평가 및 감정평가사에 관한 법률」에 따른 감정평가업자가 감정한 가액이 있는 경우 그 가액(감정한 가액이 2 이상인 경우에는 그 감정한 가액의 평균액). 다만, 주식등은 제외한다.(2019.02.12 단서개정)</t>
    <phoneticPr fontId="2" type="noConversion"/>
  </si>
  <si>
    <t>* 감정가액은 당해 자산의 거래당시의 당해 자산의 가액을 감정한 것을 말한다. [(서면2팀-1532,2007.08.20.;(법인46012-1350,2000.06.12.)). 한편, 소급감정에 의한 감정에 따른 가액도 시가로 인정한다. 
[(대법원2010두28328,2012.06.14.);(대법원94누5595,1995.02.10.)].</t>
    <phoneticPr fontId="2" type="noConversion"/>
  </si>
  <si>
    <t>[사례] 자산의 임대</t>
    <phoneticPr fontId="2" type="noConversion"/>
  </si>
  <si>
    <t>다음 자료를 이용하여 (주)A의 당기(2019.1.1.~12.31.)의 세무조정을 하라.</t>
    <phoneticPr fontId="2" type="noConversion"/>
  </si>
  <si>
    <t>회사는 당기 중에 특수관계 있는 법인에게 부동산을 임대하였는 바, 그 내역은 다음과 같다. 임대보증금은 임대개시일 하루 전에 수령하였다.</t>
    <phoneticPr fontId="2" type="noConversion"/>
  </si>
  <si>
    <t>(1) 임대보증금 :</t>
    <phoneticPr fontId="2" type="noConversion"/>
  </si>
  <si>
    <t>(2) 임대부동산의 임대계약일 현재 시가 :</t>
    <phoneticPr fontId="2" type="noConversion"/>
  </si>
  <si>
    <t>~</t>
    <phoneticPr fontId="2" type="noConversion"/>
  </si>
  <si>
    <t>(5)정기예금이자율</t>
    <phoneticPr fontId="2" type="noConversion"/>
  </si>
  <si>
    <t>해설</t>
    <phoneticPr fontId="2" type="noConversion"/>
  </si>
  <si>
    <t>1. 자산임대시의 시가 (적정임대료)</t>
    <phoneticPr fontId="2" type="noConversion"/>
  </si>
  <si>
    <t>2. 부당행위 부인에 따른 익금산입액</t>
    <phoneticPr fontId="2" type="noConversion"/>
  </si>
  <si>
    <t xml:space="preserve">  1) 부당행위계산부인규정의 적용 여부</t>
    <phoneticPr fontId="2" type="noConversion"/>
  </si>
  <si>
    <t xml:space="preserve">    ① 시가(적정임대료) - 수령한 임대료</t>
    <phoneticPr fontId="2" type="noConversion"/>
  </si>
  <si>
    <t>2) 익금불산입액</t>
    <phoneticPr fontId="2" type="noConversion"/>
  </si>
  <si>
    <t>시가 5%</t>
    <phoneticPr fontId="2" type="noConversion"/>
  </si>
  <si>
    <t>105% 이상</t>
    <phoneticPr fontId="2" type="noConversion"/>
  </si>
  <si>
    <t xml:space="preserve"> 95% 이하</t>
    <phoneticPr fontId="2" type="noConversion"/>
  </si>
  <si>
    <t>(3) 임대료 :</t>
    <phoneticPr fontId="2" type="noConversion"/>
  </si>
  <si>
    <t>(4)임대기간 :</t>
    <phoneticPr fontId="2" type="noConversion"/>
  </si>
  <si>
    <t>신주소</t>
    <phoneticPr fontId="2" type="noConversion"/>
  </si>
  <si>
    <t>구주소</t>
    <phoneticPr fontId="2" type="noConversion"/>
  </si>
  <si>
    <t>토지</t>
    <phoneticPr fontId="2" type="noConversion"/>
  </si>
  <si>
    <t>대</t>
    <phoneticPr fontId="2" type="noConversion"/>
  </si>
  <si>
    <t>건물</t>
    <phoneticPr fontId="2" type="noConversion"/>
  </si>
  <si>
    <t>취득일</t>
    <phoneticPr fontId="2" type="noConversion"/>
  </si>
  <si>
    <t>접수일</t>
    <phoneticPr fontId="2" type="noConversion"/>
  </si>
  <si>
    <t>등기원인</t>
    <phoneticPr fontId="2" type="noConversion"/>
  </si>
  <si>
    <t>소유권이전</t>
    <phoneticPr fontId="2" type="noConversion"/>
  </si>
  <si>
    <t>신탁</t>
    <phoneticPr fontId="2" type="noConversion"/>
  </si>
  <si>
    <t>소유자</t>
    <phoneticPr fontId="2" type="noConversion"/>
  </si>
  <si>
    <t>지1층</t>
    <phoneticPr fontId="2" type="noConversion"/>
  </si>
  <si>
    <t>1층</t>
    <phoneticPr fontId="2" type="noConversion"/>
  </si>
  <si>
    <t>2층</t>
    <phoneticPr fontId="2" type="noConversion"/>
  </si>
  <si>
    <t>3층</t>
    <phoneticPr fontId="2" type="noConversion"/>
  </si>
  <si>
    <t>신축일</t>
    <phoneticPr fontId="2" type="noConversion"/>
  </si>
  <si>
    <t>개별주택</t>
    <phoneticPr fontId="2" type="noConversion"/>
  </si>
  <si>
    <t>대지면적(㎡)</t>
    <phoneticPr fontId="2" type="noConversion"/>
  </si>
  <si>
    <t>전체</t>
    <phoneticPr fontId="2" type="noConversion"/>
  </si>
  <si>
    <t>산정</t>
    <phoneticPr fontId="2" type="noConversion"/>
  </si>
  <si>
    <t>건물면적(㎡)</t>
    <phoneticPr fontId="2" type="noConversion"/>
  </si>
  <si>
    <t>개별주택가격</t>
    <phoneticPr fontId="2" type="noConversion"/>
  </si>
  <si>
    <t>(원)</t>
    <phoneticPr fontId="2" type="noConversion"/>
  </si>
  <si>
    <t>가격기준연도
(기준일)</t>
    <phoneticPr fontId="2" type="noConversion"/>
  </si>
  <si>
    <t>지하</t>
    <phoneticPr fontId="2" type="noConversion"/>
  </si>
  <si>
    <t>지상</t>
    <phoneticPr fontId="2" type="noConversion"/>
  </si>
  <si>
    <t>구분</t>
    <phoneticPr fontId="2" type="noConversion"/>
  </si>
  <si>
    <t>층별</t>
    <phoneticPr fontId="2" type="noConversion"/>
  </si>
  <si>
    <t>구조</t>
    <phoneticPr fontId="2" type="noConversion"/>
  </si>
  <si>
    <t>철근콘크리트구조</t>
    <phoneticPr fontId="2" type="noConversion"/>
  </si>
  <si>
    <t>용도</t>
    <phoneticPr fontId="2" type="noConversion"/>
  </si>
  <si>
    <t>제1종근린생활시설(소매점)</t>
    <phoneticPr fontId="2" type="noConversion"/>
  </si>
  <si>
    <t>제1종근린생활시설(휴게음식점)</t>
    <phoneticPr fontId="2" type="noConversion"/>
  </si>
  <si>
    <t>제2종근린생활시설(사무소)</t>
    <phoneticPr fontId="2" type="noConversion"/>
  </si>
  <si>
    <t>단독주택(다중주택)</t>
    <phoneticPr fontId="2" type="noConversion"/>
  </si>
  <si>
    <t>면적(㎡)</t>
    <phoneticPr fontId="2" type="noConversion"/>
  </si>
  <si>
    <t>평</t>
    <phoneticPr fontId="2" type="noConversion"/>
  </si>
  <si>
    <t>기준시가</t>
    <phoneticPr fontId="2" type="noConversion"/>
  </si>
  <si>
    <t>2020년 기준시가</t>
    <phoneticPr fontId="2" type="noConversion"/>
  </si>
  <si>
    <t>(부수토지포함)</t>
    <phoneticPr fontId="2" type="noConversion"/>
  </si>
  <si>
    <t>부수토지</t>
    <phoneticPr fontId="2" type="noConversion"/>
  </si>
  <si>
    <t>개별공시지가</t>
    <phoneticPr fontId="2" type="noConversion"/>
  </si>
  <si>
    <t xml:space="preserve">    ① 수령한 임대료 - 시가(적정임대료)</t>
    <phoneticPr fontId="2" type="noConversion"/>
  </si>
  <si>
    <t>근저당권???</t>
    <phoneticPr fontId="2" type="noConversion"/>
  </si>
  <si>
    <t>기존임대차계약</t>
    <phoneticPr fontId="2" type="noConversion"/>
  </si>
  <si>
    <t>보증금</t>
    <phoneticPr fontId="2" type="noConversion"/>
  </si>
  <si>
    <t>월세</t>
    <phoneticPr fontId="2" type="noConversion"/>
  </si>
  <si>
    <t>기간</t>
    <phoneticPr fontId="2" type="noConversion"/>
  </si>
  <si>
    <t>상호</t>
    <phoneticPr fontId="2" type="noConversion"/>
  </si>
  <si>
    <t>실제 취득가액</t>
    <phoneticPr fontId="2" type="noConversion"/>
  </si>
  <si>
    <t>토지</t>
    <phoneticPr fontId="2" type="noConversion"/>
  </si>
  <si>
    <t>건물</t>
    <phoneticPr fontId="2" type="noConversion"/>
  </si>
  <si>
    <t>법인세법시행령 제89조 [ 시가의 범위 등 ]</t>
    <phoneticPr fontId="2" type="noConversion"/>
  </si>
  <si>
    <t>법인세법시행령 제88조 [ 부당행위계산의 유형 등 ]</t>
    <phoneticPr fontId="2" type="noConversion"/>
  </si>
  <si>
    <t>① 법 제52조 제1항에서 “조세의 부담을 부당하게 감소시킨 것으로 인정되는 경우”란 다음 각 호의 어느 하나에 해당하는 경우를 말한다.(2011.06.03 개정)</t>
    <phoneticPr fontId="2" type="noConversion"/>
  </si>
  <si>
    <t>1. 자산을 시가보다 높은 가액으로 매입 또는 현물출자받았거나 그 자산을 과대상각한 경우(1998.12.31 개정)</t>
    <phoneticPr fontId="2" type="noConversion"/>
  </si>
  <si>
    <t>2. 무수익 자산을 매입 또는 현물출자받았거나 그 자산에 대한 비용을 부담한 경우(1998.12.31 개정)</t>
    <phoneticPr fontId="2" type="noConversion"/>
  </si>
  <si>
    <t xml:space="preserve">3. 자산을 무상 또는 시가보다 낮은 가액으로 양도 또는 현물출자한 경우. </t>
    <phoneticPr fontId="2" type="noConversion"/>
  </si>
  <si>
    <t>다만, 제19조 제19호의2 각 목 외의 부분에 해당하는 주식매수선택권등의 행사 또는 지급에 따라 주식을 양도하는 경우는 제외한다.(2018.02.13 단서개정)</t>
    <phoneticPr fontId="2" type="noConversion"/>
  </si>
  <si>
    <t xml:space="preserve">3의2. 특수관계인인 법인 간 합병(분할합병을 포함한다)ㆍ분할에 있어서 불공정한 비율로 합병ㆍ분할하여 합병ㆍ분할에 따른 양도손익을 감소시킨 경우. </t>
    <phoneticPr fontId="2" type="noConversion"/>
  </si>
  <si>
    <t xml:space="preserve">    다만, 「자본시장과 금융투자업에 관한 법률」 제165조의4에 따라 합병(분할합병을 포함한다)ㆍ분할하는 경우는 제외한다.(2012.02.02 개정)</t>
    <phoneticPr fontId="2" type="noConversion"/>
  </si>
  <si>
    <t>4. 불량자산을 차환하거나 불량채권을 양수한 경우(1998.12.31 개정)</t>
    <phoneticPr fontId="2" type="noConversion"/>
  </si>
  <si>
    <t>5. 출연금을 대신 부담한 경우(1998.12.31 개정)</t>
    <phoneticPr fontId="2" type="noConversion"/>
  </si>
  <si>
    <t>6. 금전, 그 밖의 자산 또는 용역을 무상 또는 시가보다 낮은 이율ㆍ요율이나 임대료로 대부하거나 제공한 경우. 다만, 다음 각 목의 어느 하나에 해당하는 경우는 제외한다.(2009.02.04 개정)</t>
    <phoneticPr fontId="2" type="noConversion"/>
  </si>
  <si>
    <t>가. 제19조 제19호의2 각 목 외의 부분에 해당하는 주식매수선택권등의 행사 또는 지급에 따라 금전을 제공하는 경우(2018.02.13 개정)</t>
    <phoneticPr fontId="2" type="noConversion"/>
  </si>
  <si>
    <t>나. 주주등이나 출연자가 아닌 임원(소액주주등인 임원을 포함한다) 및 직원에게 사택(기획재정부령으로 정하는 임차사택을 포함한다)을 제공하는 경우(2020.02.11 개정)</t>
    <phoneticPr fontId="2" type="noConversion"/>
  </si>
  <si>
    <t>7. 금전, 그 밖의 자산 또는 용역을 시가보다 높은 이율·요율이나 임차료로 차용하거나 제공받은 경우(2016.02.12 개정)</t>
    <phoneticPr fontId="2" type="noConversion"/>
  </si>
  <si>
    <t>7의2. 기획재정부령으로 정하는 파생상품에 근거한 권리를 행사하지 아니하거나 그 행사기간을 조정하는 등의 방법으로 이익을 분여하는 경우(2008.02.29 직제개정)</t>
    <phoneticPr fontId="2" type="noConversion"/>
  </si>
  <si>
    <t>8. 다음 각 목의 어느 하나에 해당하는 자본거래로 인하여 주주등(소액주주등은 제외한다. 이하 이 조에서 같다)인 법인이 특수관계인인 다른 주주 등에게 이익을 분여한 경우(2019.02.12 개정)</t>
    <phoneticPr fontId="2" type="noConversion"/>
  </si>
  <si>
    <t xml:space="preserve">가. 특수관계인인 법인간의 합병(분할합병을 포함한다)에 있어서 주식 등을 시가보다 높거나 낮게 평가하여 불공정한 비율로 합병한 경우. </t>
    <phoneticPr fontId="2" type="noConversion"/>
  </si>
  <si>
    <t>다만, 「자본시장과 금융투자업에 관한 법률」 제165조의4에 따라 합병(분할합병을 포함한다)하는 경우는 제외한다.(2012.02.02 개정)</t>
    <phoneticPr fontId="2" type="noConversion"/>
  </si>
  <si>
    <t xml:space="preserve">나. 법인의 자본(출자액을 포함한다)을 증가시키는 거래에 있어서 신주(전환사채ㆍ신주인수권부사채 또는 교환사채 등을 포함한다. 이하 이 목에서 같다)를 </t>
    <phoneticPr fontId="2" type="noConversion"/>
  </si>
  <si>
    <t>배정·인수받을 수 있는 권리의 전부 또는 일부를 포기(그 포기한 신주가 「자본시장과 금융투자업에 관한 법률」 제9조 제7항에 따른 모집방법으로 배정되는 경우를 제외한다)하거나 신주를 시가보다 높은 가액으로 인수하는 경우(2009.02.04 개정)</t>
    <phoneticPr fontId="2" type="noConversion"/>
  </si>
  <si>
    <t>다. 법인의 감자에 있어서 주주 등의 소유주식 등의 비율에 의하지 아니하고 일부 주주 등의 주식 등을 소각하는 경우(1998.12.31 개정)</t>
    <phoneticPr fontId="2" type="noConversion"/>
  </si>
  <si>
    <t xml:space="preserve">8의2. 제8호 외의 경우로서 증자·감자, 합병(분할합병을 포함한다)·분할, 「상속세 및 증여세법」 제40조 제1항에 따른 전환사채등에 의한 주식의 전환·인수·교환 등 자본거래를 통해 법인의 이익을 분여하였다고 인정되는 경우. </t>
    <phoneticPr fontId="2" type="noConversion"/>
  </si>
  <si>
    <t>다만, 제19조 제19호의2 각 목 외의 부분에 해당하는 주식매수선택권등 중 주식매수선택권의 행사에 따라 주식을 발행하는 경우는 제외한다.(2019.02.12 개정)</t>
    <phoneticPr fontId="2" type="noConversion"/>
  </si>
  <si>
    <t>9. 그 밖에 제1호부터 제3호까지, 제3호의2, 제4호부터 제7호까지, 제7호의2, 제8호 및 제8호의2에 준하는 행위 또는 계산 및 그 외에 법인의 이익을 분여하였다고 인정되는 경우(2019.02.12 개정)</t>
    <phoneticPr fontId="2" type="noConversion"/>
  </si>
  <si>
    <t xml:space="preserve">② 제1항의 규정은 그 행위당시를 기준으로 하여 당해 법인과 특수관계인 간의 거래(특수관계인 외의 자를 통하여 이루어진 거래를 포함한다)에 대하여 이를 적용한다. </t>
    <phoneticPr fontId="2" type="noConversion"/>
  </si>
  <si>
    <t>다만, 제1항 제8호 가목의 규정을 적용함에 있어서 특수관계인인 법인의 판정은 합병등기일이 속하는 사업연도의 직전사업연도의 개시일(그 개시일이 서로 다른 법인이 합병한 경우에는 먼저 개시한 날을 말한다)부터 합병등기일까지의 기간에 의한다.(2012.02.02 개정)</t>
    <phoneticPr fontId="2" type="noConversion"/>
  </si>
  <si>
    <t>④ 제3항은 주권상장법인이 발행한 주식을 「자본시장과 금융투자업에 관한 법률」에 따른 한국거래소(이하 “한국거래소”라 한다)에서 거래한 경우에는 적용하지 아니한다.(2009.02.04 개정)</t>
    <phoneticPr fontId="2" type="noConversion"/>
  </si>
  <si>
    <r>
      <t xml:space="preserve">③ 제1항 </t>
    </r>
    <r>
      <rPr>
        <b/>
        <sz val="11"/>
        <color rgb="FFC00000"/>
        <rFont val="맑은 고딕"/>
        <family val="3"/>
        <charset val="129"/>
        <scheme val="minor"/>
      </rPr>
      <t>제1호·제3호·제6호·제7호</t>
    </r>
    <r>
      <rPr>
        <b/>
        <sz val="11"/>
        <color rgb="FF7030A0"/>
        <rFont val="맑은 고딕"/>
        <family val="3"/>
        <charset val="129"/>
        <scheme val="minor"/>
      </rPr>
      <t xml:space="preserve"> 및 </t>
    </r>
    <r>
      <rPr>
        <b/>
        <sz val="11"/>
        <color rgb="FFC00000"/>
        <rFont val="맑은 고딕"/>
        <family val="3"/>
        <charset val="129"/>
        <scheme val="minor"/>
      </rPr>
      <t>제9호</t>
    </r>
    <r>
      <rPr>
        <b/>
        <sz val="11"/>
        <color rgb="FF7030A0"/>
        <rFont val="맑은 고딕"/>
        <family val="3"/>
        <charset val="129"/>
        <scheme val="minor"/>
      </rPr>
      <t xml:space="preserve">(제1항 제1호·제3호·제6호 및 제7호에 준하는 행위 또는 계산에 한한다)는 시가와 거래가액의 차액이 </t>
    </r>
    <r>
      <rPr>
        <b/>
        <sz val="11"/>
        <color rgb="FFC00000"/>
        <rFont val="맑은 고딕"/>
        <family val="3"/>
        <charset val="129"/>
        <scheme val="minor"/>
      </rPr>
      <t>3억원 이상</t>
    </r>
    <r>
      <rPr>
        <b/>
        <sz val="11"/>
        <color rgb="FF7030A0"/>
        <rFont val="맑은 고딕"/>
        <family val="3"/>
        <charset val="129"/>
        <scheme val="minor"/>
      </rPr>
      <t xml:space="preserve">이거나 </t>
    </r>
    <r>
      <rPr>
        <b/>
        <sz val="11"/>
        <color rgb="FFC00000"/>
        <rFont val="맑은 고딕"/>
        <family val="3"/>
        <charset val="129"/>
        <scheme val="minor"/>
      </rPr>
      <t>시가의 100분의 5에 상당하는 금액 이상</t>
    </r>
    <r>
      <rPr>
        <b/>
        <sz val="11"/>
        <color rgb="FF7030A0"/>
        <rFont val="맑은 고딕"/>
        <family val="3"/>
        <charset val="129"/>
        <scheme val="minor"/>
      </rPr>
      <t xml:space="preserve">인 경우에 한하여 적용한다.(2007.02.28 신설)
</t>
    </r>
    <phoneticPr fontId="2" type="noConversion"/>
  </si>
  <si>
    <t>저가임대</t>
    <phoneticPr fontId="2" type="noConversion"/>
  </si>
  <si>
    <t>고가임차</t>
    <phoneticPr fontId="2" type="noConversion"/>
  </si>
  <si>
    <t>제1항 및 제2항의 규정을 적용할 수 없는 경우에는 다음 각호의 규정에 의하여 계산한 금액을 시가로 한다.(1998.12.31 개정)</t>
    <phoneticPr fontId="2" type="noConversion"/>
  </si>
  <si>
    <t>1. 유형 또는 무형의 자산을 제공하거나 제공받는 경우에는 당해 자산 시가의 100분의 50에 상당하는 금액에서 그 자산의 제공과 관련하여 받은 전세금 또는 보증금을 차감한 금액에 정기예금이자율을 곱하여 산출한 금액(2000.12.29 개정)</t>
    <phoneticPr fontId="2" type="noConversion"/>
  </si>
  <si>
    <t xml:space="preserve">2. 건설 기타 용역을 제공하거나 제공받는 경우에는 당해 용역의 제공에 소요된 금액(직접비 및 간접비를 포함하며, 이하 이 호에서 "원가"라 한다)과 </t>
    <phoneticPr fontId="2" type="noConversion"/>
  </si>
  <si>
    <t>원가에 당해 사업연도 중 특수관계인 외의 자에게 제공한 유사한 용역제공거래에 있어서의 수익률(기업회계기준에 의하여 계산한 매출액에서 원가를 차감한 금액을 원가로 나눈 율을 말한다)을 곱하여 계산한 금액을 합한 금액(2012.02.02 개정)</t>
    <phoneticPr fontId="2" type="noConversion"/>
  </si>
  <si>
    <t xml:space="preserve">⑤ 제88조의 규정에 의한 부당행위계산에 해당하는 경우에는 법 제52조 제1항의 규정에 의하여 제1항 내지 제4항의 규정에 의한 시가와의 차액 등을 익금에 산입하여 당해 법인의 각 사업연도의 소득금액을 계산한다. </t>
    <phoneticPr fontId="2" type="noConversion"/>
  </si>
  <si>
    <r>
      <t>다만, 기획재정부령</t>
    </r>
    <r>
      <rPr>
        <b/>
        <sz val="11"/>
        <color theme="7" tint="-0.499984740745262"/>
        <rFont val="맑은 고딕"/>
        <family val="3"/>
        <charset val="129"/>
        <scheme val="minor"/>
      </rPr>
      <t>(법인세법시행규칙 제44조 [인정이자 계산의 특례])</t>
    </r>
    <r>
      <rPr>
        <sz val="11"/>
        <color theme="1"/>
        <rFont val="맑은 고딕"/>
        <family val="2"/>
        <charset val="129"/>
        <scheme val="minor"/>
      </rPr>
      <t>이 정하는 금전의 대여에 대하여는 이를 적용하지 아니한다.(2008.02.29 직제개정)</t>
    </r>
    <phoneticPr fontId="2" type="noConversion"/>
  </si>
  <si>
    <t>법인세법시행규칙 제44조 [ 인정이자 계산의 특례 ]</t>
    <phoneticPr fontId="2" type="noConversion"/>
  </si>
  <si>
    <t>다음 산식에 의하여 계산한 금액을 한도로 한다)를 법인이 납부하고 이를 가지급금 등으로 계상한 금액(당해 소득을 실지로 지급할 때까지의 기간에 상당하는 금액에 한한다)(2019.03.20 개정)</t>
    <phoneticPr fontId="2" type="noConversion"/>
  </si>
  <si>
    <t>미지급소득에 대한 소득세액 =</t>
    <phoneticPr fontId="2" type="noConversion"/>
  </si>
  <si>
    <t>종합소득
총결정세액</t>
    <phoneticPr fontId="2" type="noConversion"/>
  </si>
  <si>
    <t>x</t>
    <phoneticPr fontId="2" type="noConversion"/>
  </si>
  <si>
    <t>미지급소득</t>
    <phoneticPr fontId="2" type="noConversion"/>
  </si>
  <si>
    <t>종합소득금액</t>
    <phoneticPr fontId="2" type="noConversion"/>
  </si>
  <si>
    <t>2. 국외에 자본을 투자한 내국법인이 해당 국외투자법인에 종사하거나 종사할 자의 여비·급료 기타 비용을 대신하여 부담하고 이를 가지급금 등으로 계상한 금액(그 금액을 실지로 환부받을 때까지의 기간에 상당하는 금액에 한한다)(2012.02.28 개정)</t>
    <phoneticPr fontId="2" type="noConversion"/>
  </si>
  <si>
    <r>
      <t>영 제89조</t>
    </r>
    <r>
      <rPr>
        <b/>
        <sz val="11"/>
        <color theme="7" tint="-0.499984740745262"/>
        <rFont val="맑은 고딕"/>
        <family val="3"/>
        <charset val="129"/>
        <scheme val="minor"/>
      </rPr>
      <t>[시가의 범위 등]</t>
    </r>
    <r>
      <rPr>
        <sz val="11"/>
        <color theme="1"/>
        <rFont val="맑은 고딕"/>
        <family val="2"/>
        <charset val="129"/>
        <scheme val="minor"/>
      </rPr>
      <t xml:space="preserve"> 제5항 단서에서 "기획재정부령이 정하는 금전의 대여"란 다음 각 호의 어느 하나에 해당하는 것을 말한다.(2020.03.13 개정)</t>
    </r>
    <phoneticPr fontId="2" type="noConversion"/>
  </si>
  <si>
    <r>
      <t>1. 「소득세법」 제132조</t>
    </r>
    <r>
      <rPr>
        <b/>
        <sz val="11"/>
        <color theme="7" tint="-0.499984740745262"/>
        <rFont val="맑은 고딕"/>
        <family val="3"/>
        <charset val="129"/>
        <scheme val="minor"/>
      </rPr>
      <t>[ 배당소득지급시기의 의제 (2010.12.27 삭제) ]</t>
    </r>
    <r>
      <rPr>
        <sz val="11"/>
        <color theme="1"/>
        <rFont val="맑은 고딕"/>
        <family val="2"/>
        <charset val="129"/>
        <scheme val="minor"/>
      </rPr>
      <t xml:space="preserve"> 제1항 및 같은 법 제135조</t>
    </r>
    <r>
      <rPr>
        <b/>
        <sz val="11"/>
        <color theme="7" tint="-0.499984740745262"/>
        <rFont val="맑은 고딕"/>
        <family val="3"/>
        <charset val="129"/>
        <scheme val="minor"/>
      </rPr>
      <t>[ 근로소득 원천징수시기에 대한 특례(2010.12.27 제목개정) ]</t>
    </r>
    <r>
      <rPr>
        <sz val="11"/>
        <color theme="1"/>
        <rFont val="맑은 고딕"/>
        <family val="2"/>
        <charset val="129"/>
        <scheme val="minor"/>
      </rPr>
      <t xml:space="preserve"> 제3항에 따라 지급한 것으로 보는 </t>
    </r>
    <phoneticPr fontId="2" type="noConversion"/>
  </si>
  <si>
    <t xml:space="preserve">배당소득 및 상여금(이하 이 조에서 "미지급소득"이라 한다)에 대한 소득세(소득할 주민세와 미지급소득으로 인한 중간예납세액상당액을 포함하며, </t>
    <phoneticPr fontId="2" type="noConversion"/>
  </si>
  <si>
    <t xml:space="preserve">3. 법인이 「근로복지기본법」 제2조 제4호에 따른 우리사주조합 또는 그 조합원에게 해당 우리사주조합이 설립된 회사의 주식취득(조합원간에 주식을 매매하는 경우와 </t>
    <phoneticPr fontId="2" type="noConversion"/>
  </si>
  <si>
    <t xml:space="preserve">조합원이 취득한 주식을 교환하거나 현물출자함으로써 「독점규제 및 공정거래에 관한 법률」에 의한 지주회사 또는 「금융지주회사법」에 의한 금융지주회사의 주식을 취득하는 경우를 포함한다)에 </t>
    <phoneticPr fontId="2" type="noConversion"/>
  </si>
  <si>
    <t xml:space="preserve">소요되는 자금을 대여한 금액(상환할 때까지의 기간에 상당하는 금액에 한한다)(2011.02.28 개정) </t>
    <phoneticPr fontId="2" type="noConversion"/>
  </si>
  <si>
    <t>근로복지기본법  제2조(정의) 이 법에서 사용하는 용어의 뜻은 다음과 같다.</t>
    <phoneticPr fontId="2" type="noConversion"/>
  </si>
  <si>
    <t>4. "우리사주조합"이란 주식회사의 소속 근로자가 그 주식회사의 주식을 취득ㆍ관리하기 위하여 이 법에서 정하는 요건을 갖추어 설립한 단체를 말한다.</t>
    <phoneticPr fontId="2" type="noConversion"/>
  </si>
  <si>
    <t>4. 「국민연금법」에 의하여 근로자가 지급받은 것으로 보는 퇴직금전환금(당해 근로자가 퇴직할 때까지의 기간에 상당하는 금액에 한한다)(2005.02.28 법명개정</t>
    <phoneticPr fontId="2" type="noConversion"/>
  </si>
  <si>
    <r>
      <t>5. 영 제106조</t>
    </r>
    <r>
      <rPr>
        <b/>
        <sz val="11"/>
        <color theme="7" tint="-0.499984740745262"/>
        <rFont val="맑은 고딕"/>
        <family val="3"/>
        <charset val="129"/>
        <scheme val="minor"/>
      </rPr>
      <t>[ 소득처분 ]</t>
    </r>
    <r>
      <rPr>
        <sz val="11"/>
        <color theme="1"/>
        <rFont val="맑은 고딕"/>
        <family val="2"/>
        <charset val="129"/>
        <scheme val="minor"/>
      </rPr>
      <t xml:space="preserve"> 제1항 제1호 단서의 규정에 의하여 대표자에게 상여처분한 금액에 대한 소득세를 법인이 납부하고 이를 가지급금으로 계상한 금액(특수관계가 소멸될 때까지의 기간에 상당하는 금액에 한한다)(1999.05.24 개정)</t>
    </r>
    <phoneticPr fontId="2" type="noConversion"/>
  </si>
  <si>
    <t>6. 직원에 대한 월정급여액의 범위에서의 일시적인 급료의 가불금(2019.03.20 개정)</t>
    <phoneticPr fontId="2" type="noConversion"/>
  </si>
  <si>
    <t>7. 직원에 대한 경조사비 또는 학자금(자녀의 학자금을 포함한다)의 대여액(2019.03.20 개정)</t>
    <phoneticPr fontId="2" type="noConversion"/>
  </si>
  <si>
    <r>
      <t>7의2. 「조세특례제한법 시행령」 제2조</t>
    </r>
    <r>
      <rPr>
        <b/>
        <sz val="11"/>
        <color theme="7" tint="-0.499984740745262"/>
        <rFont val="맑은 고딕"/>
        <family val="3"/>
        <charset val="129"/>
        <scheme val="minor"/>
      </rPr>
      <t>[중소기업의 범위]</t>
    </r>
    <r>
      <rPr>
        <sz val="11"/>
        <color theme="1"/>
        <rFont val="맑은 고딕"/>
        <family val="2"/>
        <charset val="129"/>
        <scheme val="minor"/>
      </rPr>
      <t>에 따른 중소기업에 근무하는 직원(지배주주등인 직원은 제외한다)에 대한 주택구입 또는 전세자금의 대여액(2020.03.13 신설)</t>
    </r>
    <phoneticPr fontId="2" type="noConversion"/>
  </si>
  <si>
    <t>8. 「금융기관부실자산 등의 효율적 처리 및 한국자산관리공사의 설립에 관한 법률」에 의한 한국자산관리공사가 출자총액의 전액을 출자하여 설립한 법인에 대여한 금액(2011.02.28 개정)</t>
    <phoneticPr fontId="2" type="noConversion"/>
  </si>
  <si>
    <t>* 관련 집행기준 : 52-89-2 [ 금전 외의 자산·용역의 제공에 대한 시가결정 ]</t>
    <phoneticPr fontId="2" type="noConversion"/>
  </si>
  <si>
    <t>금전 이외의 자산 또는 용역의 제공에 있어서 집행기준 52-89-1 제1항 및 제2항을 적용할 수 없는 경우에는 다음과 같이 계산한 금액을 시가로 한다.</t>
    <phoneticPr fontId="2" type="noConversion"/>
  </si>
  <si>
    <t>① 유형 또는 무형의 자산을 제공하거나 제공받는 경우</t>
    <phoneticPr fontId="2" type="noConversion"/>
  </si>
  <si>
    <t>(해당 자산 시가의 50% - 그 자산의 제공으로 받은 전세금·보증금)×정기예금이자율*</t>
    <phoneticPr fontId="2" type="noConversion"/>
  </si>
  <si>
    <t>② 건설 기타 용역을 제공하거나 제공받는 경우</t>
    <phoneticPr fontId="2" type="noConversion"/>
  </si>
  <si>
    <t xml:space="preserve">해당 용역의 제공에 소요된 금액(직접비·간접비 포함) × (1+수익률*) </t>
    <phoneticPr fontId="2" type="noConversion"/>
  </si>
  <si>
    <t xml:space="preserve">* 수익률은 해당 사업연도 중 특수관계인 외의 자에게 제공한 유사한 용역제공거래에 </t>
    <phoneticPr fontId="2" type="noConversion"/>
  </si>
  <si>
    <t xml:space="preserve">  있어서의 수익률로서 기업회계기준에 의하여 계산한〔(매출액-원가)/원가〕를 말함</t>
    <phoneticPr fontId="2" type="noConversion"/>
  </si>
  <si>
    <t>(2018.08.22 개정)</t>
    <phoneticPr fontId="2" type="noConversion"/>
  </si>
  <si>
    <r>
      <t>* 정기예금이자율은 「법인세법 시행규칙」 제6조에 따른 정기예금이자율(</t>
    </r>
    <r>
      <rPr>
        <sz val="11"/>
        <color rgb="FFC00000"/>
        <rFont val="맑은 고딕"/>
        <family val="3"/>
        <charset val="129"/>
        <scheme val="minor"/>
      </rPr>
      <t>1.8%</t>
    </r>
    <r>
      <rPr>
        <sz val="11"/>
        <color theme="1"/>
        <rFont val="맑은 고딕"/>
        <family val="2"/>
        <charset val="129"/>
        <scheme val="minor"/>
      </rPr>
      <t>)을 적용</t>
    </r>
    <phoneticPr fontId="2" type="noConversion"/>
  </si>
  <si>
    <t>시가안분</t>
    <phoneticPr fontId="2" type="noConversion"/>
  </si>
  <si>
    <t>개략</t>
    <phoneticPr fontId="2" type="noConversion"/>
  </si>
  <si>
    <t>합계</t>
    <phoneticPr fontId="2" type="noConversion"/>
  </si>
  <si>
    <t>귀속자(질의의 경우 주주인 갑)가 같은 법 시행령 제106조 제1항 제1호 다목의 규정에 따라 임대사업자로서 사업소득</t>
    <phoneticPr fontId="2" type="noConversion"/>
  </si>
  <si>
    <r>
      <t xml:space="preserve">을 구성하여 소득세가 과세되는 경우에는 </t>
    </r>
    <r>
      <rPr>
        <b/>
        <sz val="11"/>
        <color rgb="FFC00000"/>
        <rFont val="맑은 고딕"/>
        <family val="3"/>
        <charset val="129"/>
        <scheme val="minor"/>
      </rPr>
      <t>기타사외유출</t>
    </r>
    <r>
      <rPr>
        <sz val="11"/>
        <color theme="1"/>
        <rFont val="맑은 고딕"/>
        <family val="2"/>
        <charset val="129"/>
        <scheme val="minor"/>
      </rPr>
      <t>로 소득처분하는 것입니다.</t>
    </r>
    <phoneticPr fontId="2" type="noConversion"/>
  </si>
  <si>
    <t>[ 법인세 분야 ]</t>
    <phoneticPr fontId="2" type="noConversion"/>
  </si>
  <si>
    <t>질의1)의 경우</t>
    <phoneticPr fontId="2" type="noConversion"/>
  </si>
  <si>
    <t>법인이 특수관계인(주주 갑)에게 시가(질의의경우 2백만원원)보다 고가(질의2000만원)로 임차하여 동 임차료를 지급하는 경우</t>
    <phoneticPr fontId="2" type="noConversion"/>
  </si>
  <si>
    <t>시가와의 차액에 대하여는 법인세법 제52조의 규정에 따라 부당행위계산 부인 규정을 적용하여 익금불산입하고 동 금액에 대하여는</t>
    <phoneticPr fontId="2" type="noConversion"/>
  </si>
  <si>
    <t>귀속자(질의의 경우 주주인 갑)가 같은 법 시행령 제106조 제1항 제1호 다목의 규정에 따라 임대사업자로서 사업소득을 구성하여 소득세가 과세되는 경우에는 기타사외유출로 소득처분하는 것입니다.</t>
    <phoneticPr fontId="2" type="noConversion"/>
  </si>
  <si>
    <t>법인세법 제52조 [ 부당행위계산의 부인 ]</t>
    <phoneticPr fontId="2" type="noConversion"/>
  </si>
  <si>
    <t>그 법인의 행위 또는 소득금액의 계산(이하 "부당행위계산"이라 한다)과 관계없이 그 법인의 각 사업연도의 소득금액을 계산한다.(2018.12.24 개정)</t>
    <phoneticPr fontId="2" type="noConversion"/>
  </si>
  <si>
    <r>
      <t>① 납세지 관할 세무서장 또는 관할지방국세청장은 내국법인의 행위 또는 소득금액의 계산이 특수관계인과의 거래로 인하여 그 법인의 소득에 대한 조세의 부담을 부당하게 감소시킨 것으로 인정되는 경우</t>
    </r>
    <r>
      <rPr>
        <b/>
        <sz val="11"/>
        <color theme="7" tint="-0.499984740745262"/>
        <rFont val="맑은 고딕"/>
        <family val="3"/>
        <charset val="129"/>
        <scheme val="minor"/>
      </rPr>
      <t>(법인세법시행령 제88조 [ 부당행위계산의 유형 등 ])</t>
    </r>
    <r>
      <rPr>
        <sz val="11"/>
        <color theme="1"/>
        <rFont val="맑은 고딕"/>
        <family val="2"/>
        <charset val="129"/>
        <scheme val="minor"/>
      </rPr>
      <t xml:space="preserve">에는 </t>
    </r>
    <phoneticPr fontId="2" type="noConversion"/>
  </si>
  <si>
    <r>
      <t>③ 내국법인은 대통령령</t>
    </r>
    <r>
      <rPr>
        <b/>
        <sz val="11"/>
        <color theme="7" tint="-0.499984740745262"/>
        <rFont val="맑은 고딕"/>
        <family val="3"/>
        <charset val="129"/>
        <scheme val="minor"/>
      </rPr>
      <t>(법인세법시행령 제90조 [특수관계인간 거래명세서의 제출 ])</t>
    </r>
    <r>
      <rPr>
        <sz val="11"/>
        <color theme="1"/>
        <rFont val="맑은 고딕"/>
        <family val="2"/>
        <charset val="129"/>
        <scheme val="minor"/>
      </rPr>
      <t>으로 정하는 바에 따라 각 사업연도에 특수관계인과 거래한 내용에 관한 명세서를 납세지 관할 세무서장에게 제출하여야 한다.(2018.12.24 개정)</t>
    </r>
    <phoneticPr fontId="2" type="noConversion"/>
  </si>
  <si>
    <t>법인세법시행령 제90조 [ 특수관계인간 거래명세서의 제출(2012.02.02 제목개정) ]</t>
    <phoneticPr fontId="2" type="noConversion"/>
  </si>
  <si>
    <t xml:space="preserve"> 다만, 「국제조세조정에 관한 법률」 제11조에 따른 납세지 관할세무서장에게 그 내역을 제출한 국제거래의 내역은 제외할 수 있다.(2012.02.02 개정)</t>
    <phoneticPr fontId="2" type="noConversion"/>
  </si>
  <si>
    <t>1.삭제(2009.02.04)</t>
    <phoneticPr fontId="2" type="noConversion"/>
  </si>
  <si>
    <t>2. 삭제(2009.02.04)</t>
    <phoneticPr fontId="2" type="noConversion"/>
  </si>
  <si>
    <t>② 납세지 관할세무서장 또는 관할지방국세청장은 제1항의 규정에 의하여 제출받은 명세서의 내역을 확인하기 위하여 필요한 때에는 법인에 대하여 그 거래에 적용한 시가의 산정 및 그 계산근거 기타 필요한 자료의 제출을 요구할 수 있다.(1998.12.31 개정)</t>
    <phoneticPr fontId="2" type="noConversion"/>
  </si>
  <si>
    <r>
      <t xml:space="preserve">① 각 사업연도에 특수관계인과 거래가 있는 법인은 법 제52조 </t>
    </r>
    <r>
      <rPr>
        <b/>
        <sz val="11"/>
        <color theme="7" tint="-0.499984740745262"/>
        <rFont val="맑은 고딕"/>
        <family val="3"/>
        <charset val="129"/>
        <scheme val="minor"/>
      </rPr>
      <t>[ 부당행위계산의 부인 ]</t>
    </r>
    <r>
      <rPr>
        <sz val="11"/>
        <color theme="1"/>
        <rFont val="맑은 고딕"/>
        <family val="2"/>
        <charset val="129"/>
        <scheme val="minor"/>
      </rPr>
      <t xml:space="preserve"> 제3항에 따라 법 제60조 </t>
    </r>
    <r>
      <rPr>
        <b/>
        <sz val="11"/>
        <color theme="7" tint="-0.499984740745262"/>
        <rFont val="맑은 고딕"/>
        <family val="3"/>
        <charset val="129"/>
        <scheme val="minor"/>
      </rPr>
      <t>[ 과세표준 등의 신고 ]</t>
    </r>
    <r>
      <rPr>
        <sz val="11"/>
        <color theme="1"/>
        <rFont val="맑은 고딕"/>
        <family val="2"/>
        <charset val="129"/>
        <scheme val="minor"/>
      </rPr>
      <t>에 따른 신고와 함께 기획재정부령</t>
    </r>
    <r>
      <rPr>
        <b/>
        <sz val="11"/>
        <color theme="7" tint="-0.499984740745262"/>
        <rFont val="맑은 고딕"/>
        <family val="3"/>
        <charset val="129"/>
        <scheme val="minor"/>
      </rPr>
      <t xml:space="preserve">(법인세법시행규칙 제82조 [서식] - </t>
    </r>
    <r>
      <rPr>
        <b/>
        <sz val="11"/>
        <color rgb="FFC00000"/>
        <rFont val="맑은 고딕"/>
        <family val="3"/>
        <charset val="129"/>
        <scheme val="minor"/>
      </rPr>
      <t>별지 제52호 서식 특수관계인간 거래명세서 (갑) (을))</t>
    </r>
    <phoneticPr fontId="2" type="noConversion"/>
  </si>
  <si>
    <t>으로 정하는  특수관계인간 거래명세서를 납세지 관할세무서장에게 제출하여야 한다.</t>
    <phoneticPr fontId="2" type="noConversion"/>
  </si>
  <si>
    <r>
      <t>④ 제1항부터 제3항까지의 규정을 적용할 때 부당행위계산의 유형 및 시가의 산정 등에 필요한 사항은 대통령령</t>
    </r>
    <r>
      <rPr>
        <b/>
        <sz val="11"/>
        <color theme="7" tint="-0.499984740745262"/>
        <rFont val="맑은 고딕"/>
        <family val="3"/>
        <charset val="129"/>
        <scheme val="minor"/>
      </rPr>
      <t>(법인세법시행령 제88조 [부당행위계산의 유형 등],법인세법시행령 제89조 [시가의 범위 등])</t>
    </r>
    <r>
      <rPr>
        <sz val="11"/>
        <color theme="1"/>
        <rFont val="맑은 고딕"/>
        <family val="2"/>
        <charset val="129"/>
        <scheme val="minor"/>
      </rPr>
      <t xml:space="preserve">으로 정한다.(2018.12.24 개정)
</t>
    </r>
    <phoneticPr fontId="2" type="noConversion"/>
  </si>
  <si>
    <r>
      <t>① 법 제52조</t>
    </r>
    <r>
      <rPr>
        <b/>
        <sz val="11"/>
        <color theme="7" tint="-0.499984740745262"/>
        <rFont val="맑은 고딕"/>
        <family val="3"/>
        <charset val="129"/>
        <scheme val="minor"/>
      </rPr>
      <t>[ 부당행위계산의 부인 ]</t>
    </r>
    <r>
      <rPr>
        <sz val="11"/>
        <color theme="1"/>
        <rFont val="맑은 고딕"/>
        <family val="2"/>
        <charset val="129"/>
        <scheme val="minor"/>
      </rPr>
      <t xml:space="preserve"> 제2항을 적용할 때 해당 거래와 유사한 상황에서 </t>
    </r>
    <phoneticPr fontId="2" type="noConversion"/>
  </si>
  <si>
    <t>해당 법인이 특수관계인 외의 불특정다수인과 계속적으로 거래한 가격 또는 특수관계인이 아닌 제3자간에 일반적으로 거래된 가격이 있는 경우에는 그 가격</t>
    <phoneticPr fontId="2" type="noConversion"/>
  </si>
  <si>
    <t>(주권상장법인이 발행한 주식을 한국거래소에서 거래한 경우 해당 주식의 시가는 그 거래일의 한국거래소 최종시세가액)에 따른다.(2012.02.02 개정)</t>
    <phoneticPr fontId="2" type="noConversion"/>
  </si>
  <si>
    <t xml:space="preserve">해당 비상장주식을 발행한 법인이 보유한 주식(주권상장법인이 발행한 주식으로 한정한다)의 평가금액은 평가기준일의 한국거래소 최종시세가액으로 하며, 
</t>
    <phoneticPr fontId="2" type="noConversion"/>
  </si>
  <si>
    <t>1. 가중평균차입이자율의 적용이 불가능한 경우로서 기획재정부령으로 정하는 사유가 있는 경우: 해당 대여금 또는 차입금에 한정하여 당좌대출이자율을 시가로 한다.(2014.02.21 개정)</t>
    <phoneticPr fontId="2" type="noConversion"/>
  </si>
  <si>
    <r>
      <t>이 경우 「상속세 및 증여세법」 제63조</t>
    </r>
    <r>
      <rPr>
        <b/>
        <sz val="11"/>
        <color theme="7" tint="-0.499984740745262"/>
        <rFont val="맑은 고딕"/>
        <family val="3"/>
        <charset val="129"/>
        <scheme val="minor"/>
      </rPr>
      <t>[유가증권 등의 평가]</t>
    </r>
    <r>
      <rPr>
        <sz val="11"/>
        <color theme="1"/>
        <rFont val="맑은 고딕"/>
        <family val="2"/>
        <charset val="129"/>
        <scheme val="minor"/>
      </rPr>
      <t xml:space="preserve"> 제1항 제1호 나목 및 같은 법 시행령 제54조</t>
    </r>
    <r>
      <rPr>
        <b/>
        <sz val="11"/>
        <color theme="7" tint="-0.499984740745262"/>
        <rFont val="맑은 고딕"/>
        <family val="3"/>
        <charset val="129"/>
        <scheme val="minor"/>
      </rPr>
      <t>[비상장주식등의 평가]</t>
    </r>
    <r>
      <rPr>
        <sz val="11"/>
        <color theme="1"/>
        <rFont val="맑은 고딕"/>
        <family val="2"/>
        <charset val="129"/>
        <scheme val="minor"/>
      </rPr>
      <t xml:space="preserve">에 따라 비상장주식을 평가함에 있어 </t>
    </r>
    <phoneticPr fontId="2" type="noConversion"/>
  </si>
  <si>
    <r>
      <t>「상속세 및 증여세법」 제63조</t>
    </r>
    <r>
      <rPr>
        <b/>
        <sz val="11"/>
        <color theme="7" tint="-0.499984740745262"/>
        <rFont val="맑은 고딕"/>
        <family val="3"/>
        <charset val="129"/>
        <scheme val="minor"/>
      </rPr>
      <t>[유가증권 등의 평가]</t>
    </r>
    <r>
      <rPr>
        <sz val="11"/>
        <color theme="1"/>
        <rFont val="맑은 고딕"/>
        <family val="2"/>
        <charset val="129"/>
        <scheme val="minor"/>
      </rPr>
      <t xml:space="preserve">  제2항 제1호ㆍ제2호 및 같은 법 시행령 제57조</t>
    </r>
    <r>
      <rPr>
        <b/>
        <sz val="11"/>
        <color theme="7" tint="-0.499984740745262"/>
        <rFont val="맑은 고딕"/>
        <family val="3"/>
        <charset val="129"/>
        <scheme val="minor"/>
      </rPr>
      <t>[기업공개준비중인 주식 등의 평가 등]</t>
    </r>
    <r>
      <rPr>
        <sz val="11"/>
        <color theme="1"/>
        <rFont val="맑은 고딕"/>
        <family val="2"/>
        <charset val="129"/>
        <scheme val="minor"/>
      </rPr>
      <t xml:space="preserve"> 제1항ㆍ제2항을 준용할 때</t>
    </r>
    <phoneticPr fontId="2" type="noConversion"/>
  </si>
  <si>
    <t xml:space="preserve"> "직전 6개월(증여세가 부과되는 주식등의 경우에는 3개월로 한다)"은 각각 "직전 6개월"로 본다.(2017.02.03 후단개정)</t>
    <phoneticPr fontId="2" type="noConversion"/>
  </si>
  <si>
    <r>
      <t>③ 제88조</t>
    </r>
    <r>
      <rPr>
        <b/>
        <sz val="11"/>
        <color theme="7" tint="-0.499984740745262"/>
        <rFont val="맑은 고딕"/>
        <family val="3"/>
        <charset val="129"/>
        <scheme val="minor"/>
      </rPr>
      <t>[부당행위계산의 유형 등]</t>
    </r>
    <r>
      <rPr>
        <sz val="11"/>
        <color theme="1"/>
        <rFont val="맑은 고딕"/>
        <family val="2"/>
        <charset val="129"/>
        <scheme val="minor"/>
      </rPr>
      <t xml:space="preserve"> 제1항 제6호 및 제7호에 따른 </t>
    </r>
    <r>
      <rPr>
        <b/>
        <u/>
        <sz val="11"/>
        <color rgb="FFC00000"/>
        <rFont val="맑은 고딕"/>
        <family val="3"/>
        <charset val="129"/>
        <scheme val="minor"/>
      </rPr>
      <t>금전의 대여 또는 차용</t>
    </r>
    <r>
      <rPr>
        <sz val="11"/>
        <color theme="1"/>
        <rFont val="맑은 고딕"/>
        <family val="2"/>
        <charset val="129"/>
        <scheme val="minor"/>
      </rPr>
      <t xml:space="preserve">의 경우에는 제1항 및 제2항에도 불구하고 </t>
    </r>
    <phoneticPr fontId="2" type="noConversion"/>
  </si>
  <si>
    <r>
      <t>다만, 다음 각 호의 경우에는 해당 각 호의 구분에 따라 기획재정부령</t>
    </r>
    <r>
      <rPr>
        <b/>
        <sz val="11"/>
        <color theme="7" tint="-0.499984740745262"/>
        <rFont val="맑은 고딕"/>
        <family val="3"/>
        <charset val="129"/>
        <scheme val="minor"/>
      </rPr>
      <t>(법인세법시행규칙 제43조 [가중평균차입이자율의 계산방법 등])</t>
    </r>
    <r>
      <rPr>
        <sz val="11"/>
        <color theme="1"/>
        <rFont val="맑은 고딕"/>
        <family val="2"/>
        <charset val="129"/>
        <scheme val="minor"/>
      </rPr>
      <t>으로 정하는 당좌대출이자율(이하 “당좌대출이자율”이라 한다)을 시가로 한다.(2010.12.30 개정)</t>
    </r>
    <phoneticPr fontId="2" type="noConversion"/>
  </si>
  <si>
    <r>
      <t>기획재정부령</t>
    </r>
    <r>
      <rPr>
        <b/>
        <sz val="11"/>
        <color theme="7" tint="-0.499984740745262"/>
        <rFont val="맑은 고딕"/>
        <family val="3"/>
        <charset val="129"/>
        <scheme val="minor"/>
      </rPr>
      <t>(법인세법시행규칙 제43조 [가중평균차입이자율의 계산방법 등])</t>
    </r>
    <r>
      <rPr>
        <sz val="11"/>
        <color theme="1"/>
        <rFont val="맑은 고딕"/>
        <family val="2"/>
        <charset val="129"/>
        <scheme val="minor"/>
      </rPr>
      <t xml:space="preserve">으로 정하는 가중평균차입이자율(이하 “가중평균차입이자율”이라 한다)을 시가로 한다. </t>
    </r>
    <phoneticPr fontId="2" type="noConversion"/>
  </si>
  <si>
    <r>
      <t>1의2. 대여기간이 5년을 초과하는 대여금이 있는 경우 등 기획재정부령</t>
    </r>
    <r>
      <rPr>
        <b/>
        <sz val="11"/>
        <color theme="7" tint="-0.499984740745262"/>
        <rFont val="맑은 고딕"/>
        <family val="3"/>
        <charset val="129"/>
        <scheme val="minor"/>
      </rPr>
      <t>(법인세법시행규칙 제43조 [가중평균차입이자율의 계산방법 등])</t>
    </r>
    <r>
      <rPr>
        <sz val="11"/>
        <color theme="1"/>
        <rFont val="맑은 고딕"/>
        <family val="2"/>
        <charset val="129"/>
        <scheme val="minor"/>
      </rPr>
      <t xml:space="preserve">으로 정하는 경우: 해당 대여금 또는 차입금에 한정하여 당좌대출이자율을 시가로 한다.(2012.02.02 신설) </t>
    </r>
    <phoneticPr fontId="2" type="noConversion"/>
  </si>
  <si>
    <r>
      <t>2. 해당 법인이 법 제60조</t>
    </r>
    <r>
      <rPr>
        <b/>
        <sz val="11"/>
        <color theme="7" tint="-0.499984740745262"/>
        <rFont val="맑은 고딕"/>
        <family val="3"/>
        <charset val="129"/>
        <scheme val="minor"/>
      </rPr>
      <t>[과세표준 등의 신고]</t>
    </r>
    <r>
      <rPr>
        <sz val="11"/>
        <color theme="1"/>
        <rFont val="맑은 고딕"/>
        <family val="2"/>
        <charset val="129"/>
        <scheme val="minor"/>
      </rPr>
      <t>에 따른 신고와 함께 기획재정부령</t>
    </r>
    <r>
      <rPr>
        <b/>
        <sz val="11"/>
        <color theme="7" tint="-0.499984740745262"/>
        <rFont val="맑은 고딕"/>
        <family val="3"/>
        <charset val="129"/>
        <scheme val="minor"/>
      </rPr>
      <t>(법인세법시행규칙 제43조 [가중평균차입이자율의 계산방법 등])</t>
    </r>
    <r>
      <rPr>
        <sz val="11"/>
        <color theme="1"/>
        <rFont val="맑은 고딕"/>
        <family val="2"/>
        <charset val="129"/>
        <scheme val="minor"/>
      </rPr>
      <t xml:space="preserve">으로 정하는 바에 따라 </t>
    </r>
    <phoneticPr fontId="2" type="noConversion"/>
  </si>
  <si>
    <t>당좌대출이자율을 시가로 선택하는 경우: 당좌대출이자율을 시가로 하여 선택한 사업연도와 이후 2개 사업연도는 당좌대출이자율을 시가로 한다.(2010.12.30 개정)</t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</si>
  <si>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>④</t>
    </r>
    <r>
      <rPr>
        <sz val="11"/>
        <color theme="1"/>
        <rFont val="맑은 고딕"/>
        <family val="2"/>
        <charset val="129"/>
        <scheme val="minor"/>
      </rPr>
      <t xml:space="preserve"> 제88조</t>
    </r>
    <r>
      <rPr>
        <b/>
        <sz val="11"/>
        <color theme="7" tint="-0.499984740745262"/>
        <rFont val="맑은 고딕"/>
        <family val="3"/>
        <charset val="129"/>
        <scheme val="minor"/>
      </rPr>
      <t xml:space="preserve">[부당행위계산의 유형 등] </t>
    </r>
    <r>
      <rPr>
        <sz val="11"/>
        <color theme="1"/>
        <rFont val="맑은 고딕"/>
        <family val="2"/>
        <charset val="129"/>
        <scheme val="minor"/>
      </rPr>
      <t xml:space="preserve">제1항 </t>
    </r>
    <r>
      <rPr>
        <b/>
        <sz val="11"/>
        <color rgb="FFC00000"/>
        <rFont val="맑은 고딕"/>
        <family val="3"/>
        <charset val="129"/>
        <scheme val="minor"/>
      </rPr>
      <t>제6호(저가임대)</t>
    </r>
    <r>
      <rPr>
        <sz val="11"/>
        <color theme="1"/>
        <rFont val="맑은 고딕"/>
        <family val="2"/>
        <charset val="129"/>
        <scheme val="minor"/>
      </rPr>
      <t xml:space="preserve"> 및 </t>
    </r>
    <r>
      <rPr>
        <b/>
        <sz val="11"/>
        <color rgb="FFC00000"/>
        <rFont val="맑은 고딕"/>
        <family val="3"/>
        <charset val="129"/>
        <scheme val="minor"/>
      </rPr>
      <t>제7호(고가임차)</t>
    </r>
    <r>
      <rPr>
        <sz val="11"/>
        <color theme="1"/>
        <rFont val="맑은 고딕"/>
        <family val="2"/>
        <charset val="129"/>
        <scheme val="minor"/>
      </rPr>
      <t xml:space="preserve">의 규정에 의한 자산(금전을 제외한다) 또는 용역의 제공에 있어서 </t>
    </r>
    <phoneticPr fontId="2" type="noConversion"/>
  </si>
  <si>
    <t>상속세및증여세법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</si>
  <si>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</si>
  <si>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</si>
  <si>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</si>
  <si>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</si>
  <si>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</si>
  <si>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</si>
  <si>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상속세및증여세법 제61조 [ 부동산 등의 평가 ]</t>
    <phoneticPr fontId="2" type="noConversion"/>
  </si>
  <si>
    <t>상속세및증여세법 제62조 [ 선박 등 그 밖의 유형재산의 평가(2010.01.01 제목개정) ]</t>
    <phoneticPr fontId="2" type="noConversion"/>
  </si>
  <si>
    <t>상속세및증여세법 제63조 [ 유가증권 등의 평가 ]</t>
    <phoneticPr fontId="2" type="noConversion"/>
  </si>
  <si>
    <t>상속세및증여세법 제64조 [ 무체재산권의 가액(2014.01.01 제목개정) ]</t>
    <phoneticPr fontId="2" type="noConversion"/>
  </si>
  <si>
    <t>상속세및증여세법 제65조 [ 그 밖의 조건부 권리 등의 평가(2010.01.01 제목개정) ]</t>
    <phoneticPr fontId="2" type="noConversion"/>
  </si>
  <si>
    <t>상속세및증여세법 제66조 [ 저당권 등이 설정된 재산 평가의 특례(2010.01.01 제목개정) ]</t>
    <phoneticPr fontId="2" type="noConversion"/>
  </si>
  <si>
    <t>상속세및증여세법 제61조 [ 부동산 등의 평가 ]</t>
    <phoneticPr fontId="2" type="noConversion"/>
  </si>
  <si>
    <t>① 부동산에 대한 평가는 다음 각 호의 어느 하나에서 정하는 방법으로 한다.(2010.01.01 개정)</t>
    <phoneticPr fontId="2" type="noConversion"/>
  </si>
  <si>
    <t>1. 토지(2016.12.20 단서개정)</t>
    <phoneticPr fontId="2" type="noConversion"/>
  </si>
  <si>
    <t xml:space="preserve">「부동산 가격공시에 관한 법률」에 따른 개별공시지가(이하 “개별공시지가”라 한다). </t>
    <phoneticPr fontId="2" type="noConversion"/>
  </si>
  <si>
    <t xml:space="preserve">다만, 개별공시지가가 없는 토지(구체적인 판단기준은 대통령령으로 정한다)의 가액은 납세지 관할세무서장이 인근 유사 토지의 개별공시지가를 고려하여 대통령령으로 정하는 방법으로 평가한 금액으로 하고, </t>
    <phoneticPr fontId="2" type="noConversion"/>
  </si>
  <si>
    <t>지가가 급등하는 지역으로서 대통령령으로 정하는 지역의 토지 가액은 배율방법(倍率方法)으로 평가한 가액으로 한다.</t>
    <phoneticPr fontId="2" type="noConversion"/>
  </si>
  <si>
    <t>2. 건물(2010.01.01 개정)</t>
    <phoneticPr fontId="2" type="noConversion"/>
  </si>
  <si>
    <t>건물(제3호와 제4호에 해당하는 건물은 제외한다)의 신축가격, 구조, 용도, 위치, 신축연도 등을 고려하여 매년 1회 이상 국세청장이 산정ㆍ고시하는 가액</t>
    <phoneticPr fontId="2" type="noConversion"/>
  </si>
  <si>
    <t>3. 오피스텔 및 상업용건물(2010.01.01 개정)</t>
    <phoneticPr fontId="2" type="noConversion"/>
  </si>
  <si>
    <t xml:space="preserve">건물에 딸린 토지를 공유(共有)로 하고 건물을 구분소유하는 것으로서 건물의 용도ㆍ면적 및 구분소유하는 건물의 수(數) 등을 고려하여 대통령령으로 정하는 오피스텔 및 상업용 건물(이들에 딸린 토지를 포함한다)에 대해서는 </t>
    <phoneticPr fontId="2" type="noConversion"/>
  </si>
  <si>
    <t>건물의 종류, 규모, 거래 상황, 위치 등을 고려하여 매년 1회 이상 국세청장이 토지와 건물에 대하여 일괄하여 산정ㆍ고시한 가액</t>
    <phoneticPr fontId="2" type="noConversion"/>
  </si>
  <si>
    <t>4. 주택(2016.01.19 개정)</t>
    <phoneticPr fontId="2" type="noConversion"/>
  </si>
  <si>
    <t xml:space="preserve">「부동산 가격공시에 관한 법률」에 따른 개별주택가격 및 공동주택가격(같은 법 제18조 제1항 단서에 따라 국세청장이 결정ㆍ고시한 공동주택가격이 있는 때에는 그 가격을 말하며, 이하 이 호에서 "고시주택가격"이라 한다). 
</t>
    <phoneticPr fontId="2" type="noConversion"/>
  </si>
  <si>
    <t>다만, 다음 각 목의 어느 하나에 해당하는 경우에는 납세지 관할세무서장이 인근 유사주택의 고시주택가격을 고려하여 대통령령으로 정하는 방법에 따라 평가한 금액으로 한다.</t>
    <phoneticPr fontId="2" type="noConversion"/>
  </si>
  <si>
    <t>가. 해당 주택의 고시주택가격이 없는 경우(2014.01.01 개정)</t>
    <phoneticPr fontId="2" type="noConversion"/>
  </si>
  <si>
    <t>나. 고시주택가격 고시 후에 해당 주택을 「건축법」 제2조 제1항 제9호 및 제10호에 따른 대수선 또는 리모델링을 하여 고시주택가격으로 평가하는 것이 적절하지 아니한 경우(2014.01.01 개정)</t>
    <phoneticPr fontId="2" type="noConversion"/>
  </si>
  <si>
    <t>② 제1항제1호 단서에서 “배율방법”이란 개별공시지가에 대통령령으로 정하는 배율을 곱하여 계산한 금액에 의하여 계산하는 방법을 말한다.(2010.01.01 개정)</t>
    <phoneticPr fontId="2" type="noConversion"/>
  </si>
  <si>
    <t>③ 지상권(地上權) 및 부동산을 취득할 수 있는 권리와 특정시설물을 이용할 수 있는 권리는 그 권리 등이 남은 기간, 성질, 내용, 거래 상황 등을 고려하여 대통령령으로 정하는 방법으로 평가한 가액으로 한다.(2010.01.01 개정)</t>
    <phoneticPr fontId="2" type="noConversion"/>
  </si>
  <si>
    <t>④ 그 밖에 시설물과 구축물은 평가기준일에 다시 건축하거나 다시 취득할 때 드는 가액을 고려하여 대통령령으로 정하는 방법으로 평가한다.(2010.01.01 개정)</t>
    <phoneticPr fontId="2" type="noConversion"/>
  </si>
  <si>
    <t>⑤ 사실상 임대차계약이 체결되거나 임차권이 등기된 재산의 경우에는 임대료 등을 기준으로 하여 대통령령으로 정하는 바에 따라 평가한 가액과 제1항부터 제4항까지의 규정에 따라 평가한 가액 중 큰 금액을 그 재산의 가액으로 한다.(2015.12.15 개정)</t>
    <phoneticPr fontId="2" type="noConversion"/>
  </si>
  <si>
    <t>⑥ 제1항 제3호에 따라 국세청장이 산정하고 고시한 가액에 대한 소유자나 그 밖의 이해관계인의 의견 청취 및 재산정, 고시신청에 관하여는 「소득세법」 제99조 제4항부터 제6항까지 및 제99조의2를 준용한다.(2010.01.01 개정)</t>
    <phoneticPr fontId="2" type="noConversion"/>
  </si>
  <si>
    <t>♣ 기준시가의 적용방법</t>
    <phoneticPr fontId="2" type="noConversion"/>
  </si>
  <si>
    <t xml:space="preserve">ㆍ기준시가 = ㎡당 금액 × 평가대상 건물의 면적(㎡)   </t>
    <phoneticPr fontId="2" type="noConversion"/>
  </si>
  <si>
    <r>
      <t xml:space="preserve">ㆍ㎡당 금액 = 건물신축가격기준액 × 구조지수 × 용도지수 × 위치지수 × 경과연수별 잔가율 × </t>
    </r>
    <r>
      <rPr>
        <b/>
        <sz val="11"/>
        <color rgb="FFC00000"/>
        <rFont val="맑은 고딕"/>
        <family val="3"/>
        <charset val="129"/>
        <scheme val="minor"/>
      </rPr>
      <t xml:space="preserve">개별건물의 특성에 따른 조정률 </t>
    </r>
    <phoneticPr fontId="2" type="noConversion"/>
  </si>
  <si>
    <t xml:space="preserve">※ ㎡당 금액은 1,000원 단위 미만은 절사하며, 평가대상 건물의 면적은 전용 면적과 공용면적을 포함한 연면적으로 함    </t>
    <phoneticPr fontId="2" type="noConversion"/>
  </si>
  <si>
    <t xml:space="preserve">★ 개별건물의 특성에 따른 조정률 </t>
    <phoneticPr fontId="2" type="noConversion"/>
  </si>
  <si>
    <r>
      <rPr>
        <b/>
        <u/>
        <sz val="11"/>
        <color rgb="FFC00000"/>
        <rFont val="맑은 고딕"/>
        <family val="3"/>
        <charset val="129"/>
        <scheme val="minor"/>
      </rPr>
      <t>제61조부터 제66조</t>
    </r>
    <r>
      <rPr>
        <sz val="11"/>
        <color theme="1"/>
        <rFont val="맑은 고딕"/>
        <family val="2"/>
        <charset val="129"/>
        <scheme val="minor"/>
      </rPr>
      <t>까지의 규정 및 「조세특례제한법」 제101조</t>
    </r>
    <r>
      <rPr>
        <b/>
        <sz val="11"/>
        <color theme="7" tint="-0.499984740745262"/>
        <rFont val="맑은 고딕"/>
        <family val="3"/>
        <charset val="129"/>
        <scheme val="minor"/>
      </rPr>
      <t xml:space="preserve"> [ 중소기업 최대주주 등의 주식 할증평가 적용특례(2019.12.31 삭제) ]</t>
    </r>
    <r>
      <rPr>
        <sz val="11"/>
        <color theme="1"/>
        <rFont val="맑은 고딕"/>
        <family val="2"/>
        <charset val="129"/>
        <scheme val="minor"/>
      </rPr>
      <t xml:space="preserve">를 준용하여 평가한 가액. </t>
    </r>
    <phoneticPr fontId="2" type="noConversion"/>
  </si>
  <si>
    <r>
      <t xml:space="preserve">② 제1항을 적용할 때에는 </t>
    </r>
    <r>
      <rPr>
        <b/>
        <u/>
        <sz val="11"/>
        <color rgb="FFC00000"/>
        <rFont val="맑은 고딕"/>
        <family val="3"/>
        <charset val="129"/>
        <scheme val="minor"/>
      </rPr>
      <t>건전한 사회 통념 및 상거래 관행과 특수관계인이 아닌 자 간의 정상적인 거래에서 적용되거나 적용될 것으로 판단되는 가격</t>
    </r>
    <r>
      <rPr>
        <sz val="11"/>
        <color theme="1"/>
        <rFont val="맑은 고딕"/>
        <family val="2"/>
        <charset val="129"/>
        <scheme val="minor"/>
      </rPr>
      <t>(요율ㆍ이자율ㆍ임대료 및 교환 비율과 그 밖에 이에 준하는 것을 포함하며, 이하 "시가"라 한다)을 기준으로 한다.(2018.12.24 개정)</t>
    </r>
    <phoneticPr fontId="2" type="noConversion"/>
  </si>
  <si>
    <r>
      <t>② 법 제52조</t>
    </r>
    <r>
      <rPr>
        <b/>
        <sz val="11"/>
        <color theme="7" tint="-0.499984740745262"/>
        <rFont val="맑은 고딕"/>
        <family val="3"/>
        <charset val="129"/>
        <scheme val="minor"/>
      </rPr>
      <t>[부당행위계산의 부인]</t>
    </r>
    <r>
      <rPr>
        <sz val="11"/>
        <color theme="1"/>
        <rFont val="맑은 고딕"/>
        <family val="2"/>
        <charset val="129"/>
        <scheme val="minor"/>
      </rPr>
      <t xml:space="preserve"> 제2항을 적용할 때 </t>
    </r>
    <r>
      <rPr>
        <b/>
        <u/>
        <sz val="11"/>
        <color rgb="FFC00000"/>
        <rFont val="맑은 고딕"/>
        <family val="3"/>
        <charset val="129"/>
        <scheme val="minor"/>
      </rPr>
      <t>시가가 불분명한 경우</t>
    </r>
    <r>
      <rPr>
        <sz val="11"/>
        <color theme="1"/>
        <rFont val="맑은 고딕"/>
        <family val="2"/>
        <charset val="129"/>
        <scheme val="minor"/>
      </rPr>
      <t>에는 다음 각 호를 차례로 적용하여 계산한 금액에 따른다.(2016.02.12 개정)</t>
    </r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</si>
  <si>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>1.</t>
    </r>
    <r>
      <rPr>
        <sz val="11"/>
        <color theme="1"/>
        <rFont val="맑은 고딕"/>
        <family val="2"/>
        <charset val="129"/>
        <scheme val="minor"/>
      </rPr>
      <t xml:space="preserve"> 「감정평가 및 감정평가사에 관한 법률」에 따른 </t>
    </r>
    <r>
      <rPr>
        <b/>
        <u/>
        <sz val="11"/>
        <color rgb="FFC00000"/>
        <rFont val="맑은 고딕"/>
        <family val="3"/>
        <charset val="129"/>
        <scheme val="minor"/>
      </rPr>
      <t>감정평가업자가 감정한 가액이 있는 경우 그 가액</t>
    </r>
    <r>
      <rPr>
        <sz val="11"/>
        <color theme="1"/>
        <rFont val="맑은 고딕"/>
        <family val="2"/>
        <charset val="129"/>
        <scheme val="minor"/>
      </rPr>
      <t>(감정한 가액이 2 이상인 경우에는 그 감정한 가액의 평균액). 다만, 주식등은 제외한다.(2019.02.12 단서개정)</t>
    </r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</si>
  <si>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 xml:space="preserve">2. </t>
    </r>
    <r>
      <rPr>
        <sz val="11"/>
        <color theme="1"/>
        <rFont val="맑은 고딕"/>
        <family val="2"/>
        <charset val="129"/>
        <scheme val="minor"/>
      </rPr>
      <t>「상속세 및 증여세법」 제38조</t>
    </r>
    <r>
      <rPr>
        <b/>
        <sz val="11"/>
        <color theme="7" tint="-0.499984740745262"/>
        <rFont val="맑은 고딕"/>
        <family val="3"/>
        <charset val="129"/>
        <scheme val="minor"/>
      </rPr>
      <t>[합병에 따른 이익의 증여]</t>
    </r>
    <r>
      <rPr>
        <sz val="11"/>
        <color theme="1"/>
        <rFont val="맑은 고딕"/>
        <family val="2"/>
        <charset val="129"/>
        <scheme val="minor"/>
      </rPr>
      <t>ㆍ제39조</t>
    </r>
    <r>
      <rPr>
        <b/>
        <sz val="11"/>
        <color theme="7" tint="-0.499984740745262"/>
        <rFont val="맑은 고딕"/>
        <family val="3"/>
        <charset val="129"/>
        <scheme val="minor"/>
      </rPr>
      <t>[증자에 따른 이익의 증여]</t>
    </r>
    <r>
      <rPr>
        <sz val="11"/>
        <color theme="1"/>
        <rFont val="맑은 고딕"/>
        <family val="2"/>
        <charset val="129"/>
        <scheme val="minor"/>
      </rPr>
      <t>ㆍ제39조의2</t>
    </r>
    <r>
      <rPr>
        <b/>
        <sz val="11"/>
        <color theme="7" tint="-0.499984740745262"/>
        <rFont val="맑은 고딕"/>
        <family val="3"/>
        <charset val="129"/>
        <scheme val="minor"/>
      </rPr>
      <t>[감자에 따른 이익의 증여]</t>
    </r>
    <r>
      <rPr>
        <sz val="11"/>
        <color theme="1"/>
        <rFont val="맑은 고딕"/>
        <family val="2"/>
        <charset val="129"/>
        <scheme val="minor"/>
      </rPr>
      <t xml:space="preserve"> ㆍ제39조의3</t>
    </r>
    <r>
      <rPr>
        <b/>
        <sz val="11"/>
        <color theme="7" tint="-0.499984740745262"/>
        <rFont val="맑은 고딕"/>
        <family val="3"/>
        <charset val="129"/>
        <scheme val="minor"/>
      </rPr>
      <t>[현물출자에 따른 이익의 증여]</t>
    </r>
    <r>
      <rPr>
        <sz val="11"/>
        <color theme="1"/>
        <rFont val="맑은 고딕"/>
        <family val="2"/>
        <charset val="129"/>
        <scheme val="minor"/>
      </rPr>
      <t xml:space="preserve">, </t>
    </r>
    <phoneticPr fontId="2" type="noConversion"/>
  </si>
  <si>
    <t>법인세법시행규칙 제6조 [ 정기예금이자율 ]</t>
    <phoneticPr fontId="2" type="noConversion"/>
  </si>
  <si>
    <t xml:space="preserve">제6조 【정기예금이자율에 관한 경과조치】
</t>
    <phoneticPr fontId="2" type="noConversion"/>
  </si>
  <si>
    <t xml:space="preserve">2020년 1월 1일 전에 개시한 사업연도분에 대해서는 제6조의 개정규정에도 불구하고 종전의 규정에 따른다.
</t>
    <phoneticPr fontId="2" type="noConversion"/>
  </si>
  <si>
    <r>
      <t xml:space="preserve">영 제11조 제1호 단서에서 "기획재정부령으로 정하는 이자율"이란 </t>
    </r>
    <r>
      <rPr>
        <b/>
        <u/>
        <sz val="11"/>
        <color rgb="FFC00000"/>
        <rFont val="맑은 고딕"/>
        <family val="3"/>
        <charset val="129"/>
        <scheme val="minor"/>
      </rPr>
      <t>연간 1천분의 18</t>
    </r>
    <r>
      <rPr>
        <sz val="11"/>
        <color theme="1"/>
        <rFont val="맑은 고딕"/>
        <family val="2"/>
        <charset val="129"/>
        <scheme val="minor"/>
      </rPr>
      <t>을 말한다.(2020.03.13 개정)</t>
    </r>
    <phoneticPr fontId="2" type="noConversion"/>
  </si>
  <si>
    <t>● 부동산임대보증금 등에 대한 수입금액 계산시 적용하는 이자율(법인세법)</t>
    <phoneticPr fontId="2" type="noConversion"/>
  </si>
  <si>
    <t>손흥민</t>
  </si>
  <si>
    <t>무리뉴건설 주식회사</t>
  </si>
  <si>
    <t>카페헤리케인</t>
  </si>
  <si>
    <t>카페무리뉴</t>
  </si>
  <si>
    <t>수탁자 주식회사 델리신탁 110111-1234567</t>
  </si>
  <si>
    <t>충청남도 천안시 서북구 두정동 1369번지</t>
    <phoneticPr fontId="2" type="noConversion"/>
  </si>
  <si>
    <t>충청남도 천안시 서북구 오성로 103</t>
    <phoneticPr fontId="2" type="noConversion"/>
  </si>
  <si>
    <t>조정률 누락 - 조정률 반영해야 함. 상증법상 기준시가 이기 때문에.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</si>
</sst>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76" formatCode="#,##0&quot;원&quot;"/>
    <numFmt numFmtId="177" formatCode="&quot;월 &quot;#,##0&quot;원&quot;"/>
    <numFmt numFmtId="178" formatCode="yyyy\.mm\.dd\."/>
    <numFmt numFmtId="179" formatCode="0.0%"/>
    <numFmt numFmtId="180" formatCode="#,##0&quot;일&quot;"/>
    <numFmt numFmtId="181" formatCode="_-* #,##0_-&quot;원&quot;;\-* #,##0_-;_-* &quot;-&quot;_-;_-@_-"/>
    <numFmt numFmtId="182" formatCode="#,##0&quot;개월&quot;"/>
    <numFmt numFmtId="183" formatCode="_-* #,##0_-&quot;㎡&quot;;\-* #,##0_-;_-* &quot;-&quot;_-;_-@_-"/>
    <numFmt numFmtId="184" formatCode="_-* #,##0.00_-;\-* #,##0.00_-;_-* &quot;-&quot;_-;_-@_-"/>
    <numFmt numFmtId="185" formatCode="_-* #,##0.0_-&quot;㎡&quot;;\-* #,##0.0_-;_-* &quot;-&quot;_-;_-@_-"/>
    <numFmt numFmtId="186" formatCode="_-* #,##0.00_-&quot;평&quot;;\-* #,##0.00_-;_-* &quot;-&quot;??_-;_-@_-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8"/>
      <scheme val="minor"/>
    </font>
    <font>
      <b/>
      <sz val="11"/>
      <color rgb="FF7030A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b/>
      <sz val="11"/>
      <color theme="7" tint="-0.499984740745262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u/>
      <sz val="11"/>
      <color rgb="FFC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179" fontId="5" fillId="0" borderId="0" xfId="2" applyNumberFormat="1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>
      <alignment vertical="center"/>
    </xf>
    <xf numFmtId="180" fontId="6" fillId="2" borderId="0" xfId="0" applyNumberFormat="1" applyFont="1" applyFill="1" applyAlignment="1">
      <alignment horizontal="center" vertical="center"/>
    </xf>
    <xf numFmtId="181" fontId="3" fillId="2" borderId="0" xfId="1" applyNumberFormat="1" applyFont="1" applyFill="1">
      <alignment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quotePrefix="1" applyFont="1">
      <alignment vertical="center"/>
    </xf>
    <xf numFmtId="182" fontId="6" fillId="0" borderId="0" xfId="0" applyNumberFormat="1" applyFont="1" applyAlignment="1">
      <alignment horizontal="center" vertical="center"/>
    </xf>
    <xf numFmtId="41" fontId="0" fillId="0" borderId="0" xfId="1" applyFont="1">
      <alignment vertical="center"/>
    </xf>
    <xf numFmtId="183" fontId="0" fillId="0" borderId="0" xfId="1" applyNumberFormat="1" applyFont="1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84" fontId="0" fillId="0" borderId="1" xfId="1" applyNumberFormat="1" applyFont="1" applyBorder="1">
      <alignment vertical="center"/>
    </xf>
    <xf numFmtId="3" fontId="0" fillId="0" borderId="1" xfId="1" applyNumberFormat="1" applyFont="1" applyBorder="1">
      <alignment vertical="center"/>
    </xf>
    <xf numFmtId="185" fontId="0" fillId="0" borderId="0" xfId="1" applyNumberFormat="1" applyFont="1">
      <alignment vertical="center"/>
    </xf>
    <xf numFmtId="43" fontId="0" fillId="0" borderId="0" xfId="0" applyNumberFormat="1">
      <alignment vertical="center"/>
    </xf>
    <xf numFmtId="186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185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85" fontId="0" fillId="0" borderId="2" xfId="1" applyNumberFormat="1" applyFont="1" applyBorder="1">
      <alignment vertical="center"/>
    </xf>
    <xf numFmtId="186" fontId="0" fillId="0" borderId="2" xfId="0" applyNumberFormat="1" applyBorder="1">
      <alignment vertical="center"/>
    </xf>
    <xf numFmtId="3" fontId="0" fillId="0" borderId="2" xfId="0" applyNumberFormat="1" applyBorder="1">
      <alignment vertical="center"/>
    </xf>
    <xf numFmtId="43" fontId="0" fillId="0" borderId="2" xfId="0" applyNumberFormat="1" applyBorder="1">
      <alignment vertical="center"/>
    </xf>
    <xf numFmtId="41" fontId="0" fillId="0" borderId="2" xfId="1" applyFont="1" applyBorder="1">
      <alignment vertical="center"/>
    </xf>
    <xf numFmtId="41" fontId="0" fillId="0" borderId="0" xfId="0" applyNumberFormat="1">
      <alignment vertical="center"/>
    </xf>
    <xf numFmtId="41" fontId="0" fillId="0" borderId="2" xfId="0" applyNumberFormat="1" applyBorder="1">
      <alignment vertical="center"/>
    </xf>
    <xf numFmtId="3" fontId="0" fillId="3" borderId="0" xfId="0" applyNumberFormat="1" applyFill="1">
      <alignment vertical="center"/>
    </xf>
    <xf numFmtId="41" fontId="0" fillId="3" borderId="0" xfId="0" applyNumberFormat="1" applyFill="1">
      <alignment vertical="center"/>
    </xf>
    <xf numFmtId="41" fontId="0" fillId="4" borderId="0" xfId="0" applyNumberFormat="1" applyFill="1">
      <alignment vertical="center"/>
    </xf>
    <xf numFmtId="181" fontId="0" fillId="0" borderId="0" xfId="0" applyNumberFormat="1">
      <alignment vertical="center"/>
    </xf>
    <xf numFmtId="176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7" fillId="0" borderId="0" xfId="0" applyNumberFormat="1" applyFont="1">
      <alignment vertical="center"/>
    </xf>
    <xf numFmtId="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3" fontId="3" fillId="0" borderId="0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0" xfId="0" applyFon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83</xdr:row>
      <xdr:rowOff>0</xdr:rowOff>
    </xdr:from>
    <xdr:to>
      <xdr:col>27</xdr:col>
      <xdr:colOff>343976</xdr:colOff>
      <xdr:row>130</xdr:row>
      <xdr:rowOff>9525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473AED4E-96F4-4605-9FA4-F3B625B70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350" y="17745075"/>
          <a:ext cx="6516176" cy="10058400"/>
        </a:xfrm>
        <a:prstGeom prst="rect">
          <a:avLst/>
        </a:prstGeom>
      </xdr:spPr>
    </xdr:pic>
    <xdr:clientData/>
  </xdr:twoCellAnchor>
  <xdr:twoCellAnchor editAs="oneCell">
    <xdr:from>
      <xdr:col>28</xdr:col>
      <xdr:colOff>447675</xdr:colOff>
      <xdr:row>83</xdr:row>
      <xdr:rowOff>133350</xdr:rowOff>
    </xdr:from>
    <xdr:to>
      <xdr:col>38</xdr:col>
      <xdr:colOff>314325</xdr:colOff>
      <xdr:row>129</xdr:row>
      <xdr:rowOff>47625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4D2BAE99-D5D2-4338-89B6-0658E2467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8025" y="17878425"/>
          <a:ext cx="6724650" cy="9753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466724</xdr:colOff>
      <xdr:row>43</xdr:row>
      <xdr:rowOff>161925</xdr:rowOff>
    </xdr:from>
    <xdr:to>
      <xdr:col>23</xdr:col>
      <xdr:colOff>22902</xdr:colOff>
      <xdr:row>56</xdr:row>
      <xdr:rowOff>9525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FD5412F9-B01E-424D-8F4F-72446265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49" y="9172575"/>
          <a:ext cx="10138453" cy="2571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1428750</xdr:colOff>
      <xdr:row>29</xdr:row>
      <xdr:rowOff>28575</xdr:rowOff>
    </xdr:from>
    <xdr:to>
      <xdr:col>24</xdr:col>
      <xdr:colOff>603928</xdr:colOff>
      <xdr:row>41</xdr:row>
      <xdr:rowOff>85725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C5669763-CBFB-4815-BA98-8CB4F13B4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6105525"/>
          <a:ext cx="10138453" cy="2571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1428750</xdr:colOff>
      <xdr:row>29</xdr:row>
      <xdr:rowOff>28575</xdr:rowOff>
    </xdr:from>
    <xdr:to>
      <xdr:col>24</xdr:col>
      <xdr:colOff>603928</xdr:colOff>
      <xdr:row>41</xdr:row>
      <xdr:rowOff>85725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F59316BE-DCE9-49ED-9500-524CFFD8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50" y="6105525"/>
          <a:ext cx="10138453" cy="2571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977A-5CE8-4304-BA9D-B2FF8FCD1D0C}">
  <dimension ref="B2:X228"/>
  <sheetViews>
    <sheetView showGridLines="0" topLeftCell="A70" workbookViewId="0">
      <selection activeCell="N84" sqref="N84"/>
    </sheetView>
  </sheetViews>
  <sheetFormatPr defaultRowHeight="16.5" x14ac:dyDescent="0.3"/>
  <cols>
    <col min="2" max="2" width="2.375" customWidth="1"/>
    <col min="3" max="3" width="2.625" customWidth="1"/>
    <col min="4" max="4" width="1.875" customWidth="1"/>
    <col min="5" max="5" width="2.875" customWidth="1"/>
    <col min="9" max="9" width="14.125" customWidth="1"/>
    <col min="11" max="11" width="13.125" customWidth="1"/>
    <col min="12" max="12" width="10.75" customWidth="1"/>
  </cols>
  <sheetData>
    <row r="2" spans="2:3" x14ac:dyDescent="0.3">
      <c r="B2" t="s">
        <v>159</v>
      </c>
    </row>
    <row r="4" spans="2:3" x14ac:dyDescent="0.3">
      <c r="B4" t="s">
        <v>160</v>
      </c>
    </row>
    <row r="5" spans="2:3" x14ac:dyDescent="0.3">
      <c r="B5" t="s">
        <v>161</v>
      </c>
    </row>
    <row r="6" spans="2:3" x14ac:dyDescent="0.3">
      <c r="B6" t="s">
        <v>162</v>
      </c>
    </row>
    <row r="8" spans="2:3" x14ac:dyDescent="0.3">
      <c r="B8" t="s">
        <v>163</v>
      </c>
    </row>
    <row r="11" spans="2:3" ht="20.25" x14ac:dyDescent="0.3">
      <c r="B11" s="47" t="s">
        <v>164</v>
      </c>
    </row>
    <row r="13" spans="2:3" x14ac:dyDescent="0.3">
      <c r="B13" t="s">
        <v>166</v>
      </c>
    </row>
    <row r="14" spans="2:3" x14ac:dyDescent="0.3">
      <c r="C14" t="s">
        <v>165</v>
      </c>
    </row>
    <row r="16" spans="2:3" x14ac:dyDescent="0.3">
      <c r="B16" t="s">
        <v>231</v>
      </c>
    </row>
    <row r="18" spans="2:4" x14ac:dyDescent="0.3">
      <c r="B18" t="s">
        <v>167</v>
      </c>
    </row>
    <row r="20" spans="2:4" x14ac:dyDescent="0.3">
      <c r="B20" s="57" t="s">
        <v>175</v>
      </c>
    </row>
    <row r="24" spans="2:4" ht="20.25" x14ac:dyDescent="0.3">
      <c r="B24" s="47" t="s">
        <v>85</v>
      </c>
    </row>
    <row r="26" spans="2:4" x14ac:dyDescent="0.3">
      <c r="C26" t="s">
        <v>176</v>
      </c>
    </row>
    <row r="27" spans="2:4" x14ac:dyDescent="0.3">
      <c r="D27" t="s">
        <v>177</v>
      </c>
    </row>
    <row r="28" spans="2:4" x14ac:dyDescent="0.3">
      <c r="D28" t="s">
        <v>178</v>
      </c>
    </row>
    <row r="30" spans="2:4" x14ac:dyDescent="0.3">
      <c r="C30" t="s">
        <v>232</v>
      </c>
    </row>
    <row r="32" spans="2:4" x14ac:dyDescent="0.3">
      <c r="D32" s="58" t="s">
        <v>233</v>
      </c>
    </row>
    <row r="34" spans="4:11" x14ac:dyDescent="0.3">
      <c r="D34" s="58" t="s">
        <v>234</v>
      </c>
    </row>
    <row r="35" spans="4:11" x14ac:dyDescent="0.3">
      <c r="E35" s="58" t="s">
        <v>230</v>
      </c>
    </row>
    <row r="37" spans="4:11" x14ac:dyDescent="0.3">
      <c r="E37" s="45" t="s">
        <v>191</v>
      </c>
    </row>
    <row r="38" spans="4:11" ht="20.25" x14ac:dyDescent="0.3">
      <c r="E38" s="2" t="s">
        <v>192</v>
      </c>
      <c r="F38" t="s">
        <v>198</v>
      </c>
      <c r="K38" s="59" t="s">
        <v>229</v>
      </c>
    </row>
    <row r="39" spans="4:11" x14ac:dyDescent="0.3">
      <c r="E39" s="2" t="s">
        <v>193</v>
      </c>
      <c r="F39" t="s">
        <v>199</v>
      </c>
    </row>
    <row r="40" spans="4:11" x14ac:dyDescent="0.3">
      <c r="E40" s="2" t="s">
        <v>194</v>
      </c>
      <c r="F40" t="s">
        <v>200</v>
      </c>
    </row>
    <row r="41" spans="4:11" x14ac:dyDescent="0.3">
      <c r="E41" s="2" t="s">
        <v>195</v>
      </c>
      <c r="F41" t="s">
        <v>201</v>
      </c>
    </row>
    <row r="42" spans="4:11" x14ac:dyDescent="0.3">
      <c r="E42" s="2" t="s">
        <v>196</v>
      </c>
      <c r="F42" t="s">
        <v>202</v>
      </c>
    </row>
    <row r="43" spans="4:11" x14ac:dyDescent="0.3">
      <c r="E43" s="2" t="s">
        <v>197</v>
      </c>
      <c r="F43" t="s">
        <v>203</v>
      </c>
    </row>
    <row r="46" spans="4:11" x14ac:dyDescent="0.3">
      <c r="E46" t="s">
        <v>181</v>
      </c>
    </row>
    <row r="47" spans="4:11" x14ac:dyDescent="0.3">
      <c r="E47" t="s">
        <v>179</v>
      </c>
    </row>
    <row r="48" spans="4:11" x14ac:dyDescent="0.3">
      <c r="E48" t="s">
        <v>182</v>
      </c>
    </row>
    <row r="49" spans="3:5" x14ac:dyDescent="0.3">
      <c r="E49" t="s">
        <v>183</v>
      </c>
    </row>
    <row r="51" spans="3:5" x14ac:dyDescent="0.3">
      <c r="C51" t="s">
        <v>184</v>
      </c>
    </row>
    <row r="52" spans="3:5" x14ac:dyDescent="0.3">
      <c r="D52" t="s">
        <v>186</v>
      </c>
    </row>
    <row r="53" spans="3:5" x14ac:dyDescent="0.3">
      <c r="D53" t="s">
        <v>185</v>
      </c>
    </row>
    <row r="55" spans="3:5" x14ac:dyDescent="0.3">
      <c r="D55" t="s">
        <v>180</v>
      </c>
    </row>
    <row r="57" spans="3:5" x14ac:dyDescent="0.3">
      <c r="D57" t="s">
        <v>187</v>
      </c>
    </row>
    <row r="59" spans="3:5" x14ac:dyDescent="0.3">
      <c r="D59" t="s">
        <v>188</v>
      </c>
    </row>
    <row r="60" spans="3:5" x14ac:dyDescent="0.3">
      <c r="E60" t="s">
        <v>189</v>
      </c>
    </row>
    <row r="63" spans="3:5" x14ac:dyDescent="0.3">
      <c r="C63" s="58" t="s">
        <v>190</v>
      </c>
    </row>
    <row r="64" spans="3:5" x14ac:dyDescent="0.3">
      <c r="D64" t="s">
        <v>116</v>
      </c>
    </row>
    <row r="66" spans="2:19" x14ac:dyDescent="0.3">
      <c r="D66" s="45" t="s">
        <v>117</v>
      </c>
    </row>
    <row r="68" spans="2:19" x14ac:dyDescent="0.3">
      <c r="D68" t="s">
        <v>118</v>
      </c>
    </row>
    <row r="69" spans="2:19" x14ac:dyDescent="0.3">
      <c r="E69" t="s">
        <v>119</v>
      </c>
    </row>
    <row r="71" spans="2:19" x14ac:dyDescent="0.3">
      <c r="C71" t="s">
        <v>120</v>
      </c>
    </row>
    <row r="72" spans="2:19" x14ac:dyDescent="0.3">
      <c r="D72" t="s">
        <v>121</v>
      </c>
    </row>
    <row r="75" spans="2:19" ht="20.25" x14ac:dyDescent="0.3">
      <c r="B75" s="47" t="s">
        <v>144</v>
      </c>
      <c r="S75" s="47" t="s">
        <v>235</v>
      </c>
    </row>
    <row r="77" spans="2:19" x14ac:dyDescent="0.3">
      <c r="C77" t="s">
        <v>145</v>
      </c>
      <c r="S77" t="s">
        <v>238</v>
      </c>
    </row>
    <row r="79" spans="2:19" x14ac:dyDescent="0.3">
      <c r="C79" s="45" t="s">
        <v>146</v>
      </c>
      <c r="S79" t="s">
        <v>236</v>
      </c>
    </row>
    <row r="80" spans="2:19" ht="17.25" thickBot="1" x14ac:dyDescent="0.35">
      <c r="S80" s="60" t="s">
        <v>237</v>
      </c>
    </row>
    <row r="81" spans="2:19" ht="28.5" customHeight="1" thickBot="1" x14ac:dyDescent="0.35">
      <c r="D81" s="63" t="s">
        <v>147</v>
      </c>
      <c r="E81" s="64"/>
      <c r="F81" s="64"/>
      <c r="G81" s="64"/>
      <c r="H81" s="64"/>
      <c r="I81" s="64"/>
      <c r="J81" s="64"/>
      <c r="K81" s="64"/>
      <c r="L81" s="65"/>
    </row>
    <row r="82" spans="2:19" x14ac:dyDescent="0.3">
      <c r="S82" t="s">
        <v>239</v>
      </c>
    </row>
    <row r="83" spans="2:19" x14ac:dyDescent="0.3">
      <c r="D83" t="s">
        <v>153</v>
      </c>
    </row>
    <row r="85" spans="2:19" x14ac:dyDescent="0.3">
      <c r="C85" t="s">
        <v>148</v>
      </c>
    </row>
    <row r="86" spans="2:19" ht="17.25" thickBot="1" x14ac:dyDescent="0.35"/>
    <row r="87" spans="2:19" ht="26.25" customHeight="1" thickBot="1" x14ac:dyDescent="0.35">
      <c r="D87" s="66" t="s">
        <v>149</v>
      </c>
      <c r="E87" s="67"/>
      <c r="F87" s="67"/>
      <c r="G87" s="67"/>
      <c r="H87" s="67"/>
      <c r="I87" s="67"/>
      <c r="J87" s="67"/>
      <c r="K87" s="67"/>
      <c r="L87" s="68"/>
    </row>
    <row r="89" spans="2:19" x14ac:dyDescent="0.3">
      <c r="D89" t="s">
        <v>150</v>
      </c>
    </row>
    <row r="90" spans="2:19" x14ac:dyDescent="0.3">
      <c r="D90" t="s">
        <v>151</v>
      </c>
    </row>
    <row r="91" spans="2:19" x14ac:dyDescent="0.3">
      <c r="L91" s="49" t="s">
        <v>152</v>
      </c>
    </row>
    <row r="94" spans="2:19" ht="20.25" x14ac:dyDescent="0.3">
      <c r="B94" s="47" t="s">
        <v>86</v>
      </c>
    </row>
    <row r="96" spans="2:19" x14ac:dyDescent="0.3">
      <c r="C96" t="s">
        <v>87</v>
      </c>
    </row>
    <row r="98" spans="4:24" x14ac:dyDescent="0.3">
      <c r="D98" s="45" t="s">
        <v>88</v>
      </c>
    </row>
    <row r="100" spans="4:24" x14ac:dyDescent="0.3">
      <c r="D100" t="s">
        <v>89</v>
      </c>
    </row>
    <row r="102" spans="4:24" x14ac:dyDescent="0.3">
      <c r="D102" s="45" t="s">
        <v>90</v>
      </c>
    </row>
    <row r="103" spans="4:24" x14ac:dyDescent="0.3">
      <c r="E103" t="s">
        <v>91</v>
      </c>
    </row>
    <row r="105" spans="4:24" x14ac:dyDescent="0.3">
      <c r="D105" t="s">
        <v>92</v>
      </c>
    </row>
    <row r="106" spans="4:24" x14ac:dyDescent="0.3">
      <c r="E106" t="s">
        <v>93</v>
      </c>
    </row>
    <row r="107" spans="4:24" x14ac:dyDescent="0.3">
      <c r="D107" t="s">
        <v>94</v>
      </c>
    </row>
    <row r="109" spans="4:24" x14ac:dyDescent="0.3">
      <c r="D109" t="s">
        <v>95</v>
      </c>
    </row>
    <row r="111" spans="4:24" ht="17.25" x14ac:dyDescent="0.3">
      <c r="D111" s="45" t="s">
        <v>96</v>
      </c>
      <c r="X111" s="46" t="s">
        <v>114</v>
      </c>
    </row>
    <row r="113" spans="4:24" x14ac:dyDescent="0.3">
      <c r="E113" t="s">
        <v>97</v>
      </c>
    </row>
    <row r="114" spans="4:24" x14ac:dyDescent="0.3">
      <c r="E114" t="s">
        <v>98</v>
      </c>
    </row>
    <row r="116" spans="4:24" ht="17.25" x14ac:dyDescent="0.3">
      <c r="D116" s="45" t="s">
        <v>99</v>
      </c>
      <c r="X116" s="46" t="s">
        <v>115</v>
      </c>
    </row>
    <row r="118" spans="4:24" x14ac:dyDescent="0.3">
      <c r="D118" t="s">
        <v>100</v>
      </c>
    </row>
    <row r="120" spans="4:24" x14ac:dyDescent="0.3">
      <c r="D120" t="s">
        <v>101</v>
      </c>
    </row>
    <row r="122" spans="4:24" x14ac:dyDescent="0.3">
      <c r="E122" t="s">
        <v>102</v>
      </c>
    </row>
    <row r="123" spans="4:24" x14ac:dyDescent="0.3">
      <c r="F123" t="s">
        <v>103</v>
      </c>
    </row>
    <row r="125" spans="4:24" x14ac:dyDescent="0.3">
      <c r="E125" t="s">
        <v>104</v>
      </c>
    </row>
    <row r="126" spans="4:24" x14ac:dyDescent="0.3">
      <c r="F126" t="s">
        <v>105</v>
      </c>
    </row>
    <row r="128" spans="4:24" x14ac:dyDescent="0.3">
      <c r="E128" t="s">
        <v>106</v>
      </c>
    </row>
    <row r="130" spans="2:6" x14ac:dyDescent="0.3">
      <c r="D130" t="s">
        <v>107</v>
      </c>
    </row>
    <row r="131" spans="2:6" x14ac:dyDescent="0.3">
      <c r="F131" t="s">
        <v>108</v>
      </c>
    </row>
    <row r="133" spans="2:6" x14ac:dyDescent="0.3">
      <c r="D133" s="45" t="s">
        <v>109</v>
      </c>
    </row>
    <row r="135" spans="2:6" x14ac:dyDescent="0.3">
      <c r="C135" t="s">
        <v>110</v>
      </c>
    </row>
    <row r="136" spans="2:6" x14ac:dyDescent="0.3">
      <c r="D136" t="s">
        <v>111</v>
      </c>
    </row>
    <row r="138" spans="2:6" x14ac:dyDescent="0.3">
      <c r="C138" s="44" t="s">
        <v>113</v>
      </c>
    </row>
    <row r="140" spans="2:6" x14ac:dyDescent="0.3">
      <c r="C140" t="s">
        <v>112</v>
      </c>
    </row>
    <row r="143" spans="2:6" ht="20.25" x14ac:dyDescent="0.3">
      <c r="B143" s="47" t="s">
        <v>122</v>
      </c>
    </row>
    <row r="145" spans="3:11" x14ac:dyDescent="0.3">
      <c r="C145" t="s">
        <v>130</v>
      </c>
    </row>
    <row r="147" spans="3:11" x14ac:dyDescent="0.3">
      <c r="D147" t="s">
        <v>131</v>
      </c>
    </row>
    <row r="148" spans="3:11" x14ac:dyDescent="0.3">
      <c r="E148" t="s">
        <v>132</v>
      </c>
    </row>
    <row r="149" spans="3:11" x14ac:dyDescent="0.3">
      <c r="E149" t="s">
        <v>123</v>
      </c>
    </row>
    <row r="151" spans="3:11" x14ac:dyDescent="0.3">
      <c r="D151" s="61" t="s">
        <v>124</v>
      </c>
      <c r="E151" s="61"/>
      <c r="F151" s="61"/>
      <c r="G151" s="61"/>
      <c r="H151" s="61"/>
      <c r="I151" s="62" t="s">
        <v>125</v>
      </c>
      <c r="J151" s="61" t="s">
        <v>126</v>
      </c>
      <c r="K151" s="48" t="s">
        <v>127</v>
      </c>
    </row>
    <row r="152" spans="3:11" x14ac:dyDescent="0.3">
      <c r="D152" s="61"/>
      <c r="E152" s="61"/>
      <c r="F152" s="61"/>
      <c r="G152" s="61"/>
      <c r="H152" s="61"/>
      <c r="I152" s="61"/>
      <c r="J152" s="61"/>
      <c r="K152" s="3" t="s">
        <v>128</v>
      </c>
    </row>
    <row r="154" spans="3:11" x14ac:dyDescent="0.3">
      <c r="D154" t="s">
        <v>129</v>
      </c>
    </row>
    <row r="156" spans="3:11" x14ac:dyDescent="0.3">
      <c r="D156" t="s">
        <v>133</v>
      </c>
    </row>
    <row r="157" spans="3:11" x14ac:dyDescent="0.3">
      <c r="E157" t="s">
        <v>134</v>
      </c>
    </row>
    <row r="158" spans="3:11" x14ac:dyDescent="0.3">
      <c r="E158" t="s">
        <v>135</v>
      </c>
    </row>
    <row r="160" spans="3:11" x14ac:dyDescent="0.3">
      <c r="E160" t="s">
        <v>136</v>
      </c>
    </row>
    <row r="161" spans="4:5" x14ac:dyDescent="0.3">
      <c r="E161" t="s">
        <v>137</v>
      </c>
    </row>
    <row r="163" spans="4:5" x14ac:dyDescent="0.3">
      <c r="D163" t="s">
        <v>138</v>
      </c>
    </row>
    <row r="165" spans="4:5" x14ac:dyDescent="0.3">
      <c r="D165" t="s">
        <v>139</v>
      </c>
    </row>
    <row r="167" spans="4:5" x14ac:dyDescent="0.3">
      <c r="D167" t="s">
        <v>140</v>
      </c>
    </row>
    <row r="169" spans="4:5" x14ac:dyDescent="0.3">
      <c r="D169" t="s">
        <v>141</v>
      </c>
    </row>
    <row r="171" spans="4:5" x14ac:dyDescent="0.3">
      <c r="D171" t="s">
        <v>142</v>
      </c>
    </row>
    <row r="173" spans="4:5" x14ac:dyDescent="0.3">
      <c r="D173" t="s">
        <v>143</v>
      </c>
    </row>
    <row r="177" spans="2:11" ht="20.25" x14ac:dyDescent="0.3">
      <c r="B177" s="47" t="s">
        <v>168</v>
      </c>
    </row>
    <row r="179" spans="2:11" x14ac:dyDescent="0.3">
      <c r="B179" t="s">
        <v>173</v>
      </c>
    </row>
    <row r="180" spans="2:11" x14ac:dyDescent="0.3">
      <c r="C180" t="s">
        <v>174</v>
      </c>
    </row>
    <row r="181" spans="2:11" x14ac:dyDescent="0.3">
      <c r="C181" t="s">
        <v>169</v>
      </c>
    </row>
    <row r="183" spans="2:11" x14ac:dyDescent="0.3">
      <c r="C183" t="s">
        <v>170</v>
      </c>
    </row>
    <row r="185" spans="2:11" x14ac:dyDescent="0.3">
      <c r="C185" t="s">
        <v>171</v>
      </c>
    </row>
    <row r="187" spans="2:11" x14ac:dyDescent="0.3">
      <c r="B187" t="s">
        <v>172</v>
      </c>
    </row>
    <row r="192" spans="2:11" ht="20.25" x14ac:dyDescent="0.3">
      <c r="B192" s="47" t="s">
        <v>204</v>
      </c>
      <c r="K192" s="59" t="s">
        <v>229</v>
      </c>
    </row>
    <row r="194" spans="2:20" x14ac:dyDescent="0.3">
      <c r="B194" t="s">
        <v>205</v>
      </c>
    </row>
    <row r="196" spans="2:20" x14ac:dyDescent="0.3">
      <c r="C196" t="s">
        <v>206</v>
      </c>
    </row>
    <row r="198" spans="2:20" x14ac:dyDescent="0.3">
      <c r="D198" t="s">
        <v>207</v>
      </c>
    </row>
    <row r="199" spans="2:20" x14ac:dyDescent="0.3">
      <c r="D199" t="s">
        <v>208</v>
      </c>
    </row>
    <row r="200" spans="2:20" x14ac:dyDescent="0.3">
      <c r="F200" t="s">
        <v>209</v>
      </c>
    </row>
    <row r="202" spans="2:20" x14ac:dyDescent="0.3">
      <c r="C202" t="s">
        <v>210</v>
      </c>
      <c r="T202" t="s">
        <v>225</v>
      </c>
    </row>
    <row r="203" spans="2:20" x14ac:dyDescent="0.3">
      <c r="T203" t="s">
        <v>226</v>
      </c>
    </row>
    <row r="204" spans="2:20" x14ac:dyDescent="0.3">
      <c r="D204" t="s">
        <v>211</v>
      </c>
      <c r="T204" t="s">
        <v>227</v>
      </c>
    </row>
    <row r="205" spans="2:20" x14ac:dyDescent="0.3">
      <c r="T205" t="s">
        <v>228</v>
      </c>
    </row>
    <row r="206" spans="2:20" x14ac:dyDescent="0.3">
      <c r="C206" t="s">
        <v>212</v>
      </c>
    </row>
    <row r="208" spans="2:20" x14ac:dyDescent="0.3">
      <c r="D208" t="s">
        <v>213</v>
      </c>
    </row>
    <row r="209" spans="2:4" x14ac:dyDescent="0.3">
      <c r="D209" t="s">
        <v>214</v>
      </c>
    </row>
    <row r="211" spans="2:4" x14ac:dyDescent="0.3">
      <c r="C211" t="s">
        <v>215</v>
      </c>
    </row>
    <row r="213" spans="2:4" x14ac:dyDescent="0.3">
      <c r="D213" t="s">
        <v>216</v>
      </c>
    </row>
    <row r="214" spans="2:4" x14ac:dyDescent="0.3">
      <c r="D214" t="s">
        <v>217</v>
      </c>
    </row>
    <row r="216" spans="2:4" x14ac:dyDescent="0.3">
      <c r="D216" t="s">
        <v>218</v>
      </c>
    </row>
    <row r="218" spans="2:4" x14ac:dyDescent="0.3">
      <c r="D218" t="s">
        <v>219</v>
      </c>
    </row>
    <row r="220" spans="2:4" x14ac:dyDescent="0.3">
      <c r="B220" t="s">
        <v>220</v>
      </c>
    </row>
    <row r="222" spans="2:4" x14ac:dyDescent="0.3">
      <c r="B222" t="s">
        <v>221</v>
      </c>
    </row>
    <row r="224" spans="2:4" x14ac:dyDescent="0.3">
      <c r="B224" t="s">
        <v>222</v>
      </c>
    </row>
    <row r="226" spans="2:2" x14ac:dyDescent="0.3">
      <c r="B226" t="s">
        <v>223</v>
      </c>
    </row>
    <row r="228" spans="2:2" x14ac:dyDescent="0.3">
      <c r="B228" t="s">
        <v>224</v>
      </c>
    </row>
  </sheetData>
  <mergeCells count="5">
    <mergeCell ref="D151:H152"/>
    <mergeCell ref="I151:I152"/>
    <mergeCell ref="J151:J152"/>
    <mergeCell ref="D81:L81"/>
    <mergeCell ref="D87:L87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D099-6878-4EA3-B8B4-5873DE83016C}">
  <dimension ref="A1:I72"/>
  <sheetViews>
    <sheetView showGridLines="0" topLeftCell="A31" workbookViewId="0">
      <selection activeCell="F62" sqref="F62"/>
    </sheetView>
  </sheetViews>
  <sheetFormatPr defaultRowHeight="16.5" x14ac:dyDescent="0.3"/>
  <cols>
    <col min="1" max="1" width="14.625" customWidth="1"/>
    <col min="3" max="3" width="12.25" customWidth="1"/>
    <col min="4" max="4" width="15.625" style="1" customWidth="1"/>
    <col min="5" max="5" width="4.75" customWidth="1"/>
    <col min="6" max="6" width="14.375" bestFit="1" customWidth="1"/>
    <col min="7" max="7" width="10.5" customWidth="1"/>
    <col min="9" max="9" width="12.875" bestFit="1" customWidth="1"/>
  </cols>
  <sheetData>
    <row r="1" spans="1:1" customFormat="1" x14ac:dyDescent="0.3">
      <c r="A1" t="s">
        <v>0</v>
      </c>
    </row>
    <row r="2" spans="1:1" customFormat="1" x14ac:dyDescent="0.3"/>
    <row r="3" spans="1:1" customFormat="1" x14ac:dyDescent="0.3">
      <c r="A3" t="s">
        <v>1</v>
      </c>
    </row>
    <row r="4" spans="1:1" customFormat="1" x14ac:dyDescent="0.3"/>
    <row r="5" spans="1:1" customFormat="1" x14ac:dyDescent="0.3"/>
    <row r="6" spans="1:1" customFormat="1" x14ac:dyDescent="0.3">
      <c r="A6" t="s">
        <v>7</v>
      </c>
    </row>
    <row r="7" spans="1:1" customFormat="1" x14ac:dyDescent="0.3"/>
    <row r="8" spans="1:1" customFormat="1" x14ac:dyDescent="0.3">
      <c r="A8" t="s">
        <v>8</v>
      </c>
    </row>
    <row r="9" spans="1:1" customFormat="1" x14ac:dyDescent="0.3"/>
    <row r="10" spans="1:1" customFormat="1" x14ac:dyDescent="0.3">
      <c r="A10" t="s">
        <v>9</v>
      </c>
    </row>
    <row r="11" spans="1:1" customFormat="1" x14ac:dyDescent="0.3">
      <c r="A11" t="s">
        <v>10</v>
      </c>
    </row>
    <row r="12" spans="1:1" customFormat="1" x14ac:dyDescent="0.3"/>
    <row r="13" spans="1:1" customFormat="1" x14ac:dyDescent="0.3">
      <c r="A13" t="s">
        <v>11</v>
      </c>
    </row>
    <row r="14" spans="1:1" customFormat="1" x14ac:dyDescent="0.3"/>
    <row r="15" spans="1:1" customFormat="1" x14ac:dyDescent="0.3">
      <c r="A15" t="s">
        <v>12</v>
      </c>
    </row>
    <row r="16" spans="1:1" customFormat="1" x14ac:dyDescent="0.3"/>
    <row r="17" spans="1:1" customFormat="1" x14ac:dyDescent="0.3">
      <c r="A17" t="s">
        <v>13</v>
      </c>
    </row>
    <row r="18" spans="1:1" customFormat="1" x14ac:dyDescent="0.3"/>
    <row r="19" spans="1:1" customFormat="1" x14ac:dyDescent="0.3">
      <c r="A19" t="s">
        <v>14</v>
      </c>
    </row>
    <row r="20" spans="1:1" customFormat="1" x14ac:dyDescent="0.3"/>
    <row r="21" spans="1:1" customFormat="1" x14ac:dyDescent="0.3"/>
    <row r="22" spans="1:1" customFormat="1" x14ac:dyDescent="0.3"/>
    <row r="23" spans="1:1" customFormat="1" x14ac:dyDescent="0.3"/>
    <row r="24" spans="1:1" customFormat="1" x14ac:dyDescent="0.3"/>
    <row r="25" spans="1:1" customFormat="1" x14ac:dyDescent="0.3"/>
    <row r="26" spans="1:1" customFormat="1" x14ac:dyDescent="0.3"/>
    <row r="27" spans="1:1" customFormat="1" x14ac:dyDescent="0.3">
      <c r="A27" t="s">
        <v>2</v>
      </c>
    </row>
    <row r="28" spans="1:1" customFormat="1" x14ac:dyDescent="0.3"/>
    <row r="29" spans="1:1" customFormat="1" x14ac:dyDescent="0.3">
      <c r="A29" t="s">
        <v>3</v>
      </c>
    </row>
    <row r="30" spans="1:1" customFormat="1" x14ac:dyDescent="0.3"/>
    <row r="31" spans="1:1" customFormat="1" x14ac:dyDescent="0.3">
      <c r="A31" t="s">
        <v>4</v>
      </c>
    </row>
    <row r="32" spans="1:1" customFormat="1" x14ac:dyDescent="0.3"/>
    <row r="33" spans="1:6" x14ac:dyDescent="0.3">
      <c r="A33" t="s">
        <v>5</v>
      </c>
      <c r="D33"/>
    </row>
    <row r="34" spans="1:6" x14ac:dyDescent="0.3">
      <c r="D34"/>
    </row>
    <row r="35" spans="1:6" x14ac:dyDescent="0.3">
      <c r="D35"/>
    </row>
    <row r="36" spans="1:6" x14ac:dyDescent="0.3">
      <c r="A36" t="s">
        <v>6</v>
      </c>
      <c r="D36"/>
    </row>
    <row r="37" spans="1:6" x14ac:dyDescent="0.3">
      <c r="D37"/>
    </row>
    <row r="38" spans="1:6" x14ac:dyDescent="0.3">
      <c r="D38"/>
    </row>
    <row r="39" spans="1:6" x14ac:dyDescent="0.3">
      <c r="A39" t="s">
        <v>15</v>
      </c>
      <c r="D39"/>
    </row>
    <row r="40" spans="1:6" x14ac:dyDescent="0.3">
      <c r="D40"/>
    </row>
    <row r="41" spans="1:6" x14ac:dyDescent="0.3">
      <c r="A41" t="s">
        <v>16</v>
      </c>
      <c r="D41"/>
    </row>
    <row r="42" spans="1:6" x14ac:dyDescent="0.3">
      <c r="D42"/>
    </row>
    <row r="43" spans="1:6" x14ac:dyDescent="0.3">
      <c r="A43" t="s">
        <v>17</v>
      </c>
      <c r="D43"/>
    </row>
    <row r="44" spans="1:6" x14ac:dyDescent="0.3">
      <c r="D44"/>
    </row>
    <row r="45" spans="1:6" x14ac:dyDescent="0.3">
      <c r="A45" t="s">
        <v>18</v>
      </c>
      <c r="D45" s="4">
        <v>40000000</v>
      </c>
    </row>
    <row r="46" spans="1:6" x14ac:dyDescent="0.3">
      <c r="A46" t="s">
        <v>19</v>
      </c>
      <c r="D46" s="50">
        <v>1000000000</v>
      </c>
    </row>
    <row r="47" spans="1:6" x14ac:dyDescent="0.3">
      <c r="A47" s="2" t="s">
        <v>31</v>
      </c>
      <c r="D47" s="5">
        <v>400000</v>
      </c>
      <c r="F47" s="9"/>
    </row>
    <row r="48" spans="1:6" x14ac:dyDescent="0.3">
      <c r="A48" s="2" t="s">
        <v>32</v>
      </c>
      <c r="D48" s="6">
        <v>43556</v>
      </c>
      <c r="E48" s="3" t="s">
        <v>20</v>
      </c>
      <c r="F48" s="6">
        <v>44286</v>
      </c>
    </row>
    <row r="49" spans="1:9" x14ac:dyDescent="0.3">
      <c r="A49" s="2"/>
      <c r="D49" s="6">
        <v>43830</v>
      </c>
      <c r="E49" s="3"/>
      <c r="F49" s="6"/>
    </row>
    <row r="50" spans="1:9" x14ac:dyDescent="0.3">
      <c r="A50" s="2"/>
      <c r="D50" s="10">
        <f>D49-D48+1</f>
        <v>275</v>
      </c>
      <c r="E50" s="3"/>
      <c r="F50" s="6"/>
    </row>
    <row r="51" spans="1:9" x14ac:dyDescent="0.3">
      <c r="A51" s="2"/>
      <c r="D51" s="14">
        <f>IF(D48="",0,DATEDIF(D48,D49,"M")+1)</f>
        <v>9</v>
      </c>
      <c r="E51" s="3"/>
      <c r="F51" s="12"/>
    </row>
    <row r="52" spans="1:9" x14ac:dyDescent="0.3">
      <c r="A52" t="s">
        <v>21</v>
      </c>
      <c r="D52" s="7">
        <v>2.1000000000000001E-2</v>
      </c>
    </row>
    <row r="54" spans="1:9" x14ac:dyDescent="0.3">
      <c r="A54" t="s">
        <v>22</v>
      </c>
    </row>
    <row r="55" spans="1:9" x14ac:dyDescent="0.3">
      <c r="A55" t="s">
        <v>23</v>
      </c>
      <c r="D55" s="11">
        <f>TRUNC((D46*50%*D50-D45*D50)*D52*1/365,0)</f>
        <v>7278082</v>
      </c>
      <c r="E55" s="53" t="str">
        <f>"(적정 "&amp;D50&amp;"일 임대료)"</f>
        <v>(적정 275일 임대료)</v>
      </c>
    </row>
    <row r="56" spans="1:9" x14ac:dyDescent="0.3">
      <c r="A56" s="13" t="str">
        <f>"   ("&amp;TEXT(D46,"#,##0")&amp;" × 50% × "&amp;D50&amp;"일 – "&amp;TEXT(D45,"#,##0")&amp;"원 × "&amp;D50&amp;"일*주  ) × "&amp;D52*100&amp;"% x 1/365 = "&amp;TEXT(D55,"#,##0")&amp;"원"</f>
        <v xml:space="preserve">   (1,000,000,000 × 50% × 275일 – 40,000,000원 × 275일*주  ) × 2.1% x 1/365 = 7,278,082원</v>
      </c>
    </row>
    <row r="57" spans="1:9" x14ac:dyDescent="0.3">
      <c r="A57" s="2" t="str">
        <f>"*주 : "&amp;TEXT(D48,"m.d.")&amp;"~12.31.까지의 일수 임 (초일산입)."</f>
        <v>*주 : 4.1.~12.31.까지의 일수 임 (초일산입).</v>
      </c>
    </row>
    <row r="58" spans="1:9" x14ac:dyDescent="0.3">
      <c r="I58" s="1"/>
    </row>
    <row r="59" spans="1:9" x14ac:dyDescent="0.3">
      <c r="A59" t="s">
        <v>24</v>
      </c>
      <c r="I59" s="1"/>
    </row>
    <row r="60" spans="1:9" x14ac:dyDescent="0.3">
      <c r="I60" s="1"/>
    </row>
    <row r="61" spans="1:9" x14ac:dyDescent="0.3">
      <c r="A61" t="s">
        <v>25</v>
      </c>
    </row>
    <row r="63" spans="1:9" x14ac:dyDescent="0.3">
      <c r="A63" t="s">
        <v>26</v>
      </c>
      <c r="D63" s="11">
        <f>D55-(D47*D51)</f>
        <v>3678082</v>
      </c>
    </row>
    <row r="64" spans="1:9" x14ac:dyDescent="0.3">
      <c r="A64" s="13" t="str">
        <f>"        = "&amp;TEXT(D55,"#,##0")&amp;"원 – ("&amp;TEXT(D47,"#,##0")&amp;"원 x "&amp;TEXT(D51,"#,##0")&amp;"월) = "&amp;TEXT(D63,"#,##0"&amp;"원")</f>
        <v xml:space="preserve">        = 7,278,082원 – (400,000원 x 9월) = 3,678,082원</v>
      </c>
      <c r="F64" s="39">
        <f>D55</f>
        <v>7278082</v>
      </c>
      <c r="G64" s="1">
        <f>D47*D51</f>
        <v>3600000</v>
      </c>
      <c r="I64" s="39">
        <f>F64-G64</f>
        <v>3678082</v>
      </c>
    </row>
    <row r="66" spans="1:7" x14ac:dyDescent="0.3">
      <c r="A66" s="8" t="str">
        <f>" ② 위 ‘①’금액이 3억원 이상은 아니지만 시가("&amp;TEXT(D55,"#,##0")&amp;"원)의 5%("&amp;TEXT(D67,"#,##0"&amp;"원) 이상이므로 부당행위계산부인규정을 적용한다.")</f>
        <v xml:space="preserve"> ② 위 ‘①’금액이 3억원 이상은 아니지만 시가(7,278,082원)의 5%(363,904원) 이상이므로 부당행위계산부인규정을 적용한다.</v>
      </c>
    </row>
    <row r="67" spans="1:7" x14ac:dyDescent="0.3">
      <c r="C67" t="s">
        <v>28</v>
      </c>
      <c r="D67" s="11">
        <f>D55*5%</f>
        <v>363904.10000000003</v>
      </c>
      <c r="F67" s="11">
        <f>D55-D67</f>
        <v>6914177.9000000004</v>
      </c>
      <c r="G67" t="s">
        <v>30</v>
      </c>
    </row>
    <row r="68" spans="1:7" x14ac:dyDescent="0.3">
      <c r="F68" s="11">
        <f>D55+D67</f>
        <v>7641986.0999999996</v>
      </c>
      <c r="G68" t="s">
        <v>29</v>
      </c>
    </row>
    <row r="69" spans="1:7" x14ac:dyDescent="0.3">
      <c r="A69" t="s">
        <v>27</v>
      </c>
      <c r="D69" s="11">
        <f>IF(OR(D63&lt;=F67,D63&gt;=F68),D63,0)</f>
        <v>3678082</v>
      </c>
    </row>
    <row r="71" spans="1:7" x14ac:dyDescent="0.3">
      <c r="A71" s="8" t="str">
        <f>"익금산입액 = 시가(적정임대료) - 수령한 임대료 = "&amp;TEXT(D69,"#,##0"&amp;"원")</f>
        <v>익금산입액 = 시가(적정임대료) - 수령한 임대료 = 3,678,082원</v>
      </c>
    </row>
    <row r="72" spans="1:7" x14ac:dyDescent="0.3">
      <c r="A72" s="8" t="str">
        <f>"&lt;익금산입&gt; 부당행위계산의 부인 "&amp;TEXT(D69,"#,##0"&amp;"원 (기타사외유출)")</f>
        <v>&lt;익금산입&gt; 부당행위계산의 부인 3,678,082원 (기타사외유출)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FD915-592F-48D1-AB02-D0F0749D512A}">
  <dimension ref="A1:T28"/>
  <sheetViews>
    <sheetView showGridLines="0" workbookViewId="0">
      <selection activeCell="I4" sqref="I4"/>
    </sheetView>
  </sheetViews>
  <sheetFormatPr defaultRowHeight="16.5" x14ac:dyDescent="0.3"/>
  <cols>
    <col min="1" max="1" width="15.375" customWidth="1"/>
    <col min="2" max="2" width="9.75" bestFit="1" customWidth="1"/>
    <col min="3" max="3" width="19" customWidth="1"/>
    <col min="4" max="4" width="29.375" customWidth="1"/>
    <col min="5" max="5" width="9.25" bestFit="1" customWidth="1"/>
    <col min="6" max="6" width="15.625" bestFit="1" customWidth="1"/>
    <col min="7" max="7" width="16.25" customWidth="1"/>
    <col min="9" max="9" width="11.125" bestFit="1" customWidth="1"/>
    <col min="11" max="11" width="17.375" customWidth="1"/>
    <col min="13" max="13" width="13" bestFit="1" customWidth="1"/>
    <col min="14" max="14" width="20" bestFit="1" customWidth="1"/>
    <col min="15" max="15" width="11.375" style="1" bestFit="1" customWidth="1"/>
    <col min="16" max="16" width="9.125" style="1" bestFit="1" customWidth="1"/>
    <col min="17" max="18" width="11.125" bestFit="1" customWidth="1"/>
    <col min="20" max="20" width="12.75" bestFit="1" customWidth="1"/>
  </cols>
  <sheetData>
    <row r="1" spans="1:20" x14ac:dyDescent="0.3">
      <c r="O1"/>
      <c r="P1"/>
    </row>
    <row r="2" spans="1:20" x14ac:dyDescent="0.3">
      <c r="A2" t="s">
        <v>43</v>
      </c>
      <c r="B2" t="s">
        <v>240</v>
      </c>
      <c r="D2" t="s">
        <v>76</v>
      </c>
      <c r="E2" t="s">
        <v>82</v>
      </c>
      <c r="O2"/>
      <c r="P2"/>
    </row>
    <row r="3" spans="1:20" x14ac:dyDescent="0.3">
      <c r="A3" t="s">
        <v>33</v>
      </c>
      <c r="B3" t="s">
        <v>246</v>
      </c>
      <c r="E3" s="43" t="s">
        <v>83</v>
      </c>
      <c r="F3" s="26">
        <v>420000000</v>
      </c>
      <c r="O3"/>
      <c r="P3"/>
    </row>
    <row r="4" spans="1:20" x14ac:dyDescent="0.3">
      <c r="A4" t="s">
        <v>34</v>
      </c>
      <c r="B4" t="s">
        <v>245</v>
      </c>
      <c r="E4" s="43" t="s">
        <v>84</v>
      </c>
      <c r="F4" s="26">
        <v>839972529</v>
      </c>
      <c r="I4" s="73" t="s">
        <v>247</v>
      </c>
      <c r="O4"/>
      <c r="P4"/>
    </row>
    <row r="5" spans="1:20" x14ac:dyDescent="0.3">
      <c r="E5" s="54"/>
      <c r="F5" s="55">
        <f>SUM(F3:F4)</f>
        <v>1259972529</v>
      </c>
      <c r="O5"/>
      <c r="P5"/>
    </row>
    <row r="6" spans="1:20" x14ac:dyDescent="0.3">
      <c r="F6" s="3" t="s">
        <v>39</v>
      </c>
      <c r="G6" s="3" t="s">
        <v>40</v>
      </c>
      <c r="I6" t="s">
        <v>41</v>
      </c>
      <c r="J6" t="s">
        <v>40</v>
      </c>
      <c r="O6"/>
      <c r="P6"/>
    </row>
    <row r="7" spans="1:20" x14ac:dyDescent="0.3">
      <c r="A7" t="s">
        <v>35</v>
      </c>
      <c r="B7" t="s">
        <v>36</v>
      </c>
      <c r="C7" s="16">
        <v>1166</v>
      </c>
      <c r="E7" s="3" t="s">
        <v>38</v>
      </c>
      <c r="F7" s="17">
        <v>43287</v>
      </c>
      <c r="G7" s="17">
        <v>43266</v>
      </c>
      <c r="I7" s="17">
        <v>43651</v>
      </c>
      <c r="J7" t="s">
        <v>42</v>
      </c>
      <c r="K7" t="s">
        <v>244</v>
      </c>
      <c r="O7"/>
      <c r="P7"/>
    </row>
    <row r="8" spans="1:20" x14ac:dyDescent="0.3">
      <c r="C8" s="16"/>
      <c r="E8" s="3"/>
      <c r="F8" s="17"/>
      <c r="G8" s="17"/>
      <c r="I8" s="17"/>
      <c r="O8"/>
      <c r="P8"/>
    </row>
    <row r="9" spans="1:20" x14ac:dyDescent="0.3">
      <c r="A9" t="s">
        <v>37</v>
      </c>
      <c r="E9" s="3" t="s">
        <v>48</v>
      </c>
      <c r="N9" t="s">
        <v>77</v>
      </c>
      <c r="P9"/>
      <c r="T9" t="s">
        <v>155</v>
      </c>
    </row>
    <row r="10" spans="1:20" s="3" customFormat="1" x14ac:dyDescent="0.3">
      <c r="A10" s="3" t="s">
        <v>59</v>
      </c>
      <c r="B10" s="3" t="s">
        <v>60</v>
      </c>
      <c r="C10" s="3" t="s">
        <v>61</v>
      </c>
      <c r="D10" s="3" t="s">
        <v>63</v>
      </c>
      <c r="E10" s="3" t="s">
        <v>68</v>
      </c>
      <c r="F10" s="3" t="s">
        <v>69</v>
      </c>
      <c r="G10" s="3" t="s">
        <v>71</v>
      </c>
      <c r="J10" s="3" t="s">
        <v>73</v>
      </c>
      <c r="K10" s="3" t="s">
        <v>74</v>
      </c>
      <c r="M10" s="3" t="s">
        <v>70</v>
      </c>
      <c r="N10" s="18" t="s">
        <v>81</v>
      </c>
      <c r="O10" s="18" t="s">
        <v>78</v>
      </c>
      <c r="P10" s="18" t="s">
        <v>79</v>
      </c>
      <c r="Q10" s="71" t="s">
        <v>80</v>
      </c>
      <c r="R10" s="72"/>
      <c r="T10" s="3" t="s">
        <v>154</v>
      </c>
    </row>
    <row r="11" spans="1:20" x14ac:dyDescent="0.3">
      <c r="A11" s="3" t="s">
        <v>57</v>
      </c>
      <c r="B11" s="3" t="s">
        <v>44</v>
      </c>
      <c r="C11" t="s">
        <v>62</v>
      </c>
      <c r="D11" t="s">
        <v>64</v>
      </c>
      <c r="E11" s="21">
        <v>154.69999999999999</v>
      </c>
      <c r="F11" s="23">
        <f>E11*0.3025</f>
        <v>46.796749999999996</v>
      </c>
      <c r="G11" s="1">
        <v>104113100</v>
      </c>
      <c r="J11" s="22">
        <f>$J$14*E11/$E$14</f>
        <v>291.49042553191487</v>
      </c>
      <c r="K11" s="15">
        <f>TRUNC(J11*$B$27,0)</f>
        <v>96862268</v>
      </c>
      <c r="M11" s="37">
        <f>SUM(K11,G11)</f>
        <v>200975368</v>
      </c>
      <c r="N11" s="43" t="s">
        <v>241</v>
      </c>
      <c r="O11" s="26">
        <v>100000000</v>
      </c>
      <c r="P11" s="26">
        <v>820000</v>
      </c>
      <c r="Q11" s="24">
        <v>43615</v>
      </c>
      <c r="R11" s="24">
        <v>80869</v>
      </c>
      <c r="T11" s="1">
        <f>$F$5*M11/$M$20</f>
        <v>525178327.28900605</v>
      </c>
    </row>
    <row r="12" spans="1:20" x14ac:dyDescent="0.3">
      <c r="A12" s="3" t="s">
        <v>58</v>
      </c>
      <c r="B12" s="3" t="s">
        <v>45</v>
      </c>
      <c r="C12" t="s">
        <v>62</v>
      </c>
      <c r="D12" t="s">
        <v>65</v>
      </c>
      <c r="E12" s="21">
        <v>154.69999999999999</v>
      </c>
      <c r="F12" s="23">
        <f>E12*0.3025</f>
        <v>46.796749999999996</v>
      </c>
      <c r="G12" s="1">
        <v>104113100</v>
      </c>
      <c r="J12" s="22">
        <f>$J$14*E12/$E$14</f>
        <v>291.49042553191487</v>
      </c>
      <c r="K12" s="15">
        <f>TRUNC(J12*$B$27,0)</f>
        <v>96862268</v>
      </c>
      <c r="M12" s="34">
        <f>SUM(K12,G12)</f>
        <v>200975368</v>
      </c>
      <c r="N12" s="43" t="s">
        <v>242</v>
      </c>
      <c r="O12" s="26">
        <v>0</v>
      </c>
      <c r="P12" s="26">
        <v>1200000</v>
      </c>
      <c r="Q12" s="24">
        <v>43709</v>
      </c>
      <c r="R12" s="24">
        <v>44439</v>
      </c>
    </row>
    <row r="13" spans="1:20" ht="17.25" thickBot="1" x14ac:dyDescent="0.35">
      <c r="A13" s="27" t="s">
        <v>58</v>
      </c>
      <c r="B13" s="27" t="s">
        <v>46</v>
      </c>
      <c r="C13" s="28" t="s">
        <v>62</v>
      </c>
      <c r="D13" s="28" t="s">
        <v>66</v>
      </c>
      <c r="E13" s="29">
        <v>170</v>
      </c>
      <c r="F13" s="30">
        <f>E13*0.3025</f>
        <v>51.424999999999997</v>
      </c>
      <c r="G13" s="31">
        <v>114410000</v>
      </c>
      <c r="H13" s="28"/>
      <c r="I13" s="28"/>
      <c r="J13" s="32">
        <f>$J$14*E13/$E$14</f>
        <v>320.31914893617022</v>
      </c>
      <c r="K13" s="33">
        <f>TRUNC(J13*$B$27,0)</f>
        <v>106442053</v>
      </c>
      <c r="M13" s="35">
        <f>SUM(K13,G13)</f>
        <v>220852053</v>
      </c>
      <c r="N13" s="43" t="s">
        <v>243</v>
      </c>
      <c r="O13" s="26">
        <v>0</v>
      </c>
      <c r="P13" s="26">
        <v>500000</v>
      </c>
      <c r="Q13" s="24">
        <v>43787</v>
      </c>
      <c r="R13" s="24">
        <v>44517</v>
      </c>
    </row>
    <row r="14" spans="1:20" ht="17.25" thickTop="1" x14ac:dyDescent="0.3">
      <c r="A14" s="3"/>
      <c r="B14" s="3"/>
      <c r="E14" s="25">
        <f>SUM(E11:E13)</f>
        <v>479.4</v>
      </c>
      <c r="J14" s="22">
        <f>B23-C23</f>
        <v>903.3</v>
      </c>
      <c r="K14" s="22">
        <f>SUM(K11:K13)</f>
        <v>300166589</v>
      </c>
      <c r="M14" s="34">
        <f>SUM(K14,G14)</f>
        <v>300166589</v>
      </c>
      <c r="Q14" s="3"/>
      <c r="R14" s="3"/>
    </row>
    <row r="15" spans="1:20" x14ac:dyDescent="0.3">
      <c r="A15" s="3"/>
      <c r="B15" s="3"/>
      <c r="E15" s="21"/>
      <c r="F15" s="23"/>
      <c r="G15" s="1"/>
      <c r="Q15" s="3"/>
      <c r="R15" s="3"/>
    </row>
    <row r="16" spans="1:20" x14ac:dyDescent="0.3">
      <c r="A16" s="3" t="s">
        <v>58</v>
      </c>
      <c r="B16" s="3" t="s">
        <v>47</v>
      </c>
      <c r="C16" t="s">
        <v>62</v>
      </c>
      <c r="D16" t="s">
        <v>67</v>
      </c>
      <c r="E16" s="21">
        <v>139.4</v>
      </c>
      <c r="F16" s="23">
        <f>E16*0.3025</f>
        <v>42.168500000000002</v>
      </c>
      <c r="G16" s="1">
        <f>F23</f>
        <v>182000000</v>
      </c>
      <c r="H16" t="s">
        <v>72</v>
      </c>
      <c r="M16" s="36">
        <f>G16</f>
        <v>182000000</v>
      </c>
      <c r="N16" s="43" t="s">
        <v>241</v>
      </c>
      <c r="O16" s="26">
        <v>100000000</v>
      </c>
      <c r="P16" s="26">
        <v>750000</v>
      </c>
      <c r="Q16" s="24">
        <v>43615</v>
      </c>
      <c r="R16" s="24">
        <v>44345</v>
      </c>
      <c r="T16" s="1">
        <f>$F$5*M16/$M$20</f>
        <v>475592887.41593003</v>
      </c>
    </row>
    <row r="18" spans="1:13" x14ac:dyDescent="0.3">
      <c r="M18" s="38">
        <f>SUM(M11,M16)</f>
        <v>382975368</v>
      </c>
    </row>
    <row r="20" spans="1:13" x14ac:dyDescent="0.3">
      <c r="A20" t="s">
        <v>49</v>
      </c>
      <c r="L20" t="s">
        <v>156</v>
      </c>
      <c r="M20" s="34">
        <f>SUM(M14,M16)</f>
        <v>482166589</v>
      </c>
    </row>
    <row r="21" spans="1:13" x14ac:dyDescent="0.3">
      <c r="A21" s="70" t="s">
        <v>56</v>
      </c>
      <c r="B21" s="69" t="s">
        <v>50</v>
      </c>
      <c r="C21" s="69"/>
      <c r="D21" s="69" t="s">
        <v>53</v>
      </c>
      <c r="E21" s="69"/>
      <c r="F21" s="18" t="s">
        <v>54</v>
      </c>
    </row>
    <row r="22" spans="1:13" x14ac:dyDescent="0.3">
      <c r="A22" s="69"/>
      <c r="B22" s="18" t="s">
        <v>51</v>
      </c>
      <c r="C22" s="18" t="s">
        <v>52</v>
      </c>
      <c r="D22" s="18" t="s">
        <v>51</v>
      </c>
      <c r="E22" s="18" t="s">
        <v>52</v>
      </c>
      <c r="F22" s="18" t="s">
        <v>55</v>
      </c>
    </row>
    <row r="23" spans="1:13" x14ac:dyDescent="0.3">
      <c r="A23" s="24">
        <v>43831</v>
      </c>
      <c r="B23" s="19">
        <v>1166</v>
      </c>
      <c r="C23" s="19">
        <v>262.7</v>
      </c>
      <c r="D23" s="19">
        <v>618.79999999999995</v>
      </c>
      <c r="E23" s="19">
        <v>139.4</v>
      </c>
      <c r="F23" s="20">
        <v>182000000</v>
      </c>
      <c r="J23" s="22">
        <f>B23-C23</f>
        <v>903.3</v>
      </c>
      <c r="L23" s="22">
        <f>D23-E23</f>
        <v>479.4</v>
      </c>
    </row>
    <row r="24" spans="1:13" x14ac:dyDescent="0.3">
      <c r="A24" s="24">
        <v>43617</v>
      </c>
      <c r="B24" s="19">
        <v>1166</v>
      </c>
      <c r="C24" s="19">
        <v>262.7</v>
      </c>
      <c r="D24" s="19">
        <v>618.79999999999995</v>
      </c>
      <c r="E24" s="19">
        <v>139.4</v>
      </c>
      <c r="F24" s="20">
        <v>175000000</v>
      </c>
      <c r="J24" s="22">
        <f>B24-C24</f>
        <v>903.3</v>
      </c>
      <c r="L24" s="22">
        <f>D24-E24</f>
        <v>479.4</v>
      </c>
    </row>
    <row r="26" spans="1:13" x14ac:dyDescent="0.3">
      <c r="A26" s="3" t="s">
        <v>74</v>
      </c>
    </row>
    <row r="27" spans="1:13" x14ac:dyDescent="0.3">
      <c r="A27" s="24">
        <v>43831</v>
      </c>
      <c r="B27" s="26">
        <v>332300</v>
      </c>
    </row>
    <row r="28" spans="1:13" x14ac:dyDescent="0.3">
      <c r="A28" s="24">
        <v>43101</v>
      </c>
      <c r="B28" s="26">
        <v>236200</v>
      </c>
    </row>
  </sheetData>
  <mergeCells count="4">
    <mergeCell ref="B21:C21"/>
    <mergeCell ref="D21:E21"/>
    <mergeCell ref="A21:A22"/>
    <mergeCell ref="Q10:R10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F2E4-29FC-4230-AE85-98DB611B460C}">
  <dimension ref="A1:Q79"/>
  <sheetViews>
    <sheetView showGridLines="0" tabSelected="1" topLeftCell="A22" workbookViewId="0">
      <selection activeCell="G46" sqref="G46"/>
    </sheetView>
  </sheetViews>
  <sheetFormatPr defaultRowHeight="16.5" x14ac:dyDescent="0.3"/>
  <cols>
    <col min="1" max="1" width="14.625" customWidth="1"/>
    <col min="3" max="3" width="12.25" customWidth="1"/>
    <col min="4" max="4" width="15.625" style="1" customWidth="1"/>
    <col min="5" max="5" width="4.75" customWidth="1"/>
    <col min="6" max="6" width="14.375" bestFit="1" customWidth="1"/>
    <col min="7" max="7" width="10.5" customWidth="1"/>
    <col min="8" max="8" width="12.875" bestFit="1" customWidth="1"/>
    <col min="12" max="12" width="19.75" customWidth="1"/>
    <col min="13" max="13" width="15.25" bestFit="1" customWidth="1"/>
    <col min="15" max="15" width="14.375" bestFit="1" customWidth="1"/>
    <col min="17" max="17" width="13.5" bestFit="1" customWidth="1"/>
  </cols>
  <sheetData>
    <row r="1" spans="1:1" customFormat="1" x14ac:dyDescent="0.3">
      <c r="A1" t="s">
        <v>0</v>
      </c>
    </row>
    <row r="2" spans="1:1" customFormat="1" x14ac:dyDescent="0.3"/>
    <row r="3" spans="1:1" customFormat="1" x14ac:dyDescent="0.3">
      <c r="A3" t="s">
        <v>1</v>
      </c>
    </row>
    <row r="4" spans="1:1" customFormat="1" x14ac:dyDescent="0.3"/>
    <row r="5" spans="1:1" customFormat="1" x14ac:dyDescent="0.3"/>
    <row r="6" spans="1:1" customFormat="1" x14ac:dyDescent="0.3">
      <c r="A6" t="s">
        <v>7</v>
      </c>
    </row>
    <row r="7" spans="1:1" customFormat="1" x14ac:dyDescent="0.3"/>
    <row r="8" spans="1:1" customFormat="1" x14ac:dyDescent="0.3">
      <c r="A8" t="s">
        <v>8</v>
      </c>
    </row>
    <row r="9" spans="1:1" customFormat="1" x14ac:dyDescent="0.3"/>
    <row r="10" spans="1:1" customFormat="1" x14ac:dyDescent="0.3">
      <c r="A10" t="s">
        <v>9</v>
      </c>
    </row>
    <row r="11" spans="1:1" customFormat="1" x14ac:dyDescent="0.3">
      <c r="A11" t="s">
        <v>10</v>
      </c>
    </row>
    <row r="12" spans="1:1" customFormat="1" x14ac:dyDescent="0.3"/>
    <row r="13" spans="1:1" customFormat="1" x14ac:dyDescent="0.3">
      <c r="A13" t="s">
        <v>11</v>
      </c>
    </row>
    <row r="14" spans="1:1" customFormat="1" x14ac:dyDescent="0.3"/>
    <row r="15" spans="1:1" customFormat="1" x14ac:dyDescent="0.3">
      <c r="A15" t="s">
        <v>12</v>
      </c>
    </row>
    <row r="16" spans="1:1" customFormat="1" x14ac:dyDescent="0.3"/>
    <row r="17" spans="1:1" customFormat="1" x14ac:dyDescent="0.3">
      <c r="A17" t="s">
        <v>13</v>
      </c>
    </row>
    <row r="18" spans="1:1" customFormat="1" x14ac:dyDescent="0.3"/>
    <row r="19" spans="1:1" customFormat="1" x14ac:dyDescent="0.3">
      <c r="A19" t="s">
        <v>14</v>
      </c>
    </row>
    <row r="20" spans="1:1" customFormat="1" x14ac:dyDescent="0.3"/>
    <row r="21" spans="1:1" customFormat="1" x14ac:dyDescent="0.3"/>
    <row r="22" spans="1:1" customFormat="1" x14ac:dyDescent="0.3"/>
    <row r="23" spans="1:1" customFormat="1" x14ac:dyDescent="0.3"/>
    <row r="24" spans="1:1" customFormat="1" x14ac:dyDescent="0.3"/>
    <row r="25" spans="1:1" customFormat="1" x14ac:dyDescent="0.3"/>
    <row r="26" spans="1:1" customFormat="1" x14ac:dyDescent="0.3"/>
    <row r="27" spans="1:1" customFormat="1" x14ac:dyDescent="0.3">
      <c r="A27" t="s">
        <v>2</v>
      </c>
    </row>
    <row r="28" spans="1:1" customFormat="1" x14ac:dyDescent="0.3"/>
    <row r="29" spans="1:1" customFormat="1" x14ac:dyDescent="0.3">
      <c r="A29" t="s">
        <v>3</v>
      </c>
    </row>
    <row r="30" spans="1:1" customFormat="1" x14ac:dyDescent="0.3"/>
    <row r="31" spans="1:1" customFormat="1" x14ac:dyDescent="0.3">
      <c r="A31" t="s">
        <v>4</v>
      </c>
    </row>
    <row r="32" spans="1:1" customFormat="1" x14ac:dyDescent="0.3"/>
    <row r="33" spans="1:17" x14ac:dyDescent="0.3">
      <c r="A33" s="42" t="s">
        <v>5</v>
      </c>
      <c r="D33"/>
    </row>
    <row r="34" spans="1:17" x14ac:dyDescent="0.3">
      <c r="D34"/>
    </row>
    <row r="35" spans="1:17" x14ac:dyDescent="0.3">
      <c r="D35"/>
    </row>
    <row r="36" spans="1:17" x14ac:dyDescent="0.3">
      <c r="A36" t="s">
        <v>6</v>
      </c>
      <c r="D36"/>
    </row>
    <row r="37" spans="1:17" x14ac:dyDescent="0.3">
      <c r="D37"/>
    </row>
    <row r="38" spans="1:17" x14ac:dyDescent="0.3">
      <c r="D38"/>
    </row>
    <row r="39" spans="1:17" x14ac:dyDescent="0.3">
      <c r="A39" t="s">
        <v>15</v>
      </c>
      <c r="D39"/>
    </row>
    <row r="40" spans="1:17" x14ac:dyDescent="0.3">
      <c r="D40"/>
    </row>
    <row r="41" spans="1:17" x14ac:dyDescent="0.3">
      <c r="A41" t="s">
        <v>16</v>
      </c>
      <c r="D41"/>
    </row>
    <row r="42" spans="1:17" x14ac:dyDescent="0.3">
      <c r="D42"/>
    </row>
    <row r="43" spans="1:17" x14ac:dyDescent="0.3">
      <c r="A43" t="s">
        <v>17</v>
      </c>
      <c r="D43"/>
    </row>
    <row r="44" spans="1:17" x14ac:dyDescent="0.3">
      <c r="D44" s="56" t="str">
        <f>개요!B11</f>
        <v>지1층</v>
      </c>
      <c r="M44" s="56" t="str">
        <f>개요!B16</f>
        <v>3층</v>
      </c>
    </row>
    <row r="45" spans="1:17" x14ac:dyDescent="0.3">
      <c r="A45" t="s">
        <v>18</v>
      </c>
      <c r="D45" s="4">
        <f>개요!O11</f>
        <v>100000000</v>
      </c>
      <c r="J45" t="s">
        <v>18</v>
      </c>
      <c r="M45" s="40">
        <f>개요!O16</f>
        <v>100000000</v>
      </c>
      <c r="Q45" s="52">
        <f>M45</f>
        <v>100000000</v>
      </c>
    </row>
    <row r="46" spans="1:17" x14ac:dyDescent="0.3">
      <c r="A46" t="s">
        <v>19</v>
      </c>
      <c r="D46" s="50">
        <f>개요!T11</f>
        <v>525178327.28900605</v>
      </c>
      <c r="J46" t="s">
        <v>19</v>
      </c>
      <c r="M46" s="50">
        <f>개요!T16</f>
        <v>475592887.41593003</v>
      </c>
      <c r="P46" s="51">
        <v>0.5</v>
      </c>
      <c r="Q46" s="1">
        <f>M46*50%</f>
        <v>237796443.70796502</v>
      </c>
    </row>
    <row r="47" spans="1:17" x14ac:dyDescent="0.3">
      <c r="A47" s="2" t="s">
        <v>31</v>
      </c>
      <c r="D47" s="5">
        <f>개요!P11</f>
        <v>820000</v>
      </c>
      <c r="F47" s="9"/>
      <c r="J47" s="2" t="s">
        <v>31</v>
      </c>
      <c r="M47" s="41">
        <f>개요!P13</f>
        <v>500000</v>
      </c>
      <c r="O47" s="9"/>
    </row>
    <row r="48" spans="1:17" x14ac:dyDescent="0.3">
      <c r="A48" s="2" t="s">
        <v>32</v>
      </c>
      <c r="D48" s="6">
        <v>43831</v>
      </c>
      <c r="E48" s="3" t="s">
        <v>20</v>
      </c>
      <c r="F48" s="6">
        <v>44834</v>
      </c>
      <c r="J48" s="2" t="s">
        <v>32</v>
      </c>
      <c r="M48" s="6">
        <v>43831</v>
      </c>
      <c r="N48" s="3" t="s">
        <v>20</v>
      </c>
      <c r="O48" s="6">
        <v>44834</v>
      </c>
      <c r="Q48" s="1">
        <f>Q46-Q45</f>
        <v>137796443.70796502</v>
      </c>
    </row>
    <row r="49" spans="1:17" x14ac:dyDescent="0.3">
      <c r="A49" s="2"/>
      <c r="D49" s="6">
        <v>44196</v>
      </c>
      <c r="E49" s="3"/>
      <c r="F49" s="6"/>
      <c r="J49" s="2"/>
      <c r="M49" s="6">
        <v>44196</v>
      </c>
      <c r="N49" s="3"/>
      <c r="O49" s="6"/>
    </row>
    <row r="50" spans="1:17" x14ac:dyDescent="0.3">
      <c r="A50" s="2"/>
      <c r="D50" s="10">
        <f>D49-D48+1</f>
        <v>366</v>
      </c>
      <c r="E50" s="3"/>
      <c r="F50" s="6"/>
      <c r="J50" s="2"/>
      <c r="M50" s="10">
        <f>M49-M48+1</f>
        <v>366</v>
      </c>
      <c r="N50" s="3"/>
      <c r="O50" s="6"/>
      <c r="Q50">
        <f>Q48*M52</f>
        <v>2893725.3178672655</v>
      </c>
    </row>
    <row r="51" spans="1:17" x14ac:dyDescent="0.3">
      <c r="A51" s="2"/>
      <c r="D51" s="14">
        <f>IF(D48="",0,DATEDIF(D48,D49,"M")+1)</f>
        <v>12</v>
      </c>
      <c r="E51" s="3"/>
      <c r="F51" s="12"/>
      <c r="J51" s="2"/>
      <c r="M51" s="14">
        <f>IF(M48="",0,DATEDIF(M48,M49,"M")+1)</f>
        <v>12</v>
      </c>
      <c r="N51" s="3"/>
      <c r="O51" s="12"/>
    </row>
    <row r="52" spans="1:17" x14ac:dyDescent="0.3">
      <c r="A52" t="s">
        <v>21</v>
      </c>
      <c r="D52" s="7">
        <v>2.1000000000000001E-2</v>
      </c>
      <c r="J52" t="s">
        <v>21</v>
      </c>
      <c r="M52" s="7">
        <f>D52</f>
        <v>2.1000000000000001E-2</v>
      </c>
    </row>
    <row r="53" spans="1:17" x14ac:dyDescent="0.3">
      <c r="M53" s="1"/>
    </row>
    <row r="54" spans="1:17" x14ac:dyDescent="0.3">
      <c r="A54" t="s">
        <v>22</v>
      </c>
      <c r="J54" t="s">
        <v>22</v>
      </c>
      <c r="M54" s="1"/>
    </row>
    <row r="55" spans="1:17" x14ac:dyDescent="0.3">
      <c r="A55" t="s">
        <v>23</v>
      </c>
      <c r="D55" s="11">
        <f>TRUNC((D46*50%*D50-D45*D50)*D52*1/365,0)</f>
        <v>3423726</v>
      </c>
      <c r="E55" s="53" t="str">
        <f>"(적정 "&amp;D50&amp;"일 임대료)"</f>
        <v>(적정 366일 임대료)</v>
      </c>
      <c r="G55" s="39"/>
      <c r="J55" t="s">
        <v>23</v>
      </c>
      <c r="M55" s="11">
        <f>TRUNC((M46*50%*M50-M45*M50)*M52*1/365,0)</f>
        <v>2901653</v>
      </c>
      <c r="N55" s="53" t="str">
        <f>"(적정 "&amp;M50&amp;"일 임대료)"</f>
        <v>(적정 366일 임대료)</v>
      </c>
    </row>
    <row r="56" spans="1:17" x14ac:dyDescent="0.3">
      <c r="A56" s="13" t="str">
        <f>"  ( "&amp;TEXT(D46,"#,##0")&amp;" × 50% × "&amp;D50&amp;"일 - "&amp;TEXT(D45,"#,##0")&amp;"원 × "&amp;D50&amp;"일 ) *"&amp;D52*100&amp;"% x 1/365 = "&amp;TEXT(D55,"#,##0")&amp;"원"</f>
        <v xml:space="preserve">  ( 525,178,327 × 50% × 366일 - 100,000,000원 × 366일 ) *2.1% x 1/365 = 3,423,726원</v>
      </c>
      <c r="J56" s="13" t="str">
        <f>"  ( "&amp;TEXT(M46,"#,##0")&amp;" × 50% × "&amp;M50&amp;"일 - "&amp;TEXT(M45,"#,##0")&amp;"원 × "&amp;M50&amp;"일 ) *"&amp;M52*100&amp;"% x 1/365 = "&amp;TEXT(M55,"#,##0")&amp;"원"</f>
        <v xml:space="preserve">  ( 475,592,887 × 50% × 366일 - 100,000,000원 × 366일 ) *2.1% x 1/365 = 2,901,653원</v>
      </c>
      <c r="M56" s="1"/>
    </row>
    <row r="57" spans="1:17" x14ac:dyDescent="0.3">
      <c r="A57" s="2" t="str">
        <f>"*주 : "&amp;TEXT(D48,"m.d.")&amp;"~12.31.까지의 일수 임 (초일산입)."</f>
        <v>*주 : 1.1.~12.31.까지의 일수 임 (초일산입).</v>
      </c>
      <c r="J57" s="2" t="str">
        <f>"*주 : "&amp;TEXT(M48,"m.d.")&amp;"~12.31.까지의 일수 임 (초일산입)."</f>
        <v>*주 : 1.1.~12.31.까지의 일수 임 (초일산입).</v>
      </c>
      <c r="M57" s="1"/>
    </row>
    <row r="58" spans="1:17" x14ac:dyDescent="0.3">
      <c r="M58" s="1"/>
    </row>
    <row r="59" spans="1:17" x14ac:dyDescent="0.3">
      <c r="A59" t="s">
        <v>24</v>
      </c>
      <c r="J59" t="s">
        <v>24</v>
      </c>
      <c r="M59" s="1"/>
    </row>
    <row r="60" spans="1:17" x14ac:dyDescent="0.3">
      <c r="M60" s="1"/>
    </row>
    <row r="61" spans="1:17" x14ac:dyDescent="0.3">
      <c r="A61" t="s">
        <v>25</v>
      </c>
      <c r="J61" t="s">
        <v>25</v>
      </c>
      <c r="M61" s="1"/>
    </row>
    <row r="62" spans="1:17" x14ac:dyDescent="0.3">
      <c r="F62" s="1"/>
      <c r="G62" s="1"/>
      <c r="M62" s="1"/>
    </row>
    <row r="63" spans="1:17" x14ac:dyDescent="0.3">
      <c r="A63" t="s">
        <v>75</v>
      </c>
      <c r="D63" s="11">
        <f>(D47*D51)-D55</f>
        <v>6416274</v>
      </c>
      <c r="G63" s="1"/>
      <c r="H63" s="39"/>
      <c r="J63" t="s">
        <v>75</v>
      </c>
      <c r="M63" s="11">
        <f>(M47*M51)-M55</f>
        <v>3098347</v>
      </c>
    </row>
    <row r="64" spans="1:17" x14ac:dyDescent="0.3">
      <c r="A64" s="13" t="str">
        <f>"        = ("&amp;TEXT(D47,"#,##0")&amp;"원 x"&amp;TEXT(D51,"#,##0")&amp;"월) - "&amp;TEXT(D55,"#,##0")&amp;"원 = "&amp;TEXT(D63,"#,##0"&amp;"원")</f>
        <v xml:space="preserve">        = (820,000원 x12월) - 3,423,726원 = 6,416,274원</v>
      </c>
      <c r="F64" s="1"/>
      <c r="G64" s="39"/>
      <c r="H64" s="39"/>
      <c r="J64" s="13" t="str">
        <f>"        = ("&amp;TEXT(M47,"#,##0")&amp;"원 x"&amp;TEXT(M51,"#,##0")&amp;"월) - "&amp;TEXT(M55,"#,##0")&amp;"원 = "&amp;TEXT(M63,"#,##0"&amp;"원")</f>
        <v xml:space="preserve">        = (500,000원 x12월) - 2,901,653원 = 3,098,347원</v>
      </c>
      <c r="M64" s="1"/>
      <c r="P64" s="39"/>
      <c r="Q64" s="39"/>
    </row>
    <row r="65" spans="1:16" x14ac:dyDescent="0.3">
      <c r="M65" s="1"/>
    </row>
    <row r="66" spans="1:16" x14ac:dyDescent="0.3">
      <c r="A66" s="8" t="str">
        <f>" ② 위 ‘①’금액이 3억원 이상은 아니지만 시가("&amp;TEXT(D55,"#,##0")&amp;"원)의 5%("&amp;TEXT(D67,"#,##0"&amp;"원) 이상이므로 부당행위계산부인규정을 적용한다.")</f>
        <v xml:space="preserve"> ② 위 ‘①’금액이 3억원 이상은 아니지만 시가(3,423,726원)의 5%(171,186원) 이상이므로 부당행위계산부인규정을 적용한다.</v>
      </c>
      <c r="J66" s="8" t="str">
        <f>" ② 위 ‘①’금액이 3억원 이상은 아니지만 시가("&amp;TEXT(M55,"#,##0")&amp;"원)의 5%("&amp;TEXT(M67,"#,##0"&amp;"원) 이상이므로 부당행위계산부인규정을 적용한다.")</f>
        <v xml:space="preserve"> ② 위 ‘①’금액이 3억원 이상은 아니지만 시가(2,901,653원)의 5%(145,083원) 이상이므로 부당행위계산부인규정을 적용한다.</v>
      </c>
      <c r="M66" s="1"/>
    </row>
    <row r="67" spans="1:16" x14ac:dyDescent="0.3">
      <c r="C67" t="s">
        <v>28</v>
      </c>
      <c r="D67" s="11">
        <f>D55*5%</f>
        <v>171186.30000000002</v>
      </c>
      <c r="F67" s="11">
        <f>D55-D67</f>
        <v>3252539.7</v>
      </c>
      <c r="G67" t="s">
        <v>30</v>
      </c>
      <c r="L67" t="s">
        <v>28</v>
      </c>
      <c r="M67" s="11">
        <f>M55*5%</f>
        <v>145082.65</v>
      </c>
      <c r="O67" s="11">
        <f>M55-M67</f>
        <v>2756570.35</v>
      </c>
      <c r="P67" t="s">
        <v>30</v>
      </c>
    </row>
    <row r="68" spans="1:16" x14ac:dyDescent="0.3">
      <c r="F68" s="11">
        <f>D55+D67</f>
        <v>3594912.3</v>
      </c>
      <c r="G68" t="s">
        <v>29</v>
      </c>
      <c r="M68" s="1"/>
      <c r="O68" s="11">
        <f>M55+M67</f>
        <v>3046735.65</v>
      </c>
      <c r="P68" t="s">
        <v>29</v>
      </c>
    </row>
    <row r="69" spans="1:16" x14ac:dyDescent="0.3">
      <c r="A69" t="s">
        <v>27</v>
      </c>
      <c r="D69" s="11">
        <f>IF(OR(D63&lt;=F67,D63&gt;=F68),D63,0)</f>
        <v>6416274</v>
      </c>
      <c r="J69" t="s">
        <v>27</v>
      </c>
      <c r="M69" s="11">
        <f>IF(OR(M63&lt;=O67,M63&gt;=O68),M63,0)</f>
        <v>3098347</v>
      </c>
    </row>
    <row r="70" spans="1:16" x14ac:dyDescent="0.3">
      <c r="M70" s="1"/>
    </row>
    <row r="71" spans="1:16" x14ac:dyDescent="0.3">
      <c r="A71" s="8" t="str">
        <f>"익금산입액 = 수령한 임대료 - 시가(적정임대료) = "&amp;TEXT(D69,"#,##0"&amp;"원")</f>
        <v>익금산입액 = 수령한 임대료 - 시가(적정임대료) = 6,416,274원</v>
      </c>
      <c r="J71" s="8" t="str">
        <f>"익금산입액 = 수령한 임대료 - 시가(적정임대료)  = "&amp;TEXT(M69,"#,##0"&amp;"원")</f>
        <v>익금산입액 = 수령한 임대료 - 시가(적정임대료)  = 3,098,347원</v>
      </c>
      <c r="M71" s="1"/>
    </row>
    <row r="72" spans="1:16" x14ac:dyDescent="0.3">
      <c r="A72" s="8" t="str">
        <f>"&lt;익금산입&gt; 부당행위계산의 부인 "&amp;TEXT(D69,"#,##0"&amp;"원 (기타사외유출)")</f>
        <v>&lt;익금산입&gt; 부당행위계산의 부인 6,416,274원 (기타사외유출)</v>
      </c>
      <c r="J72" s="8" t="str">
        <f>"&lt;익금산입&gt; 부당행위계산의 부인 "&amp;TEXT(M69,"#,##0"&amp;"원 (기타사외유출)")</f>
        <v>&lt;익금산입&gt; 부당행위계산의 부인 3,098,347원 (기타사외유출)</v>
      </c>
      <c r="M72" s="1"/>
    </row>
    <row r="78" spans="1:16" x14ac:dyDescent="0.3">
      <c r="A78" t="s">
        <v>157</v>
      </c>
    </row>
    <row r="79" spans="1:16" x14ac:dyDescent="0.3">
      <c r="A79" t="s">
        <v>158</v>
      </c>
    </row>
  </sheetData>
  <phoneticPr fontId="2" type="noConversion"/>
  <conditionalFormatting sqref="D55">
    <cfRule type="cellIs" dxfId="3" priority="2" operator="lessThan">
      <formula>0</formula>
    </cfRule>
  </conditionalFormatting>
  <conditionalFormatting sqref="M55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89D06-8839-4CA9-95D4-9233358C6571}">
  <dimension ref="A1:Q79"/>
  <sheetViews>
    <sheetView showGridLines="0" topLeftCell="A40" workbookViewId="0">
      <selection activeCell="G70" sqref="G70"/>
    </sheetView>
  </sheetViews>
  <sheetFormatPr defaultRowHeight="16.5" x14ac:dyDescent="0.3"/>
  <cols>
    <col min="1" max="1" width="14.625" customWidth="1"/>
    <col min="3" max="3" width="12.25" customWidth="1"/>
    <col min="4" max="4" width="15.625" style="1" customWidth="1"/>
    <col min="5" max="5" width="4.75" customWidth="1"/>
    <col min="6" max="6" width="14.375" bestFit="1" customWidth="1"/>
    <col min="7" max="7" width="10.5" customWidth="1"/>
    <col min="8" max="8" width="12.875" bestFit="1" customWidth="1"/>
    <col min="12" max="12" width="19.75" customWidth="1"/>
    <col min="13" max="13" width="15.25" bestFit="1" customWidth="1"/>
    <col min="15" max="15" width="14.375" bestFit="1" customWidth="1"/>
    <col min="17" max="17" width="13.5" bestFit="1" customWidth="1"/>
  </cols>
  <sheetData>
    <row r="1" spans="1:1" customFormat="1" x14ac:dyDescent="0.3">
      <c r="A1" t="s">
        <v>0</v>
      </c>
    </row>
    <row r="2" spans="1:1" customFormat="1" x14ac:dyDescent="0.3"/>
    <row r="3" spans="1:1" customFormat="1" x14ac:dyDescent="0.3">
      <c r="A3" t="s">
        <v>1</v>
      </c>
    </row>
    <row r="4" spans="1:1" customFormat="1" x14ac:dyDescent="0.3"/>
    <row r="5" spans="1:1" customFormat="1" x14ac:dyDescent="0.3"/>
    <row r="6" spans="1:1" customFormat="1" x14ac:dyDescent="0.3">
      <c r="A6" t="s">
        <v>7</v>
      </c>
    </row>
    <row r="7" spans="1:1" customFormat="1" x14ac:dyDescent="0.3"/>
    <row r="8" spans="1:1" customFormat="1" x14ac:dyDescent="0.3">
      <c r="A8" t="s">
        <v>8</v>
      </c>
    </row>
    <row r="9" spans="1:1" customFormat="1" x14ac:dyDescent="0.3"/>
    <row r="10" spans="1:1" customFormat="1" x14ac:dyDescent="0.3">
      <c r="A10" t="s">
        <v>9</v>
      </c>
    </row>
    <row r="11" spans="1:1" customFormat="1" x14ac:dyDescent="0.3">
      <c r="A11" t="s">
        <v>10</v>
      </c>
    </row>
    <row r="12" spans="1:1" customFormat="1" x14ac:dyDescent="0.3"/>
    <row r="13" spans="1:1" customFormat="1" x14ac:dyDescent="0.3">
      <c r="A13" t="s">
        <v>11</v>
      </c>
    </row>
    <row r="14" spans="1:1" customFormat="1" x14ac:dyDescent="0.3"/>
    <row r="15" spans="1:1" customFormat="1" x14ac:dyDescent="0.3">
      <c r="A15" t="s">
        <v>12</v>
      </c>
    </row>
    <row r="16" spans="1:1" customFormat="1" x14ac:dyDescent="0.3"/>
    <row r="17" spans="1:1" customFormat="1" x14ac:dyDescent="0.3">
      <c r="A17" t="s">
        <v>13</v>
      </c>
    </row>
    <row r="18" spans="1:1" customFormat="1" x14ac:dyDescent="0.3"/>
    <row r="19" spans="1:1" customFormat="1" x14ac:dyDescent="0.3">
      <c r="A19" t="s">
        <v>14</v>
      </c>
    </row>
    <row r="20" spans="1:1" customFormat="1" x14ac:dyDescent="0.3"/>
    <row r="21" spans="1:1" customFormat="1" x14ac:dyDescent="0.3"/>
    <row r="22" spans="1:1" customFormat="1" x14ac:dyDescent="0.3"/>
    <row r="23" spans="1:1" customFormat="1" x14ac:dyDescent="0.3"/>
    <row r="24" spans="1:1" customFormat="1" x14ac:dyDescent="0.3"/>
    <row r="25" spans="1:1" customFormat="1" x14ac:dyDescent="0.3"/>
    <row r="26" spans="1:1" customFormat="1" x14ac:dyDescent="0.3"/>
    <row r="27" spans="1:1" customFormat="1" x14ac:dyDescent="0.3">
      <c r="A27" t="s">
        <v>2</v>
      </c>
    </row>
    <row r="28" spans="1:1" customFormat="1" x14ac:dyDescent="0.3"/>
    <row r="29" spans="1:1" customFormat="1" x14ac:dyDescent="0.3">
      <c r="A29" t="s">
        <v>3</v>
      </c>
    </row>
    <row r="30" spans="1:1" customFormat="1" x14ac:dyDescent="0.3"/>
    <row r="31" spans="1:1" customFormat="1" x14ac:dyDescent="0.3">
      <c r="A31" t="s">
        <v>4</v>
      </c>
    </row>
    <row r="32" spans="1:1" customFormat="1" x14ac:dyDescent="0.3"/>
    <row r="33" spans="1:17" x14ac:dyDescent="0.3">
      <c r="A33" s="42" t="s">
        <v>5</v>
      </c>
      <c r="D33"/>
    </row>
    <row r="34" spans="1:17" x14ac:dyDescent="0.3">
      <c r="D34"/>
    </row>
    <row r="35" spans="1:17" x14ac:dyDescent="0.3">
      <c r="D35"/>
    </row>
    <row r="36" spans="1:17" x14ac:dyDescent="0.3">
      <c r="A36" t="s">
        <v>6</v>
      </c>
      <c r="D36"/>
    </row>
    <row r="37" spans="1:17" x14ac:dyDescent="0.3">
      <c r="D37"/>
    </row>
    <row r="38" spans="1:17" x14ac:dyDescent="0.3">
      <c r="D38"/>
    </row>
    <row r="39" spans="1:17" x14ac:dyDescent="0.3">
      <c r="A39" t="s">
        <v>15</v>
      </c>
      <c r="D39"/>
    </row>
    <row r="40" spans="1:17" x14ac:dyDescent="0.3">
      <c r="D40"/>
    </row>
    <row r="41" spans="1:17" x14ac:dyDescent="0.3">
      <c r="A41" t="s">
        <v>16</v>
      </c>
      <c r="D41"/>
    </row>
    <row r="42" spans="1:17" x14ac:dyDescent="0.3">
      <c r="D42"/>
    </row>
    <row r="43" spans="1:17" x14ac:dyDescent="0.3">
      <c r="A43" t="s">
        <v>17</v>
      </c>
      <c r="D43"/>
    </row>
    <row r="44" spans="1:17" x14ac:dyDescent="0.3">
      <c r="D44" s="56" t="str">
        <f>개요!B11</f>
        <v>지1층</v>
      </c>
      <c r="M44" s="56" t="str">
        <f>개요!B16</f>
        <v>3층</v>
      </c>
    </row>
    <row r="45" spans="1:17" x14ac:dyDescent="0.3">
      <c r="A45" t="s">
        <v>18</v>
      </c>
      <c r="D45" s="4">
        <v>200000000</v>
      </c>
      <c r="J45" t="s">
        <v>18</v>
      </c>
      <c r="M45" s="40">
        <v>200000000</v>
      </c>
      <c r="Q45" s="52">
        <f>M45</f>
        <v>200000000</v>
      </c>
    </row>
    <row r="46" spans="1:17" x14ac:dyDescent="0.3">
      <c r="A46" t="s">
        <v>19</v>
      </c>
      <c r="D46" s="50">
        <f>개요!M11</f>
        <v>200975368</v>
      </c>
      <c r="J46" t="s">
        <v>19</v>
      </c>
      <c r="M46" s="50">
        <f>개요!M16</f>
        <v>182000000</v>
      </c>
      <c r="P46" s="51">
        <v>0.5</v>
      </c>
      <c r="Q46" s="1">
        <f>M46*50%</f>
        <v>91000000</v>
      </c>
    </row>
    <row r="47" spans="1:17" x14ac:dyDescent="0.3">
      <c r="A47" s="2" t="s">
        <v>31</v>
      </c>
      <c r="D47" s="5">
        <f>개요!P11</f>
        <v>820000</v>
      </c>
      <c r="F47" s="9"/>
      <c r="J47" s="2" t="s">
        <v>31</v>
      </c>
      <c r="M47" s="41">
        <f>개요!P13</f>
        <v>500000</v>
      </c>
      <c r="O47" s="9"/>
    </row>
    <row r="48" spans="1:17" x14ac:dyDescent="0.3">
      <c r="A48" s="2" t="s">
        <v>32</v>
      </c>
      <c r="D48" s="6">
        <v>43831</v>
      </c>
      <c r="E48" s="3" t="s">
        <v>20</v>
      </c>
      <c r="F48" s="6">
        <v>44834</v>
      </c>
      <c r="J48" s="2" t="s">
        <v>32</v>
      </c>
      <c r="M48" s="6">
        <v>43831</v>
      </c>
      <c r="N48" s="3" t="s">
        <v>20</v>
      </c>
      <c r="O48" s="6">
        <v>44834</v>
      </c>
      <c r="Q48" s="1">
        <f>Q46-Q45</f>
        <v>-109000000</v>
      </c>
    </row>
    <row r="49" spans="1:17" x14ac:dyDescent="0.3">
      <c r="A49" s="2"/>
      <c r="D49" s="6">
        <v>44196</v>
      </c>
      <c r="E49" s="3"/>
      <c r="F49" s="6"/>
      <c r="J49" s="2"/>
      <c r="M49" s="6">
        <v>44196</v>
      </c>
      <c r="N49" s="3"/>
      <c r="O49" s="6"/>
    </row>
    <row r="50" spans="1:17" x14ac:dyDescent="0.3">
      <c r="A50" s="2"/>
      <c r="D50" s="10">
        <f>D49-D48+1</f>
        <v>366</v>
      </c>
      <c r="E50" s="3"/>
      <c r="F50" s="6"/>
      <c r="J50" s="2"/>
      <c r="M50" s="10">
        <f>M49-M48+1</f>
        <v>366</v>
      </c>
      <c r="N50" s="3"/>
      <c r="O50" s="6"/>
      <c r="Q50">
        <f>Q48*M52</f>
        <v>-1961999.9999999998</v>
      </c>
    </row>
    <row r="51" spans="1:17" x14ac:dyDescent="0.3">
      <c r="A51" s="2"/>
      <c r="D51" s="14">
        <f>IF(D48="",0,DATEDIF(D48,D49,"M")+1)</f>
        <v>12</v>
      </c>
      <c r="E51" s="3"/>
      <c r="F51" s="12"/>
      <c r="J51" s="2"/>
      <c r="M51" s="14">
        <f>IF(M48="",0,DATEDIF(M48,M49,"M")+1)</f>
        <v>12</v>
      </c>
      <c r="N51" s="3"/>
      <c r="O51" s="12"/>
    </row>
    <row r="52" spans="1:17" x14ac:dyDescent="0.3">
      <c r="A52" t="s">
        <v>21</v>
      </c>
      <c r="D52" s="7">
        <v>1.7999999999999999E-2</v>
      </c>
      <c r="J52" t="s">
        <v>21</v>
      </c>
      <c r="M52" s="7">
        <f>D52</f>
        <v>1.7999999999999999E-2</v>
      </c>
    </row>
    <row r="53" spans="1:17" x14ac:dyDescent="0.3">
      <c r="M53" s="1"/>
    </row>
    <row r="54" spans="1:17" x14ac:dyDescent="0.3">
      <c r="A54" t="s">
        <v>22</v>
      </c>
      <c r="J54" t="s">
        <v>22</v>
      </c>
      <c r="M54" s="1"/>
    </row>
    <row r="55" spans="1:17" x14ac:dyDescent="0.3">
      <c r="A55" t="s">
        <v>23</v>
      </c>
      <c r="D55" s="11">
        <f>TRUNC((D46*50%*D50-D45*D50)*D52*1/365,0)</f>
        <v>-1796129</v>
      </c>
      <c r="E55" s="53" t="str">
        <f>"(적정 "&amp;D50&amp;"일 임대료)"</f>
        <v>(적정 366일 임대료)</v>
      </c>
      <c r="G55" s="39"/>
      <c r="J55" t="s">
        <v>23</v>
      </c>
      <c r="M55" s="11">
        <f>TRUNC((M46*50%*M50-M45*M50)*M52*1/365,0)</f>
        <v>-1967375</v>
      </c>
      <c r="N55" s="53" t="str">
        <f>"(적정 "&amp;M50&amp;"일 임대료)"</f>
        <v>(적정 366일 임대료)</v>
      </c>
    </row>
    <row r="56" spans="1:17" x14ac:dyDescent="0.3">
      <c r="A56" s="13" t="str">
        <f>"  ( "&amp;TEXT(D46,"#,##0")&amp;" × 50% × "&amp;D50&amp;"일 - "&amp;TEXT(D45,"#,##0")&amp;"원 × "&amp;D50&amp;"일 ) *"&amp;D52*100&amp;"% x 1/365 = "&amp;TEXT(D55,"#,##0")&amp;"원"</f>
        <v xml:space="preserve">  ( 200,975,368 × 50% × 366일 - 200,000,000원 × 366일 ) *1.8% x 1/365 = -1,796,129원</v>
      </c>
      <c r="J56" s="13" t="str">
        <f>"  ( "&amp;TEXT(M46,"#,##0")&amp;" × 50% × "&amp;M50&amp;"일 - "&amp;TEXT(M45,"#,##0")&amp;"원 × "&amp;M50&amp;"일 ) *"&amp;M52*100&amp;"% x 1/365 = "&amp;TEXT(M55,"#,##0")&amp;"원"</f>
        <v xml:space="preserve">  ( 182,000,000 × 50% × 366일 - 200,000,000원 × 366일 ) *1.8% x 1/365 = -1,967,375원</v>
      </c>
      <c r="M56" s="1"/>
    </row>
    <row r="57" spans="1:17" x14ac:dyDescent="0.3">
      <c r="A57" s="2" t="str">
        <f>"*주 : "&amp;TEXT(D48,"m.d.")&amp;"~12.31.까지의 일수 임 (초일산입)."</f>
        <v>*주 : 1.1.~12.31.까지의 일수 임 (초일산입).</v>
      </c>
      <c r="J57" s="2" t="str">
        <f>"*주 : "&amp;TEXT(M48,"m.d.")&amp;"~12.31.까지의 일수 임 (초일산입)."</f>
        <v>*주 : 1.1.~12.31.까지의 일수 임 (초일산입).</v>
      </c>
      <c r="M57" s="1"/>
    </row>
    <row r="58" spans="1:17" x14ac:dyDescent="0.3">
      <c r="M58" s="1"/>
    </row>
    <row r="59" spans="1:17" x14ac:dyDescent="0.3">
      <c r="A59" t="s">
        <v>24</v>
      </c>
      <c r="J59" t="s">
        <v>24</v>
      </c>
      <c r="M59" s="1"/>
    </row>
    <row r="60" spans="1:17" x14ac:dyDescent="0.3">
      <c r="M60" s="1"/>
    </row>
    <row r="61" spans="1:17" x14ac:dyDescent="0.3">
      <c r="A61" t="s">
        <v>25</v>
      </c>
      <c r="J61" t="s">
        <v>25</v>
      </c>
      <c r="M61" s="1"/>
    </row>
    <row r="62" spans="1:17" x14ac:dyDescent="0.3">
      <c r="F62" s="1"/>
      <c r="G62" s="1"/>
      <c r="M62" s="1"/>
    </row>
    <row r="63" spans="1:17" x14ac:dyDescent="0.3">
      <c r="A63" t="s">
        <v>75</v>
      </c>
      <c r="D63" s="11">
        <f>(D47*D51)-D55</f>
        <v>11636129</v>
      </c>
      <c r="G63" s="1"/>
      <c r="H63" s="39"/>
      <c r="J63" t="s">
        <v>75</v>
      </c>
      <c r="M63" s="11">
        <f>(M47*M51)-M55</f>
        <v>7967375</v>
      </c>
    </row>
    <row r="64" spans="1:17" x14ac:dyDescent="0.3">
      <c r="A64" s="13" t="str">
        <f>"        = ("&amp;TEXT(D47,"#,##0")&amp;"원 x"&amp;TEXT(D51,"#,##0")&amp;"월) - "&amp;TEXT(D55,"#,##0")&amp;"원 = "&amp;TEXT(D63,"#,##0"&amp;"원")</f>
        <v xml:space="preserve">        = (820,000원 x12월) - -1,796,129원 = 11,636,129원</v>
      </c>
      <c r="F64" s="1"/>
      <c r="G64" s="39"/>
      <c r="H64" s="39"/>
      <c r="J64" s="13" t="str">
        <f>"        = ("&amp;TEXT(M47,"#,##0")&amp;"원 x"&amp;TEXT(M51,"#,##0")&amp;"월) - "&amp;TEXT(M55,"#,##0")&amp;"원 = "&amp;TEXT(M63,"#,##0"&amp;"원")</f>
        <v xml:space="preserve">        = (500,000원 x12월) - -1,967,375원 = 7,967,375원</v>
      </c>
      <c r="M64" s="1"/>
      <c r="P64" s="39"/>
      <c r="Q64" s="39"/>
    </row>
    <row r="65" spans="1:16" x14ac:dyDescent="0.3">
      <c r="M65" s="1"/>
    </row>
    <row r="66" spans="1:16" x14ac:dyDescent="0.3">
      <c r="A66" s="8" t="str">
        <f>" ② 위 ‘①’금액이 3억원 이상은 아니지만 시가("&amp;TEXT(D55,"#,##0")&amp;"원)의 5%("&amp;TEXT(D67,"#,##0"&amp;"원) 이상이므로 부당행위계산부인규정을 적용한다.")</f>
        <v xml:space="preserve"> ② 위 ‘①’금액이 3억원 이상은 아니지만 시가(-1,796,129원)의 5%(-89,806원) 이상이므로 부당행위계산부인규정을 적용한다.</v>
      </c>
      <c r="J66" s="8" t="str">
        <f>" ② 위 ‘①’금액이 3억원 이상은 아니지만 시가("&amp;TEXT(M55,"#,##0")&amp;"원)의 5%("&amp;TEXT(M67,"#,##0"&amp;"원) 이상이므로 부당행위계산부인규정을 적용한다.")</f>
        <v xml:space="preserve"> ② 위 ‘①’금액이 3억원 이상은 아니지만 시가(-1,967,375원)의 5%(-98,369원) 이상이므로 부당행위계산부인규정을 적용한다.</v>
      </c>
      <c r="M66" s="1"/>
    </row>
    <row r="67" spans="1:16" x14ac:dyDescent="0.3">
      <c r="C67" t="s">
        <v>28</v>
      </c>
      <c r="D67" s="11">
        <f>D55*5%</f>
        <v>-89806.450000000012</v>
      </c>
      <c r="F67" s="11">
        <f>D55-D67</f>
        <v>-1706322.55</v>
      </c>
      <c r="G67" t="s">
        <v>30</v>
      </c>
      <c r="L67" t="s">
        <v>28</v>
      </c>
      <c r="M67" s="11">
        <f>M55*5%</f>
        <v>-98368.75</v>
      </c>
      <c r="O67" s="11">
        <f>M55-M67</f>
        <v>-1869006.25</v>
      </c>
      <c r="P67" t="s">
        <v>30</v>
      </c>
    </row>
    <row r="68" spans="1:16" x14ac:dyDescent="0.3">
      <c r="F68" s="11">
        <f>D55+D67</f>
        <v>-1885935.45</v>
      </c>
      <c r="G68" t="s">
        <v>29</v>
      </c>
      <c r="M68" s="1"/>
      <c r="O68" s="11">
        <f>M55+M67</f>
        <v>-2065743.75</v>
      </c>
      <c r="P68" t="s">
        <v>29</v>
      </c>
    </row>
    <row r="69" spans="1:16" x14ac:dyDescent="0.3">
      <c r="A69" t="s">
        <v>27</v>
      </c>
      <c r="D69" s="11">
        <f>IF(OR(D63&lt;=F67,D63&gt;=F68),D63,0)</f>
        <v>11636129</v>
      </c>
      <c r="J69" t="s">
        <v>27</v>
      </c>
      <c r="M69" s="11">
        <f>IF(OR(M63&lt;=O67,M63&gt;=O68),M63,0)</f>
        <v>7967375</v>
      </c>
    </row>
    <row r="70" spans="1:16" x14ac:dyDescent="0.3">
      <c r="M70" s="1"/>
    </row>
    <row r="71" spans="1:16" x14ac:dyDescent="0.3">
      <c r="A71" s="8" t="str">
        <f>"익금산입액 = 수령한 임대료 - 시가(적정임대료) = "&amp;TEXT(D69,"#,##0"&amp;"원")</f>
        <v>익금산입액 = 수령한 임대료 - 시가(적정임대료) = 11,636,129원</v>
      </c>
      <c r="J71" s="8" t="str">
        <f>"익금산입액 = 수령한 임대료 - 시가(적정임대료)  = "&amp;TEXT(M69,"#,##0"&amp;"원")</f>
        <v>익금산입액 = 수령한 임대료 - 시가(적정임대료)  = 7,967,375원</v>
      </c>
      <c r="M71" s="1"/>
    </row>
    <row r="72" spans="1:16" x14ac:dyDescent="0.3">
      <c r="A72" s="8" t="str">
        <f>"&lt;익금산입&gt; 부당행위계산의 부인 "&amp;TEXT(D69,"#,##0"&amp;"원 (기타사외유출)")</f>
        <v>&lt;익금산입&gt; 부당행위계산의 부인 11,636,129원 (기타사외유출)</v>
      </c>
      <c r="J72" s="8" t="str">
        <f>"&lt;익금산입&gt; 부당행위계산의 부인 "&amp;TEXT(M69,"#,##0"&amp;"원 (기타사외유출)")</f>
        <v>&lt;익금산입&gt; 부당행위계산의 부인 7,967,375원 (기타사외유출)</v>
      </c>
      <c r="M72" s="1"/>
    </row>
    <row r="78" spans="1:16" x14ac:dyDescent="0.3">
      <c r="A78" t="s">
        <v>157</v>
      </c>
    </row>
    <row r="79" spans="1:16" x14ac:dyDescent="0.3">
      <c r="A79" t="s">
        <v>158</v>
      </c>
    </row>
  </sheetData>
  <phoneticPr fontId="2" type="noConversion"/>
  <conditionalFormatting sqref="D55">
    <cfRule type="cellIs" dxfId="1" priority="2" operator="lessThan">
      <formula>0</formula>
    </cfRule>
  </conditionalFormatting>
  <conditionalFormatting sqref="M5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法令 제89조 시가의 범위 등</vt:lpstr>
      <vt:lpstr>부당계산(저가임대)</vt:lpstr>
      <vt:lpstr>개요</vt:lpstr>
      <vt:lpstr>부당계산 (고가임차) - 기존</vt:lpstr>
      <vt:lpstr>부당계산 (고가임차)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2020-09-25T12:30:08Z</dcterms:created>
  <dcterms:modified xsi:type="dcterms:W3CDTF">2020-09-30T02:19:35Z</dcterms:modified>
</cp:coreProperties>
</file>